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51BC4267-3A2A-48D3-90A2-8F111B10B483}"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データシート2!$A$7:$SI$823</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K9" i="82"/>
  <c r="K8" i="82"/>
  <c r="K7" i="82"/>
  <c r="K6" i="82"/>
  <c r="K5" i="82"/>
  <c r="E24"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F169" i="160" l="1"/>
  <c r="BH169" i="160"/>
  <c r="BG169" i="160"/>
  <c r="BE169" i="160"/>
  <c r="BF157" i="160"/>
  <c r="BH157" i="160"/>
  <c r="BE157" i="160"/>
  <c r="BG157" i="160"/>
  <c r="BF145" i="160"/>
  <c r="BG145" i="160"/>
  <c r="BH145" i="160"/>
  <c r="BE145" i="160"/>
  <c r="BG133" i="160"/>
  <c r="BF133" i="160"/>
  <c r="BH133" i="160"/>
  <c r="BE133" i="160"/>
  <c r="BF121" i="160"/>
  <c r="BH121" i="160"/>
  <c r="BG121" i="160"/>
  <c r="BE121" i="160"/>
  <c r="BF239" i="160"/>
  <c r="BG239" i="160"/>
  <c r="BE239" i="160"/>
  <c r="BI239" i="160" s="1"/>
  <c r="BH239" i="160"/>
  <c r="BF227" i="160"/>
  <c r="BG227" i="160"/>
  <c r="BH227" i="160"/>
  <c r="BE227" i="160"/>
  <c r="BF215" i="160"/>
  <c r="BG215" i="160"/>
  <c r="BE215" i="160"/>
  <c r="BH215" i="160"/>
  <c r="BF203" i="160"/>
  <c r="BG203" i="160"/>
  <c r="BE203" i="160"/>
  <c r="BI203" i="160" s="1"/>
  <c r="BH203" i="160"/>
  <c r="BF191" i="160"/>
  <c r="BH191" i="160"/>
  <c r="BG191" i="160"/>
  <c r="BE191" i="160"/>
  <c r="BG180" i="160"/>
  <c r="BH180" i="160"/>
  <c r="BF180" i="160"/>
  <c r="BE180" i="160"/>
  <c r="BG168" i="160"/>
  <c r="BF168" i="160"/>
  <c r="BE168" i="160"/>
  <c r="BI168" i="160" s="1"/>
  <c r="BH168" i="160"/>
  <c r="BE156" i="160"/>
  <c r="BH156" i="160"/>
  <c r="BF156" i="160"/>
  <c r="BG156" i="160"/>
  <c r="BH144" i="160"/>
  <c r="BG144" i="160"/>
  <c r="BE144" i="160"/>
  <c r="BF144" i="160"/>
  <c r="BG132" i="160"/>
  <c r="BE132" i="160"/>
  <c r="BF132" i="160"/>
  <c r="BH132" i="160"/>
  <c r="BE120" i="160"/>
  <c r="BH120" i="160"/>
  <c r="BG120" i="160"/>
  <c r="BF120" i="160"/>
  <c r="BH250" i="160"/>
  <c r="BF250" i="160"/>
  <c r="BE250" i="160"/>
  <c r="BG250" i="160"/>
  <c r="BG238" i="160"/>
  <c r="BF238" i="160"/>
  <c r="BH238" i="160"/>
  <c r="BE238" i="160"/>
  <c r="BG226" i="160"/>
  <c r="BF226" i="160"/>
  <c r="BH226" i="160"/>
  <c r="BE226" i="160"/>
  <c r="BI226" i="160" s="1"/>
  <c r="BG214" i="160"/>
  <c r="BF214" i="160"/>
  <c r="BH214" i="160"/>
  <c r="BE214" i="160"/>
  <c r="BG202" i="160"/>
  <c r="BF202" i="160"/>
  <c r="BH202" i="160"/>
  <c r="BE202" i="160"/>
  <c r="BF190" i="160"/>
  <c r="BH190" i="160"/>
  <c r="BE190" i="160"/>
  <c r="BG190" i="160"/>
  <c r="BF178" i="160"/>
  <c r="BH178" i="160"/>
  <c r="BG178" i="160"/>
  <c r="BE178" i="160"/>
  <c r="BG200" i="160"/>
  <c r="BH200" i="160"/>
  <c r="BE200" i="160"/>
  <c r="BI200" i="160" s="1"/>
  <c r="BF200" i="160"/>
  <c r="BH177" i="160"/>
  <c r="BG177" i="160"/>
  <c r="BF177" i="160"/>
  <c r="BE177" i="160"/>
  <c r="BG165" i="160"/>
  <c r="BF165" i="160"/>
  <c r="BE165" i="160"/>
  <c r="BH165" i="160"/>
  <c r="BE153" i="160"/>
  <c r="BG153" i="160"/>
  <c r="BH153" i="160"/>
  <c r="BF153" i="160"/>
  <c r="BG141" i="160"/>
  <c r="BH141" i="160"/>
  <c r="BF141" i="160"/>
  <c r="BE141" i="160"/>
  <c r="BG129" i="160"/>
  <c r="BE129" i="160"/>
  <c r="BF129" i="160"/>
  <c r="BH129" i="160"/>
  <c r="BE116" i="160"/>
  <c r="BH116" i="160"/>
  <c r="BG116" i="160"/>
  <c r="BF116" i="160"/>
  <c r="BG247" i="160"/>
  <c r="BE247" i="160"/>
  <c r="BF247" i="160"/>
  <c r="BH247" i="160"/>
  <c r="BG235" i="160"/>
  <c r="BF235" i="160"/>
  <c r="BH235" i="160"/>
  <c r="BE235" i="160"/>
  <c r="BG223" i="160"/>
  <c r="BE223" i="160"/>
  <c r="BF223" i="160"/>
  <c r="BH223" i="160"/>
  <c r="BG211" i="160"/>
  <c r="BE211" i="160"/>
  <c r="BF211" i="160"/>
  <c r="BH211" i="160"/>
  <c r="BF199" i="160"/>
  <c r="BH199" i="160"/>
  <c r="BE199" i="160"/>
  <c r="BI199" i="160" s="1"/>
  <c r="BG199" i="160"/>
  <c r="BE187" i="160"/>
  <c r="BG187" i="160"/>
  <c r="BF187" i="160"/>
  <c r="BH187" i="160"/>
  <c r="BH179" i="160"/>
  <c r="BF179" i="160"/>
  <c r="BG179" i="160"/>
  <c r="BE179" i="160"/>
  <c r="BI179" i="160" s="1"/>
  <c r="BF118" i="160"/>
  <c r="BH118" i="160"/>
  <c r="BE118" i="160"/>
  <c r="BG118" i="160"/>
  <c r="BH176" i="160"/>
  <c r="BE176" i="160"/>
  <c r="BF176" i="160"/>
  <c r="BG176" i="160"/>
  <c r="BE164" i="160"/>
  <c r="BG164" i="160"/>
  <c r="BH164" i="160"/>
  <c r="BF164" i="160"/>
  <c r="BG152" i="160"/>
  <c r="BH152" i="160"/>
  <c r="BF152" i="160"/>
  <c r="BE152" i="160"/>
  <c r="BH140" i="160"/>
  <c r="BF140" i="160"/>
  <c r="BG140" i="160"/>
  <c r="BE140" i="160"/>
  <c r="BF128" i="160"/>
  <c r="BG128" i="160"/>
  <c r="BH128" i="160"/>
  <c r="BE128" i="160"/>
  <c r="BG115" i="160"/>
  <c r="BE115" i="160"/>
  <c r="BH115" i="160"/>
  <c r="BF115" i="160"/>
  <c r="BH246" i="160"/>
  <c r="BF246" i="160"/>
  <c r="BG246" i="160"/>
  <c r="BE246" i="160"/>
  <c r="BF234" i="160"/>
  <c r="BE234" i="160"/>
  <c r="BH234" i="160"/>
  <c r="BG234" i="160"/>
  <c r="BH222" i="160"/>
  <c r="BG222" i="160"/>
  <c r="BF222" i="160"/>
  <c r="BE222" i="160"/>
  <c r="BH210" i="160"/>
  <c r="BF210" i="160"/>
  <c r="BG210" i="160"/>
  <c r="BE210" i="160"/>
  <c r="BF198" i="160"/>
  <c r="BE198" i="160"/>
  <c r="BG198" i="160"/>
  <c r="BH198" i="160"/>
  <c r="BH186" i="160"/>
  <c r="BG186" i="160"/>
  <c r="BE186" i="160"/>
  <c r="BF186" i="160"/>
  <c r="BG201" i="160"/>
  <c r="BF201" i="160"/>
  <c r="BE201" i="160"/>
  <c r="BI201" i="160" s="1"/>
  <c r="BH201" i="160"/>
  <c r="BF166" i="160"/>
  <c r="BH166" i="160"/>
  <c r="BG166" i="160"/>
  <c r="BE166" i="160"/>
  <c r="BI166" i="160" s="1"/>
  <c r="BG224" i="160"/>
  <c r="BH224" i="160"/>
  <c r="BF224" i="160"/>
  <c r="BE224" i="160"/>
  <c r="BG175" i="160"/>
  <c r="BF175" i="160"/>
  <c r="BH175" i="160"/>
  <c r="BE175" i="160"/>
  <c r="BG163" i="160"/>
  <c r="BF163" i="160"/>
  <c r="BH163" i="160"/>
  <c r="BE163" i="160"/>
  <c r="BI163" i="160" s="1"/>
  <c r="BE151" i="160"/>
  <c r="BG151" i="160"/>
  <c r="BH151" i="160"/>
  <c r="BF151" i="160"/>
  <c r="BG139" i="160"/>
  <c r="BE139" i="160"/>
  <c r="BF139" i="160"/>
  <c r="BH139" i="160"/>
  <c r="BG127" i="160"/>
  <c r="BF127" i="160"/>
  <c r="BH127" i="160"/>
  <c r="BE127" i="160"/>
  <c r="BH114" i="160"/>
  <c r="BF114" i="160"/>
  <c r="BG114" i="160"/>
  <c r="BE114" i="160"/>
  <c r="BF245" i="160"/>
  <c r="BG245" i="160"/>
  <c r="BH245" i="160"/>
  <c r="BE245" i="160"/>
  <c r="BE233" i="160"/>
  <c r="BH233" i="160"/>
  <c r="BF233" i="160"/>
  <c r="BG233" i="160"/>
  <c r="BH221" i="160"/>
  <c r="BE221" i="160"/>
  <c r="BI221" i="160" s="1"/>
  <c r="BF221" i="160"/>
  <c r="BG221" i="160"/>
  <c r="BH209" i="160"/>
  <c r="BF209" i="160"/>
  <c r="BG209" i="160"/>
  <c r="BE209" i="160"/>
  <c r="BE197" i="160"/>
  <c r="BH197" i="160"/>
  <c r="BF197" i="160"/>
  <c r="BG197" i="160"/>
  <c r="BE185" i="160"/>
  <c r="BH185" i="160"/>
  <c r="BF185" i="160"/>
  <c r="BG185" i="160"/>
  <c r="BH131" i="160"/>
  <c r="BF131" i="160"/>
  <c r="BG131" i="160"/>
  <c r="BE131" i="160"/>
  <c r="BF154" i="160"/>
  <c r="BH154" i="160"/>
  <c r="BE154" i="160"/>
  <c r="BG154" i="160"/>
  <c r="BF212" i="160"/>
  <c r="BG212" i="160"/>
  <c r="BH212" i="160"/>
  <c r="BE212" i="160"/>
  <c r="BH174" i="160"/>
  <c r="BG174" i="160"/>
  <c r="BF174" i="160"/>
  <c r="BE174" i="160"/>
  <c r="BF162" i="160"/>
  <c r="BE162" i="160"/>
  <c r="BH162" i="160"/>
  <c r="BG162" i="160"/>
  <c r="BH150" i="160"/>
  <c r="BF150" i="160"/>
  <c r="BG150" i="160"/>
  <c r="BE150" i="160"/>
  <c r="BF138" i="160"/>
  <c r="BH138" i="160"/>
  <c r="BG138" i="160"/>
  <c r="BE138" i="160"/>
  <c r="BF126" i="160"/>
  <c r="BE126" i="160"/>
  <c r="BH126" i="160"/>
  <c r="BG126" i="160"/>
  <c r="BH113" i="160"/>
  <c r="BF113" i="160"/>
  <c r="BE113" i="160"/>
  <c r="BG113" i="160"/>
  <c r="BG244" i="160"/>
  <c r="BE244" i="160"/>
  <c r="BF244" i="160"/>
  <c r="BH244" i="160"/>
  <c r="BF232" i="160"/>
  <c r="BH232" i="160"/>
  <c r="BG232" i="160"/>
  <c r="BE232" i="160"/>
  <c r="BI232" i="160" s="1"/>
  <c r="BE220" i="160"/>
  <c r="BG220" i="160"/>
  <c r="BF220" i="160"/>
  <c r="BH220" i="160"/>
  <c r="BG208" i="160"/>
  <c r="BE208" i="160"/>
  <c r="BF208" i="160"/>
  <c r="BH208" i="160"/>
  <c r="BF196" i="160"/>
  <c r="BH196" i="160"/>
  <c r="BG196" i="160"/>
  <c r="BE196" i="160"/>
  <c r="BI196" i="160" s="1"/>
  <c r="BE184" i="160"/>
  <c r="BG184" i="160"/>
  <c r="BF184" i="160"/>
  <c r="BH184" i="160"/>
  <c r="BE155" i="160"/>
  <c r="BH155" i="160"/>
  <c r="BG155" i="160"/>
  <c r="BF155" i="160"/>
  <c r="BE225" i="160"/>
  <c r="BH225" i="160"/>
  <c r="BG225" i="160"/>
  <c r="BF225" i="160"/>
  <c r="BG236" i="160"/>
  <c r="BE236" i="160"/>
  <c r="BI236" i="160" s="1"/>
  <c r="BH236" i="160"/>
  <c r="BF236" i="160"/>
  <c r="BH188" i="160"/>
  <c r="BF188" i="160"/>
  <c r="BG188" i="160"/>
  <c r="BE188" i="160"/>
  <c r="BF173" i="160"/>
  <c r="BG173" i="160"/>
  <c r="BE173" i="160"/>
  <c r="BH173" i="160"/>
  <c r="BE161" i="160"/>
  <c r="BH161" i="160"/>
  <c r="BF161" i="160"/>
  <c r="BG161" i="160"/>
  <c r="BH149" i="160"/>
  <c r="BF149" i="160"/>
  <c r="BG149" i="160"/>
  <c r="BE149" i="160"/>
  <c r="BH137" i="160"/>
  <c r="BF137" i="160"/>
  <c r="BG137" i="160"/>
  <c r="BE137" i="160"/>
  <c r="BE125" i="160"/>
  <c r="BH125" i="160"/>
  <c r="BG125" i="160"/>
  <c r="BF125" i="160"/>
  <c r="BH243" i="160"/>
  <c r="BG243" i="160"/>
  <c r="BF243" i="160"/>
  <c r="BE243" i="160"/>
  <c r="BF231" i="160"/>
  <c r="BE231" i="160"/>
  <c r="BH231" i="160"/>
  <c r="BG231" i="160"/>
  <c r="BH219" i="160"/>
  <c r="BF219" i="160"/>
  <c r="BG219" i="160"/>
  <c r="BE219" i="160"/>
  <c r="BH207" i="160"/>
  <c r="BF207" i="160"/>
  <c r="BG207" i="160"/>
  <c r="BE207" i="160"/>
  <c r="BF195" i="160"/>
  <c r="BE195" i="160"/>
  <c r="BH195" i="160"/>
  <c r="BG195" i="160"/>
  <c r="BH183" i="160"/>
  <c r="BG183" i="160"/>
  <c r="BF183" i="160"/>
  <c r="BE183" i="160"/>
  <c r="BE167" i="160"/>
  <c r="BF167" i="160"/>
  <c r="BH167" i="160"/>
  <c r="BG167" i="160"/>
  <c r="BE213" i="160"/>
  <c r="BH213" i="160"/>
  <c r="BG213" i="160"/>
  <c r="BF213" i="160"/>
  <c r="BF142" i="160"/>
  <c r="BH142" i="160"/>
  <c r="BG142" i="160"/>
  <c r="BE142" i="160"/>
  <c r="BG248" i="160"/>
  <c r="BH248" i="160"/>
  <c r="BF248" i="160"/>
  <c r="BE248" i="160"/>
  <c r="BF172" i="160"/>
  <c r="BH172" i="160"/>
  <c r="BE172" i="160"/>
  <c r="BG172" i="160"/>
  <c r="BF160" i="160"/>
  <c r="BH160" i="160"/>
  <c r="BE160" i="160"/>
  <c r="BG160" i="160"/>
  <c r="BG148" i="160"/>
  <c r="BE148" i="160"/>
  <c r="BF148" i="160"/>
  <c r="BH148" i="160"/>
  <c r="BE136" i="160"/>
  <c r="BF136" i="160"/>
  <c r="BH136" i="160"/>
  <c r="BG136" i="160"/>
  <c r="BG124" i="160"/>
  <c r="BF124" i="160"/>
  <c r="BH124" i="160"/>
  <c r="BE124" i="160"/>
  <c r="BF242" i="160"/>
  <c r="BG242" i="160"/>
  <c r="BE242" i="160"/>
  <c r="BH242" i="160"/>
  <c r="BE230" i="160"/>
  <c r="BF230" i="160"/>
  <c r="BH230" i="160"/>
  <c r="BG230" i="160"/>
  <c r="BE218" i="160"/>
  <c r="BF218" i="160"/>
  <c r="BG218" i="160"/>
  <c r="BH218" i="160"/>
  <c r="BF206" i="160"/>
  <c r="BG206" i="160"/>
  <c r="BE206" i="160"/>
  <c r="BH206" i="160"/>
  <c r="BE194" i="160"/>
  <c r="BF194" i="160"/>
  <c r="BH194" i="160"/>
  <c r="BG194" i="160"/>
  <c r="BH182" i="160"/>
  <c r="BE182" i="160"/>
  <c r="BI182" i="160" s="1"/>
  <c r="BF182" i="160"/>
  <c r="BG182" i="160"/>
  <c r="BH143" i="160"/>
  <c r="BG143" i="160"/>
  <c r="BE143" i="160"/>
  <c r="BF143" i="160"/>
  <c r="BG237" i="160"/>
  <c r="BF237" i="160"/>
  <c r="BE237" i="160"/>
  <c r="BH237" i="160"/>
  <c r="BE189" i="160"/>
  <c r="BG189" i="160"/>
  <c r="BH189" i="160"/>
  <c r="BF189" i="160"/>
  <c r="BG130" i="160"/>
  <c r="BF130" i="160"/>
  <c r="BH130" i="160"/>
  <c r="BE130" i="160"/>
  <c r="BH171" i="160"/>
  <c r="BG171" i="160"/>
  <c r="BF171" i="160"/>
  <c r="BE171" i="160"/>
  <c r="BI171" i="160" s="1"/>
  <c r="BF159" i="160"/>
  <c r="BH159" i="160"/>
  <c r="BE159" i="160"/>
  <c r="BG159" i="160"/>
  <c r="BF147" i="160"/>
  <c r="BH147" i="160"/>
  <c r="BG147" i="160"/>
  <c r="BE147" i="160"/>
  <c r="BH135" i="160"/>
  <c r="BG135" i="160"/>
  <c r="BF135" i="160"/>
  <c r="BE135" i="160"/>
  <c r="BF123" i="160"/>
  <c r="BH123" i="160"/>
  <c r="BE123" i="160"/>
  <c r="BG123" i="160"/>
  <c r="BG241" i="160"/>
  <c r="BF241" i="160"/>
  <c r="BH241" i="160"/>
  <c r="BE241" i="160"/>
  <c r="BG229" i="160"/>
  <c r="BF229" i="160"/>
  <c r="BH229" i="160"/>
  <c r="BE229" i="160"/>
  <c r="BI229" i="160" s="1"/>
  <c r="BF217" i="160"/>
  <c r="BG217" i="160"/>
  <c r="BH217" i="160"/>
  <c r="BE217" i="160"/>
  <c r="BG205" i="160"/>
  <c r="BF205" i="160"/>
  <c r="BH205" i="160"/>
  <c r="BE205" i="160"/>
  <c r="BI205" i="160" s="1"/>
  <c r="BF193" i="160"/>
  <c r="BH193" i="160"/>
  <c r="BE193" i="160"/>
  <c r="BG193" i="160"/>
  <c r="BG181" i="160"/>
  <c r="BF181" i="160"/>
  <c r="BH181" i="160"/>
  <c r="BE181" i="160"/>
  <c r="BG249" i="160"/>
  <c r="BH249" i="160"/>
  <c r="BE249" i="160"/>
  <c r="BF249" i="160"/>
  <c r="BE117" i="160"/>
  <c r="BG117" i="160"/>
  <c r="BH117" i="160"/>
  <c r="BF117" i="160"/>
  <c r="BE170" i="160"/>
  <c r="BF170" i="160"/>
  <c r="BG170" i="160"/>
  <c r="BH170" i="160"/>
  <c r="BE158" i="160"/>
  <c r="BH158" i="160"/>
  <c r="BF158" i="160"/>
  <c r="BG158" i="160"/>
  <c r="BE146" i="160"/>
  <c r="BH146" i="160"/>
  <c r="BF146" i="160"/>
  <c r="BG146" i="160"/>
  <c r="BF134" i="160"/>
  <c r="BG134" i="160"/>
  <c r="BH134" i="160"/>
  <c r="BE134" i="160"/>
  <c r="BH122" i="160"/>
  <c r="BE122" i="160"/>
  <c r="BF122" i="160"/>
  <c r="BG122" i="160"/>
  <c r="BG240" i="160"/>
  <c r="BF240" i="160"/>
  <c r="BE240" i="160"/>
  <c r="BH240" i="160"/>
  <c r="BE228" i="160"/>
  <c r="BH228" i="160"/>
  <c r="BG228" i="160"/>
  <c r="BF228" i="160"/>
  <c r="BG216" i="160"/>
  <c r="BH216" i="160"/>
  <c r="BF216" i="160"/>
  <c r="BE216" i="160"/>
  <c r="BI216" i="160" s="1"/>
  <c r="BG204" i="160"/>
  <c r="BF204" i="160"/>
  <c r="BE204" i="160"/>
  <c r="BH204" i="160"/>
  <c r="BE192" i="160"/>
  <c r="BH192" i="160"/>
  <c r="BF192" i="160"/>
  <c r="BG192" i="160"/>
  <c r="BE119" i="160"/>
  <c r="BH119" i="160"/>
  <c r="BG119" i="160"/>
  <c r="BF119" i="160"/>
  <c r="BG83" i="160"/>
  <c r="BH83" i="160"/>
  <c r="BF83" i="160"/>
  <c r="BE83" i="160"/>
  <c r="BE82" i="160"/>
  <c r="BG82" i="160"/>
  <c r="BF82" i="160"/>
  <c r="BH82" i="160"/>
  <c r="BH94" i="160"/>
  <c r="BE94" i="160"/>
  <c r="BG94" i="160"/>
  <c r="BF94" i="160"/>
  <c r="BE93" i="160"/>
  <c r="BF93" i="160"/>
  <c r="BG93" i="160"/>
  <c r="BH93" i="160"/>
  <c r="BE81" i="160"/>
  <c r="BF81" i="160"/>
  <c r="BG81" i="160"/>
  <c r="BH81" i="160"/>
  <c r="BE84" i="160"/>
  <c r="BF84" i="160"/>
  <c r="BG84" i="160"/>
  <c r="BH84" i="160"/>
  <c r="BH95" i="160"/>
  <c r="BF95" i="160"/>
  <c r="BG95" i="160"/>
  <c r="BE95" i="160"/>
  <c r="BE106" i="160"/>
  <c r="BF106" i="160"/>
  <c r="BH106" i="160"/>
  <c r="BG106" i="160"/>
  <c r="BE105" i="160"/>
  <c r="BF105" i="160"/>
  <c r="BG105" i="160"/>
  <c r="BH105" i="160"/>
  <c r="BH104" i="160"/>
  <c r="BF104" i="160"/>
  <c r="BG104" i="160"/>
  <c r="BE104" i="160"/>
  <c r="BF92" i="160"/>
  <c r="BG92" i="160"/>
  <c r="BH92" i="160"/>
  <c r="BE92" i="160"/>
  <c r="BG80" i="160"/>
  <c r="BE80" i="160"/>
  <c r="BF80" i="160"/>
  <c r="BH80" i="160"/>
  <c r="BE72" i="160"/>
  <c r="BF72" i="160"/>
  <c r="BG72" i="160"/>
  <c r="BH72" i="160"/>
  <c r="BF103" i="160"/>
  <c r="BH103" i="160"/>
  <c r="BE103" i="160"/>
  <c r="BG103" i="160"/>
  <c r="BH91" i="160"/>
  <c r="BG91" i="160"/>
  <c r="BE91" i="160"/>
  <c r="BF91" i="160"/>
  <c r="BG79" i="160"/>
  <c r="BE79" i="160"/>
  <c r="BF79" i="160"/>
  <c r="BH79" i="160"/>
  <c r="BE102" i="160"/>
  <c r="BF102" i="160"/>
  <c r="BG102" i="160"/>
  <c r="BH102" i="160"/>
  <c r="BE90" i="160"/>
  <c r="BF90" i="160"/>
  <c r="BG90" i="160"/>
  <c r="BH90" i="160"/>
  <c r="BE78" i="160"/>
  <c r="BF78" i="160"/>
  <c r="BG78" i="160"/>
  <c r="BH78" i="160"/>
  <c r="BH101" i="160"/>
  <c r="BE101" i="160"/>
  <c r="BF101" i="160"/>
  <c r="BG101" i="160"/>
  <c r="BG89" i="160"/>
  <c r="BE89" i="160"/>
  <c r="BF89" i="160"/>
  <c r="BH89" i="160"/>
  <c r="BH77" i="160"/>
  <c r="BF77" i="160"/>
  <c r="BE77" i="160"/>
  <c r="BG77" i="160"/>
  <c r="BE96" i="160"/>
  <c r="BF96" i="160"/>
  <c r="BG96" i="160"/>
  <c r="BH96" i="160"/>
  <c r="BF112" i="160"/>
  <c r="BH112" i="160"/>
  <c r="BE112" i="160"/>
  <c r="BG112" i="160"/>
  <c r="BE88" i="160"/>
  <c r="BG88" i="160"/>
  <c r="BF88" i="160"/>
  <c r="BH88" i="160"/>
  <c r="BF76" i="160"/>
  <c r="BG76" i="160"/>
  <c r="BE76" i="160"/>
  <c r="BH76" i="160"/>
  <c r="BE111" i="160"/>
  <c r="BF111" i="160"/>
  <c r="BG111" i="160"/>
  <c r="BH111" i="160"/>
  <c r="BE99" i="160"/>
  <c r="BF99" i="160"/>
  <c r="BG99" i="160"/>
  <c r="BH99" i="160"/>
  <c r="BE87" i="160"/>
  <c r="BF87" i="160"/>
  <c r="BG87" i="160"/>
  <c r="BH87" i="160"/>
  <c r="BE75" i="160"/>
  <c r="BF75" i="160"/>
  <c r="BG75" i="160"/>
  <c r="BH75" i="160"/>
  <c r="BF98" i="160"/>
  <c r="BG98" i="160"/>
  <c r="BH98" i="160"/>
  <c r="BE98" i="160"/>
  <c r="BE86" i="160"/>
  <c r="BG86" i="160"/>
  <c r="BF86" i="160"/>
  <c r="BH86" i="160"/>
  <c r="BF74" i="160"/>
  <c r="BE74" i="160"/>
  <c r="BH74" i="160"/>
  <c r="BG74" i="160"/>
  <c r="BE108" i="160"/>
  <c r="BF108" i="160"/>
  <c r="BG108" i="160"/>
  <c r="BH108" i="160"/>
  <c r="BF107" i="160"/>
  <c r="BG107" i="160"/>
  <c r="BH107" i="160"/>
  <c r="BE107" i="160"/>
  <c r="BF100" i="160"/>
  <c r="BH100" i="160"/>
  <c r="BG100" i="160"/>
  <c r="BE100" i="160"/>
  <c r="BE110" i="160"/>
  <c r="BH110" i="160"/>
  <c r="BF110" i="160"/>
  <c r="BG110" i="160"/>
  <c r="BF109" i="160"/>
  <c r="BH109" i="160"/>
  <c r="BG109" i="160"/>
  <c r="BE109" i="160"/>
  <c r="BE97" i="160"/>
  <c r="BG97" i="160"/>
  <c r="BF97" i="160"/>
  <c r="BH97" i="160"/>
  <c r="BG85" i="160"/>
  <c r="BE85" i="160"/>
  <c r="BF85" i="160"/>
  <c r="BH85" i="160"/>
  <c r="BE73" i="160"/>
  <c r="BF73" i="160"/>
  <c r="BG73" i="160"/>
  <c r="BH73" i="160"/>
  <c r="BI191" i="160"/>
  <c r="BI250" i="160"/>
  <c r="BI214"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I156"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BI227"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69"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62" i="160" l="1"/>
  <c r="BI247" i="160"/>
  <c r="BI241" i="160"/>
  <c r="BI248" i="160"/>
  <c r="BI207" i="160"/>
  <c r="BI243" i="160"/>
  <c r="BI149" i="160"/>
  <c r="BI188" i="160"/>
  <c r="BI174" i="160"/>
  <c r="BI209" i="160"/>
  <c r="BI245" i="160"/>
  <c r="BI175" i="160"/>
  <c r="BI210" i="160"/>
  <c r="BI246" i="160"/>
  <c r="BI202" i="160"/>
  <c r="BI238" i="160"/>
  <c r="BI177" i="160"/>
  <c r="BI237" i="160"/>
  <c r="BI234" i="160"/>
  <c r="BI230" i="160"/>
  <c r="BI249" i="160"/>
  <c r="BI206" i="160"/>
  <c r="BI242" i="160"/>
  <c r="BI173" i="160"/>
  <c r="BI154" i="160"/>
  <c r="BI195" i="160"/>
  <c r="BI194" i="160"/>
  <c r="BI208" i="160"/>
  <c r="BI244" i="160"/>
  <c r="BI176" i="160"/>
  <c r="BI223" i="160"/>
  <c r="BI197" i="160"/>
  <c r="BI167" i="160"/>
  <c r="BI155" i="160"/>
  <c r="BI187" i="160"/>
  <c r="BI153" i="160"/>
  <c r="BI204" i="160"/>
  <c r="BI172" i="160"/>
  <c r="BI211" i="160"/>
  <c r="BI181" i="160"/>
  <c r="BI217" i="160"/>
  <c r="BI183" i="160"/>
  <c r="BI219" i="160"/>
  <c r="BI150" i="160"/>
  <c r="BI212" i="160"/>
  <c r="BI224" i="160"/>
  <c r="BI222" i="160"/>
  <c r="BI152" i="160"/>
  <c r="BI235" i="160"/>
  <c r="BI178" i="160"/>
  <c r="BI180" i="160"/>
  <c r="BI190" i="160"/>
  <c r="BI213" i="160"/>
  <c r="BI233" i="160"/>
  <c r="BI164" i="160"/>
  <c r="BI159" i="160"/>
  <c r="BI160" i="160"/>
  <c r="BI186" i="160"/>
  <c r="BI165" i="160"/>
  <c r="BI215" i="160"/>
  <c r="BI157" i="160"/>
  <c r="BI193" i="160"/>
  <c r="BI231" i="160"/>
  <c r="BI225" i="160"/>
  <c r="BI240" i="160"/>
  <c r="BI198" i="160"/>
  <c r="BI158" i="160"/>
  <c r="BI192" i="160"/>
  <c r="BI228" i="160"/>
  <c r="BI170" i="160"/>
  <c r="BI189" i="160"/>
  <c r="BI218" i="160"/>
  <c r="BI161" i="160"/>
  <c r="BI184" i="160"/>
  <c r="BI220" i="160"/>
  <c r="BI185" i="160"/>
  <c r="BI151" i="160"/>
  <c r="BI147" i="160"/>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AW8" i="161" l="1"/>
  <c r="BI52" i="161" s="1"/>
  <c r="AV8" i="161"/>
  <c r="AZ6" i="160"/>
  <c r="AZ14" i="147"/>
  <c r="K4" i="82"/>
  <c r="J4" i="82"/>
  <c r="I4" i="82"/>
  <c r="J26" i="159" l="1"/>
  <c r="AR54" i="159"/>
  <c r="O40" i="150"/>
  <c r="AQ54" i="159"/>
  <c r="O39" i="150"/>
  <c r="AP54" i="159"/>
  <c r="O36" i="150"/>
  <c r="BC10" i="150" s="1"/>
  <c r="BD10" i="150" s="1"/>
  <c r="AO54" i="159"/>
  <c r="O35" i="150"/>
  <c r="BC9" i="150" s="1"/>
  <c r="BD9" i="150" s="1"/>
  <c r="AK54" i="159"/>
  <c r="AJ54" i="159"/>
  <c r="AN54" i="159"/>
  <c r="O34" i="150"/>
  <c r="BC8" i="150" s="1"/>
  <c r="AM54" i="159"/>
  <c r="O33" i="150"/>
  <c r="BC7" i="150" s="1"/>
  <c r="AL54" i="159"/>
  <c r="O32" i="150"/>
  <c r="BC6" i="150" s="1"/>
  <c r="O43" i="150"/>
  <c r="BC15" i="150" s="1"/>
  <c r="BD15" i="150" s="1"/>
  <c r="O42" i="150"/>
  <c r="BC14" i="150" s="1"/>
  <c r="O41" i="150"/>
  <c r="BC13" i="150" s="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B71" i="147"/>
  <c r="P56" i="161"/>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4"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O48" i="150"/>
  <c r="AZ13" i="147"/>
  <c r="BN57" i="147"/>
  <c r="BN32" i="147"/>
  <c r="BH22" i="147"/>
  <c r="BM26" i="147"/>
  <c r="BF38" i="147"/>
  <c r="BG21" i="147"/>
  <c r="BM41" i="147"/>
  <c r="BM44" i="147"/>
  <c r="BF64" i="147"/>
  <c r="BP66" i="147"/>
  <c r="BG68" i="147"/>
  <c r="BQ61" i="147"/>
  <c r="BQ56" i="147"/>
  <c r="BG23" i="147"/>
  <c r="BH27" i="147"/>
  <c r="BG37" i="147"/>
  <c r="BQ39" i="147"/>
  <c r="BJ41" i="147"/>
  <c r="BJ44" i="147"/>
  <c r="BJ48" i="147"/>
  <c r="BN53" i="147"/>
  <c r="BN36" i="147"/>
  <c r="BH24" i="147"/>
  <c r="BM28" i="147"/>
  <c r="BJ38" i="147"/>
  <c r="BF21" i="147"/>
  <c r="BM67" i="147"/>
  <c r="BI48" i="147"/>
  <c r="BO66" i="147"/>
  <c r="BF68" i="147"/>
  <c r="BP61" i="147"/>
  <c r="BO51" i="147"/>
  <c r="BJ45" i="147"/>
  <c r="BO44" i="147"/>
  <c r="BQ29" i="147"/>
  <c r="BP39" i="147"/>
  <c r="BN27" i="147"/>
  <c r="BH44" i="147"/>
  <c r="BH48" i="147"/>
  <c r="BH59" i="147"/>
  <c r="BM42" i="147"/>
  <c r="BN45" i="147"/>
  <c r="BN24" i="147"/>
  <c r="BG24" i="147"/>
  <c r="BQ36" i="147"/>
  <c r="BH38" i="147"/>
  <c r="BN29" i="147"/>
  <c r="BI67" i="147"/>
  <c r="BH64" i="147"/>
  <c r="BI66" i="147"/>
  <c r="BJ68" i="147"/>
  <c r="BM61" i="147"/>
  <c r="BM56" i="147"/>
  <c r="BO42" i="147"/>
  <c r="BN52" i="147"/>
  <c r="BM39" i="147"/>
  <c r="BN31" i="147"/>
  <c r="BF41" i="147"/>
  <c r="BG44" i="147"/>
  <c r="BG48" i="147"/>
  <c r="BG59" i="147"/>
  <c r="BJ46" i="147"/>
  <c r="BQ28" i="147"/>
  <c r="BJ32" i="147"/>
  <c r="BI23" i="147"/>
  <c r="BJ25" i="147"/>
  <c r="BO53" i="147"/>
  <c r="BG65" i="147"/>
  <c r="BM43" i="147"/>
  <c r="BI61" i="147"/>
  <c r="BI40" i="147"/>
  <c r="BI56" i="147"/>
  <c r="BG45" i="147"/>
  <c r="BN30" i="147"/>
  <c r="BI22" i="147"/>
  <c r="BH23" i="147"/>
  <c r="BG67" i="147"/>
  <c r="BF44" i="147"/>
  <c r="BF48" i="147"/>
  <c r="BF59" i="147"/>
  <c r="BQ42" i="147"/>
  <c r="BI50" i="147"/>
  <c r="BO60"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W49" i="85" s="1"/>
  <c r="AY12" i="147"/>
  <c r="AT1" i="147" s="1"/>
  <c r="AZ12" i="147"/>
  <c r="E2" i="139"/>
  <c r="BD5" i="150" l="1"/>
  <c r="BE58" i="161"/>
  <c r="BE23" i="161"/>
  <c r="BD23" i="161" s="1"/>
  <c r="R26" i="159"/>
  <c r="BN35" i="147"/>
  <c r="BH68" i="147"/>
  <c r="CR68" i="147" s="1"/>
  <c r="BP26" i="147"/>
  <c r="BF27" i="147"/>
  <c r="CN27" i="147" s="1"/>
  <c r="BP41" i="147"/>
  <c r="BN55" i="147"/>
  <c r="BP25" i="147"/>
  <c r="BI44" i="147"/>
  <c r="CT44" i="147" s="1"/>
  <c r="BN63" i="147"/>
  <c r="BP21" i="147"/>
  <c r="BJ47" i="147"/>
  <c r="BF31" i="147"/>
  <c r="CN31" i="147" s="1"/>
  <c r="BP48" i="147"/>
  <c r="BF24" i="147"/>
  <c r="BE24" i="147" s="1"/>
  <c r="BM25" i="147"/>
  <c r="BF63" i="147"/>
  <c r="CN63" i="147" s="1"/>
  <c r="BO48" i="147"/>
  <c r="BF23" i="147"/>
  <c r="CN23" i="147" s="1"/>
  <c r="BI51" i="147"/>
  <c r="CT51" i="147" s="1"/>
  <c r="BO64" i="147"/>
  <c r="BO38" i="147"/>
  <c r="BF65" i="147"/>
  <c r="CN65" i="147" s="1"/>
  <c r="BO54" i="147"/>
  <c r="BM29" i="147"/>
  <c r="BL29" i="147" s="1"/>
  <c r="BP44" i="147"/>
  <c r="BJ22" i="147"/>
  <c r="BJ23" i="147"/>
  <c r="BP43" i="147"/>
  <c r="BJ66" i="147"/>
  <c r="BO21" i="147"/>
  <c r="BQ43" i="147"/>
  <c r="BM64" i="147"/>
  <c r="BM38" i="147"/>
  <c r="BN40" i="147"/>
  <c r="BH57" i="147"/>
  <c r="CR57" i="147" s="1"/>
  <c r="BJ27" i="147"/>
  <c r="BP51" i="147"/>
  <c r="BQ64" i="147"/>
  <c r="BI21" i="147"/>
  <c r="BH65" i="147"/>
  <c r="CR65" i="147" s="1"/>
  <c r="BI64" i="147"/>
  <c r="CT64" i="147" s="1"/>
  <c r="BM21" i="147"/>
  <c r="BJ65" i="147"/>
  <c r="BG46" i="147"/>
  <c r="CP46" i="147" s="1"/>
  <c r="BQ41" i="147"/>
  <c r="BP67" i="147"/>
  <c r="BP64" i="147"/>
  <c r="BI25" i="147"/>
  <c r="CT25" i="147" s="1"/>
  <c r="BN44" i="147"/>
  <c r="BL44" i="147" s="1"/>
  <c r="BG62" i="147"/>
  <c r="CP62" i="147" s="1"/>
  <c r="BQ38" i="147"/>
  <c r="BO45" i="147"/>
  <c r="BF46" i="147"/>
  <c r="CN46" i="147" s="1"/>
  <c r="BN22" i="147"/>
  <c r="BO67" i="147"/>
  <c r="BJ59" i="147"/>
  <c r="BN66" i="147"/>
  <c r="BN37" i="147"/>
  <c r="BN41" i="147"/>
  <c r="BL41" i="147" s="1"/>
  <c r="BO56" i="147"/>
  <c r="BQ21" i="147"/>
  <c r="BQ66" i="147"/>
  <c r="BQ67" i="147"/>
  <c r="BN28" i="147"/>
  <c r="BL28" i="147" s="1"/>
  <c r="BO63" i="147"/>
  <c r="BG36" i="147"/>
  <c r="CP36" i="147" s="1"/>
  <c r="BQ62" i="147"/>
  <c r="BF39" i="147"/>
  <c r="BO41" i="147"/>
  <c r="BH41" i="147"/>
  <c r="CR41" i="147" s="1"/>
  <c r="BI38" i="147"/>
  <c r="CT38" i="147" s="1"/>
  <c r="BM66" i="147"/>
  <c r="BN25" i="147"/>
  <c r="BN68" i="147"/>
  <c r="BQ63" i="147"/>
  <c r="BJ36" i="147"/>
  <c r="BO62" i="147"/>
  <c r="BN21" i="147"/>
  <c r="BG41" i="147"/>
  <c r="CP41" i="147" s="1"/>
  <c r="BN48" i="147"/>
  <c r="BQ30" i="147"/>
  <c r="BM54" i="147"/>
  <c r="BG33" i="147"/>
  <c r="CP33" i="147" s="1"/>
  <c r="BQ45" i="147"/>
  <c r="BF43" i="147"/>
  <c r="CN43" i="147" s="1"/>
  <c r="BG26" i="147"/>
  <c r="CP26" i="147" s="1"/>
  <c r="BM46" i="147"/>
  <c r="BP27" i="147"/>
  <c r="BF56" i="147"/>
  <c r="CN56" i="147" s="1"/>
  <c r="BQ47" i="147"/>
  <c r="BJ28" i="147"/>
  <c r="BG50" i="147"/>
  <c r="CP50" i="147" s="1"/>
  <c r="BI31" i="147"/>
  <c r="CT31" i="147" s="1"/>
  <c r="BG56" i="147"/>
  <c r="CP56" i="147" s="1"/>
  <c r="BH43" i="147"/>
  <c r="BJ26" i="147"/>
  <c r="BQ46" i="147"/>
  <c r="BM31" i="147"/>
  <c r="BL31" i="147" s="1"/>
  <c r="BH61" i="147"/>
  <c r="CR61" i="147" s="1"/>
  <c r="BJ43" i="147"/>
  <c r="BF26" i="147"/>
  <c r="BI46" i="147"/>
  <c r="CT46" i="147" s="1"/>
  <c r="BF29" i="147"/>
  <c r="CN29" i="147" s="1"/>
  <c r="BJ61" i="147"/>
  <c r="BQ65" i="147"/>
  <c r="BO22" i="147"/>
  <c r="BQ59" i="147"/>
  <c r="BO23" i="147"/>
  <c r="BF61" i="147"/>
  <c r="CN61" i="147" s="1"/>
  <c r="BI65" i="147"/>
  <c r="CT65" i="147" s="1"/>
  <c r="BQ24" i="147"/>
  <c r="BF42" i="147"/>
  <c r="CN42" i="147" s="1"/>
  <c r="BQ27" i="147"/>
  <c r="BG61" i="147"/>
  <c r="CP61" i="147" s="1"/>
  <c r="BM65" i="147"/>
  <c r="BQ22" i="147"/>
  <c r="BO59" i="147"/>
  <c r="BI27" i="147"/>
  <c r="CT27" i="147" s="1"/>
  <c r="BQ68" i="147"/>
  <c r="BP65" i="147"/>
  <c r="BO24" i="147"/>
  <c r="BH42" i="147"/>
  <c r="CR42" i="147" s="1"/>
  <c r="BO27" i="147"/>
  <c r="BI68" i="147"/>
  <c r="CT68" i="147" s="1"/>
  <c r="BO49" i="147"/>
  <c r="BM22" i="147"/>
  <c r="BL22" i="147" s="1"/>
  <c r="BQ48" i="147"/>
  <c r="BM23" i="147"/>
  <c r="BO68" i="147"/>
  <c r="BO40" i="147"/>
  <c r="BP22" i="147"/>
  <c r="BH40" i="147"/>
  <c r="CR40" i="147" s="1"/>
  <c r="BG25" i="147"/>
  <c r="CP25" i="147" s="1"/>
  <c r="BP68" i="147"/>
  <c r="BF67" i="147"/>
  <c r="CN67" i="147" s="1"/>
  <c r="BN34" i="147"/>
  <c r="BM59" i="147"/>
  <c r="BH25" i="147"/>
  <c r="CR25" i="147" s="1"/>
  <c r="BG66" i="147"/>
  <c r="CP66" i="147" s="1"/>
  <c r="BO57" i="147"/>
  <c r="BM24" i="147"/>
  <c r="BL24" i="147" s="1"/>
  <c r="BP59" i="147"/>
  <c r="BM27" i="147"/>
  <c r="BL27" i="147" s="1"/>
  <c r="BH66" i="147"/>
  <c r="CR66" i="147" s="1"/>
  <c r="BH67" i="147"/>
  <c r="CR67" i="147" s="1"/>
  <c r="BN26" i="147"/>
  <c r="BL26" i="147" s="1"/>
  <c r="BQ44" i="147"/>
  <c r="BJ21" i="147"/>
  <c r="BM68" i="147"/>
  <c r="BL68" i="147" s="1"/>
  <c r="BJ67" i="147"/>
  <c r="BN38" i="147"/>
  <c r="BI59" i="147"/>
  <c r="CT59" i="147" s="1"/>
  <c r="BP23" i="147"/>
  <c r="BF66" i="147"/>
  <c r="BN23" i="147"/>
  <c r="BN49" i="147"/>
  <c r="BM48" i="147"/>
  <c r="BQ23" i="147"/>
  <c r="BH56" i="147"/>
  <c r="CR56" i="147" s="1"/>
  <c r="BH46" i="147"/>
  <c r="CR46" i="147" s="1"/>
  <c r="BM47" i="147"/>
  <c r="BO29" i="147"/>
  <c r="BG28" i="147"/>
  <c r="CP28" i="147" s="1"/>
  <c r="BJ40" i="147"/>
  <c r="BJ50" i="147"/>
  <c r="BF47" i="147"/>
  <c r="BP31" i="147"/>
  <c r="BH30" i="147"/>
  <c r="CR30" i="147" s="1"/>
  <c r="BJ56" i="147"/>
  <c r="BI42" i="147"/>
  <c r="CT42" i="147" s="1"/>
  <c r="BP40" i="147"/>
  <c r="BO25" i="147"/>
  <c r="BP24" i="147"/>
  <c r="BO61" i="147"/>
  <c r="BJ42" i="147"/>
  <c r="BF40" i="147"/>
  <c r="CN40" i="147" s="1"/>
  <c r="BF25" i="147"/>
  <c r="CN25" i="147" s="1"/>
  <c r="BF22" i="147"/>
  <c r="CN22" i="147" s="1"/>
  <c r="BO55" i="147"/>
  <c r="BN43" i="147"/>
  <c r="BL43" i="147" s="1"/>
  <c r="BG43" i="147"/>
  <c r="CP43" i="147" s="1"/>
  <c r="BG27" i="147"/>
  <c r="BH26" i="147"/>
  <c r="CR26" i="147" s="1"/>
  <c r="BP56" i="147"/>
  <c r="BP46" i="147"/>
  <c r="BH47" i="147"/>
  <c r="CR47" i="147" s="1"/>
  <c r="BH29" i="147"/>
  <c r="CR29" i="147" s="1"/>
  <c r="BI26" i="147"/>
  <c r="CT26" i="147" s="1"/>
  <c r="BO47" i="147"/>
  <c r="BP42" i="147"/>
  <c r="BO65" i="147"/>
  <c r="BQ25" i="147"/>
  <c r="BI24" i="147"/>
  <c r="CT24" i="147" s="1"/>
  <c r="BO43" i="147"/>
  <c r="BG42" i="147"/>
  <c r="CP42" i="147" s="1"/>
  <c r="BI43" i="147"/>
  <c r="CT43" i="147" s="1"/>
  <c r="BJ29" i="147"/>
  <c r="BJ24" i="147"/>
  <c r="B2" i="147"/>
  <c r="BN64" i="147"/>
  <c r="BF62" i="147"/>
  <c r="BQ40" i="147"/>
  <c r="BO39" i="147"/>
  <c r="BP38" i="147"/>
  <c r="BO50" i="147"/>
  <c r="BG64" i="147"/>
  <c r="BE64" i="147" s="1"/>
  <c r="BO52" i="147"/>
  <c r="BN33" i="147"/>
  <c r="BH21" i="147"/>
  <c r="BE21" i="147" s="1"/>
  <c r="BO46" i="147"/>
  <c r="BP60" i="147"/>
  <c r="BM63" i="147"/>
  <c r="BJ37" i="147"/>
  <c r="BP34" i="147"/>
  <c r="BN58" i="147"/>
  <c r="BG60" i="147"/>
  <c r="CP60" i="147" s="1"/>
  <c r="BF52" i="147"/>
  <c r="CN52" i="147" s="1"/>
  <c r="BO37" i="147"/>
  <c r="BG34" i="147"/>
  <c r="CP34" i="147" s="1"/>
  <c r="BF57" i="147"/>
  <c r="CN57" i="147" s="1"/>
  <c r="BH62" i="147"/>
  <c r="CR62" i="147" s="1"/>
  <c r="BP63" i="147"/>
  <c r="BF37" i="147"/>
  <c r="CN37" i="147" s="1"/>
  <c r="BH36" i="147"/>
  <c r="CR36" i="147" s="1"/>
  <c r="BM40" i="147"/>
  <c r="BJ64" i="147"/>
  <c r="BI41" i="147"/>
  <c r="CT41" i="147" s="1"/>
  <c r="BG39" i="147"/>
  <c r="CP39" i="147" s="1"/>
  <c r="BI36" i="147"/>
  <c r="CT36" i="147" s="1"/>
  <c r="BG57" i="147"/>
  <c r="CP57" i="147" s="1"/>
  <c r="BJ62" i="147"/>
  <c r="BQ52" i="147"/>
  <c r="BF35" i="147"/>
  <c r="CN35" i="147" s="1"/>
  <c r="BI34" i="147"/>
  <c r="CT34" i="147" s="1"/>
  <c r="BQ57" i="147"/>
  <c r="BM62" i="147"/>
  <c r="BH63" i="147"/>
  <c r="CR63" i="147" s="1"/>
  <c r="BH39" i="147"/>
  <c r="CR39" i="147" s="1"/>
  <c r="BO36" i="147"/>
  <c r="BI63" i="147"/>
  <c r="CT63" i="147" s="1"/>
  <c r="BI39" i="147"/>
  <c r="CT39" i="147" s="1"/>
  <c r="BF36" i="147"/>
  <c r="CN36" i="147" s="1"/>
  <c r="BN62" i="147"/>
  <c r="BP62" i="147"/>
  <c r="BG40" i="147"/>
  <c r="CP40" i="147" s="1"/>
  <c r="BN39" i="147"/>
  <c r="BL39" i="147" s="1"/>
  <c r="BG38" i="147"/>
  <c r="BE38" i="147" s="1"/>
  <c r="BN60" i="147"/>
  <c r="BF58" i="147"/>
  <c r="CN58" i="147" s="1"/>
  <c r="BM52" i="147"/>
  <c r="BL52" i="147" s="1"/>
  <c r="BH35" i="147"/>
  <c r="BO32" i="147"/>
  <c r="BM57" i="147"/>
  <c r="BL57" i="147" s="1"/>
  <c r="BP58" i="147"/>
  <c r="BN67" i="147"/>
  <c r="BL67" i="147" s="1"/>
  <c r="BI35" i="147"/>
  <c r="CT35" i="147" s="1"/>
  <c r="BF32" i="147"/>
  <c r="CN32" i="147" s="1"/>
  <c r="BN54" i="147"/>
  <c r="BQ60" i="147"/>
  <c r="BP52" i="147"/>
  <c r="BM37" i="147"/>
  <c r="BQ34" i="147"/>
  <c r="BP57" i="147"/>
  <c r="BI62" i="147"/>
  <c r="CT62" i="147" s="1"/>
  <c r="BG63" i="147"/>
  <c r="CP63" i="147" s="1"/>
  <c r="BP37" i="147"/>
  <c r="BH34" i="147"/>
  <c r="CR34" i="147" s="1"/>
  <c r="BP53" i="147"/>
  <c r="BI60" i="147"/>
  <c r="CT60" i="147" s="1"/>
  <c r="BN59" i="147"/>
  <c r="BO33" i="147"/>
  <c r="BQ32" i="147"/>
  <c r="BG53" i="147"/>
  <c r="BJ60" i="147"/>
  <c r="BH52" i="147"/>
  <c r="CR52" i="147" s="1"/>
  <c r="BQ37" i="147"/>
  <c r="BM36" i="147"/>
  <c r="BL36" i="147" s="1"/>
  <c r="BQ53" i="147"/>
  <c r="BM60" i="147"/>
  <c r="BI52" i="147"/>
  <c r="CT52" i="147" s="1"/>
  <c r="BH37" i="147"/>
  <c r="CR37" i="147" s="1"/>
  <c r="BO34" i="147"/>
  <c r="BI57" i="147"/>
  <c r="CT57" i="147" s="1"/>
  <c r="BF60" i="147"/>
  <c r="BJ63" i="147"/>
  <c r="BJ39" i="147"/>
  <c r="BP36" i="147"/>
  <c r="BJ57" i="147"/>
  <c r="BF54" i="147"/>
  <c r="CN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BO35" i="147"/>
  <c r="BG32" i="147"/>
  <c r="CP32" i="147" s="1"/>
  <c r="BF49" i="147"/>
  <c r="CN49" i="147" s="1"/>
  <c r="BH58" i="147"/>
  <c r="CR58" i="147" s="1"/>
  <c r="BJ55" i="147"/>
  <c r="BM33" i="147"/>
  <c r="BP30" i="147"/>
  <c r="BP49" i="147"/>
  <c r="BI58" i="147"/>
  <c r="CT58" i="147" s="1"/>
  <c r="BN56" i="147"/>
  <c r="BL56" i="147" s="1"/>
  <c r="BP35" i="147"/>
  <c r="BH32" i="147"/>
  <c r="CR32" i="147" s="1"/>
  <c r="BG49" i="147"/>
  <c r="CP49" i="147" s="1"/>
  <c r="BJ58" i="147"/>
  <c r="BF55" i="147"/>
  <c r="BG35" i="147"/>
  <c r="CP35" i="147" s="1"/>
  <c r="BJ34" i="147"/>
  <c r="BH53" i="147"/>
  <c r="CR53" i="147" s="1"/>
  <c r="BO58" i="147"/>
  <c r="BJ52" i="147"/>
  <c r="BI37" i="147"/>
  <c r="CT37" i="147" s="1"/>
  <c r="BF34" i="147"/>
  <c r="BE34" i="147" s="1"/>
  <c r="BI53" i="147"/>
  <c r="CT53" i="147" s="1"/>
  <c r="BN51" i="147"/>
  <c r="BG51" i="147"/>
  <c r="CP51" i="147" s="1"/>
  <c r="BG31" i="147"/>
  <c r="BI30" i="147"/>
  <c r="CT30" i="147" s="1"/>
  <c r="BI49" i="147"/>
  <c r="CT49" i="147" s="1"/>
  <c r="BF50" i="147"/>
  <c r="CN50" i="147" s="1"/>
  <c r="BQ51" i="147"/>
  <c r="BQ31" i="147"/>
  <c r="BI28" i="147"/>
  <c r="CT28" i="147" s="1"/>
  <c r="BJ49" i="147"/>
  <c r="BG54" i="147"/>
  <c r="CP54" i="147" s="1"/>
  <c r="BH55" i="147"/>
  <c r="CR55" i="147" s="1"/>
  <c r="BI33" i="147"/>
  <c r="CT33" i="147" s="1"/>
  <c r="BO30" i="147"/>
  <c r="BN50" i="147"/>
  <c r="BQ58" i="147"/>
  <c r="BN61" i="147"/>
  <c r="BL61" i="147" s="1"/>
  <c r="BM35" i="147"/>
  <c r="BL35" i="147" s="1"/>
  <c r="BF30" i="147"/>
  <c r="BN46" i="147"/>
  <c r="BH54" i="147"/>
  <c r="CR54" i="147" s="1"/>
  <c r="BJ51" i="147"/>
  <c r="BJ31" i="147"/>
  <c r="BF28" i="147"/>
  <c r="CN28" i="147" s="1"/>
  <c r="BF45" i="147"/>
  <c r="CN45" i="147" s="1"/>
  <c r="BI54" i="147"/>
  <c r="CT54" i="147" s="1"/>
  <c r="BM55" i="147"/>
  <c r="BF33" i="147"/>
  <c r="CN33" i="147" s="1"/>
  <c r="BG30" i="147"/>
  <c r="CP30" i="147" s="1"/>
  <c r="BP45" i="147"/>
  <c r="BJ54" i="147"/>
  <c r="BF51" i="147"/>
  <c r="CN51" i="147" s="1"/>
  <c r="BP33" i="147"/>
  <c r="BI32" i="147"/>
  <c r="CT32" i="147" s="1"/>
  <c r="BQ49" i="147"/>
  <c r="BM58" i="147"/>
  <c r="BP55" i="147"/>
  <c r="BQ35" i="147"/>
  <c r="BM34" i="147"/>
  <c r="BH49" i="147"/>
  <c r="CR49" i="147" s="1"/>
  <c r="BM50" i="147"/>
  <c r="BP47" i="147"/>
  <c r="BP29" i="147"/>
  <c r="BH28" i="147"/>
  <c r="BH45" i="147"/>
  <c r="CR45" i="147" s="1"/>
  <c r="BN47" i="147"/>
  <c r="BG47" i="147"/>
  <c r="CP47" i="147" s="1"/>
  <c r="BG29" i="147"/>
  <c r="CP29" i="147" s="1"/>
  <c r="BQ26" i="147"/>
  <c r="BI45" i="147"/>
  <c r="CT45" i="147" s="1"/>
  <c r="BP50" i="147"/>
  <c r="BH51" i="147"/>
  <c r="CR51" i="147" s="1"/>
  <c r="BH31" i="147"/>
  <c r="CR31" i="147" s="1"/>
  <c r="BM30" i="147"/>
  <c r="BL30" i="147" s="1"/>
  <c r="BM49" i="147"/>
  <c r="BQ54" i="147"/>
  <c r="BI55" i="147"/>
  <c r="CT55" i="147" s="1"/>
  <c r="BJ33" i="147"/>
  <c r="BO28" i="147"/>
  <c r="BM45" i="147"/>
  <c r="BL45" i="147" s="1"/>
  <c r="BQ50" i="147"/>
  <c r="BI47" i="147"/>
  <c r="CT47" i="147" s="1"/>
  <c r="BI29" i="147"/>
  <c r="CT29" i="147" s="1"/>
  <c r="BO26" i="147"/>
  <c r="BN42" i="147"/>
  <c r="BL42" i="147" s="1"/>
  <c r="BH50" i="147"/>
  <c r="CR50" i="147" s="1"/>
  <c r="BM51" i="147"/>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O60" i="150"/>
  <c r="AK42" i="150"/>
  <c r="BG23" i="150"/>
  <c r="AL37" i="161"/>
  <c r="O64" i="150"/>
  <c r="BL26" i="150"/>
  <c r="BG15" i="150"/>
  <c r="BF15" i="150"/>
  <c r="AK34" i="161"/>
  <c r="AE35" i="150"/>
  <c r="AK25" i="161" s="1"/>
  <c r="Y42" i="150"/>
  <c r="Y41" i="150" s="1"/>
  <c r="AZ25" i="150" s="1"/>
  <c r="BC23" i="150"/>
  <c r="AH37" i="161"/>
  <c r="AE7" i="159"/>
  <c r="AD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L34" i="161"/>
  <c r="AF35" i="150"/>
  <c r="AL25" i="161" s="1"/>
  <c r="BF13" i="150"/>
  <c r="O62" i="150"/>
  <c r="BD23" i="150"/>
  <c r="AI37" i="161"/>
  <c r="M19" i="159"/>
  <c r="M25" i="159" s="1"/>
  <c r="M27" i="159" s="1"/>
  <c r="M12" i="159"/>
  <c r="AZ7" i="150"/>
  <c r="AG34" i="161"/>
  <c r="AA35" i="150"/>
  <c r="AG25" i="161" s="1"/>
  <c r="AF34" i="161"/>
  <c r="Z35" i="150"/>
  <c r="AF25" i="161" s="1"/>
  <c r="AI35" i="161"/>
  <c r="BJ23" i="150"/>
  <c r="AO37" i="161"/>
  <c r="BF8" i="150"/>
  <c r="O55" i="150"/>
  <c r="AI35" i="150"/>
  <c r="AO25"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BF14" i="150"/>
  <c r="O63" i="150"/>
  <c r="BE23" i="150"/>
  <c r="AJ37" i="161"/>
  <c r="BB23" i="150"/>
  <c r="AG37" i="161"/>
  <c r="AI34" i="161"/>
  <c r="AC35" i="150"/>
  <c r="AI25"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Z8" i="150"/>
  <c r="K22" i="161"/>
  <c r="N57" i="161"/>
  <c r="N55" i="161" s="1"/>
  <c r="AH34" i="161"/>
  <c r="AB35" i="150"/>
  <c r="AH25"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BJ58" i="161"/>
  <c r="BI54" i="161"/>
  <c r="BJ63" i="161"/>
  <c r="BI57" i="161"/>
  <c r="BJ57" i="161" s="1"/>
  <c r="BJ42" i="161"/>
  <c r="BJ21" i="161"/>
  <c r="BJ25" i="161"/>
  <c r="CT50" i="147"/>
  <c r="CP45" i="147"/>
  <c r="BJ62" i="161"/>
  <c r="BI56" i="161"/>
  <c r="BJ56" i="161" s="1"/>
  <c r="CP24" i="147"/>
  <c r="BJ22" i="161"/>
  <c r="BJ37" i="161"/>
  <c r="BJ60" i="161"/>
  <c r="BI55" i="161"/>
  <c r="BJ35" i="161"/>
  <c r="BJ47" i="161"/>
  <c r="CP67" i="147"/>
  <c r="CT22" i="147"/>
  <c r="CR38" i="147"/>
  <c r="CT48" i="147"/>
  <c r="CN21" i="147"/>
  <c r="CR27" i="147"/>
  <c r="BH54" i="161"/>
  <c r="CT56" i="147"/>
  <c r="CT23" i="147"/>
  <c r="CP59" i="147"/>
  <c r="CR24" i="147"/>
  <c r="CP21" i="147"/>
  <c r="CN59" i="147"/>
  <c r="BE59" i="147"/>
  <c r="CT40" i="147"/>
  <c r="CP48" i="147"/>
  <c r="CR59" i="147"/>
  <c r="CP22" i="147"/>
  <c r="CP37" i="147"/>
  <c r="CP23" i="147"/>
  <c r="CN38" i="147"/>
  <c r="CR22" i="147"/>
  <c r="BH55" i="161"/>
  <c r="CN48" i="147"/>
  <c r="BE48" i="147"/>
  <c r="CT61" i="147"/>
  <c r="CP65" i="147"/>
  <c r="CP44" i="147"/>
  <c r="CT21" i="147"/>
  <c r="CT66" i="147"/>
  <c r="CT67" i="147"/>
  <c r="CR48" i="147"/>
  <c r="CN68" i="147"/>
  <c r="BE68" i="147"/>
  <c r="CP68" i="147"/>
  <c r="CN44" i="147"/>
  <c r="BE44" i="147"/>
  <c r="CR23" i="147"/>
  <c r="CN41" i="147"/>
  <c r="CR64" i="147"/>
  <c r="CR44" i="147"/>
  <c r="CN64"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G23" i="161" l="1"/>
  <c r="BK23" i="161" s="1"/>
  <c r="AE6" i="159"/>
  <c r="AC52" i="159"/>
  <c r="BE23" i="147"/>
  <c r="BL50" i="147"/>
  <c r="CN34" i="147"/>
  <c r="BL46" i="147"/>
  <c r="BL55" i="147"/>
  <c r="BL33" i="147"/>
  <c r="BL64" i="147"/>
  <c r="BK64" i="147" s="1"/>
  <c r="BD64" i="147" s="1"/>
  <c r="BL21" i="147"/>
  <c r="BK21" i="147" s="1"/>
  <c r="BL23" i="147"/>
  <c r="BK23" i="147" s="1"/>
  <c r="BD23" i="147" s="1"/>
  <c r="BE27" i="147"/>
  <c r="BE67" i="147"/>
  <c r="BL51" i="147"/>
  <c r="BK51" i="147" s="1"/>
  <c r="BE35" i="147"/>
  <c r="BL63" i="147"/>
  <c r="BK63" i="147" s="1"/>
  <c r="BE47" i="147"/>
  <c r="BL54" i="147"/>
  <c r="BK54" i="147" s="1"/>
  <c r="BL58" i="147"/>
  <c r="BK58" i="147" s="1"/>
  <c r="CN24" i="147"/>
  <c r="CL24" i="147" s="1"/>
  <c r="BL66" i="147"/>
  <c r="BE62" i="147"/>
  <c r="BE54" i="147"/>
  <c r="BE43" i="147"/>
  <c r="BE55" i="147"/>
  <c r="BL60" i="147"/>
  <c r="BK60" i="147" s="1"/>
  <c r="BL62" i="147"/>
  <c r="BL48" i="147"/>
  <c r="BK48" i="147" s="1"/>
  <c r="BE37" i="147"/>
  <c r="BE26" i="147"/>
  <c r="BL25" i="147"/>
  <c r="BK25" i="147" s="1"/>
  <c r="BE39" i="147"/>
  <c r="BL38" i="147"/>
  <c r="BK38" i="147" s="1"/>
  <c r="BL65" i="147"/>
  <c r="BK65" i="147" s="1"/>
  <c r="BL34" i="147"/>
  <c r="BK34" i="147" s="1"/>
  <c r="BD34" i="147" s="1"/>
  <c r="BE31" i="147"/>
  <c r="CP31" i="147"/>
  <c r="CL31" i="147" s="1"/>
  <c r="BL59" i="147"/>
  <c r="BK59" i="147" s="1"/>
  <c r="BE61" i="147"/>
  <c r="BL37" i="147"/>
  <c r="BK37" i="147" s="1"/>
  <c r="BL49" i="147"/>
  <c r="BK49" i="147" s="1"/>
  <c r="BE30" i="147"/>
  <c r="BE66" i="147"/>
  <c r="BE53" i="147"/>
  <c r="BL40" i="147"/>
  <c r="BK40" i="147" s="1"/>
  <c r="CN66" i="147"/>
  <c r="CL66" i="147" s="1"/>
  <c r="BE60" i="147"/>
  <c r="BE52" i="147"/>
  <c r="BE65" i="147"/>
  <c r="BE46" i="147"/>
  <c r="BE42" i="147"/>
  <c r="CP53" i="147"/>
  <c r="CL53" i="147" s="1"/>
  <c r="CR43" i="147"/>
  <c r="CL43" i="147" s="1"/>
  <c r="BE25" i="147"/>
  <c r="CR35" i="147"/>
  <c r="CL35" i="147" s="1"/>
  <c r="CN47" i="147"/>
  <c r="CL47" i="147" s="1"/>
  <c r="BE63" i="147"/>
  <c r="CN55" i="147"/>
  <c r="CL55" i="147" s="1"/>
  <c r="BE29" i="147"/>
  <c r="CN62" i="147"/>
  <c r="CL62" i="147" s="1"/>
  <c r="CN60" i="147"/>
  <c r="CL60" i="147" s="1"/>
  <c r="CP52" i="147"/>
  <c r="CL52" i="147" s="1"/>
  <c r="CN26" i="147"/>
  <c r="CL26" i="147" s="1"/>
  <c r="BE32" i="147"/>
  <c r="BL47" i="147"/>
  <c r="BK47" i="147" s="1"/>
  <c r="BE22" i="147"/>
  <c r="BE56" i="147"/>
  <c r="CN39" i="147"/>
  <c r="CL39" i="147" s="1"/>
  <c r="BE33" i="147"/>
  <c r="BE41" i="147"/>
  <c r="CR21" i="147"/>
  <c r="CL21" i="147" s="1"/>
  <c r="BE40" i="147"/>
  <c r="BE28" i="147"/>
  <c r="BE51" i="147"/>
  <c r="CP64" i="147"/>
  <c r="CL64" i="147" s="1"/>
  <c r="CP27" i="147"/>
  <c r="CL27" i="147" s="1"/>
  <c r="BE50" i="147"/>
  <c r="CN30" i="147"/>
  <c r="CL30" i="147" s="1"/>
  <c r="CP38" i="147"/>
  <c r="CL38" i="147" s="1"/>
  <c r="BE49" i="147"/>
  <c r="BE45" i="147"/>
  <c r="CR28" i="147"/>
  <c r="CL28" i="147" s="1"/>
  <c r="BE57" i="147"/>
  <c r="BE58" i="147"/>
  <c r="BE36"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DC23" i="147"/>
  <c r="DC57" i="147"/>
  <c r="DB54" i="147"/>
  <c r="CY42" i="147"/>
  <c r="CQ42" i="147" s="1"/>
  <c r="DB42" i="147"/>
  <c r="BF54" i="161"/>
  <c r="BG54" i="161" s="1"/>
  <c r="CY68" i="147"/>
  <c r="CY58" i="147"/>
  <c r="CQ58" i="147" s="1"/>
  <c r="BF55" i="161"/>
  <c r="BG63" i="161"/>
  <c r="BK63" i="161" s="1"/>
  <c r="DA24" i="147"/>
  <c r="CU24" i="147" s="1"/>
  <c r="DC65" i="147"/>
  <c r="CY47" i="147"/>
  <c r="CQ47" i="147" s="1"/>
  <c r="CY38" i="147"/>
  <c r="CQ38" i="147" s="1"/>
  <c r="CZ66" i="147"/>
  <c r="CS66" i="147" s="1"/>
  <c r="DA54" i="147"/>
  <c r="CU54" i="147" s="1"/>
  <c r="DB30" i="147"/>
  <c r="DA29" i="147"/>
  <c r="CU29" i="147" s="1"/>
  <c r="DC44" i="147"/>
  <c r="DB39" i="147"/>
  <c r="DA40" i="147"/>
  <c r="CU40" i="147" s="1"/>
  <c r="DA22" i="147"/>
  <c r="CU22" i="147" s="1"/>
  <c r="Y34" i="150"/>
  <c r="AZ27" i="150" s="1"/>
  <c r="BG62" i="161"/>
  <c r="BK62" i="161" s="1"/>
  <c r="AC19" i="159"/>
  <c r="CZ60" i="147"/>
  <c r="CS60" i="147" s="1"/>
  <c r="CX57" i="147"/>
  <c r="CO57" i="147" s="1"/>
  <c r="DB41" i="147"/>
  <c r="CZ37" i="147"/>
  <c r="CS37" i="147" s="1"/>
  <c r="CZ45" i="147"/>
  <c r="CS45" i="147" s="1"/>
  <c r="CZ51" i="147"/>
  <c r="CS51" i="147" s="1"/>
  <c r="DB68" i="147"/>
  <c r="CX52" i="147"/>
  <c r="CO52" i="147" s="1"/>
  <c r="CX68" i="147"/>
  <c r="CW68" i="147" s="1"/>
  <c r="DA23" i="147"/>
  <c r="CU23" i="147" s="1"/>
  <c r="DA59" i="147"/>
  <c r="CU59" i="147" s="1"/>
  <c r="CZ25" i="147"/>
  <c r="CS25" i="147" s="1"/>
  <c r="CX30" i="147"/>
  <c r="DB43" i="147"/>
  <c r="CY63" i="147"/>
  <c r="CQ63" i="147" s="1"/>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U52" i="147" s="1"/>
  <c r="CX25" i="147"/>
  <c r="CO25" i="147" s="1"/>
  <c r="CX64" i="147"/>
  <c r="CO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X49" i="147"/>
  <c r="CZ65" i="147"/>
  <c r="CS65" i="147" s="1"/>
  <c r="CZ64" i="147"/>
  <c r="CS64" i="147" s="1"/>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CQ50" i="147" s="1"/>
  <c r="DC52" i="147"/>
  <c r="CZ30" i="147"/>
  <c r="CS30" i="147" s="1"/>
  <c r="CY49" i="147"/>
  <c r="CQ49" i="147" s="1"/>
  <c r="CZ68" i="147"/>
  <c r="CS68" i="147" s="1"/>
  <c r="CY32" i="147"/>
  <c r="CQ32" i="147" s="1"/>
  <c r="DA49" i="147"/>
  <c r="CU49" i="147" s="1"/>
  <c r="CZ67" i="147"/>
  <c r="CS67" i="147" s="1"/>
  <c r="CZ62" i="147"/>
  <c r="CS62" i="147" s="1"/>
  <c r="CY40" i="147"/>
  <c r="CQ40" i="147" s="1"/>
  <c r="CY52" i="147"/>
  <c r="CZ26" i="147"/>
  <c r="CS26" i="147" s="1"/>
  <c r="CZ22" i="147"/>
  <c r="CS22" i="147" s="1"/>
  <c r="CY62" i="147"/>
  <c r="CQ62" i="147" s="1"/>
  <c r="DA43" i="147"/>
  <c r="CU43" i="147" s="1"/>
  <c r="DA21" i="147"/>
  <c r="CU21" i="147" s="1"/>
  <c r="CX60" i="147"/>
  <c r="DA33" i="147"/>
  <c r="CU33" i="147" s="1"/>
  <c r="DB25" i="147"/>
  <c r="CZ24" i="147"/>
  <c r="CS24" i="147" s="1"/>
  <c r="DB40" i="147"/>
  <c r="DB28" i="147"/>
  <c r="CX27" i="147"/>
  <c r="CO27" i="147" s="1"/>
  <c r="DB34" i="147"/>
  <c r="CY41" i="147"/>
  <c r="CQ41" i="147" s="1"/>
  <c r="DC66" i="147"/>
  <c r="DA35" i="147"/>
  <c r="CU35" i="147" s="1"/>
  <c r="DB55" i="147"/>
  <c r="CX58" i="147"/>
  <c r="CO58" i="147" s="1"/>
  <c r="DA64" i="147"/>
  <c r="CU64" i="147" s="1"/>
  <c r="CY60" i="147"/>
  <c r="CQ60" i="147" s="1"/>
  <c r="DA60" i="147"/>
  <c r="CU60" i="147" s="1"/>
  <c r="CX40" i="147"/>
  <c r="DC43" i="147"/>
  <c r="DB35" i="147"/>
  <c r="DB53" i="147"/>
  <c r="DB22" i="147"/>
  <c r="DB56" i="147"/>
  <c r="CX65" i="147"/>
  <c r="CO65" i="147" s="1"/>
  <c r="CY34" i="147"/>
  <c r="CQ34" i="147" s="1"/>
  <c r="DA46" i="147"/>
  <c r="CU46" i="147" s="1"/>
  <c r="DA25" i="147"/>
  <c r="CU25" i="147" s="1"/>
  <c r="CY37" i="147"/>
  <c r="CQ37" i="147" s="1"/>
  <c r="DC54" i="147"/>
  <c r="CX39" i="147"/>
  <c r="DB45" i="147"/>
  <c r="CX23" i="147"/>
  <c r="CO23" i="147" s="1"/>
  <c r="DB50" i="147"/>
  <c r="DC63" i="147"/>
  <c r="DA62" i="147"/>
  <c r="CU62" i="147" s="1"/>
  <c r="DA27" i="147"/>
  <c r="CU27" i="147" s="1"/>
  <c r="DA53" i="147"/>
  <c r="CU53" i="147" s="1"/>
  <c r="DB52" i="147"/>
  <c r="CX62" i="147"/>
  <c r="CO62" i="147" s="1"/>
  <c r="DC58" i="147"/>
  <c r="CZ42" i="147"/>
  <c r="CS42" i="147" s="1"/>
  <c r="CX48" i="147"/>
  <c r="CZ57" i="147"/>
  <c r="CS57" i="147" s="1"/>
  <c r="CY35" i="147"/>
  <c r="CQ35" i="147" s="1"/>
  <c r="DC46" i="147"/>
  <c r="CY31" i="147"/>
  <c r="CX54" i="147"/>
  <c r="CO54" i="147" s="1"/>
  <c r="DB29" i="147"/>
  <c r="CZ32" i="147"/>
  <c r="CS32" i="147" s="1"/>
  <c r="CZ59" i="147"/>
  <c r="CS59" i="147" s="1"/>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Q54" i="147" s="1"/>
  <c r="CY59" i="147"/>
  <c r="CQ59" i="147" s="1"/>
  <c r="CX41" i="147"/>
  <c r="DB47" i="147"/>
  <c r="CZ21" i="147"/>
  <c r="DB26" i="147"/>
  <c r="CY27" i="147"/>
  <c r="CX46" i="147"/>
  <c r="CO46" i="147" s="1"/>
  <c r="DC39" i="147"/>
  <c r="DA30" i="147"/>
  <c r="CU30" i="147" s="1"/>
  <c r="DC45" i="147"/>
  <c r="CX36" i="147"/>
  <c r="CZ31" i="147"/>
  <c r="CS31" i="147" s="1"/>
  <c r="CY46" i="147"/>
  <c r="CQ46" i="147" s="1"/>
  <c r="CY29" i="147"/>
  <c r="CQ29" i="147" s="1"/>
  <c r="DB37" i="147"/>
  <c r="CZ34" i="147"/>
  <c r="CS34" i="147" s="1"/>
  <c r="DC55" i="147"/>
  <c r="DC34" i="147"/>
  <c r="CX43" i="147"/>
  <c r="CO43" i="147" s="1"/>
  <c r="CZ44" i="147"/>
  <c r="CS44" i="147" s="1"/>
  <c r="CY64" i="147"/>
  <c r="CZ40" i="147"/>
  <c r="CS40" i="147" s="1"/>
  <c r="DA42" i="147"/>
  <c r="CU42" i="147" s="1"/>
  <c r="CY43" i="147"/>
  <c r="CQ43" i="147" s="1"/>
  <c r="CX50" i="147"/>
  <c r="CO50" i="147" s="1"/>
  <c r="CZ41" i="147"/>
  <c r="CS41" i="147" s="1"/>
  <c r="CX63" i="147"/>
  <c r="CX45" i="147"/>
  <c r="CO45" i="147" s="1"/>
  <c r="DB33" i="147"/>
  <c r="CY23" i="147"/>
  <c r="CQ23" i="147" s="1"/>
  <c r="DB60" i="147"/>
  <c r="CY48" i="147"/>
  <c r="CQ48" i="147" s="1"/>
  <c r="DC33" i="147"/>
  <c r="CX26" i="147"/>
  <c r="CX51" i="147"/>
  <c r="CO51" i="147" s="1"/>
  <c r="CZ28" i="147"/>
  <c r="CZ27" i="147"/>
  <c r="CS27" i="147" s="1"/>
  <c r="DB44" i="147"/>
  <c r="CY25" i="147"/>
  <c r="CQ25" i="147" s="1"/>
  <c r="DB21" i="147"/>
  <c r="DA28" i="147"/>
  <c r="CU28" i="147" s="1"/>
  <c r="DC56" i="147"/>
  <c r="DB31" i="147"/>
  <c r="CZ52" i="147"/>
  <c r="CS52" i="147" s="1"/>
  <c r="DC62" i="147"/>
  <c r="CX61" i="147"/>
  <c r="CO61" i="147" s="1"/>
  <c r="DA48" i="147"/>
  <c r="CU48" i="147" s="1"/>
  <c r="DC51" i="147"/>
  <c r="CX42" i="147"/>
  <c r="DB66" i="147"/>
  <c r="DA51" i="147"/>
  <c r="CU51" i="147" s="1"/>
  <c r="DA45" i="147"/>
  <c r="CU45" i="147" s="1"/>
  <c r="CY39" i="147"/>
  <c r="CQ39" i="147" s="1"/>
  <c r="CZ36" i="147"/>
  <c r="CS36" i="147" s="1"/>
  <c r="CY53" i="147"/>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DA58" i="147"/>
  <c r="CU58" i="147" s="1"/>
  <c r="DA61" i="147"/>
  <c r="CU61" i="147" s="1"/>
  <c r="DB67" i="147"/>
  <c r="CX53" i="147"/>
  <c r="CO53" i="147" s="1"/>
  <c r="CX44" i="147"/>
  <c r="CX56" i="147"/>
  <c r="CO56" i="147" s="1"/>
  <c r="DA47" i="147"/>
  <c r="CU47" i="147" s="1"/>
  <c r="DA56" i="147"/>
  <c r="CU56" i="147" s="1"/>
  <c r="CZ33" i="147"/>
  <c r="CS33" i="147" s="1"/>
  <c r="DA34" i="147"/>
  <c r="CU34" i="147" s="1"/>
  <c r="DB51" i="147"/>
  <c r="DC49" i="147"/>
  <c r="DC29" i="147"/>
  <c r="DC40" i="147"/>
  <c r="DC67" i="147"/>
  <c r="DC22" i="147"/>
  <c r="CY21" i="147"/>
  <c r="CQ21" i="147" s="1"/>
  <c r="CX59" i="147"/>
  <c r="CO59" i="147" s="1"/>
  <c r="DA32" i="147"/>
  <c r="CU32" i="147" s="1"/>
  <c r="DC35" i="147"/>
  <c r="CX24" i="147"/>
  <c r="CX66" i="147"/>
  <c r="DB58" i="147"/>
  <c r="CY51" i="147"/>
  <c r="CQ51" i="147" s="1"/>
  <c r="CY55" i="147"/>
  <c r="CQ55" i="147" s="1"/>
  <c r="CY57" i="147"/>
  <c r="CQ57" i="147" s="1"/>
  <c r="DA63" i="147"/>
  <c r="CU63" i="147" s="1"/>
  <c r="DC48" i="147"/>
  <c r="DB63" i="147"/>
  <c r="DC68" i="147"/>
  <c r="DA31" i="147"/>
  <c r="CU31" i="147" s="1"/>
  <c r="DA66" i="147"/>
  <c r="CU66" i="147" s="1"/>
  <c r="CZ29" i="147"/>
  <c r="CS29" i="147" s="1"/>
  <c r="DC30" i="147"/>
  <c r="CY45" i="147"/>
  <c r="CQ45" i="147" s="1"/>
  <c r="DA41" i="147"/>
  <c r="CU41" i="147" s="1"/>
  <c r="CX29" i="147"/>
  <c r="DC42" i="147"/>
  <c r="CX67" i="147"/>
  <c r="CO67" i="147" s="1"/>
  <c r="CX22" i="147"/>
  <c r="DA36" i="147"/>
  <c r="CU36" i="147" s="1"/>
  <c r="CZ48" i="147"/>
  <c r="CS48" i="147" s="1"/>
  <c r="DC28" i="147"/>
  <c r="CX35" i="147"/>
  <c r="CO35" i="147" s="1"/>
  <c r="AX47" i="150"/>
  <c r="BA5" i="150"/>
  <c r="AD52" i="159"/>
  <c r="R25" i="159"/>
  <c r="R27" i="159" s="1"/>
  <c r="Z51" i="159" s="1"/>
  <c r="CL68" i="147"/>
  <c r="H21" i="161"/>
  <c r="O52" i="150"/>
  <c r="O31" i="150"/>
  <c r="J21" i="161"/>
  <c r="AG33" i="161"/>
  <c r="BB22" i="150"/>
  <c r="AA34" i="150"/>
  <c r="BB27" i="150" s="1"/>
  <c r="P55" i="161"/>
  <c r="AZ12" i="150"/>
  <c r="BA11" i="150" s="1"/>
  <c r="CQ68" i="147"/>
  <c r="X34" i="150"/>
  <c r="AY27" i="150" s="1"/>
  <c r="AY22" i="150"/>
  <c r="M21" i="161"/>
  <c r="AD34" i="150"/>
  <c r="BE27" i="150" s="1"/>
  <c r="BE22" i="150"/>
  <c r="AJ24" i="161"/>
  <c r="AJ32" i="161" s="1"/>
  <c r="BL22" i="150"/>
  <c r="BG5" i="150"/>
  <c r="BH22" i="150"/>
  <c r="AG34" i="150"/>
  <c r="BH27" i="150" s="1"/>
  <c r="AM24" i="161"/>
  <c r="AM32" i="161" s="1"/>
  <c r="L21" i="161"/>
  <c r="AF34" i="150"/>
  <c r="BG27" i="150" s="1"/>
  <c r="BG22" i="150"/>
  <c r="AL24" i="161"/>
  <c r="AL32" i="161" s="1"/>
  <c r="AD19" i="159"/>
  <c r="W53" i="159" s="1"/>
  <c r="K21" i="161"/>
  <c r="AC54" i="159"/>
  <c r="AE54" i="159" s="1"/>
  <c r="O37" i="150"/>
  <c r="O38" i="150"/>
  <c r="BC12" i="150" s="1"/>
  <c r="BD11" i="150" s="1"/>
  <c r="O21" i="161"/>
  <c r="AK24" i="161"/>
  <c r="AK32" i="161" s="1"/>
  <c r="AE34" i="150"/>
  <c r="BF27" i="150" s="1"/>
  <c r="BF22" i="150"/>
  <c r="CQ22" i="147"/>
  <c r="N21" i="161"/>
  <c r="BI22" i="150"/>
  <c r="AH34" i="150"/>
  <c r="BI27" i="150" s="1"/>
  <c r="AN24" i="161"/>
  <c r="AN32" i="161" s="1"/>
  <c r="AC41" i="150"/>
  <c r="AC34" i="150" s="1"/>
  <c r="BD27" i="150" s="1"/>
  <c r="BF12" i="150"/>
  <c r="AK41" i="150"/>
  <c r="AK34" i="150" s="1"/>
  <c r="BL27" i="150" s="1"/>
  <c r="AF24" i="161"/>
  <c r="AF32" i="161" s="1"/>
  <c r="BA22" i="150"/>
  <c r="Z34" i="150"/>
  <c r="BA27" i="150" s="1"/>
  <c r="AE13" i="159"/>
  <c r="AC55" i="159"/>
  <c r="AE55" i="159" s="1"/>
  <c r="AH24" i="161"/>
  <c r="AH32" i="161" s="1"/>
  <c r="BC22" i="150"/>
  <c r="AB34" i="150"/>
  <c r="BC27" i="150" s="1"/>
  <c r="BJ22" i="150"/>
  <c r="AO24" i="161"/>
  <c r="AO32" i="161" s="1"/>
  <c r="AI34" i="150"/>
  <c r="BJ27" i="150" s="1"/>
  <c r="O9" i="150"/>
  <c r="P17" i="150" s="1"/>
  <c r="O59" i="150"/>
  <c r="AP24" i="161"/>
  <c r="AP32" i="161" s="1"/>
  <c r="AJ34" i="150"/>
  <c r="BK27" i="150" s="1"/>
  <c r="BK22" i="150"/>
  <c r="BD22" i="150"/>
  <c r="AI33" i="161"/>
  <c r="P21" i="161"/>
  <c r="F21" i="161"/>
  <c r="CL61" i="147"/>
  <c r="CL34" i="147"/>
  <c r="CL54" i="147"/>
  <c r="CL45" i="147"/>
  <c r="BJ55" i="161"/>
  <c r="BK58" i="161"/>
  <c r="CL29" i="147"/>
  <c r="CL58" i="147"/>
  <c r="CL49" i="147"/>
  <c r="CL56" i="147"/>
  <c r="CL63" i="147"/>
  <c r="BA46" i="150"/>
  <c r="CL25" i="147"/>
  <c r="CL50" i="147"/>
  <c r="CL65" i="147"/>
  <c r="CL22" i="147"/>
  <c r="AX48" i="150"/>
  <c r="BA48" i="150"/>
  <c r="BA47" i="150"/>
  <c r="AX46" i="150"/>
  <c r="BK66" i="147"/>
  <c r="CL32" i="147"/>
  <c r="BK30" i="147"/>
  <c r="BK35" i="147"/>
  <c r="BK53" i="147"/>
  <c r="BK32" i="147"/>
  <c r="BK24" i="147"/>
  <c r="BD24" i="147" s="1"/>
  <c r="BK36" i="147"/>
  <c r="CL44" i="147"/>
  <c r="BK52" i="147"/>
  <c r="BK57" i="147"/>
  <c r="CL48" i="147"/>
  <c r="BK41" i="147"/>
  <c r="BK43" i="147"/>
  <c r="CL59" i="147"/>
  <c r="BK29" i="147"/>
  <c r="CL40" i="147"/>
  <c r="BK55" i="147"/>
  <c r="BK50" i="147"/>
  <c r="BK62" i="147"/>
  <c r="CL67" i="147"/>
  <c r="BK28" i="147"/>
  <c r="CL36" i="147"/>
  <c r="BK31" i="147"/>
  <c r="BK67" i="147"/>
  <c r="BK45" i="147"/>
  <c r="CL23" i="147"/>
  <c r="BK27" i="147"/>
  <c r="BK39" i="147"/>
  <c r="BK56" i="147"/>
  <c r="CL33" i="147"/>
  <c r="BK42" i="147"/>
  <c r="BK61" i="147"/>
  <c r="CL46" i="147"/>
  <c r="BJ54" i="161"/>
  <c r="CL42" i="147"/>
  <c r="BK46" i="147"/>
  <c r="CL37" i="147"/>
  <c r="CL51" i="147"/>
  <c r="BK44" i="147"/>
  <c r="BD44" i="147" s="1"/>
  <c r="BK26" i="147"/>
  <c r="CL57" i="147"/>
  <c r="BK33" i="147"/>
  <c r="CL41" i="147"/>
  <c r="BK68" i="147"/>
  <c r="BD68" i="147" s="1"/>
  <c r="BK22" i="147"/>
  <c r="DL35" i="147"/>
  <c r="DL52" i="147"/>
  <c r="DL60" i="147"/>
  <c r="DL27" i="147"/>
  <c r="DL51" i="147"/>
  <c r="DL68" i="147"/>
  <c r="DL55" i="147"/>
  <c r="DL38" i="147"/>
  <c r="DL56" i="147"/>
  <c r="DL42" i="147"/>
  <c r="DL66" i="147"/>
  <c r="DL46" i="147"/>
  <c r="DL54" i="147"/>
  <c r="DL64" i="147"/>
  <c r="DL28" i="147"/>
  <c r="DL53" i="147"/>
  <c r="DL62" i="147"/>
  <c r="DL34" i="147"/>
  <c r="DL36" i="147"/>
  <c r="DL41" i="147"/>
  <c r="DL67" i="147"/>
  <c r="DL43" i="147"/>
  <c r="DL47" i="147"/>
  <c r="DL32" i="147"/>
  <c r="DL50" i="147"/>
  <c r="DL40" i="147"/>
  <c r="DL57" i="147"/>
  <c r="DL39" i="147"/>
  <c r="DL26" i="147"/>
  <c r="DL24" i="147"/>
  <c r="DL33" i="147"/>
  <c r="DL48" i="147"/>
  <c r="DL45" i="147"/>
  <c r="DL58" i="147"/>
  <c r="DL37" i="147"/>
  <c r="DL49" i="147"/>
  <c r="DL63" i="147"/>
  <c r="DL21" i="147"/>
  <c r="DL29" i="147"/>
  <c r="CO68" i="147"/>
  <c r="DL23" i="147"/>
  <c r="DL31" i="147"/>
  <c r="DL61" i="147"/>
  <c r="DL30" i="147"/>
  <c r="DL22" i="147"/>
  <c r="DL44" i="147"/>
  <c r="DL59" i="147"/>
  <c r="DL65" i="147"/>
  <c r="DL25" i="147"/>
  <c r="BD62" i="147" l="1"/>
  <c r="CS28" i="147"/>
  <c r="BD27" i="147"/>
  <c r="BR27" i="147" s="1"/>
  <c r="CB27" i="147" s="1"/>
  <c r="CO66" i="147"/>
  <c r="BD54" i="147"/>
  <c r="CO55" i="147"/>
  <c r="BD67" i="147"/>
  <c r="BD41" i="147"/>
  <c r="BR41" i="147" s="1"/>
  <c r="BD60" i="147"/>
  <c r="BR60" i="147" s="1"/>
  <c r="CB60" i="147" s="1"/>
  <c r="BD35" i="147"/>
  <c r="BR35" i="147" s="1"/>
  <c r="BD46" i="147"/>
  <c r="BR46" i="147" s="1"/>
  <c r="CO24" i="147"/>
  <c r="CO47" i="147"/>
  <c r="CO39" i="147"/>
  <c r="BD39" i="147"/>
  <c r="BU39" i="147" s="1"/>
  <c r="BD49" i="147"/>
  <c r="BU49" i="147" s="1"/>
  <c r="BD42" i="147"/>
  <c r="BU42" i="147" s="1"/>
  <c r="BD58" i="147"/>
  <c r="BR58" i="147" s="1"/>
  <c r="BD31" i="147"/>
  <c r="BU31" i="147" s="1"/>
  <c r="BD55" i="147"/>
  <c r="BR55" i="147" s="1"/>
  <c r="CB55" i="147" s="1"/>
  <c r="BD65" i="147"/>
  <c r="BR65" i="147" s="1"/>
  <c r="CQ31" i="147"/>
  <c r="BD37" i="147"/>
  <c r="BU37" i="147" s="1"/>
  <c r="BD56" i="147"/>
  <c r="BU56" i="147" s="1"/>
  <c r="CS43" i="147"/>
  <c r="CO26" i="147"/>
  <c r="BD30" i="147"/>
  <c r="BU30" i="147" s="1"/>
  <c r="CQ64" i="147"/>
  <c r="BD50" i="147"/>
  <c r="BR50" i="147" s="1"/>
  <c r="BD22" i="147"/>
  <c r="BU22" i="147" s="1"/>
  <c r="BD66" i="147"/>
  <c r="BU66" i="147" s="1"/>
  <c r="BD25" i="147"/>
  <c r="BR25" i="147" s="1"/>
  <c r="CQ53" i="147"/>
  <c r="CO60" i="147"/>
  <c r="BD51" i="147"/>
  <c r="BU51" i="147" s="1"/>
  <c r="CQ27" i="147"/>
  <c r="BD36" i="147"/>
  <c r="BU36" i="147" s="1"/>
  <c r="BD32" i="147"/>
  <c r="BU32" i="147" s="1"/>
  <c r="CS21" i="147"/>
  <c r="CQ52" i="147"/>
  <c r="CO30" i="147"/>
  <c r="CW63" i="147"/>
  <c r="CM63" i="147" s="1"/>
  <c r="BD57" i="147"/>
  <c r="BU57" i="147" s="1"/>
  <c r="CW58" i="147"/>
  <c r="CM58" i="147" s="1"/>
  <c r="CO63" i="147"/>
  <c r="CW67" i="147"/>
  <c r="CM67" i="147" s="1"/>
  <c r="DD51" i="147"/>
  <c r="DO51" i="147" s="1"/>
  <c r="CW62" i="147"/>
  <c r="CM62" i="147" s="1"/>
  <c r="DD61" i="147"/>
  <c r="DN61" i="147" s="1"/>
  <c r="DD60" i="147"/>
  <c r="DP60" i="147" s="1"/>
  <c r="CW64" i="147"/>
  <c r="CM64" i="147" s="1"/>
  <c r="CW55" i="147"/>
  <c r="CM55" i="147" s="1"/>
  <c r="DD66" i="147"/>
  <c r="DQ66" i="147" s="1"/>
  <c r="DD53" i="147"/>
  <c r="DS53" i="147" s="1"/>
  <c r="DD65" i="147"/>
  <c r="DS65" i="147" s="1"/>
  <c r="CW54" i="147"/>
  <c r="CM54" i="147" s="1"/>
  <c r="DD57" i="147"/>
  <c r="DN57" i="147" s="1"/>
  <c r="DD59" i="147"/>
  <c r="DP59" i="147" s="1"/>
  <c r="DD56" i="147"/>
  <c r="DP56" i="147" s="1"/>
  <c r="DD52" i="147"/>
  <c r="DS52" i="147" s="1"/>
  <c r="AP33" i="161"/>
  <c r="AF33" i="161"/>
  <c r="AN33" i="161"/>
  <c r="AL33" i="161"/>
  <c r="AJ33" i="161"/>
  <c r="AK33" i="161"/>
  <c r="AO33" i="161"/>
  <c r="AH33" i="161"/>
  <c r="AM33" i="161"/>
  <c r="AE52" i="159"/>
  <c r="CW50" i="147"/>
  <c r="CM50" i="147" s="1"/>
  <c r="BG55" i="161"/>
  <c r="BK55" i="161" s="1"/>
  <c r="CW42" i="147"/>
  <c r="CM42" i="147" s="1"/>
  <c r="DD55" i="147"/>
  <c r="CW65" i="147"/>
  <c r="CM65" i="147" s="1"/>
  <c r="DD64" i="147"/>
  <c r="CW60" i="147"/>
  <c r="CM60" i="147" s="1"/>
  <c r="DD58" i="147"/>
  <c r="CW44" i="147"/>
  <c r="CM44" i="147" s="1"/>
  <c r="BK54" i="161"/>
  <c r="CW29" i="147"/>
  <c r="CM29" i="147" s="1"/>
  <c r="CO44" i="147"/>
  <c r="BC47" i="150"/>
  <c r="BA44" i="150" s="1"/>
  <c r="CW66" i="147"/>
  <c r="CM66" i="147" s="1"/>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CM51" i="147" s="1"/>
  <c r="DD35" i="147"/>
  <c r="CW45" i="147"/>
  <c r="CM45" i="147" s="1"/>
  <c r="CW57" i="147"/>
  <c r="CM57" i="147" s="1"/>
  <c r="DD54" i="147"/>
  <c r="CO36" i="147"/>
  <c r="CW47" i="147"/>
  <c r="CM47" i="147" s="1"/>
  <c r="DD67" i="147"/>
  <c r="CW43" i="147"/>
  <c r="CM43" i="147" s="1"/>
  <c r="CW34" i="147"/>
  <c r="CM34" i="147" s="1"/>
  <c r="DD44" i="147"/>
  <c r="DD41" i="147"/>
  <c r="DD33" i="147"/>
  <c r="CW40" i="147"/>
  <c r="CM40" i="147" s="1"/>
  <c r="DD62" i="147"/>
  <c r="DD32" i="147"/>
  <c r="CW49" i="147"/>
  <c r="CM49" i="147" s="1"/>
  <c r="CM68" i="147"/>
  <c r="DD39" i="147"/>
  <c r="CW61" i="147"/>
  <c r="CM61" i="147" s="1"/>
  <c r="CW39" i="147"/>
  <c r="CM39" i="147" s="1"/>
  <c r="CO22" i="147"/>
  <c r="CW53" i="147"/>
  <c r="CM53" i="147" s="1"/>
  <c r="DD22" i="147"/>
  <c r="DD37" i="147"/>
  <c r="DD45" i="147"/>
  <c r="DD43" i="147"/>
  <c r="DD42" i="147"/>
  <c r="DD28" i="147"/>
  <c r="CW52" i="147"/>
  <c r="CM52" i="147" s="1"/>
  <c r="DD38" i="147"/>
  <c r="CW30" i="147"/>
  <c r="CM30" i="147" s="1"/>
  <c r="CW56" i="147"/>
  <c r="CM56" i="147" s="1"/>
  <c r="DD23" i="147"/>
  <c r="CW28" i="147"/>
  <c r="CM28" i="147" s="1"/>
  <c r="CQ33" i="147"/>
  <c r="CW38" i="147"/>
  <c r="CM38" i="147" s="1"/>
  <c r="CO34" i="147"/>
  <c r="CW33" i="147"/>
  <c r="CM33" i="147" s="1"/>
  <c r="CW59" i="147"/>
  <c r="CM59" i="147" s="1"/>
  <c r="DD68" i="147"/>
  <c r="DD47" i="147"/>
  <c r="CW26" i="147"/>
  <c r="CM26" i="147" s="1"/>
  <c r="CO40" i="147"/>
  <c r="DD40" i="147"/>
  <c r="CO42" i="147"/>
  <c r="CO41" i="147"/>
  <c r="CW32" i="147"/>
  <c r="CM32" i="147" s="1"/>
  <c r="DD27" i="147"/>
  <c r="CW41" i="147"/>
  <c r="CM41" i="147" s="1"/>
  <c r="CO48" i="147"/>
  <c r="DD48" i="147"/>
  <c r="DD63" i="147"/>
  <c r="DD50" i="147"/>
  <c r="CW46" i="147"/>
  <c r="CM46" i="147" s="1"/>
  <c r="DD25" i="147"/>
  <c r="DD46" i="147"/>
  <c r="DD29" i="147"/>
  <c r="DD24" i="147"/>
  <c r="CW25" i="147"/>
  <c r="CM25" i="147" s="1"/>
  <c r="CW24" i="147"/>
  <c r="CM24" i="147" s="1"/>
  <c r="DD31" i="147"/>
  <c r="DD36" i="147"/>
  <c r="CW27" i="147"/>
  <c r="CM27" i="147" s="1"/>
  <c r="CW23" i="147"/>
  <c r="CM23" i="147" s="1"/>
  <c r="P10" i="150"/>
  <c r="AI24" i="161"/>
  <c r="AI32" i="161" s="1"/>
  <c r="P18" i="150"/>
  <c r="P22" i="150"/>
  <c r="P11" i="150"/>
  <c r="P12" i="150"/>
  <c r="P13" i="150"/>
  <c r="P15" i="150"/>
  <c r="P14" i="150"/>
  <c r="P21" i="150"/>
  <c r="P20" i="150"/>
  <c r="P19" i="150"/>
  <c r="P16" i="150"/>
  <c r="O30" i="150"/>
  <c r="P31" i="150" s="1"/>
  <c r="AG24" i="161"/>
  <c r="AG32" i="161" s="1"/>
  <c r="BL25" i="150"/>
  <c r="BG11" i="150"/>
  <c r="AE19" i="159"/>
  <c r="BD25" i="150"/>
  <c r="Z52" i="159"/>
  <c r="Y53" i="159"/>
  <c r="BC46" i="150"/>
  <c r="BC48" i="150"/>
  <c r="AX45" i="150" s="1"/>
  <c r="BD29" i="147"/>
  <c r="BD63" i="147"/>
  <c r="BD26" i="147"/>
  <c r="BD40" i="147"/>
  <c r="BD45" i="147"/>
  <c r="BU23" i="147"/>
  <c r="BR23" i="147"/>
  <c r="BD43" i="147"/>
  <c r="BU64" i="147"/>
  <c r="BR64" i="147"/>
  <c r="BD59" i="147"/>
  <c r="BR34" i="147"/>
  <c r="CB34" i="147" s="1"/>
  <c r="BU34" i="147"/>
  <c r="BR54" i="147"/>
  <c r="BU54" i="147"/>
  <c r="BD28" i="147"/>
  <c r="BU68" i="147"/>
  <c r="BR68" i="147"/>
  <c r="BR44" i="147"/>
  <c r="BU44" i="147"/>
  <c r="BD61" i="147"/>
  <c r="BD48" i="147"/>
  <c r="BR67" i="147"/>
  <c r="BU67" i="147"/>
  <c r="BU24" i="147"/>
  <c r="BR24" i="147"/>
  <c r="BU27" i="147"/>
  <c r="BD21" i="147"/>
  <c r="BD33" i="147"/>
  <c r="BD38" i="147"/>
  <c r="BD53" i="147"/>
  <c r="BD47" i="147"/>
  <c r="BR62" i="147"/>
  <c r="BU62" i="147"/>
  <c r="BD52" i="147"/>
  <c r="BU41" i="147" l="1"/>
  <c r="BU60" i="147"/>
  <c r="BR32" i="147"/>
  <c r="CB32" i="147" s="1"/>
  <c r="BR49" i="147"/>
  <c r="CB49" i="147" s="1"/>
  <c r="BU46" i="147"/>
  <c r="BU35" i="147"/>
  <c r="BR36" i="147"/>
  <c r="CB36" i="147" s="1"/>
  <c r="BR39" i="147"/>
  <c r="CE39" i="147" s="1"/>
  <c r="BR30" i="147"/>
  <c r="CB30" i="147" s="1"/>
  <c r="BR56" i="147"/>
  <c r="CB56" i="147" s="1"/>
  <c r="BR22" i="147"/>
  <c r="CH22" i="147" s="1"/>
  <c r="BR42" i="147"/>
  <c r="CA42" i="147" s="1"/>
  <c r="BR37" i="147"/>
  <c r="BY37" i="147" s="1"/>
  <c r="BR31" i="147"/>
  <c r="BY31" i="147" s="1"/>
  <c r="BU55" i="147"/>
  <c r="BU58" i="147"/>
  <c r="BU65" i="147"/>
  <c r="BU50" i="147"/>
  <c r="BU25" i="147"/>
  <c r="BR66" i="147"/>
  <c r="BZ66" i="147" s="1"/>
  <c r="BR57" i="147"/>
  <c r="CI57" i="147" s="1"/>
  <c r="BR51" i="147"/>
  <c r="CA51" i="147" s="1"/>
  <c r="DQ56" i="147"/>
  <c r="DO56" i="147"/>
  <c r="DR61" i="147"/>
  <c r="DQ61" i="147"/>
  <c r="DR51" i="147"/>
  <c r="DR56" i="147"/>
  <c r="DP61" i="147"/>
  <c r="DP51" i="147"/>
  <c r="DQ57" i="147"/>
  <c r="DN65" i="147"/>
  <c r="DS51" i="147"/>
  <c r="DN51" i="147"/>
  <c r="DS56" i="147"/>
  <c r="DQ51" i="147"/>
  <c r="DR57" i="147"/>
  <c r="DS61" i="147"/>
  <c r="DO52" i="147"/>
  <c r="DO61" i="147"/>
  <c r="DN52" i="147"/>
  <c r="DN56" i="147"/>
  <c r="DP66" i="147"/>
  <c r="DO60" i="147"/>
  <c r="DQ53" i="147"/>
  <c r="DS60" i="147"/>
  <c r="DO66" i="147"/>
  <c r="DP53" i="147"/>
  <c r="DR60" i="147"/>
  <c r="DS66" i="147"/>
  <c r="DN53" i="147"/>
  <c r="DN60" i="147"/>
  <c r="DR53" i="147"/>
  <c r="DN66" i="147"/>
  <c r="DQ60" i="147"/>
  <c r="DR66" i="147"/>
  <c r="DO53" i="147"/>
  <c r="DS57" i="147"/>
  <c r="DP57" i="147"/>
  <c r="DO57" i="147"/>
  <c r="DR65" i="147"/>
  <c r="DR52" i="147"/>
  <c r="DN59" i="147"/>
  <c r="DQ65" i="147"/>
  <c r="DQ52" i="147"/>
  <c r="DO59" i="147"/>
  <c r="DP65" i="147"/>
  <c r="DP52" i="147"/>
  <c r="DS59" i="147"/>
  <c r="DR59" i="147"/>
  <c r="DO65" i="147"/>
  <c r="DQ5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5" i="147"/>
  <c r="CF35" i="147"/>
  <c r="CD35" i="147"/>
  <c r="BY35" i="147"/>
  <c r="CA35" i="147"/>
  <c r="BX35" i="147"/>
  <c r="CE35" i="147"/>
  <c r="BW35" i="147"/>
  <c r="CG35" i="147"/>
  <c r="CH35" i="147"/>
  <c r="BZ35" i="147"/>
  <c r="BV35" i="147"/>
  <c r="CC35" i="147"/>
  <c r="BU48" i="147"/>
  <c r="BR48" i="147"/>
  <c r="CB54" i="147"/>
  <c r="CI54" i="147"/>
  <c r="CE54" i="147"/>
  <c r="CF54" i="147"/>
  <c r="CD54" i="147"/>
  <c r="CG54" i="147"/>
  <c r="CA54" i="147"/>
  <c r="CH54" i="147"/>
  <c r="BZ54" i="147"/>
  <c r="BX54" i="147"/>
  <c r="BY54" i="147"/>
  <c r="BW54" i="147"/>
  <c r="BV54" i="147"/>
  <c r="CC54" i="147"/>
  <c r="BR43" i="147"/>
  <c r="BU43" i="147"/>
  <c r="BU52" i="147"/>
  <c r="BR5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BU33" i="147"/>
  <c r="BR33" i="147"/>
  <c r="BU63" i="147"/>
  <c r="BR63" i="147"/>
  <c r="BR21" i="147"/>
  <c r="BU21" i="147"/>
  <c r="CA36" i="147"/>
  <c r="CF36" i="147"/>
  <c r="BY36" i="147"/>
  <c r="BU61" i="147"/>
  <c r="BR61" i="147"/>
  <c r="CB35" i="147"/>
  <c r="BR40" i="147"/>
  <c r="BU40" i="147"/>
  <c r="BV32" i="147"/>
  <c r="CC32"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34" i="147"/>
  <c r="CG34" i="147"/>
  <c r="CF34" i="147"/>
  <c r="BW34" i="147"/>
  <c r="BZ34" i="147"/>
  <c r="CD34" i="147"/>
  <c r="BY34" i="147"/>
  <c r="CE34" i="147"/>
  <c r="CH34" i="147"/>
  <c r="CA34" i="147"/>
  <c r="BX34" i="147"/>
  <c r="CC34" i="147"/>
  <c r="BV34"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BU45" i="147"/>
  <c r="BR45"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BU26" i="147"/>
  <c r="BR26"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A49" i="147"/>
  <c r="CF49" i="147"/>
  <c r="CC49" i="147"/>
  <c r="CI32" i="147" l="1"/>
  <c r="BV39" i="147"/>
  <c r="CG39" i="147"/>
  <c r="CG49" i="147"/>
  <c r="CG32" i="147"/>
  <c r="BZ32" i="147"/>
  <c r="CH32" i="147"/>
  <c r="CD32" i="147"/>
  <c r="BV49" i="147"/>
  <c r="BY30" i="147"/>
  <c r="CH30" i="147"/>
  <c r="CG30" i="147"/>
  <c r="BZ56" i="147"/>
  <c r="CI49" i="147"/>
  <c r="CE36" i="147"/>
  <c r="BW49" i="147"/>
  <c r="BZ49" i="147"/>
  <c r="CF32" i="147"/>
  <c r="CC42" i="147"/>
  <c r="BY49" i="147"/>
  <c r="BX32" i="147"/>
  <c r="CE42" i="147"/>
  <c r="BX30" i="147"/>
  <c r="CD49" i="147"/>
  <c r="CE32" i="147"/>
  <c r="CF30" i="147"/>
  <c r="CE49" i="147"/>
  <c r="CE56" i="147"/>
  <c r="BW32" i="147"/>
  <c r="CG36" i="147"/>
  <c r="BX49" i="147"/>
  <c r="CA32" i="147"/>
  <c r="CH49" i="147"/>
  <c r="BY56" i="147"/>
  <c r="BY32" i="147"/>
  <c r="BX42" i="147"/>
  <c r="CF42" i="147"/>
  <c r="BZ30" i="147"/>
  <c r="BZ39" i="147"/>
  <c r="CE30" i="147"/>
  <c r="CI39" i="147"/>
  <c r="CH51" i="147"/>
  <c r="BW37" i="147"/>
  <c r="CB39" i="147"/>
  <c r="CA22" i="147"/>
  <c r="BY22" i="147"/>
  <c r="BW22" i="147"/>
  <c r="CC36" i="147"/>
  <c r="CG22" i="147"/>
  <c r="CD37" i="147"/>
  <c r="BX22" i="147"/>
  <c r="BZ22" i="147"/>
  <c r="CD22" i="147"/>
  <c r="CF31" i="147"/>
  <c r="CD36" i="147"/>
  <c r="BX37" i="147"/>
  <c r="CC39" i="147"/>
  <c r="CH36" i="147"/>
  <c r="CF22" i="147"/>
  <c r="CB42" i="147"/>
  <c r="CI36" i="147"/>
  <c r="CG42" i="147"/>
  <c r="CI22" i="147"/>
  <c r="BY42" i="147"/>
  <c r="CE22" i="147"/>
  <c r="CH42" i="147"/>
  <c r="CC22" i="147"/>
  <c r="BW31" i="147"/>
  <c r="BZ37" i="147"/>
  <c r="BW42" i="147"/>
  <c r="BW39" i="147"/>
  <c r="CF39" i="147"/>
  <c r="BW36" i="147"/>
  <c r="BV22" i="147"/>
  <c r="CB22" i="147"/>
  <c r="CA39" i="147"/>
  <c r="CC31" i="147"/>
  <c r="BX39" i="147"/>
  <c r="BV42" i="147"/>
  <c r="BV30" i="147"/>
  <c r="CC56" i="147"/>
  <c r="BX36" i="147"/>
  <c r="CI42" i="147"/>
  <c r="CC30" i="147"/>
  <c r="CH31" i="147"/>
  <c r="BX31" i="147"/>
  <c r="CD39" i="147"/>
  <c r="CB31" i="147"/>
  <c r="BW56" i="147"/>
  <c r="BY39" i="147"/>
  <c r="BZ36" i="147"/>
  <c r="CA30" i="147"/>
  <c r="CH56" i="147"/>
  <c r="CA37" i="147"/>
  <c r="CI56" i="147"/>
  <c r="CH39" i="147"/>
  <c r="BW30" i="147"/>
  <c r="BV31" i="147"/>
  <c r="CI66" i="147"/>
  <c r="BV57" i="147"/>
  <c r="BV36" i="147"/>
  <c r="CD42" i="147"/>
  <c r="CD30" i="147"/>
  <c r="BY51" i="147"/>
  <c r="CI30" i="147"/>
  <c r="CI51" i="147"/>
  <c r="CG56" i="147"/>
  <c r="BV37" i="147"/>
  <c r="CC37" i="147"/>
  <c r="CB66" i="147"/>
  <c r="CF37" i="147"/>
  <c r="BV56" i="147"/>
  <c r="CG37" i="147"/>
  <c r="CF56" i="147"/>
  <c r="CC51" i="147"/>
  <c r="BZ42" i="147"/>
  <c r="BV66" i="147"/>
  <c r="CA57" i="147"/>
  <c r="CC66" i="147"/>
  <c r="CH57" i="147"/>
  <c r="CG57" i="147"/>
  <c r="CG66" i="147"/>
  <c r="CE57" i="147"/>
  <c r="CG31" i="147"/>
  <c r="BX56" i="147"/>
  <c r="BY66" i="147"/>
  <c r="BX57" i="147"/>
  <c r="BZ31" i="147"/>
  <c r="CI37" i="147"/>
  <c r="CD56" i="147"/>
  <c r="CE66" i="147"/>
  <c r="CI31" i="147"/>
  <c r="CA56" i="147"/>
  <c r="BW66" i="147"/>
  <c r="CH66" i="147"/>
  <c r="BX66" i="147"/>
  <c r="CA31" i="147"/>
  <c r="CH37" i="147"/>
  <c r="CB37" i="147"/>
  <c r="BV51" i="147"/>
  <c r="CB51" i="147"/>
  <c r="CE51" i="147"/>
  <c r="CD57" i="147"/>
  <c r="CA66" i="147"/>
  <c r="BZ51" i="147"/>
  <c r="CF57" i="147"/>
  <c r="CB57" i="147"/>
  <c r="CD31" i="147"/>
  <c r="CD66" i="147"/>
  <c r="CG51" i="147"/>
  <c r="BZ57" i="147"/>
  <c r="CE31" i="147"/>
  <c r="CE37" i="147"/>
  <c r="CF66" i="147"/>
  <c r="BW51" i="147"/>
  <c r="BW57" i="147"/>
  <c r="CF51" i="147"/>
  <c r="BY57" i="147"/>
  <c r="BX51" i="147"/>
  <c r="CD51" i="147"/>
  <c r="CC57"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72" i="160"/>
  <c r="BJ215" i="160"/>
  <c r="BJ214" i="160"/>
  <c r="BJ169" i="160"/>
  <c r="BJ156" i="160"/>
  <c r="BK156" i="160" s="1"/>
  <c r="BJ239" i="160"/>
  <c r="BK239" i="160" s="1"/>
  <c r="BJ238" i="160"/>
  <c r="BK238" i="160" s="1"/>
  <c r="BJ180" i="160"/>
  <c r="BK180" i="160" s="1"/>
  <c r="BJ133" i="160"/>
  <c r="BK133" i="160" s="1"/>
  <c r="BJ120" i="160"/>
  <c r="BK120" i="160" s="1"/>
  <c r="BJ141" i="160"/>
  <c r="BK141" i="160" s="1"/>
  <c r="BJ203" i="160"/>
  <c r="BJ157" i="160"/>
  <c r="BJ144" i="160"/>
  <c r="BJ165" i="160"/>
  <c r="BK165" i="160" s="1"/>
  <c r="BJ118" i="160"/>
  <c r="BJ186" i="160"/>
  <c r="BK186" i="160" s="1"/>
  <c r="BJ221" i="160"/>
  <c r="BK221" i="160" s="1"/>
  <c r="BJ113" i="160"/>
  <c r="BK113" i="160" s="1"/>
  <c r="BJ161" i="160"/>
  <c r="BK161" i="160" s="1"/>
  <c r="BJ142" i="160"/>
  <c r="BK142" i="160" s="1"/>
  <c r="BJ182" i="160"/>
  <c r="BK182" i="160" s="1"/>
  <c r="BJ217" i="160"/>
  <c r="BK217" i="160" s="1"/>
  <c r="BJ228" i="160"/>
  <c r="BJ106" i="160"/>
  <c r="BJ88" i="160"/>
  <c r="BJ110" i="160"/>
  <c r="BJ247" i="160"/>
  <c r="BJ128" i="160"/>
  <c r="BK128" i="160" s="1"/>
  <c r="BJ163" i="160"/>
  <c r="BK163" i="160" s="1"/>
  <c r="BJ196" i="160"/>
  <c r="BK196" i="160" s="1"/>
  <c r="BJ117" i="160"/>
  <c r="BK117" i="160" s="1"/>
  <c r="BJ83" i="160"/>
  <c r="BK83" i="160" s="1"/>
  <c r="BJ200" i="160"/>
  <c r="BK200" i="160" s="1"/>
  <c r="BJ187" i="160"/>
  <c r="BK187" i="160" s="1"/>
  <c r="BJ206" i="160"/>
  <c r="BJ241" i="160"/>
  <c r="BJ96" i="160"/>
  <c r="BK96" i="160" s="1"/>
  <c r="BJ121" i="160"/>
  <c r="BK121" i="160" s="1"/>
  <c r="BJ250" i="160"/>
  <c r="BK250" i="160" s="1"/>
  <c r="BJ129" i="160"/>
  <c r="BK129" i="160" s="1"/>
  <c r="BJ224" i="160"/>
  <c r="BK224" i="160" s="1"/>
  <c r="BJ185" i="160"/>
  <c r="BK185" i="160" s="1"/>
  <c r="BJ189" i="160"/>
  <c r="BK189" i="160" s="1"/>
  <c r="BJ181" i="160"/>
  <c r="BK181" i="160" s="1"/>
  <c r="BJ192" i="160"/>
  <c r="BK192" i="160" s="1"/>
  <c r="BJ99" i="160"/>
  <c r="BK99" i="160" s="1"/>
  <c r="BJ85" i="160"/>
  <c r="BJ191" i="160"/>
  <c r="BK191" i="160" s="1"/>
  <c r="BJ190" i="160"/>
  <c r="BJ127" i="160"/>
  <c r="BK127" i="160" s="1"/>
  <c r="BJ162" i="160"/>
  <c r="BK162" i="160" s="1"/>
  <c r="BJ225" i="160"/>
  <c r="BK225" i="160" s="1"/>
  <c r="BJ195" i="160"/>
  <c r="BK195" i="160" s="1"/>
  <c r="BJ135" i="160"/>
  <c r="BK135" i="160" s="1"/>
  <c r="BJ146" i="160"/>
  <c r="BK146" i="160" s="1"/>
  <c r="BJ93" i="160"/>
  <c r="BK93" i="160" s="1"/>
  <c r="BJ89" i="160"/>
  <c r="BK89" i="160" s="1"/>
  <c r="BJ145" i="160"/>
  <c r="BK145" i="160" s="1"/>
  <c r="BJ153" i="160"/>
  <c r="BK153" i="160" s="1"/>
  <c r="BJ201" i="160"/>
  <c r="BK201" i="160" s="1"/>
  <c r="BJ209" i="160"/>
  <c r="BJ244" i="160"/>
  <c r="BK244" i="160" s="1"/>
  <c r="BJ149" i="160"/>
  <c r="BK149" i="160" s="1"/>
  <c r="BJ216" i="160"/>
  <c r="BK216" i="160" s="1"/>
  <c r="BJ105" i="160"/>
  <c r="BK105" i="160" s="1"/>
  <c r="BJ235" i="160"/>
  <c r="BK235" i="160" s="1"/>
  <c r="BJ151" i="160"/>
  <c r="BK151" i="160" s="1"/>
  <c r="BJ184" i="160"/>
  <c r="BK184" i="160" s="1"/>
  <c r="BJ219" i="160"/>
  <c r="BK219" i="160" s="1"/>
  <c r="BJ124" i="160"/>
  <c r="BK124" i="160" s="1"/>
  <c r="BJ159" i="160"/>
  <c r="BJ82" i="160"/>
  <c r="BK82" i="160" s="1"/>
  <c r="BJ78" i="160"/>
  <c r="BJ179" i="160"/>
  <c r="BK179" i="160" s="1"/>
  <c r="BJ198" i="160"/>
  <c r="BK198" i="160" s="1"/>
  <c r="BJ126" i="160"/>
  <c r="BK126" i="160" s="1"/>
  <c r="BJ173" i="160"/>
  <c r="BK173" i="160" s="1"/>
  <c r="BJ213" i="160"/>
  <c r="BK213" i="160" s="1"/>
  <c r="BJ95" i="160"/>
  <c r="BK95" i="160" s="1"/>
  <c r="BJ112" i="160"/>
  <c r="BK112" i="160" s="1"/>
  <c r="BJ140" i="160"/>
  <c r="BK140" i="160" s="1"/>
  <c r="BJ175" i="160"/>
  <c r="BK175" i="160" s="1"/>
  <c r="BJ131" i="160"/>
  <c r="BJ227" i="160"/>
  <c r="BK227" i="160" s="1"/>
  <c r="BJ226" i="160"/>
  <c r="BJ154" i="160"/>
  <c r="BK154" i="160" s="1"/>
  <c r="BJ231" i="160"/>
  <c r="BK231" i="160" s="1"/>
  <c r="BJ136" i="160"/>
  <c r="BK136" i="160" s="1"/>
  <c r="BJ171" i="160"/>
  <c r="BK171" i="160" s="1"/>
  <c r="BJ90" i="160"/>
  <c r="BK90" i="160" s="1"/>
  <c r="BJ75" i="160"/>
  <c r="BK75" i="160" s="1"/>
  <c r="BJ210" i="160"/>
  <c r="BK210" i="160" s="1"/>
  <c r="BJ245" i="160"/>
  <c r="BK245" i="160" s="1"/>
  <c r="BJ138" i="160"/>
  <c r="BK138" i="160" s="1"/>
  <c r="BJ188" i="160"/>
  <c r="BJ167" i="160"/>
  <c r="BK167" i="160" s="1"/>
  <c r="BJ122" i="160"/>
  <c r="BK122" i="160" s="1"/>
  <c r="BJ84" i="160"/>
  <c r="BK84" i="160" s="1"/>
  <c r="BJ107" i="160"/>
  <c r="BJ152" i="160"/>
  <c r="BK152" i="160" s="1"/>
  <c r="BJ220" i="160"/>
  <c r="BK220" i="160" s="1"/>
  <c r="BJ125" i="160"/>
  <c r="BK125" i="160" s="1"/>
  <c r="BJ160" i="160"/>
  <c r="BK160" i="160" s="1"/>
  <c r="BJ92" i="160"/>
  <c r="BK92" i="160" s="1"/>
  <c r="BJ79" i="160"/>
  <c r="BK79" i="160" s="1"/>
  <c r="BJ211" i="160"/>
  <c r="BK211" i="160" s="1"/>
  <c r="BJ234" i="160"/>
  <c r="BJ230" i="160"/>
  <c r="BK230" i="160" s="1"/>
  <c r="BJ74" i="160"/>
  <c r="BK74" i="160" s="1"/>
  <c r="BJ132" i="160"/>
  <c r="BK132" i="160" s="1"/>
  <c r="BJ176" i="160"/>
  <c r="BK176" i="160" s="1"/>
  <c r="BJ248" i="160"/>
  <c r="BK248" i="160" s="1"/>
  <c r="BJ143" i="160"/>
  <c r="BK143" i="160" s="1"/>
  <c r="BJ205" i="160"/>
  <c r="BK205" i="160" s="1"/>
  <c r="BJ103" i="160"/>
  <c r="BK103" i="160" s="1"/>
  <c r="BJ76" i="160"/>
  <c r="BK76" i="160" s="1"/>
  <c r="BJ109" i="160"/>
  <c r="BK109" i="160" s="1"/>
  <c r="BJ115" i="160"/>
  <c r="BK115" i="160" s="1"/>
  <c r="BJ212" i="160"/>
  <c r="BJ170" i="160"/>
  <c r="BK170" i="160" s="1"/>
  <c r="BJ98" i="160"/>
  <c r="BJ177" i="160"/>
  <c r="BK177" i="160" s="1"/>
  <c r="BJ233" i="160"/>
  <c r="BK233" i="160" s="1"/>
  <c r="BJ194" i="160"/>
  <c r="BK194" i="160" s="1"/>
  <c r="BJ229" i="160"/>
  <c r="BK229" i="160" s="1"/>
  <c r="BJ240" i="160"/>
  <c r="BK240" i="160" s="1"/>
  <c r="BJ100" i="160"/>
  <c r="BK100" i="160" s="1"/>
  <c r="BJ116" i="160"/>
  <c r="BK116" i="160" s="1"/>
  <c r="BJ168" i="160"/>
  <c r="BK168" i="160" s="1"/>
  <c r="BJ183" i="160"/>
  <c r="BK183" i="160" s="1"/>
  <c r="BJ134" i="160"/>
  <c r="BJ87" i="160"/>
  <c r="BK87" i="160" s="1"/>
  <c r="BJ123" i="160"/>
  <c r="BK123" i="160" s="1"/>
  <c r="BJ101" i="160"/>
  <c r="BK101" i="160" s="1"/>
  <c r="BJ130" i="160"/>
  <c r="BK130" i="160" s="1"/>
  <c r="BJ246" i="160"/>
  <c r="BK246" i="160" s="1"/>
  <c r="BJ114" i="160"/>
  <c r="BK114" i="160" s="1"/>
  <c r="BJ232" i="160"/>
  <c r="BK232" i="160" s="1"/>
  <c r="BJ237" i="160"/>
  <c r="BK237" i="160" s="1"/>
  <c r="BJ104" i="160"/>
  <c r="BK104" i="160" s="1"/>
  <c r="BJ86" i="160"/>
  <c r="BK86" i="160" s="1"/>
  <c r="BJ80" i="160"/>
  <c r="BK80" i="160" s="1"/>
  <c r="BJ108" i="160"/>
  <c r="BK108" i="160" s="1"/>
  <c r="BJ147" i="160"/>
  <c r="BK147" i="160" s="1"/>
  <c r="BJ243" i="160"/>
  <c r="BK243" i="160" s="1"/>
  <c r="BJ249" i="160"/>
  <c r="BK249" i="160" s="1"/>
  <c r="BJ207" i="160"/>
  <c r="BK207" i="160" s="1"/>
  <c r="BJ158" i="160"/>
  <c r="BK158" i="160" s="1"/>
  <c r="BJ111" i="160"/>
  <c r="BK111" i="160" s="1"/>
  <c r="BJ164" i="160"/>
  <c r="BK164" i="160" s="1"/>
  <c r="BJ150" i="160"/>
  <c r="BK150" i="160" s="1"/>
  <c r="BJ218" i="160"/>
  <c r="BK218" i="160" s="1"/>
  <c r="BJ81" i="160"/>
  <c r="BK81" i="160" s="1"/>
  <c r="BJ73" i="160"/>
  <c r="BK73" i="160" s="1"/>
  <c r="BJ178" i="160"/>
  <c r="BJ137" i="160"/>
  <c r="BJ77" i="160"/>
  <c r="BK77" i="160" s="1"/>
  <c r="BJ199" i="160"/>
  <c r="BK199" i="160" s="1"/>
  <c r="BJ166" i="160"/>
  <c r="BK166" i="160" s="1"/>
  <c r="BJ97" i="160"/>
  <c r="BK97" i="160" s="1"/>
  <c r="BJ202" i="160"/>
  <c r="BK202" i="160" s="1"/>
  <c r="BJ102" i="160"/>
  <c r="BK102" i="160" s="1"/>
  <c r="BJ91" i="160"/>
  <c r="BK91" i="160" s="1"/>
  <c r="BJ139" i="160"/>
  <c r="BK139" i="160" s="1"/>
  <c r="BJ148" i="160"/>
  <c r="BK148" i="160" s="1"/>
  <c r="BJ119" i="160"/>
  <c r="BK119" i="160" s="1"/>
  <c r="BJ174" i="160"/>
  <c r="BK174" i="160" s="1"/>
  <c r="BJ236" i="160"/>
  <c r="BK236" i="160" s="1"/>
  <c r="BJ172" i="160"/>
  <c r="BK172" i="160" s="1"/>
  <c r="BJ204" i="160"/>
  <c r="BK204" i="160" s="1"/>
  <c r="BJ155" i="160"/>
  <c r="BK155" i="160" s="1"/>
  <c r="BJ193" i="160"/>
  <c r="BK193" i="160" s="1"/>
  <c r="BJ242" i="160"/>
  <c r="BK242" i="160" s="1"/>
  <c r="BJ94" i="160"/>
  <c r="BK94" i="160" s="1"/>
  <c r="BJ223" i="160"/>
  <c r="BK223" i="160" s="1"/>
  <c r="BJ222" i="160"/>
  <c r="BK222" i="160" s="1"/>
  <c r="BJ197" i="160"/>
  <c r="BK197" i="160" s="1"/>
  <c r="BJ208" i="160"/>
  <c r="BK208"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8" i="160"/>
  <c r="BK110" i="160"/>
  <c r="BK106" i="160"/>
  <c r="BK188" i="160"/>
  <c r="BK85" i="160"/>
  <c r="BK144" i="160"/>
  <c r="BK157" i="160"/>
  <c r="BK131" i="160"/>
  <c r="BK178" i="160"/>
  <c r="BK212" i="160"/>
  <c r="BK215" i="160"/>
  <c r="BK159" i="160"/>
  <c r="BK228" i="160"/>
  <c r="BK190" i="160"/>
  <c r="BK107" i="160"/>
  <c r="BK98" i="160"/>
  <c r="BK134" i="160"/>
  <c r="BK226" i="160"/>
  <c r="BK88" i="160"/>
  <c r="BK203" i="160"/>
  <c r="BK234" i="160"/>
  <c r="BK118" i="160"/>
  <c r="BK247" i="160"/>
  <c r="BK209" i="160"/>
  <c r="BK241"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69" i="160"/>
  <c r="BK72" i="160"/>
  <c r="BK214" i="160"/>
  <c r="BK137" i="160"/>
  <c r="BK206"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G26" i="160" l="1"/>
  <c r="CF55" i="160"/>
  <c r="CD55" i="160"/>
  <c r="CE54" i="160"/>
  <c r="CC39" i="160"/>
  <c r="CF16" i="160"/>
  <c r="CF56" i="160"/>
  <c r="CG54" i="160"/>
  <c r="CE56" i="160"/>
  <c r="CD56" i="160"/>
  <c r="CH55" i="160"/>
  <c r="CG55" i="160"/>
  <c r="CE19" i="160"/>
  <c r="CC36" i="160"/>
  <c r="CG57" i="160"/>
  <c r="CE57"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Q15"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Q14"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<sst xmlns="http://schemas.openxmlformats.org/spreadsheetml/2006/main" count="20157" uniqueCount="2874">
  <si>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</si>
  <si>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</si>
  <si>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</si>
  <si>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</si>
  <si>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</si>
  <si>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</si>
  <si>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</si>
  <si>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</si>
  <si>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</si>
  <si>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</si>
  <si>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</si>
  <si>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</si>
  <si>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</si>
  <si>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</si>
  <si>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</si>
  <si>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</si>
  <si>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</si>
  <si>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r>
      <t>・地方公共団体と該当都道府県平均、全国平均の部門・分野別のCO</t>
    </r>
    <r>
      <rPr>
        <vertAlign val="subscript"/>
        <sz val="10.5"/>
        <color theme="1"/>
        <rFont val="Meiryo UI"/>
        <family val="3"/>
        <charset val="128"/>
      </rPr>
      <t>2</t>
    </r>
    <r>
      <rPr>
        <sz val="10.5"/>
        <color theme="1"/>
        <rFont val="Meiryo UI"/>
        <family val="3"/>
        <charset val="128"/>
      </rPr>
      <t>排出量構成比の比較</t>
    </r>
    <phoneticPr fontId="7"/>
  </si>
  <si>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</si>
  <si>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</si>
  <si>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</si>
  <si>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</si>
  <si>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</si>
  <si>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</si>
  <si>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</si>
  <si>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</si>
  <si>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</si>
  <si>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</si>
  <si>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</si>
  <si>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</si>
  <si>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</si>
  <si>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</si>
  <si>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</si>
  <si>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</si>
  <si>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</si>
  <si>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</si>
  <si>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</si>
  <si>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</si>
  <si>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</si>
  <si>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</si>
  <si>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</si>
  <si>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</si>
  <si>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</si>
  <si>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</si>
  <si>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</si>
  <si>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</si>
  <si>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</si>
  <si>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</si>
  <si>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</si>
  <si>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</si>
  <si>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</si>
  <si>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</si>
  <si>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</si>
  <si>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</si>
  <si>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</si>
  <si>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</si>
  <si>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</si>
  <si>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</si>
  <si>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</si>
  <si>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</si>
  <si>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</si>
  <si>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</si>
  <si>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</si>
  <si>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</si>
  <si>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</si>
  <si>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</si>
  <si>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</si>
  <si>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</si>
  <si>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</si>
  <si>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</si>
  <si>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</si>
  <si>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</si>
  <si>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</si>
  <si>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</si>
  <si>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</si>
  <si>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</si>
  <si>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</si>
  <si>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</si>
  <si>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</si>
  <si>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</si>
  <si>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</si>
  <si>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</si>
  <si>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</si>
  <si>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</si>
  <si>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</si>
  <si>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</si>
  <si>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</si>
  <si>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</si>
  <si>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</si>
  <si>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</si>
  <si>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</si>
  <si>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</si>
  <si>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</si>
  <si>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</si>
  <si>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</si>
  <si>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</si>
  <si>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</si>
  <si>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</si>
  <si>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</si>
  <si>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</si>
  <si>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</si>
  <si>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</si>
  <si>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</si>
  <si>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</si>
  <si>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</si>
  <si>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</si>
  <si>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</si>
  <si>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</si>
  <si>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</si>
  <si>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</si>
  <si>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</si>
  <si>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</si>
  <si>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</si>
  <si>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</si>
  <si>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</si>
  <si>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</si>
  <si>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</si>
  <si>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</si>
  <si>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</si>
  <si>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</si>
  <si>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</si>
  <si>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</si>
  <si>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</si>
  <si>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</si>
  <si>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</si>
  <si>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</si>
  <si>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</si>
  <si>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</si>
  <si>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</si>
  <si>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</si>
  <si>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</si>
  <si>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</si>
  <si>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</si>
  <si>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</si>
  <si>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</si>
  <si>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</si>
  <si>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</si>
  <si>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</si>
  <si>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</si>
  <si>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</si>
  <si>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</si>
  <si>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</si>
  <si>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</si>
  <si>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</si>
  <si>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</si>
  <si>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</si>
  <si>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</si>
  <si>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</si>
  <si>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</si>
  <si>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</si>
  <si>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</si>
  <si>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</si>
  <si>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</si>
  <si>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</si>
  <si>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</si>
  <si>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</si>
  <si>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</si>
  <si>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</si>
  <si>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</si>
  <si>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</si>
  <si>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</si>
  <si>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</si>
  <si>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</si>
  <si>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</si>
  <si>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</si>
  <si>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</si>
  <si>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</si>
  <si>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</si>
  <si>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</si>
  <si>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</si>
  <si>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</si>
  <si>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</si>
  <si>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</si>
  <si>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</si>
  <si>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</si>
  <si>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</si>
  <si>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</si>
  <si>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</si>
  <si>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</si>
  <si>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</si>
  <si>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</si>
  <si>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</si>
  <si>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</si>
  <si>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</si>
  <si>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</si>
  <si>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</si>
  <si>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</si>
  <si>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</si>
  <si>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</si>
  <si>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</si>
  <si>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</si>
  <si>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</si>
  <si>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</si>
  <si>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</si>
  <si>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</si>
  <si>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</si>
  <si>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</si>
  <si>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</si>
  <si>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</si>
  <si>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</si>
  <si>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</si>
  <si>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</si>
  <si>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</si>
  <si>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</si>
  <si>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</si>
  <si>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</si>
  <si>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</si>
  <si>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</si>
  <si>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</si>
  <si>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</si>
  <si>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</si>
  <si>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</si>
  <si>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</si>
  <si>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</si>
  <si>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</si>
  <si>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</si>
  <si>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</si>
  <si>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</si>
  <si>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</si>
  <si>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</si>
  <si>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</si>
  <si>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</si>
  <si>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</si>
  <si>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</si>
  <si>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</si>
  <si>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</si>
  <si>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</si>
  <si>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</si>
  <si>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</si>
  <si>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</si>
  <si>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</si>
  <si>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</si>
  <si>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</si>
  <si>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</si>
  <si>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</si>
  <si>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</si>
  <si>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</si>
  <si>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</si>
  <si>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</si>
  <si>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</si>
  <si>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</si>
  <si>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</si>
  <si>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</si>
  <si>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</si>
  <si>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</si>
  <si>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</si>
  <si>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</si>
  <si>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</si>
  <si>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</si>
  <si>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</si>
  <si>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</si>
  <si>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</si>
  <si>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</si>
  <si>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</si>
  <si>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</si>
  <si>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</si>
  <si>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</si>
  <si>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</si>
  <si>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</si>
  <si>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</si>
  <si>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</si>
  <si>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</si>
  <si>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</si>
  <si>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</si>
  <si>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</si>
  <si>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</si>
  <si>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</si>
  <si>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</si>
  <si>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</si>
  <si>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</si>
  <si>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</si>
  <si>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</si>
  <si>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</si>
  <si>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</si>
  <si>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</si>
  <si>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</si>
  <si>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</si>
  <si>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</si>
  <si>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</si>
  <si>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</si>
  <si>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</si>
  <si>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</si>
  <si>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</si>
  <si>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</si>
  <si>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</si>
  <si>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</si>
  <si>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</si>
  <si>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</si>
  <si>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</si>
  <si>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</si>
  <si>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</si>
  <si>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</si>
  <si>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</si>
  <si>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</si>
  <si>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</si>
  <si>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</si>
  <si>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</si>
  <si>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</si>
  <si>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</si>
  <si>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</si>
  <si>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</si>
  <si>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</si>
  <si>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</si>
  <si>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</si>
  <si>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</si>
  <si>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</si>
  <si>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</si>
  <si>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</si>
  <si>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</si>
  <si>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</si>
  <si>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</si>
  <si>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</si>
  <si>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</si>
  <si>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</si>
  <si>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</si>
  <si>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</si>
  <si>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</si>
  <si>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</si>
  <si>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</si>
  <si>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</si>
  <si>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</si>
  <si>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</si>
  <si>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</si>
  <si>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</si>
  <si>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</si>
  <si>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</si>
  <si>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</si>
  <si>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</si>
  <si>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</si>
  <si>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</si>
  <si>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</si>
  <si>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</si>
  <si>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</si>
  <si>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</si>
  <si>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</si>
  <si>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</si>
  <si>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</si>
  <si>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</si>
  <si>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</si>
  <si>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</si>
  <si>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</si>
  <si>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</si>
  <si>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</si>
  <si>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</si>
  <si>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</si>
  <si>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</si>
  <si>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</si>
  <si>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</si>
  <si>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</si>
  <si>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</si>
  <si>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</si>
  <si>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</si>
  <si>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</si>
  <si>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</si>
  <si>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</si>
  <si>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</si>
  <si>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</si>
  <si>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</si>
  <si>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</si>
  <si>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</si>
  <si>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</si>
  <si>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</si>
  <si>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</si>
  <si>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</si>
  <si>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</si>
  <si>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</si>
  <si>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</si>
  <si>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</si>
  <si>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</si>
  <si>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</si>
  <si>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</si>
  <si>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</si>
  <si>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</si>
  <si>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</si>
  <si>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</si>
  <si>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</si>
  <si>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</si>
  <si>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</si>
  <si>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</si>
  <si>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</si>
  <si>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</si>
  <si>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</si>
  <si>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</si>
  <si>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</si>
  <si>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</si>
  <si>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</si>
  <si>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</si>
  <si>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</si>
  <si>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</si>
  <si>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</si>
  <si>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</si>
  <si>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</si>
  <si>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</si>
  <si>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</si>
  <si>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</si>
  <si>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</si>
  <si>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</si>
  <si>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</si>
  <si>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</si>
  <si>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</si>
  <si>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</si>
  <si>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</si>
  <si>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</si>
  <si>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</si>
  <si>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</si>
  <si>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</si>
  <si>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</si>
  <si>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</si>
  <si>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</si>
  <si>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</si>
  <si>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</si>
  <si>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</si>
  <si>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</si>
  <si>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</si>
  <si>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</si>
  <si>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</si>
  <si>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</si>
  <si>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</si>
  <si>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</si>
  <si>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</si>
  <si>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</si>
  <si>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</si>
  <si>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</si>
  <si>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</si>
  <si>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</si>
  <si>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</si>
  <si>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</si>
  <si>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</si>
  <si>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</si>
  <si>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</si>
  <si>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</si>
  <si>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</si>
  <si>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</si>
  <si>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</si>
  <si>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</si>
  <si>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</si>
  <si>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</si>
  <si>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</si>
  <si>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</si>
  <si>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</si>
  <si>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</si>
  <si>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</si>
  <si>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</si>
  <si>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</si>
  <si>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</si>
  <si>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</si>
  <si>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</si>
  <si>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</si>
  <si>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</si>
  <si>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</si>
  <si>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</si>
  <si>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</si>
  <si>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</si>
  <si>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</si>
  <si>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</si>
  <si>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</si>
  <si>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</si>
  <si>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</si>
  <si>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</si>
  <si>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</si>
  <si>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</si>
  <si>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</si>
  <si>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</si>
  <si>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</si>
  <si>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</si>
  <si>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</si>
  <si>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</si>
  <si>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</si>
  <si>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</si>
  <si>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</si>
  <si>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</si>
  <si>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</si>
  <si>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</si>
  <si>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</si>
  <si>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</si>
  <si>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</si>
  <si>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</si>
  <si>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</si>
  <si>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</si>
  <si>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</si>
  <si>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</si>
  <si>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</si>
  <si>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</si>
  <si>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</si>
  <si>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</si>
  <si>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</si>
  <si>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</si>
  <si>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</si>
  <si>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</si>
  <si>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</si>
  <si>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</si>
  <si>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</si>
  <si>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</si>
  <si>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</si>
  <si>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</si>
  <si>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</si>
  <si>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</si>
  <si>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</si>
  <si>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</si>
  <si>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</si>
  <si>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</si>
  <si>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</si>
  <si>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</si>
  <si>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</si>
  <si>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</si>
  <si>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</si>
  <si>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</si>
  <si>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</si>
  <si>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</si>
  <si>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</si>
  <si>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</si>
  <si>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</si>
  <si>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</si>
  <si>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</si>
  <si>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</si>
  <si>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</si>
  <si>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</si>
  <si>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</si>
  <si>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</si>
  <si>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</si>
  <si>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</si>
  <si>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</si>
  <si>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</si>
  <si>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</si>
  <si>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</si>
  <si>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</si>
  <si>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</si>
  <si>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</si>
  <si>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</si>
  <si>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</si>
  <si>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</si>
  <si>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</si>
  <si>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</si>
  <si>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</si>
  <si>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</si>
  <si>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</si>
  <si>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</si>
  <si>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</si>
  <si>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</si>
  <si>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</si>
  <si>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</si>
  <si>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</si>
  <si>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</si>
  <si>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</si>
  <si>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</si>
  <si>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</si>
  <si>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</si>
  <si>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</si>
  <si>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</si>
  <si>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</si>
  <si>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</si>
  <si>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</si>
  <si>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</si>
  <si>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</si>
  <si>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</si>
  <si>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</si>
  <si>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</si>
  <si>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</si>
  <si>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</si>
  <si>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</si>
  <si>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</si>
  <si>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</si>
  <si>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</si>
  <si>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</si>
  <si>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</si>
  <si>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</si>
  <si>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</si>
  <si>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</si>
  <si>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</si>
  <si>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</si>
  <si>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</si>
  <si>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</si>
  <si>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</si>
  <si>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</si>
  <si>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</si>
  <si>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</si>
  <si>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</si>
  <si>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</si>
  <si>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</si>
  <si>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</si>
  <si>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</si>
  <si>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</si>
  <si>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</si>
  <si>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</si>
  <si>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</si>
  <si>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</si>
  <si>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</si>
  <si>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</si>
  <si>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</si>
  <si>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</si>
  <si>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</si>
  <si>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</si>
  <si>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</si>
  <si>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</si>
  <si>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</si>
  <si>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</si>
  <si>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</si>
  <si>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</si>
  <si>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</si>
  <si>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</si>
  <si>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</si>
  <si>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</si>
  <si>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</si>
  <si>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</si>
  <si>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</si>
  <si>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</si>
  <si>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</si>
  <si>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</si>
  <si>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</si>
  <si>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</si>
  <si>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</si>
  <si>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</si>
  <si>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</si>
  <si>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</si>
  <si>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</si>
  <si>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</si>
  <si>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</si>
  <si>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</si>
  <si>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</si>
  <si>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</si>
  <si>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</si>
  <si>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</si>
  <si>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</si>
  <si>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</si>
  <si>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</si>
  <si>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</si>
  <si>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</si>
  <si>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</si>
  <si>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</si>
  <si>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</si>
  <si>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</si>
  <si>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</si>
  <si>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</si>
  <si>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</si>
  <si>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</si>
  <si>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</si>
  <si>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</si>
  <si>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</si>
  <si>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</si>
  <si>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</si>
  <si>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</si>
  <si>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</si>
  <si>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</si>
  <si>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</si>
  <si>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</si>
  <si>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</si>
  <si>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</si>
  <si>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</si>
  <si>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</si>
  <si>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</si>
  <si>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</si>
  <si>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</si>
  <si>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</si>
  <si>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</si>
  <si>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</si>
  <si>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</si>
  <si>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</si>
  <si>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</si>
  <si>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</si>
  <si>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</si>
  <si>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</si>
  <si>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</si>
  <si>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</si>
  <si>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</si>
  <si>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</si>
  <si>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</si>
  <si>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</si>
  <si>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</si>
  <si>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</si>
  <si>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</si>
  <si>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</si>
  <si>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</si>
  <si>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</si>
  <si>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</si>
  <si>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</si>
  <si>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</si>
  <si>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</si>
  <si>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</si>
  <si>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</si>
  <si>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</si>
  <si>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</si>
  <si>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</si>
  <si>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</si>
  <si>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</si>
  <si>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</si>
  <si>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</si>
  <si>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</si>
  <si>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</si>
  <si>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</si>
  <si>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</si>
  <si>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</si>
  <si>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</si>
  <si>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</si>
  <si>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</si>
  <si>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</si>
  <si>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</si>
  <si>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</si>
  <si>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</si>
  <si>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</si>
  <si>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</si>
  <si>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</si>
  <si>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</si>
  <si>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</si>
  <si>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</si>
  <si>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</si>
  <si>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</si>
  <si>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</si>
  <si>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</si>
  <si>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</si>
  <si>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</si>
  <si>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</si>
  <si>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</si>
  <si>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</si>
  <si>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</si>
  <si>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</si>
  <si>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</si>
  <si>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</si>
  <si>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</si>
  <si>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</si>
  <si>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</si>
  <si>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</si>
  <si>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</si>
  <si>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</si>
  <si>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</si>
  <si>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</si>
  <si>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</si>
  <si>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</si>
  <si>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</si>
  <si>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</si>
  <si>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</si>
  <si>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</si>
  <si>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</si>
  <si>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</si>
  <si>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</si>
  <si>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</si>
  <si>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</si>
  <si>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</si>
  <si>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</si>
  <si>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</si>
  <si>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</si>
  <si>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</si>
  <si>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</si>
  <si>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</si>
  <si>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</si>
  <si>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</si>
  <si>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</si>
  <si>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</si>
  <si>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</si>
  <si>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</si>
  <si>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</si>
  <si>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</si>
  <si>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</si>
  <si>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</si>
  <si>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</si>
  <si>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</si>
  <si>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</si>
  <si>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</si>
  <si>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</si>
  <si>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</si>
  <si>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</si>
  <si>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</si>
  <si>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</si>
  <si>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</si>
  <si>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</si>
  <si>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</si>
  <si>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</si>
  <si>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</si>
  <si>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</si>
  <si>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</si>
  <si>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</si>
  <si>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</si>
  <si>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</si>
  <si>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</si>
  <si>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</si>
  <si>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</si>
  <si>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</si>
  <si>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</si>
  <si>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</si>
  <si>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</si>
  <si>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</si>
  <si>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</si>
  <si>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</si>
  <si>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</si>
  <si>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</si>
  <si>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</si>
  <si>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</si>
  <si>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</si>
  <si>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</si>
  <si>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</si>
  <si>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</si>
  <si>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</si>
  <si>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</si>
  <si>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</si>
  <si>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</si>
  <si>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</si>
  <si>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02_平成2年度</t>
  </si>
  <si>
    <t>02</t>
  </si>
  <si>
    <t>青森県</t>
  </si>
  <si>
    <t>02_平成17年度</t>
  </si>
  <si>
    <t>02_平成18年度</t>
  </si>
  <si>
    <t>02_平成19年度</t>
  </si>
  <si>
    <t>02_平成20年度</t>
  </si>
  <si>
    <t>02_平成21年度</t>
  </si>
  <si>
    <t>02_平成22年度</t>
  </si>
  <si>
    <t>02_平成23年度</t>
  </si>
  <si>
    <t>02_平成24年度</t>
  </si>
  <si>
    <t>02_平成25年度</t>
  </si>
  <si>
    <t>02_平成26年度</t>
  </si>
  <si>
    <t>02_平成27年度</t>
  </si>
  <si>
    <t>02_平成28年度</t>
  </si>
  <si>
    <t>02_平成29年度</t>
  </si>
  <si>
    <t>02_平成30年度</t>
  </si>
  <si>
    <t>02_令和元年度</t>
  </si>
  <si>
    <t>02_令和2年度</t>
  </si>
  <si>
    <t>02_令和3年度</t>
  </si>
  <si>
    <t>02_令和4年度</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</si>
  <si>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</si>
  <si>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</si>
  <si>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</si>
  <si>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</si>
  <si>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</si>
  <si>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</si>
  <si>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</si>
  <si>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</si>
  <si>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</si>
  <si>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</si>
  <si>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</si>
  <si>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</si>
  <si>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</si>
  <si>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</si>
  <si>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</si>
  <si>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</si>
  <si>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</si>
  <si>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</si>
  <si>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</si>
  <si>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</si>
  <si>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</si>
  <si>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</si>
  <si>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</si>
  <si>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</si>
  <si>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</si>
  <si>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</si>
  <si>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</si>
  <si>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</si>
  <si>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</si>
  <si>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</si>
  <si>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</si>
  <si>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</si>
  <si>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</si>
  <si>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</si>
  <si>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</si>
  <si>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</si>
  <si>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</si>
  <si>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</si>
  <si>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</si>
  <si>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</si>
  <si>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</si>
  <si>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</si>
  <si>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</si>
  <si>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</si>
  <si>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</si>
  <si>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</si>
  <si>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</si>
  <si>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</si>
  <si>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</si>
  <si>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</si>
  <si>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</si>
  <si>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</si>
  <si>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</si>
  <si>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</si>
  <si>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</si>
  <si>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</si>
  <si>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</si>
  <si>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</si>
  <si>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</si>
  <si>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</si>
  <si>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</si>
  <si>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</si>
  <si>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</si>
  <si>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</si>
  <si>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</si>
  <si>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</si>
  <si>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</si>
  <si>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</si>
  <si>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</si>
  <si>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</si>
  <si>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</si>
  <si>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</si>
  <si>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</si>
  <si>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</si>
  <si>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</si>
  <si>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</si>
  <si>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</si>
  <si>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</si>
  <si>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</si>
  <si>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</si>
  <si>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</si>
  <si>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</si>
  <si>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</si>
  <si>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</si>
  <si>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</si>
  <si>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</si>
  <si>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</si>
  <si>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</si>
  <si>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</si>
  <si>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</si>
  <si>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</si>
  <si>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</si>
  <si>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</si>
  <si>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</si>
  <si>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</si>
  <si>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</si>
  <si>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</si>
  <si>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</si>
  <si>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</si>
  <si>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</si>
  <si>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</si>
  <si>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</si>
  <si>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</si>
  <si>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</si>
  <si>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</si>
  <si>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</si>
  <si>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</si>
  <si>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</si>
  <si>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</si>
  <si>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</si>
  <si>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</si>
  <si>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</si>
  <si>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</si>
  <si>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</si>
  <si>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</si>
  <si>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</si>
  <si>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</si>
  <si>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</si>
  <si>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</si>
  <si>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</si>
  <si>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</si>
  <si>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</si>
  <si>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</si>
  <si>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</si>
  <si>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</si>
  <si>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</si>
  <si>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</si>
  <si>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</si>
  <si>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</si>
  <si>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</si>
  <si>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</si>
  <si>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</si>
  <si>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</si>
  <si>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</si>
  <si>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</si>
  <si>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</si>
  <si>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</si>
  <si>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</si>
  <si>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</si>
  <si>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</si>
  <si>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</si>
  <si>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</si>
  <si>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</si>
  <si>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</si>
  <si>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</si>
  <si>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</si>
  <si>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</si>
  <si>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</si>
  <si>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</si>
  <si>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</si>
  <si>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</si>
  <si>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</si>
  <si>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</si>
  <si>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</si>
  <si>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</si>
  <si>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</si>
  <si>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</si>
  <si>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</si>
  <si>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</si>
  <si>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</si>
  <si>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</si>
  <si>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</si>
  <si>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</si>
  <si>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</si>
  <si>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</si>
  <si>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</si>
  <si>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</si>
  <si>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</si>
  <si>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</si>
  <si>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</si>
  <si>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</si>
  <si>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</si>
  <si>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</si>
  <si>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</si>
  <si>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</si>
  <si>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</si>
  <si>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</si>
  <si>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</si>
  <si>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</si>
  <si>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</si>
  <si>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</si>
  <si>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</si>
  <si>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</si>
  <si>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</si>
  <si>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</si>
  <si>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</si>
  <si>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</si>
  <si>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</si>
  <si>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</si>
  <si>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</si>
  <si>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</si>
  <si>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</si>
  <si>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</si>
  <si>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</si>
  <si>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</si>
  <si>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</si>
  <si>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</si>
  <si>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</si>
  <si>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</si>
  <si>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</si>
  <si>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</si>
  <si>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</si>
  <si>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</si>
  <si>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</si>
  <si>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</si>
  <si>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</si>
  <si>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</si>
  <si>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</si>
  <si>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</si>
  <si>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</si>
  <si>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</si>
  <si>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</si>
  <si>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</si>
  <si>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</si>
  <si>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</si>
  <si>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</si>
  <si>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</si>
  <si>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</si>
  <si>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</si>
  <si>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</si>
  <si>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</si>
  <si>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</si>
  <si>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</si>
  <si>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</si>
  <si>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</si>
  <si>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</si>
  <si>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</si>
  <si>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</si>
  <si>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</si>
  <si>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</si>
  <si>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</si>
  <si>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</si>
  <si>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</si>
  <si>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</si>
  <si>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</si>
  <si>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</si>
  <si>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</si>
  <si>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</si>
  <si>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</si>
  <si>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</si>
  <si>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</si>
  <si>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</si>
  <si>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</si>
  <si>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</si>
  <si>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</si>
  <si>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</si>
  <si>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</si>
  <si>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</si>
  <si>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</si>
  <si>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</si>
  <si>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</si>
  <si>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</si>
  <si>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</si>
  <si>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</si>
  <si>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</si>
  <si>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</si>
  <si>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</si>
  <si>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</si>
  <si>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</si>
  <si>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</si>
  <si>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</si>
  <si>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</si>
  <si>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</si>
  <si>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</si>
  <si>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</si>
  <si>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</si>
  <si>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</si>
  <si>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</si>
  <si>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</si>
  <si>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</si>
  <si>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</si>
  <si>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</si>
  <si>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</si>
  <si>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</si>
  <si>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</si>
  <si>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</si>
  <si>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</si>
  <si>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</si>
  <si>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</si>
  <si>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</si>
  <si>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</si>
  <si>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</si>
  <si>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</si>
  <si>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</si>
  <si>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</si>
  <si>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</si>
  <si>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</si>
  <si>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</si>
  <si>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</si>
  <si>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</si>
  <si>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</si>
  <si>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</si>
  <si>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</si>
  <si>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</si>
  <si>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</si>
  <si>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</si>
  <si>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</si>
  <si>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</si>
  <si>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</si>
  <si>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</si>
  <si>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</si>
  <si>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</si>
  <si>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</si>
  <si>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</si>
  <si>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</si>
  <si>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</si>
  <si>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</si>
  <si>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</si>
  <si>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</si>
  <si>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</si>
  <si>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</si>
  <si>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</si>
  <si>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</si>
  <si>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</si>
  <si>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</si>
  <si>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</si>
  <si>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</si>
  <si>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</si>
  <si>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</si>
  <si>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</si>
  <si>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</si>
  <si>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</si>
  <si>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</si>
  <si>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</si>
  <si>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</si>
  <si>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</si>
  <si>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</si>
  <si>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</si>
  <si>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</si>
  <si>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</si>
  <si>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</si>
  <si>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</si>
  <si>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</si>
  <si>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</si>
  <si>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</si>
  <si>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</si>
  <si>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</si>
  <si>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</si>
  <si>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</si>
  <si>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</si>
  <si>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</si>
  <si>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</si>
  <si>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</si>
  <si>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</si>
  <si>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</si>
  <si>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</si>
  <si>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</si>
  <si>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</si>
  <si>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</si>
  <si>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</si>
  <si>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</si>
  <si>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</si>
  <si>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</si>
  <si>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</si>
  <si>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</si>
  <si>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</si>
  <si>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</si>
  <si>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</si>
  <si>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</si>
  <si>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</si>
  <si>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</si>
  <si>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</si>
  <si>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</si>
  <si>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</si>
  <si>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</si>
  <si>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</si>
  <si>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</si>
  <si>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</si>
  <si>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</si>
  <si>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</si>
  <si>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</si>
  <si>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</si>
  <si>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</si>
  <si>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</si>
  <si>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</si>
  <si>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</si>
  <si>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</si>
  <si>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</si>
  <si>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</si>
  <si>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</si>
  <si>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</si>
  <si>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</si>
  <si>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</si>
  <si>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</si>
  <si>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</si>
  <si>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</si>
  <si>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</si>
  <si>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</si>
  <si>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</si>
  <si>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</si>
  <si>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</si>
  <si>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</si>
  <si>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</si>
  <si>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</si>
  <si>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</si>
  <si>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</si>
  <si>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</si>
  <si>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</si>
  <si>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</si>
  <si>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</si>
  <si>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</si>
  <si>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</si>
  <si>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</si>
  <si>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</si>
  <si>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</si>
  <si>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</si>
  <si>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</si>
  <si>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</si>
  <si>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</si>
  <si>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</si>
  <si>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</si>
  <si>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</si>
  <si>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</si>
  <si>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</si>
  <si>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</si>
  <si>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</si>
  <si>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</si>
  <si>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</si>
  <si>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</si>
  <si>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</si>
  <si>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</si>
  <si>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</si>
  <si>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</si>
  <si>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</si>
  <si>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</si>
  <si>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</si>
  <si>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</si>
  <si>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</si>
  <si>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</si>
  <si>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</si>
  <si>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</si>
  <si>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</si>
  <si>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</si>
  <si>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</si>
  <si>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</si>
  <si>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</si>
  <si>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</si>
  <si>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</si>
  <si>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</si>
  <si>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</si>
  <si>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</si>
  <si>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</si>
  <si>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</si>
  <si>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</si>
  <si>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</si>
  <si>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</si>
  <si>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</si>
  <si>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</si>
  <si>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</si>
  <si>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</si>
  <si>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</si>
  <si>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</si>
  <si>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</si>
  <si>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</si>
  <si>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</si>
  <si>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</si>
  <si>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</si>
  <si>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</si>
  <si>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</si>
  <si>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</si>
  <si>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</si>
  <si>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</si>
  <si>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</si>
  <si>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</si>
  <si>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</si>
  <si>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</si>
  <si>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</si>
  <si>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</si>
  <si>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</si>
  <si>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</si>
  <si>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</si>
  <si>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</si>
  <si>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</si>
  <si>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</si>
  <si>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</si>
  <si>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</si>
  <si>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</si>
  <si>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</si>
  <si>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</si>
  <si>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</si>
  <si>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</si>
  <si>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</si>
  <si>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</si>
  <si>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</si>
  <si>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</si>
  <si>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</si>
  <si>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</si>
  <si>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</si>
  <si>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</si>
  <si>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</si>
  <si>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</si>
  <si>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</si>
  <si>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</si>
  <si>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</si>
  <si>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</si>
  <si>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</si>
  <si>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</si>
  <si>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</si>
  <si>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</si>
  <si>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</si>
  <si>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</si>
  <si>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</si>
  <si>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</si>
  <si>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</si>
  <si>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</si>
  <si>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</si>
  <si>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</si>
  <si>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</si>
  <si>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</si>
  <si>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</si>
  <si>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</si>
  <si>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</si>
  <si>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</si>
  <si>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</si>
  <si>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</si>
  <si>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</si>
  <si>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</si>
  <si>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</si>
  <si>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</si>
  <si>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</si>
  <si>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</si>
  <si>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</si>
  <si>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</si>
  <si>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</si>
  <si>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</si>
  <si>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</si>
  <si>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</si>
  <si>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</si>
  <si>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</si>
  <si>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</si>
  <si>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</si>
  <si>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</si>
  <si>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</si>
  <si>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</si>
  <si>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</si>
  <si>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</si>
  <si>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</si>
  <si>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</si>
  <si>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</si>
  <si>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</si>
  <si>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</si>
  <si>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</si>
  <si>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</si>
  <si>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</si>
  <si>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</si>
  <si>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</si>
  <si>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</si>
  <si>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</si>
  <si>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</si>
  <si>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</si>
  <si>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</si>
  <si>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</si>
  <si>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</si>
  <si>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</si>
  <si>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</si>
  <si>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</si>
  <si>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</si>
  <si>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</si>
  <si>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</si>
  <si>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</si>
  <si>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</si>
  <si>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</si>
  <si>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</si>
  <si>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</si>
  <si>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</si>
  <si>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</si>
  <si>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</si>
  <si>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</si>
  <si>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</si>
  <si>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</si>
  <si>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</si>
  <si>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</si>
  <si>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</si>
  <si>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</si>
  <si>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</si>
  <si>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</si>
  <si>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</si>
  <si>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</si>
  <si>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</si>
  <si>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</si>
  <si>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</si>
  <si>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</si>
  <si>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</si>
  <si>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</si>
  <si>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</si>
  <si>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</si>
  <si>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</si>
  <si>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</si>
  <si>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</si>
  <si>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</si>
  <si>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</si>
  <si>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</si>
  <si>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</si>
  <si>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</si>
  <si>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</si>
  <si>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</si>
  <si>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</si>
  <si>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</si>
  <si>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</si>
  <si>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</si>
  <si>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</si>
  <si>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</si>
  <si>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</si>
  <si>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</si>
  <si>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</si>
  <si>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</si>
  <si>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</si>
  <si>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</si>
  <si>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</si>
  <si>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</si>
  <si>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</si>
  <si>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</si>
  <si>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</si>
  <si>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</si>
  <si>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</si>
  <si>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</si>
  <si>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</si>
  <si>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</si>
  <si>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</si>
  <si>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</si>
  <si>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</si>
  <si>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</si>
  <si>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</si>
  <si>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</si>
  <si>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</si>
  <si>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</si>
  <si>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</si>
  <si>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</si>
  <si>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</si>
  <si>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</si>
  <si>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</si>
  <si>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</si>
  <si>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</si>
  <si>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</si>
  <si>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</si>
  <si>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</si>
  <si>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</si>
  <si>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</si>
  <si>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</si>
  <si>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</si>
  <si>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</si>
  <si>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</si>
  <si>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</si>
  <si>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</si>
  <si>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</si>
  <si>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</si>
  <si>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</si>
  <si>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</si>
  <si>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</si>
  <si>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</si>
  <si>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</si>
  <si>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</si>
  <si>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</si>
  <si>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</si>
  <si>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</si>
  <si>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</si>
  <si>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</si>
  <si>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</si>
  <si>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</si>
  <si>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</si>
  <si>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</si>
  <si>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</si>
  <si>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</si>
  <si>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</si>
  <si>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</si>
  <si>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</si>
  <si>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</si>
  <si>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</si>
  <si>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</si>
  <si>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</si>
  <si>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</si>
  <si>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</si>
  <si>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</si>
  <si>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</si>
  <si>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</si>
  <si>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</si>
  <si>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</si>
  <si>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</si>
  <si>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</si>
  <si>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</si>
  <si>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</si>
  <si>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</si>
  <si>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</si>
  <si>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</si>
  <si>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</si>
  <si>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</si>
  <si>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</si>
  <si>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</si>
  <si>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</si>
  <si>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</si>
  <si>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</si>
  <si>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</si>
  <si>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</si>
  <si>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</si>
  <si>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</si>
  <si>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</si>
  <si>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</si>
  <si>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</si>
  <si>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</si>
  <si>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</si>
  <si>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</si>
  <si>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</si>
  <si>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</si>
  <si>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</si>
  <si>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</si>
  <si>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</si>
  <si>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</si>
  <si>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</si>
  <si>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</si>
  <si>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</si>
  <si>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</si>
  <si>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</si>
  <si>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</si>
  <si>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</si>
  <si>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</si>
  <si>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</si>
  <si>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</si>
  <si>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</si>
  <si>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</si>
  <si>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</si>
  <si>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</si>
  <si>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</si>
  <si>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</si>
  <si>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</si>
  <si>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</si>
  <si>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</si>
  <si>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</si>
  <si>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</si>
  <si>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</si>
  <si>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</si>
  <si>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</si>
  <si>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</si>
  <si>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</si>
  <si>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</si>
  <si>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</si>
  <si>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</si>
  <si>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</si>
  <si>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</si>
  <si>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</si>
  <si>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</si>
  <si>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</si>
  <si>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</si>
  <si>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</si>
  <si>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01</t>
  </si>
  <si>
    <t>北海道</t>
  </si>
  <si>
    <t>03</t>
  </si>
  <si>
    <t>岩手県</t>
  </si>
  <si>
    <t>04</t>
  </si>
  <si>
    <t>宮城県</t>
  </si>
  <si>
    <t>05</t>
  </si>
  <si>
    <t>秋田県</t>
  </si>
  <si>
    <t>06</t>
  </si>
  <si>
    <t>山形県</t>
  </si>
  <si>
    <t>07</t>
  </si>
  <si>
    <t>福島県</t>
  </si>
  <si>
    <t>08</t>
  </si>
  <si>
    <t>茨城県</t>
  </si>
  <si>
    <t>09</t>
  </si>
  <si>
    <t>栃木県</t>
  </si>
  <si>
    <t>10</t>
  </si>
  <si>
    <t>群馬県</t>
  </si>
  <si>
    <t>11</t>
  </si>
  <si>
    <t>埼玉県</t>
  </si>
  <si>
    <t>12</t>
  </si>
  <si>
    <t>千葉県</t>
  </si>
  <si>
    <t>13</t>
  </si>
  <si>
    <t>東京都</t>
  </si>
  <si>
    <t>14</t>
  </si>
  <si>
    <t>神奈川県</t>
  </si>
  <si>
    <t>15</t>
  </si>
  <si>
    <t>新潟県</t>
  </si>
  <si>
    <t>16</t>
  </si>
  <si>
    <t>富山県</t>
  </si>
  <si>
    <t>17</t>
  </si>
  <si>
    <t>石川県</t>
  </si>
  <si>
    <t>18</t>
  </si>
  <si>
    <t>福井県</t>
  </si>
  <si>
    <t>19</t>
  </si>
  <si>
    <t>山梨県</t>
  </si>
  <si>
    <t>20</t>
  </si>
  <si>
    <t>長野県</t>
  </si>
  <si>
    <t>21</t>
  </si>
  <si>
    <t>岐阜県</t>
  </si>
  <si>
    <t>22</t>
  </si>
  <si>
    <t>静岡県</t>
  </si>
  <si>
    <t>23</t>
  </si>
  <si>
    <t>愛知県</t>
  </si>
  <si>
    <t>24</t>
  </si>
  <si>
    <t>三重県</t>
  </si>
  <si>
    <t>25</t>
  </si>
  <si>
    <t>滋賀県</t>
  </si>
  <si>
    <t>26</t>
  </si>
  <si>
    <t>京都府</t>
  </si>
  <si>
    <t>27</t>
  </si>
  <si>
    <t>大阪府</t>
  </si>
  <si>
    <t>28</t>
  </si>
  <si>
    <t>兵庫県</t>
  </si>
  <si>
    <t>29</t>
  </si>
  <si>
    <t>奈良県</t>
  </si>
  <si>
    <t>30</t>
  </si>
  <si>
    <t>和歌山県</t>
  </si>
  <si>
    <t>31</t>
  </si>
  <si>
    <t>鳥取県</t>
  </si>
  <si>
    <t>32</t>
  </si>
  <si>
    <t>島根県</t>
  </si>
  <si>
    <t>33</t>
  </si>
  <si>
    <t>岡山県</t>
  </si>
  <si>
    <t>34</t>
  </si>
  <si>
    <t>広島県</t>
  </si>
  <si>
    <t>35</t>
  </si>
  <si>
    <t>山口県</t>
  </si>
  <si>
    <t>36</t>
  </si>
  <si>
    <t>徳島県</t>
  </si>
  <si>
    <t>37</t>
  </si>
  <si>
    <t>香川県</t>
  </si>
  <si>
    <t>38</t>
  </si>
  <si>
    <t>愛媛県</t>
  </si>
  <si>
    <t>39</t>
  </si>
  <si>
    <t>高知県</t>
  </si>
  <si>
    <t>40</t>
  </si>
  <si>
    <t>福岡県</t>
  </si>
  <si>
    <t>41</t>
  </si>
  <si>
    <t>佐賀県</t>
  </si>
  <si>
    <t>42</t>
  </si>
  <si>
    <t>長崎県</t>
  </si>
  <si>
    <t>43</t>
  </si>
  <si>
    <t>熊本県</t>
  </si>
  <si>
    <t>44</t>
  </si>
  <si>
    <t>大分県</t>
  </si>
  <si>
    <t>45</t>
  </si>
  <si>
    <t>宮崎県</t>
  </si>
  <si>
    <t>46</t>
  </si>
  <si>
    <t>鹿児島県</t>
  </si>
  <si>
    <t>47</t>
  </si>
  <si>
    <t>沖縄県</t>
  </si>
  <si>
    <t>01_平成2年度</t>
  </si>
  <si>
    <t>01_平成17年度</t>
  </si>
  <si>
    <t>01_平成18年度</t>
  </si>
  <si>
    <t>01_平成19年度</t>
  </si>
  <si>
    <t>01_平成20年度</t>
  </si>
  <si>
    <t>01_平成21年度</t>
  </si>
  <si>
    <t>01_平成22年度</t>
  </si>
  <si>
    <t>01_平成23年度</t>
  </si>
  <si>
    <t>01_平成24年度</t>
  </si>
  <si>
    <t>01_平成25年度</t>
  </si>
  <si>
    <t>01_平成26年度</t>
  </si>
  <si>
    <t>01_平成27年度</t>
  </si>
  <si>
    <t>01_平成28年度</t>
  </si>
  <si>
    <t>01_平成29年度</t>
  </si>
  <si>
    <t>01_平成30年度</t>
  </si>
  <si>
    <t>01_令和元年度</t>
  </si>
  <si>
    <t>01_令和2年度</t>
  </si>
  <si>
    <t>01_令和3年度</t>
  </si>
  <si>
    <t>01_令和4年度</t>
  </si>
  <si>
    <t>03_平成2年度</t>
  </si>
  <si>
    <t>03_平成17年度</t>
  </si>
  <si>
    <t>03_平成18年度</t>
  </si>
  <si>
    <t>03_平成19年度</t>
  </si>
  <si>
    <t>03_平成20年度</t>
  </si>
  <si>
    <t>03_平成21年度</t>
  </si>
  <si>
    <t>03_平成22年度</t>
  </si>
  <si>
    <t>03_平成23年度</t>
  </si>
  <si>
    <t>03_平成24年度</t>
  </si>
  <si>
    <t>03_平成25年度</t>
  </si>
  <si>
    <t>03_平成26年度</t>
  </si>
  <si>
    <t>03_平成27年度</t>
  </si>
  <si>
    <t>03_平成28年度</t>
  </si>
  <si>
    <t>03_平成29年度</t>
  </si>
  <si>
    <t>03_平成30年度</t>
  </si>
  <si>
    <t>03_令和元年度</t>
  </si>
  <si>
    <t>03_令和2年度</t>
  </si>
  <si>
    <t>03_令和3年度</t>
  </si>
  <si>
    <t>03_令和4年度</t>
  </si>
  <si>
    <t>04_平成2年度</t>
  </si>
  <si>
    <t>04_平成17年度</t>
  </si>
  <si>
    <t>04_平成18年度</t>
  </si>
  <si>
    <t>04_平成19年度</t>
  </si>
  <si>
    <t>04_平成20年度</t>
  </si>
  <si>
    <t>04_平成21年度</t>
  </si>
  <si>
    <t>04_平成22年度</t>
  </si>
  <si>
    <t>04_平成23年度</t>
  </si>
  <si>
    <t>04_平成24年度</t>
  </si>
  <si>
    <t>04_平成25年度</t>
  </si>
  <si>
    <t>04_平成26年度</t>
  </si>
  <si>
    <t>04_平成27年度</t>
  </si>
  <si>
    <t>04_平成28年度</t>
  </si>
  <si>
    <t>04_平成29年度</t>
  </si>
  <si>
    <t>04_平成30年度</t>
  </si>
  <si>
    <t>04_令和元年度</t>
  </si>
  <si>
    <t>04_令和2年度</t>
  </si>
  <si>
    <t>04_令和3年度</t>
  </si>
  <si>
    <t>04_令和4年度</t>
  </si>
  <si>
    <t>05_平成2年度</t>
  </si>
  <si>
    <t>05_平成17年度</t>
  </si>
  <si>
    <t>05_平成18年度</t>
  </si>
  <si>
    <t>05_平成19年度</t>
  </si>
  <si>
    <t>05_平成20年度</t>
  </si>
  <si>
    <t>05_平成21年度</t>
  </si>
  <si>
    <t>05_平成22年度</t>
  </si>
  <si>
    <t>05_平成23年度</t>
  </si>
  <si>
    <t>05_平成24年度</t>
  </si>
  <si>
    <t>05_平成25年度</t>
  </si>
  <si>
    <t>05_平成26年度</t>
  </si>
  <si>
    <t>05_平成27年度</t>
  </si>
  <si>
    <t>05_平成28年度</t>
  </si>
  <si>
    <t>05_平成29年度</t>
  </si>
  <si>
    <t>05_平成30年度</t>
  </si>
  <si>
    <t>05_令和元年度</t>
  </si>
  <si>
    <t>05_令和2年度</t>
  </si>
  <si>
    <t>05_令和3年度</t>
  </si>
  <si>
    <t>05_令和4年度</t>
  </si>
  <si>
    <t>06_平成2年度</t>
  </si>
  <si>
    <t>06_平成17年度</t>
  </si>
  <si>
    <t>06_平成18年度</t>
  </si>
  <si>
    <t>06_平成19年度</t>
  </si>
  <si>
    <t>06_平成20年度</t>
  </si>
  <si>
    <t>06_平成21年度</t>
  </si>
  <si>
    <t>06_平成22年度</t>
  </si>
  <si>
    <t>06_平成23年度</t>
  </si>
  <si>
    <t>06_平成24年度</t>
  </si>
  <si>
    <t>06_平成25年度</t>
  </si>
  <si>
    <t>06_平成26年度</t>
  </si>
  <si>
    <t>06_平成27年度</t>
  </si>
  <si>
    <t>06_平成28年度</t>
  </si>
  <si>
    <t>06_平成29年度</t>
  </si>
  <si>
    <t>06_平成30年度</t>
  </si>
  <si>
    <t>06_令和元年度</t>
  </si>
  <si>
    <t>06_令和2年度</t>
  </si>
  <si>
    <t>06_令和3年度</t>
  </si>
  <si>
    <t>06_令和4年度</t>
  </si>
  <si>
    <t>07_平成2年度</t>
  </si>
  <si>
    <t>07_平成17年度</t>
  </si>
  <si>
    <t>07_平成18年度</t>
  </si>
  <si>
    <t>07_平成19年度</t>
  </si>
  <si>
    <t>07_平成20年度</t>
  </si>
  <si>
    <t>07_平成21年度</t>
  </si>
  <si>
    <t>07_平成22年度</t>
  </si>
  <si>
    <t>07_平成23年度</t>
  </si>
  <si>
    <t>07_平成24年度</t>
  </si>
  <si>
    <t>07_平成25年度</t>
  </si>
  <si>
    <t>07_平成26年度</t>
  </si>
  <si>
    <t>07_平成27年度</t>
  </si>
  <si>
    <t>07_平成28年度</t>
  </si>
  <si>
    <t>07_平成29年度</t>
  </si>
  <si>
    <t>07_平成30年度</t>
  </si>
  <si>
    <t>07_令和元年度</t>
  </si>
  <si>
    <t>07_令和2年度</t>
  </si>
  <si>
    <t>07_令和3年度</t>
  </si>
  <si>
    <t>07_令和4年度</t>
  </si>
  <si>
    <t>08_平成2年度</t>
  </si>
  <si>
    <t>08_平成17年度</t>
  </si>
  <si>
    <t>08_平成18年度</t>
  </si>
  <si>
    <t>08_平成19年度</t>
  </si>
  <si>
    <t>08_平成20年度</t>
  </si>
  <si>
    <t>08_平成21年度</t>
  </si>
  <si>
    <t>08_平成22年度</t>
  </si>
  <si>
    <t>08_平成23年度</t>
  </si>
  <si>
    <t>08_平成24年度</t>
  </si>
  <si>
    <t>08_平成25年度</t>
  </si>
  <si>
    <t>08_平成26年度</t>
  </si>
  <si>
    <t>08_平成27年度</t>
  </si>
  <si>
    <t>08_平成28年度</t>
  </si>
  <si>
    <t>08_平成29年度</t>
  </si>
  <si>
    <t>08_平成30年度</t>
  </si>
  <si>
    <t>08_令和元年度</t>
  </si>
  <si>
    <t>08_令和2年度</t>
  </si>
  <si>
    <t>08_令和3年度</t>
  </si>
  <si>
    <t>08_令和4年度</t>
  </si>
  <si>
    <t>09_平成2年度</t>
  </si>
  <si>
    <t>09_平成17年度</t>
  </si>
  <si>
    <t>09_平成18年度</t>
  </si>
  <si>
    <t>09_平成19年度</t>
  </si>
  <si>
    <t>09_平成20年度</t>
  </si>
  <si>
    <t>09_平成21年度</t>
  </si>
  <si>
    <t>09_平成22年度</t>
  </si>
  <si>
    <t>09_平成23年度</t>
  </si>
  <si>
    <t>09_平成24年度</t>
  </si>
  <si>
    <t>09_平成25年度</t>
  </si>
  <si>
    <t>09_平成26年度</t>
  </si>
  <si>
    <t>09_平成27年度</t>
  </si>
  <si>
    <t>09_平成28年度</t>
  </si>
  <si>
    <t>09_平成29年度</t>
  </si>
  <si>
    <t>09_平成30年度</t>
  </si>
  <si>
    <t>09_令和元年度</t>
  </si>
  <si>
    <t>09_令和2年度</t>
  </si>
  <si>
    <t>09_令和3年度</t>
  </si>
  <si>
    <t>09_令和4年度</t>
  </si>
  <si>
    <t>10_平成2年度</t>
  </si>
  <si>
    <t>10_平成17年度</t>
  </si>
  <si>
    <t>10_平成18年度</t>
  </si>
  <si>
    <t>10_平成19年度</t>
  </si>
  <si>
    <t>10_平成20年度</t>
  </si>
  <si>
    <t>10_平成21年度</t>
  </si>
  <si>
    <t>10_平成22年度</t>
  </si>
  <si>
    <t>10_平成23年度</t>
  </si>
  <si>
    <t>10_平成24年度</t>
  </si>
  <si>
    <t>10_平成25年度</t>
  </si>
  <si>
    <t>10_平成26年度</t>
  </si>
  <si>
    <t>10_平成27年度</t>
  </si>
  <si>
    <t>10_平成28年度</t>
  </si>
  <si>
    <t>10_平成29年度</t>
  </si>
  <si>
    <t>10_平成30年度</t>
  </si>
  <si>
    <t>10_令和元年度</t>
  </si>
  <si>
    <t>10_令和2年度</t>
  </si>
  <si>
    <t>10_令和3年度</t>
  </si>
  <si>
    <t>10_令和4年度</t>
  </si>
  <si>
    <t>11_平成2年度</t>
  </si>
  <si>
    <t>11_平成17年度</t>
  </si>
  <si>
    <t>11_平成18年度</t>
  </si>
  <si>
    <t>11_平成19年度</t>
  </si>
  <si>
    <t>11_平成20年度</t>
  </si>
  <si>
    <t>11_平成21年度</t>
  </si>
  <si>
    <t>11_平成22年度</t>
  </si>
  <si>
    <t>11_平成23年度</t>
  </si>
  <si>
    <t>11_平成24年度</t>
  </si>
  <si>
    <t>11_平成25年度</t>
  </si>
  <si>
    <t>11_平成26年度</t>
  </si>
  <si>
    <t>11_平成27年度</t>
  </si>
  <si>
    <t>11_平成28年度</t>
  </si>
  <si>
    <t>11_平成29年度</t>
  </si>
  <si>
    <t>11_平成30年度</t>
  </si>
  <si>
    <t>11_令和元年度</t>
  </si>
  <si>
    <t>11_令和2年度</t>
  </si>
  <si>
    <t>11_令和3年度</t>
  </si>
  <si>
    <t>11_令和4年度</t>
  </si>
  <si>
    <t>12_平成2年度</t>
  </si>
  <si>
    <t>12_平成17年度</t>
  </si>
  <si>
    <t>12_平成18年度</t>
  </si>
  <si>
    <t>12_平成19年度</t>
  </si>
  <si>
    <t>12_平成20年度</t>
  </si>
  <si>
    <t>12_平成21年度</t>
  </si>
  <si>
    <t>12_平成22年度</t>
  </si>
  <si>
    <t>12_平成23年度</t>
  </si>
  <si>
    <t>12_平成24年度</t>
  </si>
  <si>
    <t>12_平成25年度</t>
  </si>
  <si>
    <t>12_平成26年度</t>
  </si>
  <si>
    <t>12_平成27年度</t>
  </si>
  <si>
    <t>12_平成28年度</t>
  </si>
  <si>
    <t>12_平成29年度</t>
  </si>
  <si>
    <t>12_平成30年度</t>
  </si>
  <si>
    <t>12_令和元年度</t>
  </si>
  <si>
    <t>12_令和2年度</t>
  </si>
  <si>
    <t>12_令和3年度</t>
  </si>
  <si>
    <t>12_令和4年度</t>
  </si>
  <si>
    <t>13_平成2年度</t>
  </si>
  <si>
    <t>13_平成17年度</t>
  </si>
  <si>
    <t>13_平成18年度</t>
  </si>
  <si>
    <t>13_平成19年度</t>
  </si>
  <si>
    <t>13_平成20年度</t>
  </si>
  <si>
    <t>13_平成21年度</t>
  </si>
  <si>
    <t>13_平成22年度</t>
  </si>
  <si>
    <t>13_平成23年度</t>
  </si>
  <si>
    <t>13_平成24年度</t>
  </si>
  <si>
    <t>13_平成25年度</t>
  </si>
  <si>
    <t>13_平成26年度</t>
  </si>
  <si>
    <t>13_平成27年度</t>
  </si>
  <si>
    <t>13_平成28年度</t>
  </si>
  <si>
    <t>13_平成29年度</t>
  </si>
  <si>
    <t>13_平成30年度</t>
  </si>
  <si>
    <t>13_令和元年度</t>
  </si>
  <si>
    <t>13_令和2年度</t>
  </si>
  <si>
    <t>13_令和3年度</t>
  </si>
  <si>
    <t>13_令和4年度</t>
  </si>
  <si>
    <t>14_平成2年度</t>
  </si>
  <si>
    <t>14_平成17年度</t>
  </si>
  <si>
    <t>14_平成18年度</t>
  </si>
  <si>
    <t>14_平成19年度</t>
  </si>
  <si>
    <t>14_平成20年度</t>
  </si>
  <si>
    <t>14_平成21年度</t>
  </si>
  <si>
    <t>14_平成22年度</t>
  </si>
  <si>
    <t>14_平成23年度</t>
  </si>
  <si>
    <t>14_平成24年度</t>
  </si>
  <si>
    <t>14_平成25年度</t>
  </si>
  <si>
    <t>14_平成26年度</t>
  </si>
  <si>
    <t>14_平成27年度</t>
  </si>
  <si>
    <t>14_平成28年度</t>
  </si>
  <si>
    <t>14_平成29年度</t>
  </si>
  <si>
    <t>14_平成30年度</t>
  </si>
  <si>
    <t>14_令和元年度</t>
  </si>
  <si>
    <t>14_令和2年度</t>
  </si>
  <si>
    <t>14_令和3年度</t>
  </si>
  <si>
    <t>14_令和4年度</t>
  </si>
  <si>
    <t>15_平成2年度</t>
  </si>
  <si>
    <t>15_平成17年度</t>
  </si>
  <si>
    <t>15_平成18年度</t>
  </si>
  <si>
    <t>15_平成19年度</t>
  </si>
  <si>
    <t>15_平成20年度</t>
  </si>
  <si>
    <t>15_平成21年度</t>
  </si>
  <si>
    <t>15_平成22年度</t>
  </si>
  <si>
    <t>15_平成23年度</t>
  </si>
  <si>
    <t>15_平成24年度</t>
  </si>
  <si>
    <t>15_平成25年度</t>
  </si>
  <si>
    <t>15_平成26年度</t>
  </si>
  <si>
    <t>15_平成27年度</t>
  </si>
  <si>
    <t>15_平成28年度</t>
  </si>
  <si>
    <t>15_平成29年度</t>
  </si>
  <si>
    <t>15_平成30年度</t>
  </si>
  <si>
    <t>15_令和元年度</t>
  </si>
  <si>
    <t>15_令和2年度</t>
  </si>
  <si>
    <t>15_令和3年度</t>
  </si>
  <si>
    <t>15_令和4年度</t>
  </si>
  <si>
    <t>16_平成2年度</t>
  </si>
  <si>
    <t>16_平成17年度</t>
  </si>
  <si>
    <t>16_平成18年度</t>
  </si>
  <si>
    <t>16_平成19年度</t>
  </si>
  <si>
    <t>16_平成20年度</t>
  </si>
  <si>
    <t>16_平成21年度</t>
  </si>
  <si>
    <t>16_平成22年度</t>
  </si>
  <si>
    <t>16_平成23年度</t>
  </si>
  <si>
    <t>16_平成24年度</t>
  </si>
  <si>
    <t>16_平成25年度</t>
  </si>
  <si>
    <t>16_平成26年度</t>
  </si>
  <si>
    <t>16_平成27年度</t>
  </si>
  <si>
    <t>16_平成28年度</t>
  </si>
  <si>
    <t>16_平成29年度</t>
  </si>
  <si>
    <t>16_平成30年度</t>
  </si>
  <si>
    <t>16_令和元年度</t>
  </si>
  <si>
    <t>16_令和2年度</t>
  </si>
  <si>
    <t>16_令和3年度</t>
  </si>
  <si>
    <t>16_令和4年度</t>
  </si>
  <si>
    <t>17_平成2年度</t>
  </si>
  <si>
    <t>17_平成17年度</t>
  </si>
  <si>
    <t>17_平成18年度</t>
  </si>
  <si>
    <t>17_平成19年度</t>
  </si>
  <si>
    <t>17_平成20年度</t>
  </si>
  <si>
    <t>17_平成21年度</t>
  </si>
  <si>
    <t>17_平成22年度</t>
  </si>
  <si>
    <t>17_平成23年度</t>
  </si>
  <si>
    <t>17_平成24年度</t>
  </si>
  <si>
    <t>17_平成25年度</t>
  </si>
  <si>
    <t>17_平成26年度</t>
  </si>
  <si>
    <t>17_平成27年度</t>
  </si>
  <si>
    <t>17_平成28年度</t>
  </si>
  <si>
    <t>17_平成29年度</t>
  </si>
  <si>
    <t>17_平成30年度</t>
  </si>
  <si>
    <t>17_令和元年度</t>
  </si>
  <si>
    <t>17_令和2年度</t>
  </si>
  <si>
    <t>17_令和3年度</t>
  </si>
  <si>
    <t>17_令和4年度</t>
  </si>
  <si>
    <t>18_平成2年度</t>
  </si>
  <si>
    <t>18_平成17年度</t>
  </si>
  <si>
    <t>18_平成18年度</t>
  </si>
  <si>
    <t>18_平成19年度</t>
  </si>
  <si>
    <t>18_平成20年度</t>
  </si>
  <si>
    <t>18_平成21年度</t>
  </si>
  <si>
    <t>18_平成22年度</t>
  </si>
  <si>
    <t>18_平成23年度</t>
  </si>
  <si>
    <t>18_平成24年度</t>
  </si>
  <si>
    <t>18_平成25年度</t>
  </si>
  <si>
    <t>18_平成26年度</t>
  </si>
  <si>
    <t>18_平成27年度</t>
  </si>
  <si>
    <t>18_平成28年度</t>
  </si>
  <si>
    <t>18_平成29年度</t>
  </si>
  <si>
    <t>18_平成30年度</t>
  </si>
  <si>
    <t>18_令和元年度</t>
  </si>
  <si>
    <t>18_令和2年度</t>
  </si>
  <si>
    <t>18_令和3年度</t>
  </si>
  <si>
    <t>18_令和4年度</t>
  </si>
  <si>
    <t>19_平成2年度</t>
  </si>
  <si>
    <t>19_平成17年度</t>
  </si>
  <si>
    <t>19_平成18年度</t>
  </si>
  <si>
    <t>19_平成19年度</t>
  </si>
  <si>
    <t>19_平成20年度</t>
  </si>
  <si>
    <t>19_平成21年度</t>
  </si>
  <si>
    <t>19_平成22年度</t>
  </si>
  <si>
    <t>19_平成23年度</t>
  </si>
  <si>
    <t>19_平成24年度</t>
  </si>
  <si>
    <t>19_平成25年度</t>
  </si>
  <si>
    <t>19_平成26年度</t>
  </si>
  <si>
    <t>19_平成27年度</t>
  </si>
  <si>
    <t>19_平成28年度</t>
  </si>
  <si>
    <t>19_平成29年度</t>
  </si>
  <si>
    <t>19_平成30年度</t>
  </si>
  <si>
    <t>19_令和元年度</t>
  </si>
  <si>
    <t>19_令和2年度</t>
  </si>
  <si>
    <t>19_令和3年度</t>
  </si>
  <si>
    <t>19_令和4年度</t>
  </si>
  <si>
    <t>20_平成2年度</t>
  </si>
  <si>
    <t>20_平成17年度</t>
  </si>
  <si>
    <t>20_平成18年度</t>
  </si>
  <si>
    <t>20_平成19年度</t>
  </si>
  <si>
    <t>20_平成20年度</t>
  </si>
  <si>
    <t>20_平成21年度</t>
  </si>
  <si>
    <t>20_平成22年度</t>
  </si>
  <si>
    <t>20_平成23年度</t>
  </si>
  <si>
    <t>20_平成24年度</t>
  </si>
  <si>
    <t>20_平成25年度</t>
  </si>
  <si>
    <t>20_平成26年度</t>
  </si>
  <si>
    <t>20_平成27年度</t>
  </si>
  <si>
    <t>20_平成28年度</t>
  </si>
  <si>
    <t>20_平成29年度</t>
  </si>
  <si>
    <t>20_平成30年度</t>
  </si>
  <si>
    <t>20_令和元年度</t>
  </si>
  <si>
    <t>20_令和2年度</t>
  </si>
  <si>
    <t>20_令和3年度</t>
  </si>
  <si>
    <t>20_令和4年度</t>
  </si>
  <si>
    <t>21_平成2年度</t>
  </si>
  <si>
    <t>21_平成17年度</t>
  </si>
  <si>
    <t>21_平成18年度</t>
  </si>
  <si>
    <t>21_平成19年度</t>
  </si>
  <si>
    <t>21_平成20年度</t>
  </si>
  <si>
    <t>21_平成21年度</t>
  </si>
  <si>
    <t>21_平成22年度</t>
  </si>
  <si>
    <t>21_平成23年度</t>
  </si>
  <si>
    <t>21_平成24年度</t>
  </si>
  <si>
    <t>21_平成25年度</t>
  </si>
  <si>
    <t>21_平成26年度</t>
  </si>
  <si>
    <t>21_平成27年度</t>
  </si>
  <si>
    <t>21_平成28年度</t>
  </si>
  <si>
    <t>21_平成29年度</t>
  </si>
  <si>
    <t>21_平成30年度</t>
  </si>
  <si>
    <t>21_令和元年度</t>
  </si>
  <si>
    <t>21_令和2年度</t>
  </si>
  <si>
    <t>21_令和3年度</t>
  </si>
  <si>
    <t>21_令和4年度</t>
  </si>
  <si>
    <t>22_平成2年度</t>
  </si>
  <si>
    <t>22_平成17年度</t>
  </si>
  <si>
    <t>22_平成18年度</t>
  </si>
  <si>
    <t>22_平成19年度</t>
  </si>
  <si>
    <t>22_平成20年度</t>
  </si>
  <si>
    <t>22_平成21年度</t>
  </si>
  <si>
    <t>22_平成22年度</t>
  </si>
  <si>
    <t>22_平成23年度</t>
  </si>
  <si>
    <t>22_平成24年度</t>
  </si>
  <si>
    <t>22_平成25年度</t>
  </si>
  <si>
    <t>22_平成26年度</t>
  </si>
  <si>
    <t>22_平成27年度</t>
  </si>
  <si>
    <t>22_平成28年度</t>
  </si>
  <si>
    <t>22_平成29年度</t>
  </si>
  <si>
    <t>22_平成30年度</t>
  </si>
  <si>
    <t>22_令和元年度</t>
  </si>
  <si>
    <t>22_令和2年度</t>
  </si>
  <si>
    <t>22_令和3年度</t>
  </si>
  <si>
    <t>22_令和4年度</t>
  </si>
  <si>
    <t>23_平成2年度</t>
  </si>
  <si>
    <t>23_平成17年度</t>
  </si>
  <si>
    <t>23_平成18年度</t>
  </si>
  <si>
    <t>23_平成19年度</t>
  </si>
  <si>
    <t>23_平成20年度</t>
  </si>
  <si>
    <t>23_平成21年度</t>
  </si>
  <si>
    <t>23_平成22年度</t>
  </si>
  <si>
    <t>23_平成23年度</t>
  </si>
  <si>
    <t>23_平成24年度</t>
  </si>
  <si>
    <t>23_平成25年度</t>
  </si>
  <si>
    <t>23_平成26年度</t>
  </si>
  <si>
    <t>23_平成27年度</t>
  </si>
  <si>
    <t>23_平成28年度</t>
  </si>
  <si>
    <t>23_平成29年度</t>
  </si>
  <si>
    <t>23_平成30年度</t>
  </si>
  <si>
    <t>23_令和元年度</t>
  </si>
  <si>
    <t>23_令和2年度</t>
  </si>
  <si>
    <t>23_令和3年度</t>
  </si>
  <si>
    <t>23_令和4年度</t>
  </si>
  <si>
    <t>24_平成2年度</t>
  </si>
  <si>
    <t>24_平成17年度</t>
  </si>
  <si>
    <t>24_平成18年度</t>
  </si>
  <si>
    <t>24_平成19年度</t>
  </si>
  <si>
    <t>24_平成20年度</t>
  </si>
  <si>
    <t>24_平成21年度</t>
  </si>
  <si>
    <t>24_平成22年度</t>
  </si>
  <si>
    <t>24_平成23年度</t>
  </si>
  <si>
    <t>24_平成24年度</t>
  </si>
  <si>
    <t>24_平成25年度</t>
  </si>
  <si>
    <t>24_平成26年度</t>
  </si>
  <si>
    <t>24_平成27年度</t>
  </si>
  <si>
    <t>24_平成28年度</t>
  </si>
  <si>
    <t>24_平成29年度</t>
  </si>
  <si>
    <t>24_平成30年度</t>
  </si>
  <si>
    <t>24_令和元年度</t>
  </si>
  <si>
    <t>24_令和2年度</t>
  </si>
  <si>
    <t>24_令和3年度</t>
  </si>
  <si>
    <t>24_令和4年度</t>
  </si>
  <si>
    <t>25_平成2年度</t>
  </si>
  <si>
    <t>25_平成17年度</t>
  </si>
  <si>
    <t>25_平成18年度</t>
  </si>
  <si>
    <t>25_平成19年度</t>
  </si>
  <si>
    <t>25_平成20年度</t>
  </si>
  <si>
    <t>25_平成21年度</t>
  </si>
  <si>
    <t>25_平成22年度</t>
  </si>
  <si>
    <t>25_平成23年度</t>
  </si>
  <si>
    <t>25_平成24年度</t>
  </si>
  <si>
    <t>25_平成25年度</t>
  </si>
  <si>
    <t>25_平成26年度</t>
  </si>
  <si>
    <t>25_平成27年度</t>
  </si>
  <si>
    <t>25_平成28年度</t>
  </si>
  <si>
    <t>25_平成29年度</t>
  </si>
  <si>
    <t>25_平成30年度</t>
  </si>
  <si>
    <t>25_令和元年度</t>
  </si>
  <si>
    <t>25_令和2年度</t>
  </si>
  <si>
    <t>25_令和3年度</t>
  </si>
  <si>
    <t>25_令和4年度</t>
  </si>
  <si>
    <t>26_平成2年度</t>
  </si>
  <si>
    <t>26_平成17年度</t>
  </si>
  <si>
    <t>26_平成18年度</t>
  </si>
  <si>
    <t>26_平成19年度</t>
  </si>
  <si>
    <t>26_平成20年度</t>
  </si>
  <si>
    <t>26_平成21年度</t>
  </si>
  <si>
    <t>26_平成22年度</t>
  </si>
  <si>
    <t>26_平成23年度</t>
  </si>
  <si>
    <t>26_平成24年度</t>
  </si>
  <si>
    <t>26_平成25年度</t>
  </si>
  <si>
    <t>26_平成26年度</t>
  </si>
  <si>
    <t>26_平成27年度</t>
  </si>
  <si>
    <t>26_平成28年度</t>
  </si>
  <si>
    <t>26_平成29年度</t>
  </si>
  <si>
    <t>26_平成30年度</t>
  </si>
  <si>
    <t>26_令和元年度</t>
  </si>
  <si>
    <t>26_令和2年度</t>
  </si>
  <si>
    <t>26_令和3年度</t>
  </si>
  <si>
    <t>26_令和4年度</t>
  </si>
  <si>
    <t>27_平成2年度</t>
  </si>
  <si>
    <t>27_平成17年度</t>
  </si>
  <si>
    <t>27_平成18年度</t>
  </si>
  <si>
    <t>27_平成19年度</t>
  </si>
  <si>
    <t>27_平成20年度</t>
  </si>
  <si>
    <t>27_平成21年度</t>
  </si>
  <si>
    <t>27_平成22年度</t>
  </si>
  <si>
    <t>27_平成23年度</t>
  </si>
  <si>
    <t>27_平成24年度</t>
  </si>
  <si>
    <t>27_平成25年度</t>
  </si>
  <si>
    <t>27_平成26年度</t>
  </si>
  <si>
    <t>27_平成27年度</t>
  </si>
  <si>
    <t>27_平成28年度</t>
  </si>
  <si>
    <t>27_平成29年度</t>
  </si>
  <si>
    <t>27_平成30年度</t>
  </si>
  <si>
    <t>27_令和元年度</t>
  </si>
  <si>
    <t>27_令和2年度</t>
  </si>
  <si>
    <t>27_令和3年度</t>
  </si>
  <si>
    <t>27_令和4年度</t>
  </si>
  <si>
    <t>28_平成2年度</t>
  </si>
  <si>
    <t>28_平成17年度</t>
  </si>
  <si>
    <t>28_平成18年度</t>
  </si>
  <si>
    <t>28_平成19年度</t>
  </si>
  <si>
    <t>28_平成20年度</t>
  </si>
  <si>
    <t>28_平成21年度</t>
  </si>
  <si>
    <t>28_平成22年度</t>
  </si>
  <si>
    <t>28_平成23年度</t>
  </si>
  <si>
    <t>28_平成24年度</t>
  </si>
  <si>
    <t>28_平成25年度</t>
  </si>
  <si>
    <t>28_平成26年度</t>
  </si>
  <si>
    <t>28_平成27年度</t>
  </si>
  <si>
    <t>28_平成28年度</t>
  </si>
  <si>
    <t>28_平成29年度</t>
  </si>
  <si>
    <t>28_平成30年度</t>
  </si>
  <si>
    <t>28_令和元年度</t>
  </si>
  <si>
    <t>28_令和2年度</t>
  </si>
  <si>
    <t>28_令和3年度</t>
  </si>
  <si>
    <t>28_令和4年度</t>
  </si>
  <si>
    <t>29_平成2年度</t>
  </si>
  <si>
    <t>29_平成17年度</t>
  </si>
  <si>
    <t>29_平成18年度</t>
  </si>
  <si>
    <t>29_平成19年度</t>
  </si>
  <si>
    <t>29_平成20年度</t>
  </si>
  <si>
    <t>29_平成21年度</t>
  </si>
  <si>
    <t>29_平成22年度</t>
  </si>
  <si>
    <t>29_平成23年度</t>
  </si>
  <si>
    <t>29_平成24年度</t>
  </si>
  <si>
    <t>29_平成25年度</t>
  </si>
  <si>
    <t>29_平成26年度</t>
  </si>
  <si>
    <t>29_平成27年度</t>
  </si>
  <si>
    <t>29_平成28年度</t>
  </si>
  <si>
    <t>29_平成29年度</t>
  </si>
  <si>
    <t>29_平成30年度</t>
  </si>
  <si>
    <t>29_令和元年度</t>
  </si>
  <si>
    <t>29_令和2年度</t>
  </si>
  <si>
    <t>29_令和3年度</t>
  </si>
  <si>
    <t>29_令和4年度</t>
  </si>
  <si>
    <t>30_平成2年度</t>
  </si>
  <si>
    <t>30_平成17年度</t>
  </si>
  <si>
    <t>30_平成18年度</t>
  </si>
  <si>
    <t>30_平成19年度</t>
  </si>
  <si>
    <t>30_平成20年度</t>
  </si>
  <si>
    <t>30_平成21年度</t>
  </si>
  <si>
    <t>30_平成22年度</t>
  </si>
  <si>
    <t>30_平成23年度</t>
  </si>
  <si>
    <t>30_平成24年度</t>
  </si>
  <si>
    <t>30_平成25年度</t>
  </si>
  <si>
    <t>30_平成26年度</t>
  </si>
  <si>
    <t>30_平成27年度</t>
  </si>
  <si>
    <t>30_平成28年度</t>
  </si>
  <si>
    <t>30_平成29年度</t>
  </si>
  <si>
    <t>30_平成30年度</t>
  </si>
  <si>
    <t>30_令和元年度</t>
  </si>
  <si>
    <t>30_令和2年度</t>
  </si>
  <si>
    <t>30_令和3年度</t>
  </si>
  <si>
    <t>30_令和4年度</t>
  </si>
  <si>
    <t>31_平成2年度</t>
  </si>
  <si>
    <t>31_平成17年度</t>
  </si>
  <si>
    <t>31_平成18年度</t>
  </si>
  <si>
    <t>31_平成19年度</t>
  </si>
  <si>
    <t>31_平成20年度</t>
  </si>
  <si>
    <t>31_平成21年度</t>
  </si>
  <si>
    <t>31_平成22年度</t>
  </si>
  <si>
    <t>31_平成23年度</t>
  </si>
  <si>
    <t>31_平成24年度</t>
  </si>
  <si>
    <t>31_平成25年度</t>
  </si>
  <si>
    <t>31_平成26年度</t>
  </si>
  <si>
    <t>31_平成27年度</t>
  </si>
  <si>
    <t>31_平成28年度</t>
  </si>
  <si>
    <t>31_平成29年度</t>
  </si>
  <si>
    <t>31_平成30年度</t>
  </si>
  <si>
    <t>31_令和元年度</t>
  </si>
  <si>
    <t>31_令和2年度</t>
  </si>
  <si>
    <t>31_令和3年度</t>
  </si>
  <si>
    <t>31_令和4年度</t>
  </si>
  <si>
    <t>32_平成2年度</t>
  </si>
  <si>
    <t>32_平成17年度</t>
  </si>
  <si>
    <t>32_平成18年度</t>
  </si>
  <si>
    <t>32_平成19年度</t>
  </si>
  <si>
    <t>32_平成20年度</t>
  </si>
  <si>
    <t>32_平成21年度</t>
  </si>
  <si>
    <t>32_平成22年度</t>
  </si>
  <si>
    <t>32_平成23年度</t>
  </si>
  <si>
    <t>32_平成24年度</t>
  </si>
  <si>
    <t>32_平成25年度</t>
  </si>
  <si>
    <t>32_平成26年度</t>
  </si>
  <si>
    <t>32_平成27年度</t>
  </si>
  <si>
    <t>32_平成28年度</t>
  </si>
  <si>
    <t>32_平成29年度</t>
  </si>
  <si>
    <t>32_平成30年度</t>
  </si>
  <si>
    <t>32_令和元年度</t>
  </si>
  <si>
    <t>32_令和2年度</t>
  </si>
  <si>
    <t>32_令和3年度</t>
  </si>
  <si>
    <t>32_令和4年度</t>
  </si>
  <si>
    <t>33_平成2年度</t>
  </si>
  <si>
    <t>33_平成17年度</t>
  </si>
  <si>
    <t>33_平成18年度</t>
  </si>
  <si>
    <t>33_平成19年度</t>
  </si>
  <si>
    <t>33_平成20年度</t>
  </si>
  <si>
    <t>33_平成21年度</t>
  </si>
  <si>
    <t>33_平成22年度</t>
  </si>
  <si>
    <t>33_平成23年度</t>
  </si>
  <si>
    <t>33_平成24年度</t>
  </si>
  <si>
    <t>33_平成25年度</t>
  </si>
  <si>
    <t>33_平成26年度</t>
  </si>
  <si>
    <t>33_平成27年度</t>
  </si>
  <si>
    <t>33_平成28年度</t>
  </si>
  <si>
    <t>33_平成29年度</t>
  </si>
  <si>
    <t>33_平成30年度</t>
  </si>
  <si>
    <t>33_令和元年度</t>
  </si>
  <si>
    <t>33_令和2年度</t>
  </si>
  <si>
    <t>33_令和3年度</t>
  </si>
  <si>
    <t>33_令和4年度</t>
  </si>
  <si>
    <t>34_平成2年度</t>
  </si>
  <si>
    <t>34_平成17年度</t>
  </si>
  <si>
    <t>34_平成18年度</t>
  </si>
  <si>
    <t>34_平成19年度</t>
  </si>
  <si>
    <t>34_平成20年度</t>
  </si>
  <si>
    <t>34_平成21年度</t>
  </si>
  <si>
    <t>34_平成22年度</t>
  </si>
  <si>
    <t>34_平成23年度</t>
  </si>
  <si>
    <t>34_平成24年度</t>
  </si>
  <si>
    <t>34_平成25年度</t>
  </si>
  <si>
    <t>34_平成26年度</t>
  </si>
  <si>
    <t>34_平成27年度</t>
  </si>
  <si>
    <t>34_平成28年度</t>
  </si>
  <si>
    <t>34_平成29年度</t>
  </si>
  <si>
    <t>34_平成30年度</t>
  </si>
  <si>
    <t>34_令和元年度</t>
  </si>
  <si>
    <t>34_令和2年度</t>
  </si>
  <si>
    <t>34_令和3年度</t>
  </si>
  <si>
    <t>34_令和4年度</t>
  </si>
  <si>
    <t>35_平成2年度</t>
  </si>
  <si>
    <t>35_平成17年度</t>
  </si>
  <si>
    <t>35_平成18年度</t>
  </si>
  <si>
    <t>35_平成19年度</t>
  </si>
  <si>
    <t>35_平成20年度</t>
  </si>
  <si>
    <t>35_平成21年度</t>
  </si>
  <si>
    <t>35_平成22年度</t>
  </si>
  <si>
    <t>35_平成23年度</t>
  </si>
  <si>
    <t>35_平成24年度</t>
  </si>
  <si>
    <t>35_平成25年度</t>
  </si>
  <si>
    <t>35_平成26年度</t>
  </si>
  <si>
    <t>35_平成27年度</t>
  </si>
  <si>
    <t>35_平成28年度</t>
  </si>
  <si>
    <t>35_平成29年度</t>
  </si>
  <si>
    <t>35_平成30年度</t>
  </si>
  <si>
    <t>35_令和元年度</t>
  </si>
  <si>
    <t>35_令和2年度</t>
  </si>
  <si>
    <t>35_令和3年度</t>
  </si>
  <si>
    <t>35_令和4年度</t>
  </si>
  <si>
    <t>36_平成2年度</t>
  </si>
  <si>
    <t>36_平成17年度</t>
  </si>
  <si>
    <t>36_平成18年度</t>
  </si>
  <si>
    <t>36_平成19年度</t>
  </si>
  <si>
    <t>36_平成20年度</t>
  </si>
  <si>
    <t>36_平成21年度</t>
  </si>
  <si>
    <t>36_平成22年度</t>
  </si>
  <si>
    <t>36_平成23年度</t>
  </si>
  <si>
    <t>36_平成24年度</t>
  </si>
  <si>
    <t>36_平成25年度</t>
  </si>
  <si>
    <t>36_平成26年度</t>
  </si>
  <si>
    <t>36_平成27年度</t>
  </si>
  <si>
    <t>36_平成28年度</t>
  </si>
  <si>
    <t>36_平成29年度</t>
  </si>
  <si>
    <t>36_平成30年度</t>
  </si>
  <si>
    <t>36_令和元年度</t>
  </si>
  <si>
    <t>36_令和2年度</t>
  </si>
  <si>
    <t>36_令和3年度</t>
  </si>
  <si>
    <t>36_令和4年度</t>
  </si>
  <si>
    <t>37_平成2年度</t>
  </si>
  <si>
    <t>37_平成17年度</t>
  </si>
  <si>
    <t>37_平成18年度</t>
  </si>
  <si>
    <t>37_平成19年度</t>
  </si>
  <si>
    <t>37_平成20年度</t>
  </si>
  <si>
    <t>37_平成21年度</t>
  </si>
  <si>
    <t>37_平成22年度</t>
  </si>
  <si>
    <t>37_平成23年度</t>
  </si>
  <si>
    <t>37_平成24年度</t>
  </si>
  <si>
    <t>37_平成25年度</t>
  </si>
  <si>
    <t>37_平成26年度</t>
  </si>
  <si>
    <t>37_平成27年度</t>
  </si>
  <si>
    <t>37_平成28年度</t>
  </si>
  <si>
    <t>37_平成29年度</t>
  </si>
  <si>
    <t>37_平成30年度</t>
  </si>
  <si>
    <t>37_令和元年度</t>
  </si>
  <si>
    <t>37_令和2年度</t>
  </si>
  <si>
    <t>37_令和3年度</t>
  </si>
  <si>
    <t>37_令和4年度</t>
  </si>
  <si>
    <t>38_平成2年度</t>
  </si>
  <si>
    <t>38_平成17年度</t>
  </si>
  <si>
    <t>38_平成18年度</t>
  </si>
  <si>
    <t>38_平成19年度</t>
  </si>
  <si>
    <t>38_平成20年度</t>
  </si>
  <si>
    <t>38_平成21年度</t>
  </si>
  <si>
    <t>38_平成22年度</t>
  </si>
  <si>
    <t>38_平成23年度</t>
  </si>
  <si>
    <t>38_平成24年度</t>
  </si>
  <si>
    <t>38_平成25年度</t>
  </si>
  <si>
    <t>38_平成26年度</t>
  </si>
  <si>
    <t>38_平成27年度</t>
  </si>
  <si>
    <t>38_平成28年度</t>
  </si>
  <si>
    <t>38_平成29年度</t>
  </si>
  <si>
    <t>38_平成30年度</t>
  </si>
  <si>
    <t>38_令和元年度</t>
  </si>
  <si>
    <t>38_令和2年度</t>
  </si>
  <si>
    <t>38_令和3年度</t>
  </si>
  <si>
    <t>38_令和4年度</t>
  </si>
  <si>
    <t>39_平成2年度</t>
  </si>
  <si>
    <t>39_平成17年度</t>
  </si>
  <si>
    <t>39_平成18年度</t>
  </si>
  <si>
    <t>39_平成19年度</t>
  </si>
  <si>
    <t>39_平成20年度</t>
  </si>
  <si>
    <t>39_平成21年度</t>
  </si>
  <si>
    <t>39_平成22年度</t>
  </si>
  <si>
    <t>39_平成23年度</t>
  </si>
  <si>
    <t>39_平成24年度</t>
  </si>
  <si>
    <t>39_平成25年度</t>
  </si>
  <si>
    <t>39_平成26年度</t>
  </si>
  <si>
    <t>39_平成27年度</t>
  </si>
  <si>
    <t>39_平成28年度</t>
  </si>
  <si>
    <t>39_平成29年度</t>
  </si>
  <si>
    <t>39_平成30年度</t>
  </si>
  <si>
    <t>39_令和元年度</t>
  </si>
  <si>
    <t>39_令和2年度</t>
  </si>
  <si>
    <t>39_令和3年度</t>
  </si>
  <si>
    <t>39_令和4年度</t>
  </si>
  <si>
    <t>40_平成2年度</t>
  </si>
  <si>
    <t>40_平成17年度</t>
  </si>
  <si>
    <t>40_平成18年度</t>
  </si>
  <si>
    <t>40_平成19年度</t>
  </si>
  <si>
    <t>40_平成20年度</t>
  </si>
  <si>
    <t>40_平成21年度</t>
  </si>
  <si>
    <t>40_平成22年度</t>
  </si>
  <si>
    <t>40_平成23年度</t>
  </si>
  <si>
    <t>40_平成24年度</t>
  </si>
  <si>
    <t>40_平成25年度</t>
  </si>
  <si>
    <t>40_平成26年度</t>
  </si>
  <si>
    <t>40_平成27年度</t>
  </si>
  <si>
    <t>40_平成28年度</t>
  </si>
  <si>
    <t>40_平成29年度</t>
  </si>
  <si>
    <t>40_平成30年度</t>
  </si>
  <si>
    <t>40_令和元年度</t>
  </si>
  <si>
    <t>40_令和2年度</t>
  </si>
  <si>
    <t>40_令和3年度</t>
  </si>
  <si>
    <t>40_令和4年度</t>
  </si>
  <si>
    <t>41_平成2年度</t>
  </si>
  <si>
    <t>41_平成17年度</t>
  </si>
  <si>
    <t>41_平成18年度</t>
  </si>
  <si>
    <t>41_平成19年度</t>
  </si>
  <si>
    <t>41_平成20年度</t>
  </si>
  <si>
    <t>41_平成21年度</t>
  </si>
  <si>
    <t>41_平成22年度</t>
  </si>
  <si>
    <t>41_平成23年度</t>
  </si>
  <si>
    <t>41_平成24年度</t>
  </si>
  <si>
    <t>41_平成25年度</t>
  </si>
  <si>
    <t>41_平成26年度</t>
  </si>
  <si>
    <t>41_平成27年度</t>
  </si>
  <si>
    <t>41_平成28年度</t>
  </si>
  <si>
    <t>41_平成29年度</t>
  </si>
  <si>
    <t>41_平成30年度</t>
  </si>
  <si>
    <t>41_令和元年度</t>
  </si>
  <si>
    <t>41_令和2年度</t>
  </si>
  <si>
    <t>41_令和3年度</t>
  </si>
  <si>
    <t>41_令和4年度</t>
  </si>
  <si>
    <t>42_平成2年度</t>
  </si>
  <si>
    <t>42_平成17年度</t>
  </si>
  <si>
    <t>42_平成18年度</t>
  </si>
  <si>
    <t>42_平成19年度</t>
  </si>
  <si>
    <t>42_平成20年度</t>
  </si>
  <si>
    <t>42_平成21年度</t>
  </si>
  <si>
    <t>42_平成22年度</t>
  </si>
  <si>
    <t>42_平成23年度</t>
  </si>
  <si>
    <t>42_平成24年度</t>
  </si>
  <si>
    <t>42_平成25年度</t>
  </si>
  <si>
    <t>42_平成26年度</t>
  </si>
  <si>
    <t>42_平成27年度</t>
  </si>
  <si>
    <t>42_平成28年度</t>
  </si>
  <si>
    <t>42_平成29年度</t>
  </si>
  <si>
    <t>42_平成30年度</t>
  </si>
  <si>
    <t>42_令和元年度</t>
  </si>
  <si>
    <t>42_令和2年度</t>
  </si>
  <si>
    <t>42_令和3年度</t>
  </si>
  <si>
    <t>42_令和4年度</t>
  </si>
  <si>
    <t>43_平成2年度</t>
  </si>
  <si>
    <t>43_平成17年度</t>
  </si>
  <si>
    <t>43_平成18年度</t>
  </si>
  <si>
    <t>43_平成19年度</t>
  </si>
  <si>
    <t>43_平成20年度</t>
  </si>
  <si>
    <t>43_平成21年度</t>
  </si>
  <si>
    <t>43_平成22年度</t>
  </si>
  <si>
    <t>43_平成23年度</t>
  </si>
  <si>
    <t>43_平成24年度</t>
  </si>
  <si>
    <t>43_平成25年度</t>
  </si>
  <si>
    <t>43_平成26年度</t>
  </si>
  <si>
    <t>43_平成27年度</t>
  </si>
  <si>
    <t>43_平成28年度</t>
  </si>
  <si>
    <t>43_平成29年度</t>
  </si>
  <si>
    <t>43_平成30年度</t>
  </si>
  <si>
    <t>43_令和元年度</t>
  </si>
  <si>
    <t>43_令和2年度</t>
  </si>
  <si>
    <t>43_令和3年度</t>
  </si>
  <si>
    <t>43_令和4年度</t>
  </si>
  <si>
    <t>44_平成2年度</t>
  </si>
  <si>
    <t>44_平成17年度</t>
  </si>
  <si>
    <t>44_平成18年度</t>
  </si>
  <si>
    <t>44_平成19年度</t>
  </si>
  <si>
    <t>44_平成20年度</t>
  </si>
  <si>
    <t>44_平成21年度</t>
  </si>
  <si>
    <t>44_平成22年度</t>
  </si>
  <si>
    <t>44_平成23年度</t>
  </si>
  <si>
    <t>44_平成24年度</t>
  </si>
  <si>
    <t>44_平成25年度</t>
  </si>
  <si>
    <t>44_平成26年度</t>
  </si>
  <si>
    <t>44_平成27年度</t>
  </si>
  <si>
    <t>44_平成28年度</t>
  </si>
  <si>
    <t>44_平成29年度</t>
  </si>
  <si>
    <t>44_平成30年度</t>
  </si>
  <si>
    <t>44_令和元年度</t>
  </si>
  <si>
    <t>44_令和2年度</t>
  </si>
  <si>
    <t>44_令和3年度</t>
  </si>
  <si>
    <t>44_令和4年度</t>
  </si>
  <si>
    <t>45_平成2年度</t>
  </si>
  <si>
    <t>45_平成17年度</t>
  </si>
  <si>
    <t>45_平成18年度</t>
  </si>
  <si>
    <t>45_平成19年度</t>
  </si>
  <si>
    <t>45_平成20年度</t>
  </si>
  <si>
    <t>45_平成21年度</t>
  </si>
  <si>
    <t>45_平成22年度</t>
  </si>
  <si>
    <t>45_平成23年度</t>
  </si>
  <si>
    <t>45_平成24年度</t>
  </si>
  <si>
    <t>45_平成25年度</t>
  </si>
  <si>
    <t>45_平成26年度</t>
  </si>
  <si>
    <t>45_平成27年度</t>
  </si>
  <si>
    <t>45_平成28年度</t>
  </si>
  <si>
    <t>45_平成29年度</t>
  </si>
  <si>
    <t>45_平成30年度</t>
  </si>
  <si>
    <t>45_令和元年度</t>
  </si>
  <si>
    <t>45_令和2年度</t>
  </si>
  <si>
    <t>45_令和3年度</t>
  </si>
  <si>
    <t>45_令和4年度</t>
  </si>
  <si>
    <t>46_平成2年度</t>
  </si>
  <si>
    <t>46_平成17年度</t>
  </si>
  <si>
    <t>46_平成18年度</t>
  </si>
  <si>
    <t>46_平成19年度</t>
  </si>
  <si>
    <t>46_平成20年度</t>
  </si>
  <si>
    <t>46_平成21年度</t>
  </si>
  <si>
    <t>46_平成22年度</t>
  </si>
  <si>
    <t>46_平成23年度</t>
  </si>
  <si>
    <t>46_平成24年度</t>
  </si>
  <si>
    <t>46_平成25年度</t>
  </si>
  <si>
    <t>46_平成26年度</t>
  </si>
  <si>
    <t>46_平成27年度</t>
  </si>
  <si>
    <t>46_平成28年度</t>
  </si>
  <si>
    <t>46_平成29年度</t>
  </si>
  <si>
    <t>46_平成30年度</t>
  </si>
  <si>
    <t>46_令和元年度</t>
  </si>
  <si>
    <t>46_令和2年度</t>
  </si>
  <si>
    <t>46_令和3年度</t>
  </si>
  <si>
    <t>46_令和4年度</t>
  </si>
  <si>
    <t>47_平成2年度</t>
  </si>
  <si>
    <t>47_平成17年度</t>
  </si>
  <si>
    <t>47_平成18年度</t>
  </si>
  <si>
    <t>47_平成19年度</t>
  </si>
  <si>
    <t>47_平成20年度</t>
  </si>
  <si>
    <t>47_平成21年度</t>
  </si>
  <si>
    <t>47_平成22年度</t>
  </si>
  <si>
    <t>47_平成23年度</t>
  </si>
  <si>
    <t>47_平成24年度</t>
  </si>
  <si>
    <t>47_平成25年度</t>
  </si>
  <si>
    <t>47_平成26年度</t>
  </si>
  <si>
    <t>47_平成27年度</t>
  </si>
  <si>
    <t>47_平成28年度</t>
  </si>
  <si>
    <t>47_平成29年度</t>
  </si>
  <si>
    <t>47_平成30年度</t>
  </si>
  <si>
    <t>47_令和元年度</t>
  </si>
  <si>
    <t>47_令和2年度</t>
  </si>
  <si>
    <t>47_令和3年度</t>
  </si>
  <si>
    <t>47_令和4年度</t>
  </si>
  <si>
    <t>01_令和5年度</t>
  </si>
  <si>
    <t>令和5年度</t>
  </si>
  <si>
    <t>02_令和5年度</t>
  </si>
  <si>
    <t>03_令和5年度</t>
  </si>
  <si>
    <t>04_令和5年度</t>
  </si>
  <si>
    <t>05_令和5年度</t>
  </si>
  <si>
    <t>06_令和5年度</t>
  </si>
  <si>
    <t>07_令和5年度</t>
  </si>
  <si>
    <t>08_令和5年度</t>
  </si>
  <si>
    <t>09_令和5年度</t>
  </si>
  <si>
    <t>10_令和5年度</t>
  </si>
  <si>
    <t>11_令和5年度</t>
  </si>
  <si>
    <t>12_令和5年度</t>
  </si>
  <si>
    <t>13_令和5年度</t>
  </si>
  <si>
    <t>14_令和5年度</t>
  </si>
  <si>
    <t>15_令和5年度</t>
  </si>
  <si>
    <t>16_令和5年度</t>
  </si>
  <si>
    <t>17_令和5年度</t>
  </si>
  <si>
    <t>18_令和5年度</t>
  </si>
  <si>
    <t>19_令和5年度</t>
  </si>
  <si>
    <t>20_令和5年度</t>
  </si>
  <si>
    <t>21_令和5年度</t>
  </si>
  <si>
    <t>22_令和5年度</t>
  </si>
  <si>
    <t>23_令和5年度</t>
  </si>
  <si>
    <t>24_令和5年度</t>
  </si>
  <si>
    <t>25_令和5年度</t>
  </si>
  <si>
    <t>26_令和5年度</t>
  </si>
  <si>
    <t>27_令和5年度</t>
  </si>
  <si>
    <t>28_令和5年度</t>
  </si>
  <si>
    <t>29_令和5年度</t>
  </si>
  <si>
    <t>30_令和5年度</t>
  </si>
  <si>
    <t>31_令和5年度</t>
  </si>
  <si>
    <t>32_令和5年度</t>
  </si>
  <si>
    <t>33_令和5年度</t>
  </si>
  <si>
    <t>34_令和5年度</t>
  </si>
  <si>
    <t>35_令和5年度</t>
  </si>
  <si>
    <t>36_令和5年度</t>
  </si>
  <si>
    <t>37_令和5年度</t>
  </si>
  <si>
    <t>38_令和5年度</t>
  </si>
  <si>
    <t>39_令和5年度</t>
  </si>
  <si>
    <t>40_令和5年度</t>
  </si>
  <si>
    <t>41_令和5年度</t>
  </si>
  <si>
    <t>42_令和5年度</t>
  </si>
  <si>
    <t>43_令和5年度</t>
  </si>
  <si>
    <t>44_令和5年度</t>
  </si>
  <si>
    <t>45_令和5年度</t>
  </si>
  <si>
    <t>46_令和5年度</t>
  </si>
  <si>
    <t>47_令和5年度</t>
  </si>
  <si>
    <t>00_令和5年度</t>
  </si>
  <si>
    <t>抽出種類No.①</t>
    <rPh sb="0" eb="2">
      <t>チュウシュツ</t>
    </rPh>
    <rPh sb="2" eb="4">
      <t>シュルイ</t>
    </rPh>
    <phoneticPr fontId="48"/>
  </si>
  <si>
    <t>抽出種類No.②</t>
    <rPh sb="0" eb="2">
      <t>チュウシュツ</t>
    </rPh>
    <rPh sb="2" eb="4">
      <t>シュルイ</t>
    </rPh>
    <phoneticPr fontId="48"/>
  </si>
  <si>
    <t>なし</t>
  </si>
  <si>
    <t>抽出種類No.</t>
    <rPh sb="0" eb="2">
      <t>チュウシュツ</t>
    </rPh>
    <rPh sb="2" eb="4">
      <t>シュルイ</t>
    </rPh>
    <phoneticPr fontId="48"/>
  </si>
  <si>
    <t>令和6年度</t>
    <rPh sb="0" eb="2">
      <t>レイワ</t>
    </rPh>
    <rPh sb="3" eb="5">
      <t>ネンド</t>
    </rPh>
    <phoneticPr fontId="7"/>
  </si>
  <si>
    <t>令和4年度</t>
    <phoneticPr fontId="7"/>
  </si>
  <si>
    <t>2022年度</t>
    <phoneticPr fontId="7"/>
  </si>
  <si>
    <t>令和4年度</t>
    <rPh sb="0" eb="2">
      <t>レイワ</t>
    </rPh>
    <phoneticPr fontId="7"/>
  </si>
  <si>
    <t>令和5年度</t>
    <rPh sb="0" eb="2">
      <t>レイワ</t>
    </rPh>
    <rPh sb="3" eb="5">
      <t>ネンド</t>
    </rPh>
    <phoneticPr fontId="7"/>
  </si>
  <si>
    <t>令和5年度</t>
    <phoneticPr fontId="7"/>
  </si>
  <si>
    <t>平成23年度</t>
    <phoneticPr fontId="7"/>
  </si>
  <si>
    <t>2024年11月末時点</t>
    <rPh sb="4" eb="5">
      <t>ネン</t>
    </rPh>
    <rPh sb="7" eb="8">
      <t>ガツ</t>
    </rPh>
    <rPh sb="8" eb="9">
      <t>マツ</t>
    </rPh>
    <rPh sb="9" eb="11">
      <t>ジテン</t>
    </rPh>
    <phoneticPr fontId="7"/>
  </si>
  <si>
    <t>2024年11月末時点</t>
    <rPh sb="7" eb="8">
      <t>ガツ</t>
    </rPh>
    <rPh sb="8" eb="9">
      <t>マツ</t>
    </rPh>
    <rPh sb="9" eb="11">
      <t>ジテン</t>
    </rPh>
    <phoneticPr fontId="7"/>
  </si>
  <si>
    <t>01_令和6年度</t>
  </si>
  <si>
    <t>令和6年度</t>
  </si>
  <si>
    <t>02_令和6年度</t>
  </si>
  <si>
    <t>03_令和6年度</t>
  </si>
  <si>
    <t>04_令和6年度</t>
  </si>
  <si>
    <t>05_令和6年度</t>
  </si>
  <si>
    <t>06_令和6年度</t>
  </si>
  <si>
    <t>07_令和6年度</t>
  </si>
  <si>
    <t>08_令和6年度</t>
  </si>
  <si>
    <t>09_令和6年度</t>
  </si>
  <si>
    <t>10_令和6年度</t>
  </si>
  <si>
    <t>11_令和6年度</t>
  </si>
  <si>
    <t>12_令和6年度</t>
  </si>
  <si>
    <t>13_令和6年度</t>
  </si>
  <si>
    <t>14_令和6年度</t>
  </si>
  <si>
    <t>15_令和6年度</t>
  </si>
  <si>
    <t>16_令和6年度</t>
  </si>
  <si>
    <t>17_令和6年度</t>
  </si>
  <si>
    <t>18_令和6年度</t>
  </si>
  <si>
    <t>19_令和6年度</t>
  </si>
  <si>
    <t>20_令和6年度</t>
  </si>
  <si>
    <t>21_令和6年度</t>
  </si>
  <si>
    <t>22_令和6年度</t>
  </si>
  <si>
    <t>23_令和6年度</t>
  </si>
  <si>
    <t>24_令和6年度</t>
  </si>
  <si>
    <t>25_令和6年度</t>
  </si>
  <si>
    <t>26_令和6年度</t>
  </si>
  <si>
    <t>27_令和6年度</t>
  </si>
  <si>
    <t>28_令和6年度</t>
  </si>
  <si>
    <t>29_令和6年度</t>
  </si>
  <si>
    <t>30_令和6年度</t>
  </si>
  <si>
    <t>31_令和6年度</t>
  </si>
  <si>
    <t>32_令和6年度</t>
  </si>
  <si>
    <t>33_令和6年度</t>
  </si>
  <si>
    <t>34_令和6年度</t>
  </si>
  <si>
    <t>35_令和6年度</t>
  </si>
  <si>
    <t>36_令和6年度</t>
  </si>
  <si>
    <t>37_令和6年度</t>
  </si>
  <si>
    <t>38_令和6年度</t>
  </si>
  <si>
    <t>39_令和6年度</t>
  </si>
  <si>
    <t>40_令和6年度</t>
  </si>
  <si>
    <t>41_令和6年度</t>
  </si>
  <si>
    <t>42_令和6年度</t>
  </si>
  <si>
    <t>43_令和6年度</t>
  </si>
  <si>
    <t>44_令和6年度</t>
  </si>
  <si>
    <t>45_令和6年度</t>
  </si>
  <si>
    <t>46_令和6年度</t>
  </si>
  <si>
    <t>47_令和6年度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</si>
  <si>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</si>
  <si>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</si>
  <si>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</si>
  <si>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</si>
  <si>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</si>
  <si>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</si>
  <si>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</si>
  <si>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</si>
  <si>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</si>
  <si>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</si>
  <si>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</si>
  <si>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</si>
  <si>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</si>
  <si>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_令和6年度</t>
  </si>
  <si>
    <t>_令和4年度</t>
  </si>
  <si>
    <t>箇所</t>
    <rPh sb="0" eb="2">
      <t>カショ</t>
    </rPh>
    <phoneticPr fontId="7"/>
  </si>
  <si>
    <t>千トンCO2</t>
    <phoneticPr fontId="7"/>
  </si>
  <si>
    <t>CO2排出量
(千トンCO2)</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</si>
  <si>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</si>
  <si>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</si>
  <si>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</si>
  <si>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</si>
  <si>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</si>
  <si>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</si>
  <si>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</si>
  <si>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</si>
  <si>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</si>
  <si>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[MWh/年]</t>
    <rPh sb="5" eb="6">
      <t>ネン</t>
    </rPh>
    <phoneticPr fontId="7"/>
  </si>
  <si>
    <t>再エネ導入ポテンシャル［MWh/年］</t>
    <rPh sb="0" eb="1">
      <t>サイ</t>
    </rPh>
    <rPh sb="3" eb="5">
      <t>ドウニュウ</t>
    </rPh>
    <rPh sb="16" eb="17">
      <t>ネン</t>
    </rPh>
    <phoneticPr fontId="7"/>
  </si>
  <si>
    <t>再エネ導入量［MWh/年］</t>
    <rPh sb="0" eb="1">
      <t>サイ</t>
    </rPh>
    <rPh sb="3" eb="5">
      <t>ドウニュウ</t>
    </rPh>
    <rPh sb="5" eb="6">
      <t>リョウ</t>
    </rPh>
    <phoneticPr fontId="7"/>
  </si>
  <si>
    <t>導入ポテンシャル
［億MJ/年］</t>
    <rPh sb="0" eb="2">
      <t>ドウニュウ</t>
    </rPh>
    <phoneticPr fontId="7"/>
  </si>
  <si>
    <t>発電電力量［MWh/年］</t>
    <rPh sb="0" eb="2">
      <t>ハツデン</t>
    </rPh>
    <rPh sb="2" eb="5">
      <t>デンリョクリョウ</t>
    </rPh>
    <phoneticPr fontId="7"/>
  </si>
  <si>
    <t>（令和5年度）</t>
    <rPh sb="1" eb="3">
      <t>レイワ</t>
    </rPh>
    <rPh sb="4" eb="6">
      <t>ネンド</t>
    </rPh>
    <phoneticPr fontId="7"/>
  </si>
  <si>
    <t>［MWh/年］</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</si>
  <si>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phoneticPr fontId="7"/>
  </si>
  <si>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</si>
  <si>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</si>
  <si>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2022年度</t>
    <rPh sb="4" eb="6">
      <t>ネンド</t>
    </rPh>
    <phoneticPr fontId="12"/>
  </si>
  <si>
    <t>2009～2022年度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</si>
  <si>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</si>
  <si>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</si>
  <si>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</si>
  <si>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</si>
  <si>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</si>
  <si>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</si>
  <si>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</si>
  <si>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t>2023年度</t>
    <rPh sb="4" eb="6">
      <t>ネンド</t>
    </rPh>
    <phoneticPr fontId="7"/>
  </si>
  <si>
    <t>2015～2023年度</t>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</si>
  <si>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</si>
  <si>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</si>
  <si>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</si>
  <si>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</si>
  <si>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</si>
  <si>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</si>
  <si>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　　7）1事業所当たりの排出傾向（全国平均値との比較）（令和3年度）</t>
    <rPh sb="17" eb="19">
      <t>ゼンコク</t>
    </rPh>
    <rPh sb="19" eb="22">
      <t>ヘイキンチ</t>
    </rPh>
    <rPh sb="28" eb="30">
      <t>レイワ</t>
    </rPh>
    <rPh sb="31" eb="33">
      <t>ネンド</t>
    </rPh>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</si>
  <si>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</si>
  <si>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</si>
  <si>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</si>
  <si>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</si>
  <si>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</si>
  <si>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</si>
  <si>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</si>
  <si>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</si>
  <si>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</si>
  <si>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</si>
  <si>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</si>
  <si>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4">
      <t>イッパンザイダン</t>
    </rPh>
    <rPh sb="314" eb="316">
      <t>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</si>
  <si>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</si>
  <si>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</si>
  <si>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太子町</t>
  </si>
  <si>
    <t>28_令和7年度</t>
  </si>
  <si>
    <t>28_令和8年度</t>
  </si>
  <si>
    <t>28_令和9年度</t>
  </si>
  <si>
    <t>28_令和10年度</t>
  </si>
  <si>
    <t>28_令和11年度</t>
  </si>
  <si>
    <t>28_令和12年度</t>
  </si>
  <si>
    <t>28208_令和6年度</t>
  </si>
  <si>
    <t>28208</t>
  </si>
  <si>
    <t>相生市</t>
  </si>
  <si>
    <t>28203_令和6年度</t>
  </si>
  <si>
    <t>28203</t>
  </si>
  <si>
    <t>明石市</t>
  </si>
  <si>
    <t>28212_令和6年度</t>
  </si>
  <si>
    <t>28212</t>
  </si>
  <si>
    <t>赤穂市</t>
  </si>
  <si>
    <t>28225_令和6年度</t>
  </si>
  <si>
    <t>28225</t>
  </si>
  <si>
    <t>朝来市</t>
  </si>
  <si>
    <t>28206_令和6年度</t>
  </si>
  <si>
    <t>28206</t>
  </si>
  <si>
    <t>芦屋市</t>
  </si>
  <si>
    <t>28202_令和6年度</t>
  </si>
  <si>
    <t>28202</t>
  </si>
  <si>
    <t>尼崎市</t>
  </si>
  <si>
    <t>28226_令和6年度</t>
  </si>
  <si>
    <t>28226</t>
  </si>
  <si>
    <t>淡路市</t>
  </si>
  <si>
    <t>28207_令和6年度</t>
  </si>
  <si>
    <t>28207</t>
  </si>
  <si>
    <t>伊丹市</t>
  </si>
  <si>
    <t>28442_令和6年度</t>
  </si>
  <si>
    <t>28442</t>
  </si>
  <si>
    <t>市川町</t>
  </si>
  <si>
    <t>28301_令和6年度</t>
  </si>
  <si>
    <t>28301</t>
  </si>
  <si>
    <t>猪名川町</t>
  </si>
  <si>
    <t>28381_令和6年度</t>
  </si>
  <si>
    <t>28381</t>
  </si>
  <si>
    <t>稲美町</t>
  </si>
  <si>
    <t>28218_令和6年度</t>
  </si>
  <si>
    <t>28218</t>
  </si>
  <si>
    <t>小野市</t>
  </si>
  <si>
    <t>28210_令和6年度</t>
  </si>
  <si>
    <t>28210</t>
  </si>
  <si>
    <t>加古川市</t>
  </si>
  <si>
    <t>28220_令和6年度</t>
  </si>
  <si>
    <t>28220</t>
  </si>
  <si>
    <t>加西市</t>
  </si>
  <si>
    <t>28228_令和6年度</t>
  </si>
  <si>
    <t>28228</t>
  </si>
  <si>
    <t>加東市</t>
  </si>
  <si>
    <t>28446_令和6年度</t>
  </si>
  <si>
    <t>28446</t>
  </si>
  <si>
    <t>神河町</t>
  </si>
  <si>
    <t>28481_令和6年度</t>
  </si>
  <si>
    <t>28481</t>
  </si>
  <si>
    <t>上郡町</t>
  </si>
  <si>
    <t>28585_令和6年度</t>
  </si>
  <si>
    <t>28585</t>
  </si>
  <si>
    <t>香美町</t>
  </si>
  <si>
    <t>28217_令和6年度</t>
  </si>
  <si>
    <t>28217</t>
  </si>
  <si>
    <t>川西市</t>
  </si>
  <si>
    <t>28100_令和6年度</t>
  </si>
  <si>
    <t>28100</t>
  </si>
  <si>
    <t>神戸市</t>
  </si>
  <si>
    <t>28501_令和6年度</t>
  </si>
  <si>
    <t>28501</t>
  </si>
  <si>
    <t>佐用町</t>
  </si>
  <si>
    <t>28219_令和6年度</t>
  </si>
  <si>
    <t>28219</t>
  </si>
  <si>
    <t>三田市</t>
  </si>
  <si>
    <t>28227_令和6年度</t>
  </si>
  <si>
    <t>28227</t>
  </si>
  <si>
    <t>宍粟市</t>
  </si>
  <si>
    <t>28586_令和6年度</t>
  </si>
  <si>
    <t>28586</t>
  </si>
  <si>
    <t>新温泉町</t>
  </si>
  <si>
    <t>28205_令和6年度</t>
  </si>
  <si>
    <t>28205</t>
  </si>
  <si>
    <t>洲本市</t>
  </si>
  <si>
    <t>28464_令和6年度</t>
  </si>
  <si>
    <t>28464</t>
  </si>
  <si>
    <t>28216_令和6年度</t>
  </si>
  <si>
    <t>28216</t>
  </si>
  <si>
    <t>高砂市</t>
  </si>
  <si>
    <t>28365_令和6年度</t>
  </si>
  <si>
    <t>28365</t>
  </si>
  <si>
    <t>多可町</t>
  </si>
  <si>
    <t>28214_令和6年度</t>
  </si>
  <si>
    <t>28214</t>
  </si>
  <si>
    <t>宝塚市</t>
  </si>
  <si>
    <t>28229_令和6年度</t>
  </si>
  <si>
    <t>28229</t>
  </si>
  <si>
    <t>たつの市</t>
  </si>
  <si>
    <t>28221_令和6年度</t>
  </si>
  <si>
    <t>28221</t>
  </si>
  <si>
    <t>丹波篠山市</t>
  </si>
  <si>
    <t>28223_令和6年度</t>
  </si>
  <si>
    <t>28223</t>
  </si>
  <si>
    <t>丹波市</t>
  </si>
  <si>
    <t>28209_令和6年度</t>
  </si>
  <si>
    <t>28209</t>
  </si>
  <si>
    <t>豊岡市</t>
  </si>
  <si>
    <t>28204_令和6年度</t>
  </si>
  <si>
    <t>28204</t>
  </si>
  <si>
    <t>西宮市</t>
  </si>
  <si>
    <t>28213_令和6年度</t>
  </si>
  <si>
    <t>28213</t>
  </si>
  <si>
    <t>西脇市</t>
  </si>
  <si>
    <t>28382_令和6年度</t>
  </si>
  <si>
    <t>28382</t>
  </si>
  <si>
    <t>播磨町</t>
  </si>
  <si>
    <t>28201_令和6年度</t>
  </si>
  <si>
    <t>28201</t>
  </si>
  <si>
    <t>姫路市</t>
  </si>
  <si>
    <t>28443_令和6年度</t>
  </si>
  <si>
    <t>28443</t>
  </si>
  <si>
    <t>福崎町</t>
  </si>
  <si>
    <t>28215_令和6年度</t>
  </si>
  <si>
    <t>28215</t>
  </si>
  <si>
    <t>三木市</t>
  </si>
  <si>
    <t>28224_令和6年度</t>
  </si>
  <si>
    <t>28224</t>
  </si>
  <si>
    <t>南あわじ市</t>
  </si>
  <si>
    <t>28222_令和6年度</t>
  </si>
  <si>
    <t>28222</t>
  </si>
  <si>
    <t>養父市</t>
  </si>
  <si>
    <t>28208_令和4年度</t>
  </si>
  <si>
    <t>28203_令和4年度</t>
  </si>
  <si>
    <t>28212_令和4年度</t>
  </si>
  <si>
    <t>28225_令和4年度</t>
  </si>
  <si>
    <t>28206_令和4年度</t>
  </si>
  <si>
    <t>28202_令和4年度</t>
  </si>
  <si>
    <t>28226_令和4年度</t>
  </si>
  <si>
    <t>28207_令和4年度</t>
  </si>
  <si>
    <t>28442_令和4年度</t>
  </si>
  <si>
    <t>28301_令和4年度</t>
  </si>
  <si>
    <t>28381_令和4年度</t>
  </si>
  <si>
    <t>28218_令和4年度</t>
  </si>
  <si>
    <t>28210_令和4年度</t>
  </si>
  <si>
    <t>28220_令和4年度</t>
  </si>
  <si>
    <t>28228_令和4年度</t>
  </si>
  <si>
    <t>28446_令和4年度</t>
  </si>
  <si>
    <t>28481_令和4年度</t>
  </si>
  <si>
    <t>28585_令和4年度</t>
  </si>
  <si>
    <t>28217_令和4年度</t>
  </si>
  <si>
    <t>28100_令和4年度</t>
  </si>
  <si>
    <t>28501_令和4年度</t>
  </si>
  <si>
    <t>28219_令和4年度</t>
  </si>
  <si>
    <t>28227_令和4年度</t>
  </si>
  <si>
    <t>28586_令和4年度</t>
  </si>
  <si>
    <t>28205_令和4年度</t>
  </si>
  <si>
    <t>28464_令和4年度</t>
  </si>
  <si>
    <t>28216_令和4年度</t>
  </si>
  <si>
    <t>28365_令和4年度</t>
  </si>
  <si>
    <t>28214_令和4年度</t>
  </si>
  <si>
    <t>28229_令和4年度</t>
  </si>
  <si>
    <t>28221_令和4年度</t>
  </si>
  <si>
    <t>28223_令和4年度</t>
  </si>
  <si>
    <t>28209_令和4年度</t>
  </si>
  <si>
    <t>28204_令和4年度</t>
  </si>
  <si>
    <t>28213_令和4年度</t>
  </si>
  <si>
    <t>28382_令和4年度</t>
  </si>
  <si>
    <t>28201_令和4年度</t>
  </si>
  <si>
    <t>28443_令和4年度</t>
  </si>
  <si>
    <t>28215_令和4年度</t>
  </si>
  <si>
    <t>28224_令和4年度</t>
  </si>
  <si>
    <t>28222_令和4年度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</si>
</sst>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8">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vertAlign val="subscript"/>
      <sz val="10.5"/>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sz val="28"/>
      <color theme="1"/>
      <name val="Meiryo UI"/>
      <family val="3"/>
      <charset val="128"/>
    </font>
    <font>
      <sz val="28"/>
      <color rgb="FFFF0000"/>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
      <name val="Meiryo UI"/>
      <family val="3"/>
      <charset val="128"/>
    </font>
    <font>
      <vertAlign val="subscript"/>
      <sz val="10.5"/>
      <name val="Meiryo UI"/>
      <family val="3"/>
      <charset val="128"/>
    </font>
  </fonts>
  <fills count="25">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
      <patternFill patternType="solid">
        <fgColor theme="4"/>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6">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3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38" fillId="0" borderId="63" xfId="0" applyFont="1" applyBorder="1" applyAlignment="1">
      <alignment horizontal="center"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0" fontId="45" fillId="0" borderId="0" xfId="0" applyFont="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pplyAlignment="1">
      <alignment vertical="center" wrapText="1"/>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0" xfId="0" applyFont="1" applyAlignment="1">
      <alignment vertical="center" textRotation="255"/>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138" xfId="0" applyFont="1" applyBorder="1" applyAlignment="1">
      <alignment vertical="center" wrapText="1"/>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11" xfId="0" applyFont="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36" fillId="0" borderId="0" xfId="0" applyFont="1" applyAlignment="1"/>
    <xf numFmtId="38" fontId="36" fillId="0" borderId="25" xfId="1" applyFont="1" applyFill="1" applyBorder="1" applyAlignment="1">
      <alignment vertical="center"/>
    </xf>
    <xf numFmtId="0" fontId="36" fillId="0" borderId="3" xfId="0" applyFont="1" applyBorder="1" applyAlignment="1">
      <alignment vertical="center" textRotation="255"/>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6" xfId="0" applyFont="1" applyBorder="1" applyAlignment="1">
      <alignment horizontal="center" vertical="center" wrapText="1"/>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38" fontId="36" fillId="0" borderId="121" xfId="0" applyNumberFormat="1" applyFont="1" applyBorder="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65" xfId="0" applyNumberFormat="1" applyFont="1" applyBorder="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0" fontId="36" fillId="0" borderId="0" xfId="0" applyFont="1" applyAlignment="1">
      <alignment vertical="center" wrapText="1"/>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86" fillId="4" borderId="0" xfId="0" applyFont="1" applyFill="1" applyAlignment="1"/>
    <xf numFmtId="0" fontId="87" fillId="4" borderId="0" xfId="0" applyFont="1" applyFill="1" applyAlignment="1">
      <alignment horizontal="right"/>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9" fillId="18" borderId="0" xfId="0" applyFont="1" applyFill="1">
      <alignment vertical="center"/>
    </xf>
    <xf numFmtId="0" fontId="90" fillId="21" borderId="156" xfId="0" applyFont="1" applyFill="1" applyBorder="1">
      <alignment vertical="center"/>
    </xf>
    <xf numFmtId="0" fontId="33" fillId="18" borderId="0" xfId="0" applyFont="1" applyFill="1">
      <alignment vertical="center"/>
    </xf>
    <xf numFmtId="0" fontId="93"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4"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5" fillId="0" borderId="0" xfId="0" applyFont="1" applyAlignment="1">
      <alignment horizontal="left" vertical="center"/>
    </xf>
    <xf numFmtId="0" fontId="95"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6" fillId="0" borderId="173" xfId="0" applyFont="1" applyBorder="1">
      <alignment vertical="center"/>
    </xf>
    <xf numFmtId="0" fontId="58" fillId="0" borderId="0" xfId="0" applyFont="1">
      <alignment vertical="center"/>
    </xf>
    <xf numFmtId="0" fontId="97" fillId="0" borderId="173" xfId="0" applyFont="1" applyBorder="1">
      <alignment vertical="center"/>
    </xf>
    <xf numFmtId="0" fontId="31" fillId="0" borderId="174" xfId="0" applyFont="1" applyBorder="1">
      <alignment vertical="center"/>
    </xf>
    <xf numFmtId="0" fontId="96"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5"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5" fillId="0" borderId="0" xfId="0" applyFont="1" applyAlignment="1">
      <alignment vertical="center" wrapText="1"/>
    </xf>
    <xf numFmtId="0" fontId="95" fillId="0" borderId="0" xfId="0" applyFont="1" applyAlignment="1">
      <alignment horizontal="left" vertical="center" wrapText="1"/>
    </xf>
    <xf numFmtId="0" fontId="33" fillId="8" borderId="170" xfId="0" applyFont="1" applyFill="1" applyBorder="1">
      <alignment vertical="center"/>
    </xf>
    <xf numFmtId="0" fontId="95"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5"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9"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100" fillId="8" borderId="0" xfId="0" applyFont="1" applyFill="1" applyAlignment="1">
      <alignment vertical="center" wrapText="1"/>
    </xf>
    <xf numFmtId="0" fontId="95" fillId="8" borderId="176" xfId="0" applyFont="1" applyFill="1" applyBorder="1">
      <alignment vertical="center"/>
    </xf>
    <xf numFmtId="0" fontId="95"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5" fillId="0" borderId="0" xfId="0" applyNumberFormat="1" applyFont="1" applyAlignment="1">
      <alignment vertical="center" shrinkToFit="1"/>
    </xf>
    <xf numFmtId="176" fontId="95"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3"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4" fillId="4" borderId="0" xfId="0" applyFont="1" applyFill="1" applyAlignment="1">
      <alignment horizontal="left"/>
    </xf>
    <xf numFmtId="184" fontId="104"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4" fillId="4" borderId="0" xfId="0" applyNumberFormat="1" applyFont="1" applyFill="1">
      <alignment vertical="center"/>
    </xf>
    <xf numFmtId="0" fontId="62" fillId="0" borderId="0" xfId="0" applyFont="1" applyAlignment="1">
      <alignment horizontal="right" vertical="center"/>
    </xf>
    <xf numFmtId="0" fontId="104"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20"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101" fillId="0" borderId="174" xfId="0" applyFont="1" applyBorder="1" applyAlignment="1">
      <alignment vertical="top"/>
    </xf>
    <xf numFmtId="0" fontId="40" fillId="4" borderId="174" xfId="0" applyFont="1" applyFill="1" applyBorder="1" applyAlignment="1">
      <alignment horizontal="left" vertical="center"/>
    </xf>
    <xf numFmtId="0" fontId="102"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101" fillId="14" borderId="198" xfId="0" applyFont="1" applyFill="1" applyBorder="1" applyAlignment="1">
      <alignment vertical="top"/>
    </xf>
    <xf numFmtId="0" fontId="101" fillId="14" borderId="199" xfId="0" applyFont="1" applyFill="1" applyBorder="1" applyAlignment="1">
      <alignment vertical="top"/>
    </xf>
    <xf numFmtId="0" fontId="101" fillId="15" borderId="199" xfId="0" applyFont="1" applyFill="1" applyBorder="1" applyAlignment="1">
      <alignment vertical="top"/>
    </xf>
    <xf numFmtId="0" fontId="101" fillId="17" borderId="199" xfId="0" applyFont="1" applyFill="1" applyBorder="1" applyAlignment="1">
      <alignment vertical="top"/>
    </xf>
    <xf numFmtId="0" fontId="101" fillId="13" borderId="198" xfId="0" applyFont="1" applyFill="1" applyBorder="1" applyAlignment="1">
      <alignment vertical="top"/>
    </xf>
    <xf numFmtId="0" fontId="101" fillId="13" borderId="199" xfId="0" applyFont="1" applyFill="1" applyBorder="1" applyAlignment="1">
      <alignment vertical="top"/>
    </xf>
    <xf numFmtId="0" fontId="101" fillId="12" borderId="199" xfId="0" applyFont="1" applyFill="1" applyBorder="1" applyAlignment="1">
      <alignment vertical="top"/>
    </xf>
    <xf numFmtId="0" fontId="101" fillId="16" borderId="199" xfId="0" applyFont="1" applyFill="1" applyBorder="1" applyAlignment="1">
      <alignment vertical="top"/>
    </xf>
    <xf numFmtId="0" fontId="101" fillId="10" borderId="198" xfId="0" applyFont="1" applyFill="1" applyBorder="1" applyAlignment="1">
      <alignment vertical="top"/>
    </xf>
    <xf numFmtId="0" fontId="101" fillId="10" borderId="199" xfId="0" applyFont="1" applyFill="1" applyBorder="1" applyAlignment="1">
      <alignment vertical="top"/>
    </xf>
    <xf numFmtId="0" fontId="101" fillId="9" borderId="198" xfId="0" applyFont="1" applyFill="1" applyBorder="1" applyAlignment="1">
      <alignment vertical="top"/>
    </xf>
    <xf numFmtId="0" fontId="101" fillId="9" borderId="199" xfId="0" applyFont="1" applyFill="1" applyBorder="1" applyAlignment="1">
      <alignment vertical="top"/>
    </xf>
    <xf numFmtId="0" fontId="101" fillId="9" borderId="200" xfId="0" applyFont="1" applyFill="1" applyBorder="1" applyAlignment="1">
      <alignment vertical="top"/>
    </xf>
    <xf numFmtId="0" fontId="101" fillId="11" borderId="199" xfId="0" applyFont="1" applyFill="1" applyBorder="1" applyAlignment="1">
      <alignment vertical="top"/>
    </xf>
    <xf numFmtId="0" fontId="101" fillId="12" borderId="198" xfId="0" applyFont="1" applyFill="1" applyBorder="1" applyAlignment="1">
      <alignment vertical="top"/>
    </xf>
    <xf numFmtId="0" fontId="101" fillId="12" borderId="200" xfId="0" applyFont="1" applyFill="1" applyBorder="1" applyAlignment="1">
      <alignment vertical="top"/>
    </xf>
    <xf numFmtId="0" fontId="101" fillId="15" borderId="198" xfId="0" applyFont="1" applyFill="1" applyBorder="1" applyAlignment="1">
      <alignment vertical="top"/>
    </xf>
    <xf numFmtId="0" fontId="101" fillId="15" borderId="200" xfId="0" applyFont="1" applyFill="1" applyBorder="1" applyAlignment="1">
      <alignment vertical="top"/>
    </xf>
    <xf numFmtId="0" fontId="101" fillId="11" borderId="200" xfId="0" applyFont="1" applyFill="1" applyBorder="1" applyAlignment="1">
      <alignment vertical="top"/>
    </xf>
    <xf numFmtId="0" fontId="101" fillId="16" borderId="200" xfId="0" applyFont="1" applyFill="1" applyBorder="1" applyAlignment="1">
      <alignment vertical="top"/>
    </xf>
    <xf numFmtId="0" fontId="101"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21" fillId="4" borderId="0" xfId="0" applyFont="1" applyFill="1" applyAlignment="1">
      <alignment horizontal="left" vertical="center"/>
    </xf>
    <xf numFmtId="0" fontId="123" fillId="0" borderId="0" xfId="0" applyFont="1">
      <alignment vertical="center"/>
    </xf>
    <xf numFmtId="0" fontId="124" fillId="4" borderId="0" xfId="0" applyFont="1" applyFill="1" applyAlignment="1"/>
    <xf numFmtId="0" fontId="124" fillId="4" borderId="0" xfId="0" applyFont="1" applyFill="1" applyAlignment="1">
      <alignment horizontal="right"/>
    </xf>
    <xf numFmtId="0" fontId="124" fillId="4" borderId="0" xfId="0" applyFont="1" applyFill="1" applyAlignment="1">
      <alignment horizontal="left"/>
    </xf>
    <xf numFmtId="0" fontId="125" fillId="4" borderId="0" xfId="0" applyFont="1" applyFill="1" applyAlignment="1"/>
    <xf numFmtId="0" fontId="126" fillId="4" borderId="0" xfId="0" applyFont="1" applyFill="1">
      <alignment vertical="center"/>
    </xf>
    <xf numFmtId="0" fontId="126" fillId="0" borderId="0" xfId="0" applyFont="1">
      <alignment vertical="center"/>
    </xf>
    <xf numFmtId="0" fontId="124" fillId="0" borderId="0" xfId="0" applyFont="1" applyAlignment="1"/>
    <xf numFmtId="181" fontId="121"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8"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8"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9" fillId="4" borderId="0" xfId="0" applyFont="1" applyFill="1">
      <alignment vertical="center"/>
    </xf>
    <xf numFmtId="0" fontId="104" fillId="4" borderId="0" xfId="0" applyFont="1" applyFill="1" applyAlignment="1">
      <alignment horizontal="left" vertical="center"/>
    </xf>
    <xf numFmtId="0" fontId="71" fillId="18" borderId="0" xfId="0" applyFont="1" applyFill="1" applyAlignment="1">
      <alignment horizontal="center" vertical="center" wrapText="1"/>
    </xf>
    <xf numFmtId="0" fontId="90" fillId="20" borderId="120" xfId="0" applyFont="1" applyFill="1" applyBorder="1" applyAlignment="1">
      <alignment horizontal="center" vertical="center"/>
    </xf>
    <xf numFmtId="0" fontId="90" fillId="20" borderId="157" xfId="0" applyFont="1" applyFill="1" applyBorder="1" applyAlignment="1">
      <alignment horizontal="center" vertical="center"/>
    </xf>
    <xf numFmtId="0" fontId="90"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4"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7" fillId="0" borderId="170" xfId="0" applyFont="1" applyBorder="1" applyAlignment="1"/>
    <xf numFmtId="0" fontId="43" fillId="0" borderId="171" xfId="0" applyFont="1" applyBorder="1">
      <alignment vertical="center"/>
    </xf>
    <xf numFmtId="0" fontId="43" fillId="0" borderId="171" xfId="0" applyFont="1" applyBorder="1" applyAlignment="1"/>
    <xf numFmtId="0" fontId="127"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7"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7"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9" fillId="18" borderId="0" xfId="0" applyFont="1" applyFill="1">
      <alignment vertical="center"/>
    </xf>
    <xf numFmtId="0" fontId="110"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21" fillId="4" borderId="176" xfId="0" applyFont="1" applyFill="1" applyBorder="1" applyAlignment="1">
      <alignment horizontal="left" vertical="center"/>
    </xf>
    <xf numFmtId="0" fontId="124" fillId="4" borderId="176" xfId="0" applyFont="1" applyFill="1" applyBorder="1" applyAlignment="1"/>
    <xf numFmtId="49" fontId="33" fillId="0" borderId="63" xfId="6" applyNumberFormat="1" applyFont="1" applyBorder="1" applyAlignment="1">
      <alignment horizontal="center" vertical="center"/>
    </xf>
    <xf numFmtId="0" fontId="36" fillId="0" borderId="0" xfId="0" applyFont="1" applyAlignment="1">
      <alignment horizontal="right" vertical="center"/>
    </xf>
    <xf numFmtId="0" fontId="132"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3"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3"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4"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4"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4"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5" fillId="4" borderId="236" xfId="2" applyNumberFormat="1" applyFont="1" applyFill="1" applyBorder="1">
      <alignment vertical="center"/>
    </xf>
    <xf numFmtId="181" fontId="105" fillId="4" borderId="237" xfId="2" applyNumberFormat="1" applyFont="1" applyFill="1" applyBorder="1">
      <alignment vertical="center"/>
    </xf>
    <xf numFmtId="181" fontId="105"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6" fillId="0" borderId="154" xfId="0" applyFont="1" applyBorder="1" applyAlignment="1">
      <alignment horizontal="left" vertical="center"/>
    </xf>
    <xf numFmtId="0" fontId="20" fillId="0" borderId="96" xfId="0" applyFont="1" applyBorder="1" applyAlignment="1">
      <alignment vertical="center" wrapText="1"/>
    </xf>
    <xf numFmtId="0" fontId="106"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6" fillId="0" borderId="244" xfId="0" applyFont="1" applyBorder="1" applyAlignment="1">
      <alignment vertical="center" wrapText="1"/>
    </xf>
    <xf numFmtId="0" fontId="30" fillId="0" borderId="91" xfId="0" applyFont="1" applyBorder="1" applyAlignment="1">
      <alignment horizontal="center" vertical="center" wrapText="1"/>
    </xf>
    <xf numFmtId="0" fontId="106" fillId="0" borderId="131" xfId="0" applyFont="1" applyBorder="1" applyAlignment="1">
      <alignment horizontal="left" vertical="center"/>
    </xf>
    <xf numFmtId="0" fontId="106"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31" fillId="8" borderId="176" xfId="0" applyFont="1" applyFill="1" applyBorder="1" applyAlignment="1">
      <alignment horizontal="left" vertical="center"/>
    </xf>
    <xf numFmtId="0" fontId="131"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3"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3" fillId="0" borderId="7" xfId="0" applyFont="1" applyBorder="1">
      <alignment vertical="center"/>
    </xf>
    <xf numFmtId="0" fontId="58" fillId="0" borderId="63" xfId="0" applyFont="1" applyBorder="1">
      <alignment vertical="center"/>
    </xf>
    <xf numFmtId="0" fontId="34" fillId="0" borderId="0" xfId="0" applyFont="1">
      <alignment vertical="center"/>
    </xf>
    <xf numFmtId="0" fontId="34" fillId="0" borderId="66" xfId="0" applyFont="1" applyBorder="1" applyAlignment="1">
      <alignment horizontal="center" vertical="center"/>
    </xf>
    <xf numFmtId="0" fontId="34" fillId="0" borderId="0" xfId="0" applyFont="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5" fillId="0" borderId="0" xfId="0" applyFont="1">
      <alignment vertical="center"/>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118" xfId="0" applyFont="1" applyBorder="1">
      <alignment vertical="center"/>
    </xf>
    <xf numFmtId="0" fontId="33" fillId="0" borderId="66" xfId="0" applyFont="1" applyBorder="1" applyAlignment="1">
      <alignment horizontal="center"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pplyAlignment="1">
      <alignment horizontal="center" vertical="center" wrapText="1"/>
    </xf>
    <xf numFmtId="0" fontId="33" fillId="0" borderId="27"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0" fontId="34" fillId="0" borderId="0" xfId="0" applyFont="1" applyAlignment="1">
      <alignment vertical="center" wrapText="1"/>
    </xf>
    <xf numFmtId="0" fontId="33" fillId="0" borderId="118" xfId="0" applyFont="1" applyBorder="1" applyAlignment="1">
      <alignment horizontal="center" vertical="center"/>
    </xf>
    <xf numFmtId="0" fontId="33" fillId="0" borderId="114" xfId="0" applyFont="1" applyBorder="1" applyAlignment="1">
      <alignment vertical="center" wrapText="1"/>
    </xf>
    <xf numFmtId="49" fontId="33" fillId="0" borderId="27" xfId="0" applyNumberFormat="1" applyFont="1" applyBorder="1">
      <alignment vertical="center"/>
    </xf>
    <xf numFmtId="0" fontId="33" fillId="0" borderId="69" xfId="0" applyFont="1" applyBorder="1">
      <alignment vertical="center"/>
    </xf>
    <xf numFmtId="0" fontId="33" fillId="0" borderId="160" xfId="0" applyFont="1" applyBorder="1">
      <alignment vertical="center"/>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49" fontId="33" fillId="0" borderId="0" xfId="0" applyNumberFormat="1" applyFont="1">
      <alignment vertical="center"/>
    </xf>
    <xf numFmtId="0" fontId="33"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6" fillId="0" borderId="63" xfId="0" applyFont="1" applyBorder="1" applyAlignment="1">
      <alignment horizontal="center" vertical="center"/>
    </xf>
    <xf numFmtId="0" fontId="36" fillId="0" borderId="225" xfId="0" applyFont="1" applyBorder="1" applyAlignment="1">
      <alignment horizontal="center" vertical="center" wrapText="1"/>
    </xf>
    <xf numFmtId="0" fontId="36" fillId="0" borderId="110" xfId="0" applyFont="1" applyBorder="1">
      <alignment vertical="center"/>
    </xf>
    <xf numFmtId="0" fontId="129" fillId="4" borderId="0" xfId="0" applyFont="1" applyFill="1" applyAlignment="1">
      <alignment horizontal="left" vertical="center"/>
    </xf>
    <xf numFmtId="0" fontId="36" fillId="24" borderId="0" xfId="0" applyFont="1" applyFill="1">
      <alignment vertical="center"/>
    </xf>
    <xf numFmtId="0" fontId="42" fillId="0" borderId="63" xfId="0" applyFont="1" applyBorder="1">
      <alignment vertical="center"/>
    </xf>
    <xf numFmtId="0" fontId="129" fillId="0" borderId="0" xfId="0" applyFont="1" applyAlignment="1">
      <alignment horizontal="left" vertical="center"/>
    </xf>
    <xf numFmtId="0" fontId="129" fillId="0" borderId="0" xfId="0" applyFont="1">
      <alignment vertical="center"/>
    </xf>
    <xf numFmtId="0" fontId="43" fillId="0" borderId="0" xfId="0" applyFont="1" applyAlignment="1">
      <alignment horizontal="right" vertical="center"/>
    </xf>
    <xf numFmtId="0" fontId="129" fillId="0" borderId="0" xfId="0" applyFont="1" applyAlignment="1"/>
    <xf numFmtId="0" fontId="104"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3" fontId="33" fillId="0" borderId="228" xfId="0" applyNumberFormat="1" applyFont="1" applyBorder="1" applyAlignment="1">
      <alignment vertical="center" shrinkToFit="1"/>
    </xf>
    <xf numFmtId="3" fontId="33" fillId="0" borderId="230" xfId="0" applyNumberFormat="1" applyFont="1" applyBorder="1" applyAlignment="1">
      <alignment vertical="center" shrinkToFit="1"/>
    </xf>
    <xf numFmtId="3" fontId="33" fillId="0" borderId="227" xfId="0" applyNumberFormat="1" applyFont="1" applyBorder="1" applyAlignment="1">
      <alignment vertical="center" shrinkToFit="1"/>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35" fillId="0" borderId="0" xfId="0" applyFont="1" applyAlignment="1">
      <alignment vertical="top"/>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0" xfId="0" applyFont="1" applyAlignment="1">
      <alignment horizontal="right" vertical="center"/>
    </xf>
    <xf numFmtId="0" fontId="35" fillId="0" borderId="162" xfId="0" applyFont="1" applyBorder="1">
      <alignment vertical="center"/>
    </xf>
    <xf numFmtId="0" fontId="35" fillId="0" borderId="63" xfId="0" applyFont="1" applyBorder="1" applyAlignment="1">
      <alignment horizontal="righ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20" fillId="0" borderId="81" xfId="0" applyFont="1" applyBorder="1" applyAlignment="1">
      <alignment horizontal="center" vertical="center"/>
    </xf>
    <xf numFmtId="0" fontId="30" fillId="0" borderId="93" xfId="0" applyFont="1" applyBorder="1" applyAlignment="1">
      <alignment vertical="center" wrapText="1"/>
    </xf>
    <xf numFmtId="0" fontId="30" fillId="0" borderId="81" xfId="0" applyFont="1" applyBorder="1" applyAlignment="1">
      <alignment horizontal="center" vertical="center"/>
    </xf>
    <xf numFmtId="0" fontId="30" fillId="0" borderId="60" xfId="0" applyFont="1" applyBorder="1" applyAlignment="1">
      <alignment horizontal="center" vertical="center"/>
    </xf>
    <xf numFmtId="0" fontId="30" fillId="0" borderId="85" xfId="0" applyFont="1" applyBorder="1" applyAlignment="1">
      <alignment horizontal="center" vertical="center"/>
    </xf>
    <xf numFmtId="0" fontId="30" fillId="0" borderId="145" xfId="0" applyFont="1" applyBorder="1" applyAlignment="1">
      <alignment vertical="center" wrapText="1"/>
    </xf>
    <xf numFmtId="0" fontId="30" fillId="0" borderId="87" xfId="0" applyFont="1" applyBorder="1" applyAlignment="1">
      <alignment vertical="center" wrapText="1"/>
    </xf>
    <xf numFmtId="0" fontId="30" fillId="0" borderId="134"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3" fontId="33" fillId="0" borderId="63" xfId="0" applyNumberFormat="1" applyFont="1" applyBorder="1" applyAlignment="1">
      <alignment vertical="center" shrinkToFit="1"/>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5"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4"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5" fillId="0" borderId="235" xfId="0" applyFont="1" applyBorder="1" applyAlignment="1">
      <alignment vertical="center" shrinkToFit="1"/>
    </xf>
    <xf numFmtId="0" fontId="135"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8" fillId="4" borderId="170" xfId="0" applyFont="1" applyFill="1" applyBorder="1" applyAlignment="1">
      <alignment horizontal="left" shrinkToFit="1"/>
    </xf>
    <xf numFmtId="0" fontId="88" fillId="4" borderId="171" xfId="0" applyFont="1" applyFill="1" applyBorder="1" applyAlignment="1">
      <alignment horizontal="left" shrinkToFit="1"/>
    </xf>
    <xf numFmtId="0" fontId="88"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704.92256252202094</c:v>
                </c:pt>
                <c:pt idx="1">
                  <c:v>731.67872261453829</c:v>
                </c:pt>
                <c:pt idx="2">
                  <c:v>719.42129526365068</c:v>
                </c:pt>
                <c:pt idx="3">
                  <c:v>691.28698625254526</c:v>
                </c:pt>
                <c:pt idx="4">
                  <c:v>714.72073745267278</c:v>
                </c:pt>
                <c:pt idx="5">
                  <c:v>703.94650102957405</c:v>
                </c:pt>
                <c:pt idx="6">
                  <c:v>695.7687694661405</c:v>
                </c:pt>
                <c:pt idx="7">
                  <c:v>744.4680566701245</c:v>
                </c:pt>
                <c:pt idx="8">
                  <c:v>738.36591532767955</c:v>
                </c:pt>
                <c:pt idx="9">
                  <c:v>747.6581658756977</c:v>
                </c:pt>
                <c:pt idx="10">
                  <c:v>737.7906794010031</c:v>
                </c:pt>
                <c:pt idx="11">
                  <c:v>902.77579073818595</c:v>
                </c:pt>
                <c:pt idx="12">
                  <c:v>843.02830283372907</c:v>
                </c:pt>
                <c:pt idx="13">
                  <c:v>773.2073359786167</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8235.7908211236154</c:v>
                </c:pt>
                <c:pt idx="1">
                  <c:v>8266.0046544430134</c:v>
                </c:pt>
                <c:pt idx="2">
                  <c:v>8061.9451608474756</c:v>
                </c:pt>
                <c:pt idx="3">
                  <c:v>8092.8713932904366</c:v>
                </c:pt>
                <c:pt idx="4">
                  <c:v>7969.1784719706975</c:v>
                </c:pt>
                <c:pt idx="5">
                  <c:v>7762.5665237477779</c:v>
                </c:pt>
                <c:pt idx="6">
                  <c:v>7713.7835191646845</c:v>
                </c:pt>
                <c:pt idx="7">
                  <c:v>7635.082141631372</c:v>
                </c:pt>
                <c:pt idx="8">
                  <c:v>7538.2957478571798</c:v>
                </c:pt>
                <c:pt idx="9">
                  <c:v>7405.3079868306513</c:v>
                </c:pt>
                <c:pt idx="10">
                  <c:v>7239.7778544119628</c:v>
                </c:pt>
                <c:pt idx="11">
                  <c:v>6574.9606660903682</c:v>
                </c:pt>
                <c:pt idx="12">
                  <c:v>6563.672574688404</c:v>
                </c:pt>
                <c:pt idx="13">
                  <c:v>6742.1827186649607</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5241.7346026298837</c:v>
                </c:pt>
                <c:pt idx="1">
                  <c:v>5726.6870011926048</c:v>
                </c:pt>
                <c:pt idx="2">
                  <c:v>6976.2127497017327</c:v>
                </c:pt>
                <c:pt idx="3">
                  <c:v>7198.6649872191256</c:v>
                </c:pt>
                <c:pt idx="4">
                  <c:v>7814.750539068109</c:v>
                </c:pt>
                <c:pt idx="5">
                  <c:v>7030.587217363046</c:v>
                </c:pt>
                <c:pt idx="6">
                  <c:v>6459.9597001063703</c:v>
                </c:pt>
                <c:pt idx="7">
                  <c:v>5953.849867942793</c:v>
                </c:pt>
                <c:pt idx="8">
                  <c:v>5847.6207134409533</c:v>
                </c:pt>
                <c:pt idx="9">
                  <c:v>4810.8742469478902</c:v>
                </c:pt>
                <c:pt idx="10">
                  <c:v>5048.9844635636155</c:v>
                </c:pt>
                <c:pt idx="11">
                  <c:v>5045.5363003124894</c:v>
                </c:pt>
                <c:pt idx="12">
                  <c:v>4644.9188353979034</c:v>
                </c:pt>
                <c:pt idx="13">
                  <c:v>5447.3959864263024</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6390.3480200961376</c:v>
                </c:pt>
                <c:pt idx="1">
                  <c:v>7017.9713532589594</c:v>
                </c:pt>
                <c:pt idx="2">
                  <c:v>8801.0803542773265</c:v>
                </c:pt>
                <c:pt idx="3">
                  <c:v>9355.78924549773</c:v>
                </c:pt>
                <c:pt idx="4">
                  <c:v>9145.0575139772118</c:v>
                </c:pt>
                <c:pt idx="5">
                  <c:v>9738.2160047466696</c:v>
                </c:pt>
                <c:pt idx="6">
                  <c:v>9038.7750138105348</c:v>
                </c:pt>
                <c:pt idx="7">
                  <c:v>8160.9117927189609</c:v>
                </c:pt>
                <c:pt idx="8">
                  <c:v>7108.0251934592634</c:v>
                </c:pt>
                <c:pt idx="9">
                  <c:v>5935.3883206898872</c:v>
                </c:pt>
                <c:pt idx="10">
                  <c:v>5734.163166494327</c:v>
                </c:pt>
                <c:pt idx="11">
                  <c:v>5733.4071280535827</c:v>
                </c:pt>
                <c:pt idx="12">
                  <c:v>5411.535101854196</c:v>
                </c:pt>
                <c:pt idx="13">
                  <c:v>6094.9905132177601</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29105.989033713649</c:v>
                </c:pt>
                <c:pt idx="1">
                  <c:v>31505.953317684929</c:v>
                </c:pt>
                <c:pt idx="2">
                  <c:v>32615.514607236542</c:v>
                </c:pt>
                <c:pt idx="3">
                  <c:v>33295.169129582224</c:v>
                </c:pt>
                <c:pt idx="4">
                  <c:v>34877.817408526826</c:v>
                </c:pt>
                <c:pt idx="5">
                  <c:v>34314.766447181675</c:v>
                </c:pt>
                <c:pt idx="6">
                  <c:v>33303.010432381525</c:v>
                </c:pt>
                <c:pt idx="7">
                  <c:v>32503.035991426768</c:v>
                </c:pt>
                <c:pt idx="8">
                  <c:v>31567.05439932939</c:v>
                </c:pt>
                <c:pt idx="9">
                  <c:v>29465.850330086796</c:v>
                </c:pt>
                <c:pt idx="10">
                  <c:v>27741.961713408102</c:v>
                </c:pt>
                <c:pt idx="11">
                  <c:v>26882.587058531066</c:v>
                </c:pt>
                <c:pt idx="12">
                  <c:v>27274.35044131945</c:v>
                </c:pt>
                <c:pt idx="13">
                  <c:v>27073.158866745965</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2279407</c:v>
                </c:pt>
                <c:pt idx="1">
                  <c:v>2283950</c:v>
                </c:pt>
                <c:pt idx="2">
                  <c:v>2304415</c:v>
                </c:pt>
                <c:pt idx="3">
                  <c:v>2324212</c:v>
                </c:pt>
                <c:pt idx="4">
                  <c:v>2346194</c:v>
                </c:pt>
                <c:pt idx="5">
                  <c:v>2360230</c:v>
                </c:pt>
                <c:pt idx="6">
                  <c:v>2368170</c:v>
                </c:pt>
                <c:pt idx="7">
                  <c:v>2380035</c:v>
                </c:pt>
                <c:pt idx="8">
                  <c:v>2390656</c:v>
                </c:pt>
                <c:pt idx="9">
                  <c:v>2392725</c:v>
                </c:pt>
                <c:pt idx="10">
                  <c:v>2392947</c:v>
                </c:pt>
                <c:pt idx="11">
                  <c:v>2399276</c:v>
                </c:pt>
                <c:pt idx="12">
                  <c:v>2400276</c:v>
                </c:pt>
                <c:pt idx="13">
                  <c:v>2403526</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563526</c:v>
                </c:pt>
                <c:pt idx="1">
                  <c:v>554072</c:v>
                </c:pt>
                <c:pt idx="2">
                  <c:v>551252</c:v>
                </c:pt>
                <c:pt idx="3">
                  <c:v>545822</c:v>
                </c:pt>
                <c:pt idx="4">
                  <c:v>542829</c:v>
                </c:pt>
                <c:pt idx="5">
                  <c:v>540336</c:v>
                </c:pt>
                <c:pt idx="6">
                  <c:v>537458</c:v>
                </c:pt>
                <c:pt idx="7">
                  <c:v>548241</c:v>
                </c:pt>
                <c:pt idx="8">
                  <c:v>547991</c:v>
                </c:pt>
                <c:pt idx="9">
                  <c:v>549751</c:v>
                </c:pt>
                <c:pt idx="10">
                  <c:v>537041</c:v>
                </c:pt>
                <c:pt idx="11">
                  <c:v>538822</c:v>
                </c:pt>
                <c:pt idx="12">
                  <c:v>541395</c:v>
                </c:pt>
                <c:pt idx="13">
                  <c:v>545203</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2345254</c:v>
                </c:pt>
                <c:pt idx="1">
                  <c:v>2364110</c:v>
                </c:pt>
                <c:pt idx="2">
                  <c:v>2381894</c:v>
                </c:pt>
                <c:pt idx="3">
                  <c:v>2448763</c:v>
                </c:pt>
                <c:pt idx="4">
                  <c:v>2460392</c:v>
                </c:pt>
                <c:pt idx="5">
                  <c:v>2474489</c:v>
                </c:pt>
                <c:pt idx="6">
                  <c:v>2490682</c:v>
                </c:pt>
                <c:pt idx="7">
                  <c:v>2507945</c:v>
                </c:pt>
                <c:pt idx="8">
                  <c:v>2524247</c:v>
                </c:pt>
                <c:pt idx="9">
                  <c:v>2540807</c:v>
                </c:pt>
                <c:pt idx="10">
                  <c:v>2558797</c:v>
                </c:pt>
                <c:pt idx="11">
                  <c:v>2574868</c:v>
                </c:pt>
                <c:pt idx="12">
                  <c:v>2583222</c:v>
                </c:pt>
                <c:pt idx="13">
                  <c:v>2601174</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7159</c:v>
                </c:pt>
                <c:pt idx="1">
                  <c:v>7159</c:v>
                </c:pt>
                <c:pt idx="2">
                  <c:v>7159</c:v>
                </c:pt>
                <c:pt idx="3">
                  <c:v>7159</c:v>
                </c:pt>
                <c:pt idx="4">
                  <c:v>7159</c:v>
                </c:pt>
                <c:pt idx="5">
                  <c:v>7602</c:v>
                </c:pt>
                <c:pt idx="6">
                  <c:v>7602</c:v>
                </c:pt>
                <c:pt idx="7">
                  <c:v>7602</c:v>
                </c:pt>
                <c:pt idx="8">
                  <c:v>7602</c:v>
                </c:pt>
                <c:pt idx="9">
                  <c:v>7602</c:v>
                </c:pt>
                <c:pt idx="10">
                  <c:v>7602</c:v>
                </c:pt>
                <c:pt idx="11">
                  <c:v>11377</c:v>
                </c:pt>
                <c:pt idx="12">
                  <c:v>11377</c:v>
                </c:pt>
                <c:pt idx="13">
                  <c:v>11377</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137778</c:v>
                </c:pt>
                <c:pt idx="1">
                  <c:v>137778</c:v>
                </c:pt>
                <c:pt idx="2">
                  <c:v>137778</c:v>
                </c:pt>
                <c:pt idx="3">
                  <c:v>137778</c:v>
                </c:pt>
                <c:pt idx="4">
                  <c:v>137778</c:v>
                </c:pt>
                <c:pt idx="5">
                  <c:v>116088</c:v>
                </c:pt>
                <c:pt idx="6">
                  <c:v>116088</c:v>
                </c:pt>
                <c:pt idx="7">
                  <c:v>116088</c:v>
                </c:pt>
                <c:pt idx="8">
                  <c:v>116088</c:v>
                </c:pt>
                <c:pt idx="9">
                  <c:v>116088</c:v>
                </c:pt>
                <c:pt idx="10">
                  <c:v>116088</c:v>
                </c:pt>
                <c:pt idx="11">
                  <c:v>110549</c:v>
                </c:pt>
                <c:pt idx="12">
                  <c:v>110549</c:v>
                </c:pt>
                <c:pt idx="13">
                  <c:v>110549</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134230.27799999999</c:v>
                </c:pt>
                <c:pt idx="1">
                  <c:v>141837.83480000001</c:v>
                </c:pt>
                <c:pt idx="2">
                  <c:v>143574.43179999999</c:v>
                </c:pt>
                <c:pt idx="3">
                  <c:v>143470.22390000001</c:v>
                </c:pt>
                <c:pt idx="4">
                  <c:v>140268.6606</c:v>
                </c:pt>
                <c:pt idx="5">
                  <c:v>148883.55910000001</c:v>
                </c:pt>
                <c:pt idx="6">
                  <c:v>154456.7243</c:v>
                </c:pt>
                <c:pt idx="7">
                  <c:v>151053.5036</c:v>
                </c:pt>
                <c:pt idx="8">
                  <c:v>156658.81140000001</c:v>
                </c:pt>
                <c:pt idx="9">
                  <c:v>165067.36350000001</c:v>
                </c:pt>
                <c:pt idx="10">
                  <c:v>162633.1268</c:v>
                </c:pt>
                <c:pt idx="11">
                  <c:v>152498.9901</c:v>
                </c:pt>
                <c:pt idx="12">
                  <c:v>165023.06649999999</c:v>
                </c:pt>
                <c:pt idx="13">
                  <c:v>183402.64439999999</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66.212000000000003</c:v>
                </c:pt>
                <c:pt idx="1">
                  <c:v>58.341999999999999</c:v>
                </c:pt>
                <c:pt idx="2">
                  <c:v>50.119</c:v>
                </c:pt>
                <c:pt idx="3">
                  <c:v>46.643999999999998</c:v>
                </c:pt>
                <c:pt idx="4">
                  <c:v>54.231000000000002</c:v>
                </c:pt>
                <c:pt idx="5">
                  <c:v>52.216000000000001</c:v>
                </c:pt>
                <c:pt idx="6">
                  <c:v>34.01</c:v>
                </c:pt>
                <c:pt idx="7">
                  <c:v>54.015000000000001</c:v>
                </c:pt>
                <c:pt idx="8">
                  <c:v>33.079000000000001</c:v>
                </c:pt>
                <c:pt idx="9">
                  <c:v>26.448</c:v>
                </c:pt>
                <c:pt idx="10">
                  <c:v>27.983000000000001</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26.01</c:v>
                </c:pt>
                <c:pt idx="1">
                  <c:v>22.919</c:v>
                </c:pt>
                <c:pt idx="2">
                  <c:v>23.52</c:v>
                </c:pt>
                <c:pt idx="3">
                  <c:v>26.609000000000002</c:v>
                </c:pt>
                <c:pt idx="4">
                  <c:v>30.789000000000001</c:v>
                </c:pt>
                <c:pt idx="5">
                  <c:v>33.677</c:v>
                </c:pt>
                <c:pt idx="6">
                  <c:v>36.25</c:v>
                </c:pt>
                <c:pt idx="7">
                  <c:v>41.180999999999997</c:v>
                </c:pt>
                <c:pt idx="8">
                  <c:v>13.728</c:v>
                </c:pt>
                <c:pt idx="9">
                  <c:v>40.585999999999999</c:v>
                </c:pt>
                <c:pt idx="10">
                  <c:v>42.651000000000003</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7.0389999999999997</c:v>
                </c:pt>
                <c:pt idx="6">
                  <c:v>9.7739999999999991</c:v>
                </c:pt>
                <c:pt idx="7">
                  <c:v>24.893999999999998</c:v>
                </c:pt>
                <c:pt idx="8">
                  <c:v>23.029</c:v>
                </c:pt>
                <c:pt idx="9">
                  <c:v>22.670999999999999</c:v>
                </c:pt>
                <c:pt idx="10">
                  <c:v>17.483000000000001</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282.58100000000002</c:v>
                </c:pt>
                <c:pt idx="1">
                  <c:v>290.983</c:v>
                </c:pt>
                <c:pt idx="2">
                  <c:v>305.66199999999998</c:v>
                </c:pt>
                <c:pt idx="3">
                  <c:v>313.03399999999999</c:v>
                </c:pt>
                <c:pt idx="4">
                  <c:v>287.30200000000002</c:v>
                </c:pt>
                <c:pt idx="5">
                  <c:v>291.81599999999997</c:v>
                </c:pt>
                <c:pt idx="6">
                  <c:v>285.99900000000002</c:v>
                </c:pt>
                <c:pt idx="7">
                  <c:v>255.67500000000001</c:v>
                </c:pt>
                <c:pt idx="8">
                  <c:v>277.78199999999998</c:v>
                </c:pt>
                <c:pt idx="9">
                  <c:v>221.303</c:v>
                </c:pt>
                <c:pt idx="10">
                  <c:v>312.18799999999999</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57.893999999999998</c:v>
                </c:pt>
                <c:pt idx="1">
                  <c:v>40.728000000000002</c:v>
                </c:pt>
                <c:pt idx="2">
                  <c:v>52.600999999999999</c:v>
                </c:pt>
                <c:pt idx="3">
                  <c:v>58.951000000000001</c:v>
                </c:pt>
                <c:pt idx="4">
                  <c:v>45.582000000000001</c:v>
                </c:pt>
                <c:pt idx="5">
                  <c:v>35.853999999999999</c:v>
                </c:pt>
                <c:pt idx="6">
                  <c:v>28.242999999999999</c:v>
                </c:pt>
                <c:pt idx="7">
                  <c:v>26.126000000000001</c:v>
                </c:pt>
                <c:pt idx="8">
                  <c:v>26.658000000000001</c:v>
                </c:pt>
                <c:pt idx="9">
                  <c:v>25.766999999999999</c:v>
                </c:pt>
                <c:pt idx="10">
                  <c:v>38.055</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3611.741</c:v>
                </c:pt>
                <c:pt idx="1">
                  <c:v>3512.989</c:v>
                </c:pt>
                <c:pt idx="2">
                  <c:v>3618.8589999999999</c:v>
                </c:pt>
                <c:pt idx="3">
                  <c:v>3630.8490000000002</c:v>
                </c:pt>
                <c:pt idx="4">
                  <c:v>3516.953</c:v>
                </c:pt>
                <c:pt idx="5">
                  <c:v>3626.893</c:v>
                </c:pt>
                <c:pt idx="6">
                  <c:v>3557.009</c:v>
                </c:pt>
                <c:pt idx="7">
                  <c:v>3390.6880000000001</c:v>
                </c:pt>
                <c:pt idx="8">
                  <c:v>3197.9960000000001</c:v>
                </c:pt>
                <c:pt idx="9">
                  <c:v>2510.5810000000001</c:v>
                </c:pt>
                <c:pt idx="10">
                  <c:v>3131.9319999999998</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30817.224999999999</c:v>
                </c:pt>
                <c:pt idx="1">
                  <c:v>32068.191579999999</c:v>
                </c:pt>
                <c:pt idx="2">
                  <c:v>33557.919142999999</c:v>
                </c:pt>
                <c:pt idx="3">
                  <c:v>33324.175000000003</c:v>
                </c:pt>
                <c:pt idx="4">
                  <c:v>32597.719000000001</c:v>
                </c:pt>
                <c:pt idx="5">
                  <c:v>31648.182000000001</c:v>
                </c:pt>
                <c:pt idx="6">
                  <c:v>31433.478999999999</c:v>
                </c:pt>
                <c:pt idx="7">
                  <c:v>29701.374</c:v>
                </c:pt>
                <c:pt idx="8">
                  <c:v>27100.940999999999</c:v>
                </c:pt>
                <c:pt idx="9">
                  <c:v>25306.718000000001</c:v>
                </c:pt>
                <c:pt idx="10">
                  <c:v>27049.347000000002</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1631.8340000000001</c:v>
                </c:pt>
                <c:pt idx="1">
                  <c:v>1747.5840000000001</c:v>
                </c:pt>
                <c:pt idx="2">
                  <c:v>1759.049</c:v>
                </c:pt>
                <c:pt idx="3">
                  <c:v>1735.9760000000001</c:v>
                </c:pt>
                <c:pt idx="4">
                  <c:v>1725.538</c:v>
                </c:pt>
                <c:pt idx="5">
                  <c:v>1703.31</c:v>
                </c:pt>
                <c:pt idx="6">
                  <c:v>1554.3040000000001</c:v>
                </c:pt>
                <c:pt idx="7">
                  <c:v>1511.52</c:v>
                </c:pt>
                <c:pt idx="8">
                  <c:v>1467.796</c:v>
                </c:pt>
                <c:pt idx="9">
                  <c:v>1369.155</c:v>
                </c:pt>
                <c:pt idx="10">
                  <c:v>1481.8720000000001</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1816.0339999999999</c:v>
                </c:pt>
                <c:pt idx="1">
                  <c:v>2036.3185800000001</c:v>
                </c:pt>
                <c:pt idx="2">
                  <c:v>2183.8393430000006</c:v>
                </c:pt>
                <c:pt idx="3">
                  <c:v>2146.4479999999999</c:v>
                </c:pt>
                <c:pt idx="4">
                  <c:v>2174.4589999999998</c:v>
                </c:pt>
                <c:pt idx="5">
                  <c:v>2125.279</c:v>
                </c:pt>
                <c:pt idx="6">
                  <c:v>2106.5790000000002</c:v>
                </c:pt>
                <c:pt idx="7">
                  <c:v>1988.3490000000002</c:v>
                </c:pt>
                <c:pt idx="8">
                  <c:v>1814.905</c:v>
                </c:pt>
                <c:pt idx="9">
                  <c:v>1899.9789999999998</c:v>
                </c:pt>
                <c:pt idx="10">
                  <c:v>1918.742</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4.5090000000000003</c:v>
                </c:pt>
                <c:pt idx="7">
                  <c:v>3.4830000000000001</c:v>
                </c:pt>
                <c:pt idx="8">
                  <c:v>3.8559999999999999</c:v>
                </c:pt>
                <c:pt idx="9">
                  <c:v>3.7570000000000001</c:v>
                </c:pt>
                <c:pt idx="10">
                  <c:v>5.5030000000000001</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5.4829999999999997</c:v>
                </c:pt>
                <c:pt idx="1">
                  <c:v>4.9809999999999999</c:v>
                </c:pt>
                <c:pt idx="2">
                  <c:v>5.5869999999999997</c:v>
                </c:pt>
                <c:pt idx="3">
                  <c:v>6.4379999999999997</c:v>
                </c:pt>
                <c:pt idx="4">
                  <c:v>6.75</c:v>
                </c:pt>
                <c:pt idx="5">
                  <c:v>6.2629999999999999</c:v>
                </c:pt>
                <c:pt idx="6">
                  <c:v>6.6520000000000001</c:v>
                </c:pt>
                <c:pt idx="7">
                  <c:v>5.742</c:v>
                </c:pt>
                <c:pt idx="8">
                  <c:v>4.8600000000000003</c:v>
                </c:pt>
                <c:pt idx="9">
                  <c:v>4.03</c:v>
                </c:pt>
                <c:pt idx="10">
                  <c:v>4.9560000000000004</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31408.312000000002</c:v>
                </c:pt>
                <c:pt idx="1">
                  <c:v>32205.269</c:v>
                </c:pt>
                <c:pt idx="2">
                  <c:v>33660.2048</c:v>
                </c:pt>
                <c:pt idx="3">
                  <c:v>33511.4</c:v>
                </c:pt>
                <c:pt idx="4">
                  <c:v>32625.829000000002</c:v>
                </c:pt>
                <c:pt idx="5">
                  <c:v>31860.825000000001</c:v>
                </c:pt>
                <c:pt idx="6">
                  <c:v>31712.720000000001</c:v>
                </c:pt>
                <c:pt idx="7">
                  <c:v>29984.859</c:v>
                </c:pt>
                <c:pt idx="8">
                  <c:v>27381.795999999998</c:v>
                </c:pt>
                <c:pt idx="9">
                  <c:v>24877.152999999998</c:v>
                </c:pt>
                <c:pt idx="10">
                  <c:v>27208.565999999999</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8801.0803542773265</c:v>
                </c:pt>
                <c:pt idx="1">
                  <c:v>9355.78924549773</c:v>
                </c:pt>
                <c:pt idx="2">
                  <c:v>9145.0575139772118</c:v>
                </c:pt>
                <c:pt idx="3">
                  <c:v>9738.2160047466696</c:v>
                </c:pt>
                <c:pt idx="4">
                  <c:v>9038.7750138105348</c:v>
                </c:pt>
                <c:pt idx="5">
                  <c:v>8160.9117927189609</c:v>
                </c:pt>
                <c:pt idx="6">
                  <c:v>7108.0251934592634</c:v>
                </c:pt>
                <c:pt idx="7">
                  <c:v>5935.3883206898872</c:v>
                </c:pt>
                <c:pt idx="8">
                  <c:v>5734.163166494327</c:v>
                </c:pt>
                <c:pt idx="9">
                  <c:v>5733.4071280535827</c:v>
                </c:pt>
                <c:pt idx="10">
                  <c:v>5411.535101854196</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32615.514607236542</c:v>
                </c:pt>
                <c:pt idx="1">
                  <c:v>33295.169129582224</c:v>
                </c:pt>
                <c:pt idx="2">
                  <c:v>34877.817408526826</c:v>
                </c:pt>
                <c:pt idx="3">
                  <c:v>34314.766447181675</c:v>
                </c:pt>
                <c:pt idx="4">
                  <c:v>33303.010432381525</c:v>
                </c:pt>
                <c:pt idx="5">
                  <c:v>32503.035991426768</c:v>
                </c:pt>
                <c:pt idx="6">
                  <c:v>31567.05439932939</c:v>
                </c:pt>
                <c:pt idx="7">
                  <c:v>29465.850330086796</c:v>
                </c:pt>
                <c:pt idx="8">
                  <c:v>27741.961713408102</c:v>
                </c:pt>
                <c:pt idx="9">
                  <c:v>26882.587058531066</c:v>
                </c:pt>
                <c:pt idx="10">
                  <c:v>27274.35044131945</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0.96315497021255303</c:v>
                </c:pt>
                <c:pt idx="1">
                  <c:v>0.96741511883120934</c:v>
                </c:pt>
                <c:pt idx="2">
                  <c:v>0.96524938489326129</c:v>
                </c:pt>
                <c:pt idx="3">
                  <c:v>0.9767759326467127</c:v>
                </c:pt>
                <c:pt idx="4">
                  <c:v>0.97986874388599887</c:v>
                </c:pt>
                <c:pt idx="5">
                  <c:v>0.98043419723639014</c:v>
                </c:pt>
                <c:pt idx="6">
                  <c:v>1</c:v>
                </c:pt>
                <c:pt idx="7">
                  <c:v>1</c:v>
                </c:pt>
                <c:pt idx="8">
                  <c:v>0.98733147579688851</c:v>
                </c:pt>
                <c:pt idx="9">
                  <c:v>0.92568992507374315</c:v>
                </c:pt>
                <c:pt idx="10">
                  <c:v>0.99797152121226562</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0.20634216788140186</c:v>
                </c:pt>
                <c:pt idx="1">
                  <c:v>0.21765331887739287</c:v>
                </c:pt>
                <c:pt idx="2">
                  <c:v>0.23879995720773139</c:v>
                </c:pt>
                <c:pt idx="3">
                  <c:v>0.22041490956390403</c:v>
                </c:pt>
                <c:pt idx="4">
                  <c:v>0.24057009900983242</c:v>
                </c:pt>
                <c:pt idx="5">
                  <c:v>0.26042175849714994</c:v>
                </c:pt>
                <c:pt idx="6">
                  <c:v>0.29636628214802246</c:v>
                </c:pt>
                <c:pt idx="7">
                  <c:v>0.33499897438368254</c:v>
                </c:pt>
                <c:pt idx="8">
                  <c:v>0.31650738691999436</c:v>
                </c:pt>
                <c:pt idx="9">
                  <c:v>0.33138742070197585</c:v>
                </c:pt>
                <c:pt idx="10">
                  <c:v>0.35456519525163321</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27208.565999999999</c:v>
                </c:pt>
                <c:pt idx="2">
                  <c:v>4.9560000000000004</c:v>
                </c:pt>
                <c:pt idx="3">
                  <c:v>5.5030000000000001</c:v>
                </c:pt>
                <c:pt idx="4">
                  <c:v>1918.742</c:v>
                </c:pt>
                <c:pt idx="5">
                  <c:v>1481.8720000000001</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27219.024999999998</c:v>
                </c:pt>
                <c:pt idx="4" formatCode="#,##0">
                  <c:v>1918.742</c:v>
                </c:pt>
                <c:pt idx="5" formatCode="#,##0">
                  <c:v>1481.8720000000001</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14：パルプ・紙・紙加工品製造業(N=15)</c:v>
                </c:pt>
                <c:pt idx="1">
                  <c:v>16：化学工業(N=72)</c:v>
                </c:pt>
                <c:pt idx="2">
                  <c:v>17：石油製品・石炭製品製造業(N=3)</c:v>
                </c:pt>
                <c:pt idx="3">
                  <c:v>21：窯業・土石製品製造業(N=21)</c:v>
                </c:pt>
                <c:pt idx="4">
                  <c:v>22：鉄鋼業(N=36)</c:v>
                </c:pt>
                <c:pt idx="5">
                  <c:v>9：食料品製造業(N=95)</c:v>
                </c:pt>
                <c:pt idx="6">
                  <c:v>10：飲料・たばこ・飼料製造業(N=16)</c:v>
                </c:pt>
                <c:pt idx="7">
                  <c:v>11：繊維工業(N=8)</c:v>
                </c:pt>
                <c:pt idx="8">
                  <c:v>12：木材・木製品製造業(N=0)</c:v>
                </c:pt>
                <c:pt idx="9">
                  <c:v>13：家具・装備品製造業(N=0)</c:v>
                </c:pt>
                <c:pt idx="10">
                  <c:v>15：印刷・同関連業(N=5)</c:v>
                </c:pt>
                <c:pt idx="11">
                  <c:v>18：プラスチック製品製造業(N=39)</c:v>
                </c:pt>
                <c:pt idx="12">
                  <c:v>19：ゴム製品製造業(N=8)</c:v>
                </c:pt>
                <c:pt idx="13">
                  <c:v>20：なめし革・同製品・毛皮製造業(N=0)</c:v>
                </c:pt>
                <c:pt idx="14">
                  <c:v>23：非鉄金属製造業(N=17)</c:v>
                </c:pt>
                <c:pt idx="15">
                  <c:v>24：金属製品製造業(N=39)</c:v>
                </c:pt>
                <c:pt idx="16">
                  <c:v>25：はん用機械器具製造業(N=8)</c:v>
                </c:pt>
                <c:pt idx="17">
                  <c:v>26：生産用機械器具製造業(N=9)</c:v>
                </c:pt>
                <c:pt idx="18">
                  <c:v>27：業務用機械器具製造業(N=2)</c:v>
                </c:pt>
                <c:pt idx="19">
                  <c:v>28：電子部品等製造業(N=9)</c:v>
                </c:pt>
                <c:pt idx="20">
                  <c:v>29：電気機械器具製造業(N=28)</c:v>
                </c:pt>
                <c:pt idx="21">
                  <c:v>30：情報通信機械器具製造業(N=7)</c:v>
                </c:pt>
                <c:pt idx="22">
                  <c:v>31：輸送用機械器具製造業(N=28)</c:v>
                </c:pt>
                <c:pt idx="23">
                  <c:v>32：その他の製造業(N=1)</c:v>
                </c:pt>
                <c:pt idx="24">
                  <c:v>F：電気・ガス・熱供給・水道業(N=38)</c:v>
                </c:pt>
                <c:pt idx="25">
                  <c:v>G：情報通信業(N=11)</c:v>
                </c:pt>
                <c:pt idx="26">
                  <c:v>H：運輸業，郵便業(N=10)</c:v>
                </c:pt>
                <c:pt idx="27">
                  <c:v>I：卸売業，小売業(N=28)</c:v>
                </c:pt>
                <c:pt idx="28">
                  <c:v>J：金融業，保険業(N=3)</c:v>
                </c:pt>
                <c:pt idx="29">
                  <c:v>K：不動産業，物品賃貸業(N=21)</c:v>
                </c:pt>
                <c:pt idx="30">
                  <c:v>L：学術研究,専門･技術ｻｰﾋﾞｽ業(N=6)</c:v>
                </c:pt>
                <c:pt idx="31">
                  <c:v>M：宿泊業，飲食サービス業(N=16)</c:v>
                </c:pt>
                <c:pt idx="32">
                  <c:v>N：生活関連ｻｰﾋﾞｽ業,娯楽業(N=5)</c:v>
                </c:pt>
                <c:pt idx="33">
                  <c:v>O：教育，学習支援業(N=11)</c:v>
                </c:pt>
                <c:pt idx="34">
                  <c:v>P：医療，福祉(N=43)</c:v>
                </c:pt>
                <c:pt idx="35">
                  <c:v>Q：複合サービス事業(N=0)</c:v>
                </c:pt>
                <c:pt idx="36">
                  <c:v>R：ｻｰﾋﾞｽ業(他に分類されない)(N=23)</c:v>
                </c:pt>
                <c:pt idx="37">
                  <c:v>S：公務(N=6)</c:v>
                </c:pt>
                <c:pt idx="38">
                  <c:v>石油精製業・コークス製造業(N=1)</c:v>
                </c:pt>
                <c:pt idx="39">
                  <c:v>発電所・変電所(N=10)</c:v>
                </c:pt>
                <c:pt idx="40">
                  <c:v>ガス製造工場(N=1)</c:v>
                </c:pt>
                <c:pt idx="41">
                  <c:v>熱供給業(N=6)</c:v>
                </c:pt>
              </c:strCache>
            </c:strRef>
          </c:cat>
          <c:val>
            <c:numRef>
              <c:f>③特定事業所の現状把握!$BF$16:$BF$57</c:f>
              <c:numCache>
                <c:formatCode>[=0]#,##0;[&lt;1]0.00;#,##0</c:formatCode>
                <c:ptCount val="42"/>
                <c:pt idx="0">
                  <c:v>402.18200000000002</c:v>
                </c:pt>
                <c:pt idx="1">
                  <c:v>3009.5309999999999</c:v>
                </c:pt>
                <c:pt idx="2">
                  <c:v>13.362</c:v>
                </c:pt>
                <c:pt idx="3">
                  <c:v>3099.82</c:v>
                </c:pt>
                <c:pt idx="4">
                  <c:v>17911.009999999998</c:v>
                </c:pt>
                <c:pt idx="5">
                  <c:v>660.226</c:v>
                </c:pt>
                <c:pt idx="6">
                  <c:v>200.35599999999999</c:v>
                </c:pt>
                <c:pt idx="7">
                  <c:v>52.652000000000001</c:v>
                </c:pt>
                <c:pt idx="8">
                  <c:v>0</c:v>
                </c:pt>
                <c:pt idx="9">
                  <c:v>0</c:v>
                </c:pt>
                <c:pt idx="10">
                  <c:v>68.691999999999993</c:v>
                </c:pt>
                <c:pt idx="11">
                  <c:v>339.86900000000003</c:v>
                </c:pt>
                <c:pt idx="12">
                  <c:v>64.475999999999999</c:v>
                </c:pt>
                <c:pt idx="13">
                  <c:v>0</c:v>
                </c:pt>
                <c:pt idx="14">
                  <c:v>190.47399999999999</c:v>
                </c:pt>
                <c:pt idx="15">
                  <c:v>181.46</c:v>
                </c:pt>
                <c:pt idx="16">
                  <c:v>144.06200000000001</c:v>
                </c:pt>
                <c:pt idx="17">
                  <c:v>43.6</c:v>
                </c:pt>
                <c:pt idx="18">
                  <c:v>11.833</c:v>
                </c:pt>
                <c:pt idx="19">
                  <c:v>195.37299999999999</c:v>
                </c:pt>
                <c:pt idx="20">
                  <c:v>318.52699999999999</c:v>
                </c:pt>
                <c:pt idx="21">
                  <c:v>36.938000000000002</c:v>
                </c:pt>
                <c:pt idx="22">
                  <c:v>256.726</c:v>
                </c:pt>
                <c:pt idx="23">
                  <c:v>7.3970000000000002</c:v>
                </c:pt>
                <c:pt idx="24">
                  <c:v>278.24700000000001</c:v>
                </c:pt>
                <c:pt idx="25">
                  <c:v>102.911</c:v>
                </c:pt>
                <c:pt idx="26">
                  <c:v>39.1</c:v>
                </c:pt>
                <c:pt idx="27">
                  <c:v>85.533000000000001</c:v>
                </c:pt>
                <c:pt idx="28">
                  <c:v>9.7029999999999994</c:v>
                </c:pt>
                <c:pt idx="29">
                  <c:v>79.628</c:v>
                </c:pt>
                <c:pt idx="30">
                  <c:v>185.45599999999999</c:v>
                </c:pt>
                <c:pt idx="31">
                  <c:v>73.73</c:v>
                </c:pt>
                <c:pt idx="32">
                  <c:v>14.441000000000001</c:v>
                </c:pt>
                <c:pt idx="33">
                  <c:v>59.127000000000002</c:v>
                </c:pt>
                <c:pt idx="34">
                  <c:v>212.68100000000001</c:v>
                </c:pt>
                <c:pt idx="35">
                  <c:v>0</c:v>
                </c:pt>
                <c:pt idx="36">
                  <c:v>750.51800000000003</c:v>
                </c:pt>
                <c:pt idx="37">
                  <c:v>27.667000000000002</c:v>
                </c:pt>
                <c:pt idx="38">
                  <c:v>532.59299999999996</c:v>
                </c:pt>
                <c:pt idx="39">
                  <c:v>922.66200000000003</c:v>
                </c:pt>
                <c:pt idx="40">
                  <c:v>12.657</c:v>
                </c:pt>
                <c:pt idx="41">
                  <c:v>13.96</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30393.619474627842</c:v>
                </c:pt>
                <c:pt idx="2">
                  <c:v>299.56654669592598</c:v>
                </c:pt>
                <c:pt idx="3">
                  <c:v>415.47802005422187</c:v>
                </c:pt>
                <c:pt idx="4">
                  <c:v>7003.4962505432759</c:v>
                </c:pt>
                <c:pt idx="5">
                  <c:v>6020.4395389784277</c:v>
                </c:pt>
                <c:pt idx="7">
                  <c:v>7793.4160597471109</c:v>
                </c:pt>
                <c:pt idx="8">
                  <c:v>328.55242008457998</c:v>
                </c:pt>
                <c:pt idx="9">
                  <c:v>861.65313707207952</c:v>
                </c:pt>
                <c:pt idx="10">
                  <c:v>927.52481642750354</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31108.66404137799</c:v>
                </c:pt>
                <c:pt idx="4" formatCode="#,##0">
                  <c:v>7003.4962505432759</c:v>
                </c:pt>
                <c:pt idx="5" formatCode="#,##0">
                  <c:v>6020.4395389784277</c:v>
                </c:pt>
                <c:pt idx="6" formatCode="#,##0">
                  <c:v>8983.6216169037707</c:v>
                </c:pt>
                <c:pt idx="10" formatCode="#,##0">
                  <c:v>927.52481642750354</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27049.347000000002</c:v>
                </c:pt>
                <c:pt idx="2" formatCode="#,##0_);[Red]\(#,##0\)">
                  <c:v>507.60599999999999</c:v>
                </c:pt>
                <c:pt idx="3" formatCode="#,##0_);[Red]\(#,##0\)">
                  <c:v>2624.326</c:v>
                </c:pt>
                <c:pt idx="4" formatCode="#,##0_);[Red]\(#,##0\)">
                  <c:v>38.055</c:v>
                </c:pt>
                <c:pt idx="5" formatCode="#,##0_);[Red]\(#,##0\)">
                  <c:v>312.18799999999999</c:v>
                </c:pt>
                <c:pt idx="6" formatCode="#,##0_);[Red]\(#,##0\)">
                  <c:v>17.483000000000001</c:v>
                </c:pt>
                <c:pt idx="7" formatCode="#,##0_);[Red]\(#,##0\)">
                  <c:v>42.651000000000003</c:v>
                </c:pt>
                <c:pt idx="8" formatCode="#,##0_);[Red]\(#,##0\)">
                  <c:v>27.983000000000001</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27049.347000000002</c:v>
                </c:pt>
                <c:pt idx="1">
                  <c:v>3131.9319999999998</c:v>
                </c:pt>
                <c:pt idx="4" formatCode="#,##0_);[Red]\(#,##0\)">
                  <c:v>38.055</c:v>
                </c:pt>
                <c:pt idx="5" formatCode="#,##0_);[Red]\(#,##0\)">
                  <c:v>312.18799999999999</c:v>
                </c:pt>
                <c:pt idx="6" formatCode="#,##0_);[Red]\(#,##0\)">
                  <c:v>17.483000000000001</c:v>
                </c:pt>
                <c:pt idx="7" formatCode="#,##0_);[Red]\(#,##0\)">
                  <c:v>42.651000000000003</c:v>
                </c:pt>
                <c:pt idx="8" formatCode="#,##0_);[Red]\(#,##0\)">
                  <c:v>27.983000000000001</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兵庫県</c:v>
                </c:pt>
              </c:strCache>
            </c:strRef>
          </c:tx>
          <c:spPr>
            <a:solidFill>
              <a:srgbClr val="FF0066"/>
            </a:solidFill>
            <a:ln>
              <a:noFill/>
            </a:ln>
          </c:spPr>
          <c:invertIfNegative val="0"/>
          <c:cat>
            <c:strRef>
              <c:f>③特定事業所の現状把握!$BD$21:$BD$39</c:f>
              <c:strCache>
                <c:ptCount val="19"/>
                <c:pt idx="0">
                  <c:v>9：食料品製造業(N=95)</c:v>
                </c:pt>
                <c:pt idx="1">
                  <c:v>10：飲料・たばこ・飼料製造業(N=16)</c:v>
                </c:pt>
                <c:pt idx="2">
                  <c:v>11：繊維工業(N=8)</c:v>
                </c:pt>
                <c:pt idx="3">
                  <c:v>12：木材・木製品製造業(N=0)</c:v>
                </c:pt>
                <c:pt idx="4">
                  <c:v>13：家具・装備品製造業(N=0)</c:v>
                </c:pt>
                <c:pt idx="5">
                  <c:v>15：印刷・同関連業(N=5)</c:v>
                </c:pt>
                <c:pt idx="6">
                  <c:v>18：プラスチック製品製造業(N=39)</c:v>
                </c:pt>
                <c:pt idx="7">
                  <c:v>19：ゴム製品製造業(N=8)</c:v>
                </c:pt>
                <c:pt idx="8">
                  <c:v>20：なめし革・同製品・毛皮製造業(N=0)</c:v>
                </c:pt>
                <c:pt idx="9">
                  <c:v>23：非鉄金属製造業(N=17)</c:v>
                </c:pt>
                <c:pt idx="10">
                  <c:v>24：金属製品製造業(N=39)</c:v>
                </c:pt>
                <c:pt idx="11">
                  <c:v>25：はん用機械器具製造業(N=8)</c:v>
                </c:pt>
                <c:pt idx="12">
                  <c:v>26：生産用機械器具製造業(N=9)</c:v>
                </c:pt>
                <c:pt idx="13">
                  <c:v>27：業務用機械器具製造業(N=2)</c:v>
                </c:pt>
                <c:pt idx="14">
                  <c:v>28：電子部品等製造業(N=9)</c:v>
                </c:pt>
                <c:pt idx="15">
                  <c:v>29：電気機械器具製造業(N=28)</c:v>
                </c:pt>
                <c:pt idx="16">
                  <c:v>30：情報通信機械器具製造業(N=7)</c:v>
                </c:pt>
                <c:pt idx="17">
                  <c:v>31：輸送用機械器具製造業(N=28)</c:v>
                </c:pt>
                <c:pt idx="18">
                  <c:v>32：その他の製造業(N=1)</c:v>
                </c:pt>
              </c:strCache>
            </c:strRef>
          </c:cat>
          <c:val>
            <c:numRef>
              <c:f>③特定事業所の現状把握!$BG$21:$BG$39</c:f>
              <c:numCache>
                <c:formatCode>[=0]#,##0;[&lt;1]0.00;#,##0</c:formatCode>
                <c:ptCount val="19"/>
                <c:pt idx="0">
                  <c:v>6.9497473684210522</c:v>
                </c:pt>
                <c:pt idx="1">
                  <c:v>12.52225</c:v>
                </c:pt>
                <c:pt idx="2">
                  <c:v>6.5815000000000001</c:v>
                </c:pt>
                <c:pt idx="3">
                  <c:v>0</c:v>
                </c:pt>
                <c:pt idx="4">
                  <c:v>0</c:v>
                </c:pt>
                <c:pt idx="5">
                  <c:v>13.738399999999999</c:v>
                </c:pt>
                <c:pt idx="6">
                  <c:v>8.7145897435897446</c:v>
                </c:pt>
                <c:pt idx="7">
                  <c:v>8.0594999999999999</c:v>
                </c:pt>
                <c:pt idx="8">
                  <c:v>0</c:v>
                </c:pt>
                <c:pt idx="9">
                  <c:v>11.20435294117647</c:v>
                </c:pt>
                <c:pt idx="10">
                  <c:v>4.6528205128205133</c:v>
                </c:pt>
                <c:pt idx="11">
                  <c:v>18.007750000000001</c:v>
                </c:pt>
                <c:pt idx="12">
                  <c:v>4.844444444444445</c:v>
                </c:pt>
                <c:pt idx="13">
                  <c:v>5.9165000000000001</c:v>
                </c:pt>
                <c:pt idx="14">
                  <c:v>21.708111111111108</c:v>
                </c:pt>
                <c:pt idx="15">
                  <c:v>11.375964285714286</c:v>
                </c:pt>
                <c:pt idx="16">
                  <c:v>5.2768571428571436</c:v>
                </c:pt>
                <c:pt idx="17">
                  <c:v>9.1687857142857148</c:v>
                </c:pt>
                <c:pt idx="18">
                  <c:v>7.3970000000000002</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9：食料品製造業(N=95)</c:v>
                </c:pt>
                <c:pt idx="1">
                  <c:v>10：飲料・たばこ・飼料製造業(N=16)</c:v>
                </c:pt>
                <c:pt idx="2">
                  <c:v>11：繊維工業(N=8)</c:v>
                </c:pt>
                <c:pt idx="3">
                  <c:v>12：木材・木製品製造業(N=0)</c:v>
                </c:pt>
                <c:pt idx="4">
                  <c:v>13：家具・装備品製造業(N=0)</c:v>
                </c:pt>
                <c:pt idx="5">
                  <c:v>15：印刷・同関連業(N=5)</c:v>
                </c:pt>
                <c:pt idx="6">
                  <c:v>18：プラスチック製品製造業(N=39)</c:v>
                </c:pt>
                <c:pt idx="7">
                  <c:v>19：ゴム製品製造業(N=8)</c:v>
                </c:pt>
                <c:pt idx="8">
                  <c:v>20：なめし革・同製品・毛皮製造業(N=0)</c:v>
                </c:pt>
                <c:pt idx="9">
                  <c:v>23：非鉄金属製造業(N=17)</c:v>
                </c:pt>
                <c:pt idx="10">
                  <c:v>24：金属製品製造業(N=39)</c:v>
                </c:pt>
                <c:pt idx="11">
                  <c:v>25：はん用機械器具製造業(N=8)</c:v>
                </c:pt>
                <c:pt idx="12">
                  <c:v>26：生産用機械器具製造業(N=9)</c:v>
                </c:pt>
                <c:pt idx="13">
                  <c:v>27：業務用機械器具製造業(N=2)</c:v>
                </c:pt>
                <c:pt idx="14">
                  <c:v>28：電子部品等製造業(N=9)</c:v>
                </c:pt>
                <c:pt idx="15">
                  <c:v>29：電気機械器具製造業(N=28)</c:v>
                </c:pt>
                <c:pt idx="16">
                  <c:v>30：情報通信機械器具製造業(N=7)</c:v>
                </c:pt>
                <c:pt idx="17">
                  <c:v>31：輸送用機械器具製造業(N=28)</c:v>
                </c:pt>
                <c:pt idx="18">
                  <c:v>32：その他の製造業(N=1)</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兵庫県</c:v>
                </c:pt>
              </c:strCache>
            </c:strRef>
          </c:tx>
          <c:spPr>
            <a:solidFill>
              <a:srgbClr val="FF0066"/>
            </a:solidFill>
            <a:ln>
              <a:noFill/>
            </a:ln>
          </c:spPr>
          <c:invertIfNegative val="0"/>
          <c:cat>
            <c:strRef>
              <c:f>③特定事業所の現状把握!$BD$40:$BD$53</c:f>
              <c:strCache>
                <c:ptCount val="14"/>
                <c:pt idx="0">
                  <c:v>F：電気・ガス・熱供給・水道業(N=38)</c:v>
                </c:pt>
                <c:pt idx="1">
                  <c:v>G：情報通信業(N=11)</c:v>
                </c:pt>
                <c:pt idx="2">
                  <c:v>H：運輸業，郵便業(N=10)</c:v>
                </c:pt>
                <c:pt idx="3">
                  <c:v>I：卸売業，小売業(N=28)</c:v>
                </c:pt>
                <c:pt idx="4">
                  <c:v>J：金融業，保険業(N=3)</c:v>
                </c:pt>
                <c:pt idx="5">
                  <c:v>K：不動産業，物品賃貸業(N=21)</c:v>
                </c:pt>
                <c:pt idx="6">
                  <c:v>L：学術研究,専門･技術ｻｰﾋﾞｽ業(N=6)</c:v>
                </c:pt>
                <c:pt idx="7">
                  <c:v>M：宿泊業，飲食サービス業(N=16)</c:v>
                </c:pt>
                <c:pt idx="8">
                  <c:v>N：生活関連ｻｰﾋﾞｽ業,娯楽業(N=5)</c:v>
                </c:pt>
                <c:pt idx="9">
                  <c:v>O：教育，学習支援業(N=11)</c:v>
                </c:pt>
                <c:pt idx="10">
                  <c:v>P：医療，福祉(N=43)</c:v>
                </c:pt>
                <c:pt idx="11">
                  <c:v>Q：複合サービス事業(N=0)</c:v>
                </c:pt>
                <c:pt idx="12">
                  <c:v>R：ｻｰﾋﾞｽ業(他に分類されない)(N=23)</c:v>
                </c:pt>
                <c:pt idx="13">
                  <c:v>S：公務(N=6)</c:v>
                </c:pt>
              </c:strCache>
            </c:strRef>
          </c:cat>
          <c:val>
            <c:numRef>
              <c:f>③特定事業所の現状把握!$BG$40:$BG$53</c:f>
              <c:numCache>
                <c:formatCode>[=0]#,##0;[&lt;1]0.00;#,##0</c:formatCode>
                <c:ptCount val="14"/>
                <c:pt idx="0">
                  <c:v>7.3222894736842106</c:v>
                </c:pt>
                <c:pt idx="1">
                  <c:v>9.3555454545454548</c:v>
                </c:pt>
                <c:pt idx="2">
                  <c:v>3.91</c:v>
                </c:pt>
                <c:pt idx="3">
                  <c:v>3.0547499999999999</c:v>
                </c:pt>
                <c:pt idx="4">
                  <c:v>3.2343333333333333</c:v>
                </c:pt>
                <c:pt idx="5">
                  <c:v>3.791809523809524</c:v>
                </c:pt>
                <c:pt idx="6">
                  <c:v>30.909333333333333</c:v>
                </c:pt>
                <c:pt idx="7">
                  <c:v>4.6081250000000002</c:v>
                </c:pt>
                <c:pt idx="8">
                  <c:v>2.8882000000000003</c:v>
                </c:pt>
                <c:pt idx="9">
                  <c:v>5.3751818181818187</c:v>
                </c:pt>
                <c:pt idx="10">
                  <c:v>4.9460697674418608</c:v>
                </c:pt>
                <c:pt idx="11">
                  <c:v>0</c:v>
                </c:pt>
                <c:pt idx="12">
                  <c:v>32.631217391304347</c:v>
                </c:pt>
                <c:pt idx="13">
                  <c:v>4.6111666666666666</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F：電気・ガス・熱供給・水道業(N=38)</c:v>
                </c:pt>
                <c:pt idx="1">
                  <c:v>G：情報通信業(N=11)</c:v>
                </c:pt>
                <c:pt idx="2">
                  <c:v>H：運輸業，郵便業(N=10)</c:v>
                </c:pt>
                <c:pt idx="3">
                  <c:v>I：卸売業，小売業(N=28)</c:v>
                </c:pt>
                <c:pt idx="4">
                  <c:v>J：金融業，保険業(N=3)</c:v>
                </c:pt>
                <c:pt idx="5">
                  <c:v>K：不動産業，物品賃貸業(N=21)</c:v>
                </c:pt>
                <c:pt idx="6">
                  <c:v>L：学術研究,専門･技術ｻｰﾋﾞｽ業(N=6)</c:v>
                </c:pt>
                <c:pt idx="7">
                  <c:v>M：宿泊業，飲食サービス業(N=16)</c:v>
                </c:pt>
                <c:pt idx="8">
                  <c:v>N：生活関連ｻｰﾋﾞｽ業,娯楽業(N=5)</c:v>
                </c:pt>
                <c:pt idx="9">
                  <c:v>O：教育，学習支援業(N=11)</c:v>
                </c:pt>
                <c:pt idx="10">
                  <c:v>P：医療，福祉(N=43)</c:v>
                </c:pt>
                <c:pt idx="11">
                  <c:v>Q：複合サービス事業(N=0)</c:v>
                </c:pt>
                <c:pt idx="12">
                  <c:v>R：ｻｰﾋﾞｽ業(他に分類されない)(N=23)</c:v>
                </c:pt>
                <c:pt idx="13">
                  <c:v>S：公務(N=6)</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兵庫県</c:v>
                </c:pt>
              </c:strCache>
            </c:strRef>
          </c:tx>
          <c:spPr>
            <a:solidFill>
              <a:srgbClr val="FF0066"/>
            </a:solidFill>
            <a:ln>
              <a:noFill/>
            </a:ln>
          </c:spPr>
          <c:invertIfNegative val="0"/>
          <c:cat>
            <c:strRef>
              <c:f>③特定事業所の現状把握!$BD$54:$BD$57</c:f>
              <c:strCache>
                <c:ptCount val="4"/>
                <c:pt idx="0">
                  <c:v>石油精製業・コークス製造業(N=1)</c:v>
                </c:pt>
                <c:pt idx="1">
                  <c:v>発電所・変電所(N=10)</c:v>
                </c:pt>
                <c:pt idx="2">
                  <c:v>ガス製造工場(N=1)</c:v>
                </c:pt>
                <c:pt idx="3">
                  <c:v>熱供給業(N=6)</c:v>
                </c:pt>
              </c:strCache>
            </c:strRef>
          </c:cat>
          <c:val>
            <c:numRef>
              <c:f>③特定事業所の現状把握!$BG$54:$BG$57</c:f>
              <c:numCache>
                <c:formatCode>[=0]#,##0;[&lt;1]0.00;#,##0</c:formatCode>
                <c:ptCount val="4"/>
                <c:pt idx="0">
                  <c:v>532.59299999999996</c:v>
                </c:pt>
                <c:pt idx="1">
                  <c:v>92.266199999999998</c:v>
                </c:pt>
                <c:pt idx="2">
                  <c:v>12.657</c:v>
                </c:pt>
                <c:pt idx="3">
                  <c:v>2.3266666666666667</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石油精製業・コークス製造業(N=1)</c:v>
                </c:pt>
                <c:pt idx="1">
                  <c:v>発電所・変電所(N=10)</c:v>
                </c:pt>
                <c:pt idx="2">
                  <c:v>ガス製造工場(N=1)</c:v>
                </c:pt>
                <c:pt idx="3">
                  <c:v>熱供給業(N=6)</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兵庫県</c:v>
                </c:pt>
              </c:strCache>
            </c:strRef>
          </c:tx>
          <c:spPr>
            <a:solidFill>
              <a:srgbClr val="FF0066"/>
            </a:solidFill>
            <a:ln>
              <a:noFill/>
            </a:ln>
          </c:spPr>
          <c:invertIfNegative val="0"/>
          <c:cat>
            <c:strRef>
              <c:f>③特定事業所の現状把握!$BD$16:$BD$20</c:f>
              <c:strCache>
                <c:ptCount val="5"/>
                <c:pt idx="0">
                  <c:v>14：パルプ・紙・紙加工品製造業(N=15)</c:v>
                </c:pt>
                <c:pt idx="1">
                  <c:v>16：化学工業(N=72)</c:v>
                </c:pt>
                <c:pt idx="2">
                  <c:v>17：石油製品・石炭製品製造業(N=3)</c:v>
                </c:pt>
                <c:pt idx="3">
                  <c:v>21：窯業・土石製品製造業(N=21)</c:v>
                </c:pt>
                <c:pt idx="4">
                  <c:v>22：鉄鋼業(N=36)</c:v>
                </c:pt>
              </c:strCache>
            </c:strRef>
          </c:cat>
          <c:val>
            <c:numRef>
              <c:f>③特定事業所の現状把握!$BG$16:$BG$20</c:f>
              <c:numCache>
                <c:formatCode>[=0]#,##0;[&lt;1]0.00;#,##0</c:formatCode>
                <c:ptCount val="5"/>
                <c:pt idx="0">
                  <c:v>26.812133333333335</c:v>
                </c:pt>
                <c:pt idx="1">
                  <c:v>41.799041666666668</c:v>
                </c:pt>
                <c:pt idx="2">
                  <c:v>4.4539999999999997</c:v>
                </c:pt>
                <c:pt idx="3">
                  <c:v>147.61047619047619</c:v>
                </c:pt>
                <c:pt idx="4">
                  <c:v>497.52805555555551</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14：パルプ・紙・紙加工品製造業(N=15)</c:v>
                </c:pt>
                <c:pt idx="1">
                  <c:v>16：化学工業(N=72)</c:v>
                </c:pt>
                <c:pt idx="2">
                  <c:v>17：石油製品・石炭製品製造業(N=3)</c:v>
                </c:pt>
                <c:pt idx="3">
                  <c:v>21：窯業・土石製品製造業(N=21)</c:v>
                </c:pt>
                <c:pt idx="4">
                  <c:v>22：鉄鋼業(N=36)</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3,608,738</c:v>
            </c:pt>
          </c:strCache>
        </c:strRef>
      </c:tx>
      <c:layout>
        <c:manualLayout>
          <c:xMode val="edge"/>
          <c:yMode val="edge"/>
          <c:x val="0.40159746063380586"/>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609640.16600005201</c:v>
                </c:pt>
                <c:pt idx="1">
                  <c:v>2499619.1999999727</c:v>
                </c:pt>
                <c:pt idx="2">
                  <c:v>55100</c:v>
                </c:pt>
                <c:pt idx="3">
                  <c:v>1499.1</c:v>
                </c:pt>
                <c:pt idx="4">
                  <c:v>0</c:v>
                </c:pt>
                <c:pt idx="5">
                  <c:v>442879.69799999997</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7,269,321</c:v>
            </c:pt>
          </c:strCache>
        </c:strRef>
      </c:tx>
      <c:layout>
        <c:manualLayout>
          <c:xMode val="edge"/>
          <c:yMode val="edge"/>
          <c:x val="0.39890486536521846"/>
          <c:y val="0.53507956533133427"/>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731641.35601998249</c:v>
                </c:pt>
                <c:pt idx="1">
                  <c:v>3306396.2929919632</c:v>
                </c:pt>
                <c:pt idx="2">
                  <c:v>119703.648</c:v>
                </c:pt>
                <c:pt idx="3">
                  <c:v>7879.2696000000005</c:v>
                </c:pt>
                <c:pt idx="4">
                  <c:v>0</c:v>
                </c:pt>
                <c:pt idx="5">
                  <c:v>3103700.9235839997</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4,084</c:v>
            </c:pt>
          </c:strCache>
        </c:strRef>
      </c:tx>
      <c:layout>
        <c:manualLayout>
          <c:xMode val="edge"/>
          <c:yMode val="edge"/>
          <c:x val="0.46611421811672538"/>
          <c:y val="0.41906031914300396"/>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兵庫県</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1340.0045200799998</c:v>
                </c:pt>
                <c:pt idx="1">
                  <c:v>518.97343172400019</c:v>
                </c:pt>
                <c:pt idx="2">
                  <c:v>7.0088434199999989</c:v>
                </c:pt>
                <c:pt idx="3">
                  <c:v>0.10977548399999998</c:v>
                </c:pt>
                <c:pt idx="4">
                  <c:v>459.02079443999997</c:v>
                </c:pt>
                <c:pt idx="5">
                  <c:v>1758.6006374100002</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33,708,726</c:v>
            </c:pt>
          </c:strCache>
        </c:strRef>
      </c:tx>
      <c:layout>
        <c:manualLayout>
          <c:xMode val="edge"/>
          <c:yMode val="edge"/>
          <c:x val="0.40880406011467163"/>
          <c:y val="0.5239747007663775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兵庫県</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27946292</c:v>
                </c:pt>
                <c:pt idx="1">
                  <c:v>5730000.0000000019</c:v>
                </c:pt>
                <c:pt idx="2">
                  <c:v>31935.999999999996</c:v>
                </c:pt>
                <c:pt idx="3">
                  <c:v>498</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81984</c:v>
                </c:pt>
                <c:pt idx="1">
                  <c:v>96624</c:v>
                </c:pt>
                <c:pt idx="2">
                  <c:v>117472.5</c:v>
                </c:pt>
                <c:pt idx="3">
                  <c:v>123869.20000000001</c:v>
                </c:pt>
                <c:pt idx="4">
                  <c:v>125346.1</c:v>
                </c:pt>
                <c:pt idx="5">
                  <c:v>155706.1</c:v>
                </c:pt>
                <c:pt idx="6">
                  <c:v>162282.26</c:v>
                </c:pt>
                <c:pt idx="7">
                  <c:v>359051.25999999995</c:v>
                </c:pt>
                <c:pt idx="8">
                  <c:v>442879.69799999997</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21.5</c:v>
                </c:pt>
                <c:pt idx="1">
                  <c:v>520.5</c:v>
                </c:pt>
                <c:pt idx="2">
                  <c:v>520.5</c:v>
                </c:pt>
                <c:pt idx="3">
                  <c:v>1038</c:v>
                </c:pt>
                <c:pt idx="4">
                  <c:v>1068.3</c:v>
                </c:pt>
                <c:pt idx="5">
                  <c:v>1168.0999999999999</c:v>
                </c:pt>
                <c:pt idx="6">
                  <c:v>1392.9</c:v>
                </c:pt>
                <c:pt idx="7">
                  <c:v>1392.8999999999999</c:v>
                </c:pt>
                <c:pt idx="8">
                  <c:v>1499.1</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55100</c:v>
                </c:pt>
                <c:pt idx="1">
                  <c:v>55100</c:v>
                </c:pt>
                <c:pt idx="2">
                  <c:v>55100</c:v>
                </c:pt>
                <c:pt idx="3">
                  <c:v>55100</c:v>
                </c:pt>
                <c:pt idx="4">
                  <c:v>55100</c:v>
                </c:pt>
                <c:pt idx="5">
                  <c:v>55100</c:v>
                </c:pt>
                <c:pt idx="6">
                  <c:v>55100</c:v>
                </c:pt>
                <c:pt idx="7">
                  <c:v>55100</c:v>
                </c:pt>
                <c:pt idx="8">
                  <c:v>55100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1132113.6000000001</c:v>
                </c:pt>
                <c:pt idx="1">
                  <c:v>1366375.5</c:v>
                </c:pt>
                <c:pt idx="2">
                  <c:v>1551676.4000000011</c:v>
                </c:pt>
                <c:pt idx="3">
                  <c:v>1756376.2</c:v>
                </c:pt>
                <c:pt idx="4">
                  <c:v>1887510.7000000009</c:v>
                </c:pt>
                <c:pt idx="5">
                  <c:v>2123545.0000000009</c:v>
                </c:pt>
                <c:pt idx="6">
                  <c:v>2232333.7999999588</c:v>
                </c:pt>
                <c:pt idx="7">
                  <c:v>2341606.8999999631</c:v>
                </c:pt>
                <c:pt idx="8">
                  <c:v>2499619.1999999727</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347075.86599999998</c:v>
                </c:pt>
                <c:pt idx="1">
                  <c:v>377253.76599999983</c:v>
                </c:pt>
                <c:pt idx="2">
                  <c:v>400479.56600000022</c:v>
                </c:pt>
                <c:pt idx="3">
                  <c:v>427316.06599999836</c:v>
                </c:pt>
                <c:pt idx="4">
                  <c:v>454272.16600000073</c:v>
                </c:pt>
                <c:pt idx="5">
                  <c:v>485398.06600000168</c:v>
                </c:pt>
                <c:pt idx="6">
                  <c:v>523055.66599999712</c:v>
                </c:pt>
                <c:pt idx="7">
                  <c:v>568817.06600002048</c:v>
                </c:pt>
                <c:pt idx="8">
                  <c:v>609640.16600005201</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7.3017554565771331E-2</c:v>
                </c:pt>
                <c:pt idx="1">
                  <c:v>8.9744258014017073E-2</c:v>
                </c:pt>
                <c:pt idx="2">
                  <c:v>9.851529083230369E-2</c:v>
                </c:pt>
                <c:pt idx="3">
                  <c:v>0.11200600045587943</c:v>
                </c:pt>
                <c:pt idx="4">
                  <c:v>0.11810096094954016</c:v>
                </c:pt>
                <c:pt idx="5">
                  <c:v>0.13711669670542878</c:v>
                </c:pt>
                <c:pt idx="6">
                  <c:v>0.1380159307332168</c:v>
                </c:pt>
                <c:pt idx="7">
                  <c:v>0.18511675072370129</c:v>
                </c:pt>
                <c:pt idx="8">
                  <c:v>0.20949909765682523</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34303.734159692081</c:v>
                </c:pt>
                <c:pt idx="2">
                  <c:v>256.18913102860847</c:v>
                </c:pt>
                <c:pt idx="3">
                  <c:v>317.89411780613892</c:v>
                </c:pt>
                <c:pt idx="4">
                  <c:v>9145.0575139772118</c:v>
                </c:pt>
                <c:pt idx="5">
                  <c:v>7814.750539068109</c:v>
                </c:pt>
                <c:pt idx="7">
                  <c:v>7005.739362976874</c:v>
                </c:pt>
                <c:pt idx="8">
                  <c:v>437.46984954435902</c:v>
                </c:pt>
                <c:pt idx="9">
                  <c:v>525.96925944946406</c:v>
                </c:pt>
                <c:pt idx="10">
                  <c:v>714.72073745267278</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34877.817408526826</c:v>
                </c:pt>
                <c:pt idx="4" formatCode="#,##0">
                  <c:v>9145.0575139772118</c:v>
                </c:pt>
                <c:pt idx="5" formatCode="#,##0">
                  <c:v>7814.750539068109</c:v>
                </c:pt>
                <c:pt idx="6" formatCode="#,##0">
                  <c:v>7969.1784719706975</c:v>
                </c:pt>
                <c:pt idx="10" formatCode="#,##0">
                  <c:v>714.72073745267278</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89099</c:v>
                </c:pt>
                <c:pt idx="1">
                  <c:v>95691</c:v>
                </c:pt>
                <c:pt idx="2">
                  <c:v>100633</c:v>
                </c:pt>
                <c:pt idx="3">
                  <c:v>106198</c:v>
                </c:pt>
                <c:pt idx="4">
                  <c:v>111900</c:v>
                </c:pt>
                <c:pt idx="5">
                  <c:v>117801</c:v>
                </c:pt>
                <c:pt idx="6">
                  <c:v>124346</c:v>
                </c:pt>
                <c:pt idx="7">
                  <c:v>132538</c:v>
                </c:pt>
                <c:pt idx="8">
                  <c:v>140198</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34698581.385317579</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7269321.4901959458</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51836015.852999993</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37222347.779999994</c:v>
                </c:pt>
                <c:pt idx="1">
                  <c:v>14415928.659000004</c:v>
                </c:pt>
                <c:pt idx="2">
                  <c:v>194690.09499999997</c:v>
                </c:pt>
                <c:pt idx="3">
                  <c:v>3049.3189999999995</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4038037.6490119458</c:v>
                </c:pt>
                <c:pt idx="1">
                  <c:v>119703.648</c:v>
                </c:pt>
                <c:pt idx="2">
                  <c:v>7879.2696000000005</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排出量比較シート!$DN$21:$DN$68</c:f>
              <c:numCache>
                <c:formatCode>0.0%;;</c:formatCode>
                <c:ptCount val="48"/>
                <c:pt idx="0">
                  <c:v>0.78</c:v>
                </c:pt>
                <c:pt idx="1">
                  <c:v>0.83</c:v>
                </c:pt>
                <c:pt idx="2">
                  <c:v>0.92</c:v>
                </c:pt>
                <c:pt idx="3">
                  <c:v>0.65</c:v>
                </c:pt>
                <c:pt idx="4">
                  <c:v>0.56999999999999995</c:v>
                </c:pt>
                <c:pt idx="5">
                  <c:v>0.71</c:v>
                </c:pt>
                <c:pt idx="6">
                  <c:v>0.59</c:v>
                </c:pt>
                <c:pt idx="7">
                  <c:v>0.84</c:v>
                </c:pt>
                <c:pt idx="8">
                  <c:v>0.87</c:v>
                </c:pt>
                <c:pt idx="9">
                  <c:v>0.9</c:v>
                </c:pt>
                <c:pt idx="10">
                  <c:v>0.78</c:v>
                </c:pt>
                <c:pt idx="11">
                  <c:v>0.79</c:v>
                </c:pt>
                <c:pt idx="12">
                  <c:v>0.14000000000000001</c:v>
                </c:pt>
                <c:pt idx="13">
                  <c:v>0.65</c:v>
                </c:pt>
                <c:pt idx="14">
                  <c:v>0.78</c:v>
                </c:pt>
                <c:pt idx="15">
                  <c:v>0.84</c:v>
                </c:pt>
                <c:pt idx="16">
                  <c:v>0.64</c:v>
                </c:pt>
                <c:pt idx="17">
                  <c:v>0.81</c:v>
                </c:pt>
                <c:pt idx="18">
                  <c:v>0.83</c:v>
                </c:pt>
                <c:pt idx="19">
                  <c:v>0.81</c:v>
                </c:pt>
                <c:pt idx="20">
                  <c:v>0.87</c:v>
                </c:pt>
                <c:pt idx="21">
                  <c:v>0.87</c:v>
                </c:pt>
                <c:pt idx="22">
                  <c:v>0.83</c:v>
                </c:pt>
                <c:pt idx="23">
                  <c:v>0.77</c:v>
                </c:pt>
                <c:pt idx="24">
                  <c:v>0.93</c:v>
                </c:pt>
                <c:pt idx="25">
                  <c:v>0.53</c:v>
                </c:pt>
                <c:pt idx="26">
                  <c:v>0.55000000000000004</c:v>
                </c:pt>
                <c:pt idx="27">
                  <c:v>0.89</c:v>
                </c:pt>
                <c:pt idx="28">
                  <c:v>0.69</c:v>
                </c:pt>
                <c:pt idx="29">
                  <c:v>0.84</c:v>
                </c:pt>
                <c:pt idx="30">
                  <c:v>0.82</c:v>
                </c:pt>
                <c:pt idx="31">
                  <c:v>0.74</c:v>
                </c:pt>
                <c:pt idx="32">
                  <c:v>0.84</c:v>
                </c:pt>
                <c:pt idx="33">
                  <c:v>0.94</c:v>
                </c:pt>
                <c:pt idx="34">
                  <c:v>0.89</c:v>
                </c:pt>
                <c:pt idx="35">
                  <c:v>0.67</c:v>
                </c:pt>
                <c:pt idx="36">
                  <c:v>0.57999999999999996</c:v>
                </c:pt>
                <c:pt idx="37">
                  <c:v>0.82</c:v>
                </c:pt>
                <c:pt idx="38">
                  <c:v>0.93</c:v>
                </c:pt>
                <c:pt idx="39">
                  <c:v>0.9</c:v>
                </c:pt>
                <c:pt idx="40">
                  <c:v>0.88</c:v>
                </c:pt>
                <c:pt idx="41">
                  <c:v>0.39</c:v>
                </c:pt>
                <c:pt idx="42">
                  <c:v>0.78</c:v>
                </c:pt>
                <c:pt idx="43">
                  <c:v>0.93</c:v>
                </c:pt>
                <c:pt idx="44">
                  <c:v>0.94</c:v>
                </c:pt>
                <c:pt idx="45">
                  <c:v>0.67</c:v>
                </c:pt>
                <c:pt idx="46">
                  <c:v>0.35</c:v>
                </c:pt>
                <c:pt idx="47">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排出量比較シート!$DO$21:$DO$68</c:f>
              <c:numCache>
                <c:formatCode>0.0%;;</c:formatCode>
                <c:ptCount val="48"/>
                <c:pt idx="0">
                  <c:v>0</c:v>
                </c:pt>
                <c:pt idx="1">
                  <c:v>0.01</c:v>
                </c:pt>
                <c:pt idx="2">
                  <c:v>0</c:v>
                </c:pt>
                <c:pt idx="3">
                  <c:v>0</c:v>
                </c:pt>
                <c:pt idx="4">
                  <c:v>0.01</c:v>
                </c:pt>
                <c:pt idx="5">
                  <c:v>0</c:v>
                </c:pt>
                <c:pt idx="6">
                  <c:v>0</c:v>
                </c:pt>
                <c:pt idx="7">
                  <c:v>0</c:v>
                </c:pt>
                <c:pt idx="8">
                  <c:v>0.01</c:v>
                </c:pt>
                <c:pt idx="9">
                  <c:v>0</c:v>
                </c:pt>
                <c:pt idx="10">
                  <c:v>0</c:v>
                </c:pt>
                <c:pt idx="11">
                  <c:v>0</c:v>
                </c:pt>
                <c:pt idx="12">
                  <c:v>0</c:v>
                </c:pt>
                <c:pt idx="13">
                  <c:v>0</c:v>
                </c:pt>
                <c:pt idx="14">
                  <c:v>0.04</c:v>
                </c:pt>
                <c:pt idx="15">
                  <c:v>0</c:v>
                </c:pt>
                <c:pt idx="16">
                  <c:v>0</c:v>
                </c:pt>
                <c:pt idx="17">
                  <c:v>0</c:v>
                </c:pt>
                <c:pt idx="18">
                  <c:v>0.01</c:v>
                </c:pt>
                <c:pt idx="19">
                  <c:v>0</c:v>
                </c:pt>
                <c:pt idx="20">
                  <c:v>0.04</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0.01</c:v>
                </c:pt>
                <c:pt idx="39">
                  <c:v>0</c:v>
                </c:pt>
                <c:pt idx="40">
                  <c:v>0</c:v>
                </c:pt>
                <c:pt idx="41">
                  <c:v>0</c:v>
                </c:pt>
                <c:pt idx="42">
                  <c:v>0</c:v>
                </c:pt>
                <c:pt idx="43">
                  <c:v>0</c:v>
                </c:pt>
                <c:pt idx="44">
                  <c:v>0</c:v>
                </c:pt>
                <c:pt idx="45">
                  <c:v>0.01</c:v>
                </c:pt>
                <c:pt idx="46">
                  <c:v>0.01</c:v>
                </c:pt>
                <c:pt idx="47">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排出量比較シート!$DP$21:$DP$68</c:f>
              <c:numCache>
                <c:formatCode>0.0%;;</c:formatCode>
                <c:ptCount val="48"/>
                <c:pt idx="0">
                  <c:v>0</c:v>
                </c:pt>
                <c:pt idx="1">
                  <c:v>0.01</c:v>
                </c:pt>
                <c:pt idx="2">
                  <c:v>0</c:v>
                </c:pt>
                <c:pt idx="3">
                  <c:v>0</c:v>
                </c:pt>
                <c:pt idx="4">
                  <c:v>0.01</c:v>
                </c:pt>
                <c:pt idx="5">
                  <c:v>0</c:v>
                </c:pt>
                <c:pt idx="6">
                  <c:v>0</c:v>
                </c:pt>
                <c:pt idx="7">
                  <c:v>0</c:v>
                </c:pt>
                <c:pt idx="8">
                  <c:v>0.01</c:v>
                </c:pt>
                <c:pt idx="9">
                  <c:v>0</c:v>
                </c:pt>
                <c:pt idx="10">
                  <c:v>0</c:v>
                </c:pt>
                <c:pt idx="11">
                  <c:v>0</c:v>
                </c:pt>
                <c:pt idx="12">
                  <c:v>0</c:v>
                </c:pt>
                <c:pt idx="13">
                  <c:v>0</c:v>
                </c:pt>
                <c:pt idx="14">
                  <c:v>0.01</c:v>
                </c:pt>
                <c:pt idx="15">
                  <c:v>0</c:v>
                </c:pt>
                <c:pt idx="16">
                  <c:v>0</c:v>
                </c:pt>
                <c:pt idx="17">
                  <c:v>0</c:v>
                </c:pt>
                <c:pt idx="18">
                  <c:v>0</c:v>
                </c:pt>
                <c:pt idx="19">
                  <c:v>0.02</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0.01</c:v>
                </c:pt>
                <c:pt idx="37">
                  <c:v>0</c:v>
                </c:pt>
                <c:pt idx="38">
                  <c:v>0</c:v>
                </c:pt>
                <c:pt idx="39">
                  <c:v>0</c:v>
                </c:pt>
                <c:pt idx="40">
                  <c:v>0</c:v>
                </c:pt>
                <c:pt idx="41">
                  <c:v>0</c:v>
                </c:pt>
                <c:pt idx="42">
                  <c:v>0</c:v>
                </c:pt>
                <c:pt idx="43">
                  <c:v>0</c:v>
                </c:pt>
                <c:pt idx="44">
                  <c:v>0</c:v>
                </c:pt>
                <c:pt idx="45">
                  <c:v>0.03</c:v>
                </c:pt>
                <c:pt idx="46">
                  <c:v>0</c:v>
                </c:pt>
                <c:pt idx="47">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排出量比較シート!$DQ$21:$DQ$68</c:f>
              <c:numCache>
                <c:formatCode>0.0%;;</c:formatCode>
                <c:ptCount val="48"/>
                <c:pt idx="0">
                  <c:v>0.1</c:v>
                </c:pt>
                <c:pt idx="1">
                  <c:v>0.14000000000000001</c:v>
                </c:pt>
                <c:pt idx="2">
                  <c:v>0.08</c:v>
                </c:pt>
                <c:pt idx="3">
                  <c:v>0.13</c:v>
                </c:pt>
                <c:pt idx="4">
                  <c:v>0.18</c:v>
                </c:pt>
                <c:pt idx="5">
                  <c:v>0.14000000000000001</c:v>
                </c:pt>
                <c:pt idx="6">
                  <c:v>0.12</c:v>
                </c:pt>
                <c:pt idx="7">
                  <c:v>0.05</c:v>
                </c:pt>
                <c:pt idx="8">
                  <c:v>0.1</c:v>
                </c:pt>
                <c:pt idx="9">
                  <c:v>0.09</c:v>
                </c:pt>
                <c:pt idx="10">
                  <c:v>0.21</c:v>
                </c:pt>
                <c:pt idx="11">
                  <c:v>7.0000000000000007E-2</c:v>
                </c:pt>
                <c:pt idx="12">
                  <c:v>0.84</c:v>
                </c:pt>
                <c:pt idx="13">
                  <c:v>0.15</c:v>
                </c:pt>
                <c:pt idx="14">
                  <c:v>0.06</c:v>
                </c:pt>
                <c:pt idx="15">
                  <c:v>0.09</c:v>
                </c:pt>
                <c:pt idx="16">
                  <c:v>0.15</c:v>
                </c:pt>
                <c:pt idx="17">
                  <c:v>0.05</c:v>
                </c:pt>
                <c:pt idx="18">
                  <c:v>0.16</c:v>
                </c:pt>
                <c:pt idx="19">
                  <c:v>0.17</c:v>
                </c:pt>
                <c:pt idx="20">
                  <c:v>0.09</c:v>
                </c:pt>
                <c:pt idx="21">
                  <c:v>0.09</c:v>
                </c:pt>
                <c:pt idx="22">
                  <c:v>7.0000000000000007E-2</c:v>
                </c:pt>
                <c:pt idx="23">
                  <c:v>0.04</c:v>
                </c:pt>
                <c:pt idx="24">
                  <c:v>7.0000000000000007E-2</c:v>
                </c:pt>
                <c:pt idx="25">
                  <c:v>0.26</c:v>
                </c:pt>
                <c:pt idx="26">
                  <c:v>0.31</c:v>
                </c:pt>
                <c:pt idx="27">
                  <c:v>0.06</c:v>
                </c:pt>
                <c:pt idx="28">
                  <c:v>0.31</c:v>
                </c:pt>
                <c:pt idx="29">
                  <c:v>0.02</c:v>
                </c:pt>
                <c:pt idx="30">
                  <c:v>0.18</c:v>
                </c:pt>
                <c:pt idx="31">
                  <c:v>0.09</c:v>
                </c:pt>
                <c:pt idx="32">
                  <c:v>0.02</c:v>
                </c:pt>
                <c:pt idx="33">
                  <c:v>0.03</c:v>
                </c:pt>
                <c:pt idx="34">
                  <c:v>0.01</c:v>
                </c:pt>
                <c:pt idx="35">
                  <c:v>0.05</c:v>
                </c:pt>
                <c:pt idx="36">
                  <c:v>0.13</c:v>
                </c:pt>
                <c:pt idx="37">
                  <c:v>0.04</c:v>
                </c:pt>
                <c:pt idx="38">
                  <c:v>0.04</c:v>
                </c:pt>
                <c:pt idx="39">
                  <c:v>0.06</c:v>
                </c:pt>
                <c:pt idx="40">
                  <c:v>0.11</c:v>
                </c:pt>
                <c:pt idx="41">
                  <c:v>0.08</c:v>
                </c:pt>
                <c:pt idx="42">
                  <c:v>0.09</c:v>
                </c:pt>
                <c:pt idx="43">
                  <c:v>0.01</c:v>
                </c:pt>
                <c:pt idx="44">
                  <c:v>0.06</c:v>
                </c:pt>
                <c:pt idx="45">
                  <c:v>0.27</c:v>
                </c:pt>
                <c:pt idx="46">
                  <c:v>0.31</c:v>
                </c:pt>
                <c:pt idx="47">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排出量比較シート!$DR$21:$DR$68</c:f>
              <c:numCache>
                <c:formatCode>0.0%;;</c:formatCode>
                <c:ptCount val="48"/>
                <c:pt idx="0">
                  <c:v>0.11</c:v>
                </c:pt>
                <c:pt idx="1">
                  <c:v>0.01</c:v>
                </c:pt>
                <c:pt idx="2">
                  <c:v>0</c:v>
                </c:pt>
                <c:pt idx="3">
                  <c:v>0.21</c:v>
                </c:pt>
                <c:pt idx="4">
                  <c:v>0.24</c:v>
                </c:pt>
                <c:pt idx="5">
                  <c:v>0.15</c:v>
                </c:pt>
                <c:pt idx="6">
                  <c:v>0.28000000000000003</c:v>
                </c:pt>
                <c:pt idx="7">
                  <c:v>0.11</c:v>
                </c:pt>
                <c:pt idx="8">
                  <c:v>0.01</c:v>
                </c:pt>
                <c:pt idx="9">
                  <c:v>0.01</c:v>
                </c:pt>
                <c:pt idx="10">
                  <c:v>0</c:v>
                </c:pt>
                <c:pt idx="11">
                  <c:v>0.14000000000000001</c:v>
                </c:pt>
                <c:pt idx="12">
                  <c:v>0.02</c:v>
                </c:pt>
                <c:pt idx="13">
                  <c:v>0.2</c:v>
                </c:pt>
                <c:pt idx="14">
                  <c:v>0.11</c:v>
                </c:pt>
                <c:pt idx="15">
                  <c:v>7.0000000000000007E-2</c:v>
                </c:pt>
                <c:pt idx="16">
                  <c:v>0.2</c:v>
                </c:pt>
                <c:pt idx="17">
                  <c:v>0.14000000000000001</c:v>
                </c:pt>
                <c:pt idx="18">
                  <c:v>0</c:v>
                </c:pt>
                <c:pt idx="19">
                  <c:v>0</c:v>
                </c:pt>
                <c:pt idx="20">
                  <c:v>0</c:v>
                </c:pt>
                <c:pt idx="21">
                  <c:v>0.03</c:v>
                </c:pt>
                <c:pt idx="22">
                  <c:v>0.1</c:v>
                </c:pt>
                <c:pt idx="23">
                  <c:v>0.18</c:v>
                </c:pt>
                <c:pt idx="24">
                  <c:v>0</c:v>
                </c:pt>
                <c:pt idx="25">
                  <c:v>0.21</c:v>
                </c:pt>
                <c:pt idx="26">
                  <c:v>0.15</c:v>
                </c:pt>
                <c:pt idx="27">
                  <c:v>0.05</c:v>
                </c:pt>
                <c:pt idx="28">
                  <c:v>0</c:v>
                </c:pt>
                <c:pt idx="29">
                  <c:v>0.13</c:v>
                </c:pt>
                <c:pt idx="30">
                  <c:v>0</c:v>
                </c:pt>
                <c:pt idx="31">
                  <c:v>0.17</c:v>
                </c:pt>
                <c:pt idx="32">
                  <c:v>0.14000000000000001</c:v>
                </c:pt>
                <c:pt idx="33">
                  <c:v>0.03</c:v>
                </c:pt>
                <c:pt idx="34">
                  <c:v>0.1</c:v>
                </c:pt>
                <c:pt idx="35">
                  <c:v>0.28000000000000003</c:v>
                </c:pt>
                <c:pt idx="36">
                  <c:v>0.28999999999999998</c:v>
                </c:pt>
                <c:pt idx="37">
                  <c:v>0.13</c:v>
                </c:pt>
                <c:pt idx="38">
                  <c:v>0.02</c:v>
                </c:pt>
                <c:pt idx="39">
                  <c:v>0.04</c:v>
                </c:pt>
                <c:pt idx="40">
                  <c:v>0.01</c:v>
                </c:pt>
                <c:pt idx="41">
                  <c:v>0.52</c:v>
                </c:pt>
                <c:pt idx="42">
                  <c:v>0.12</c:v>
                </c:pt>
                <c:pt idx="43">
                  <c:v>0.06</c:v>
                </c:pt>
                <c:pt idx="44">
                  <c:v>0</c:v>
                </c:pt>
                <c:pt idx="45">
                  <c:v>0.02</c:v>
                </c:pt>
                <c:pt idx="46">
                  <c:v>0.33</c:v>
                </c:pt>
                <c:pt idx="47">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排出量比較シート!$DS$21:$DS$68</c:f>
              <c:numCache>
                <c:formatCode>0.0%;;</c:formatCode>
                <c:ptCount val="4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排出量比較シート!$DF$21:$DF$68</c:f>
              <c:numCache>
                <c:formatCode>#,##0;;</c:formatCode>
                <c:ptCount val="48"/>
                <c:pt idx="0">
                  <c:v>233</c:v>
                </c:pt>
                <c:pt idx="1">
                  <c:v>59</c:v>
                </c:pt>
                <c:pt idx="2">
                  <c:v>100</c:v>
                </c:pt>
                <c:pt idx="3">
                  <c:v>127</c:v>
                </c:pt>
                <c:pt idx="4">
                  <c:v>51</c:v>
                </c:pt>
                <c:pt idx="5">
                  <c:v>97</c:v>
                </c:pt>
                <c:pt idx="6">
                  <c:v>224</c:v>
                </c:pt>
                <c:pt idx="7">
                  <c:v>426</c:v>
                </c:pt>
                <c:pt idx="8">
                  <c:v>284</c:v>
                </c:pt>
                <c:pt idx="9">
                  <c:v>282</c:v>
                </c:pt>
                <c:pt idx="10">
                  <c:v>418</c:v>
                </c:pt>
                <c:pt idx="11">
                  <c:v>342</c:v>
                </c:pt>
                <c:pt idx="12">
                  <c:v>137</c:v>
                </c:pt>
                <c:pt idx="13">
                  <c:v>414</c:v>
                </c:pt>
                <c:pt idx="14">
                  <c:v>184</c:v>
                </c:pt>
                <c:pt idx="15">
                  <c:v>164</c:v>
                </c:pt>
                <c:pt idx="16">
                  <c:v>112</c:v>
                </c:pt>
                <c:pt idx="17">
                  <c:v>105</c:v>
                </c:pt>
                <c:pt idx="18">
                  <c:v>89</c:v>
                </c:pt>
                <c:pt idx="19">
                  <c:v>212</c:v>
                </c:pt>
                <c:pt idx="20">
                  <c:v>282</c:v>
                </c:pt>
                <c:pt idx="21">
                  <c:v>527</c:v>
                </c:pt>
                <c:pt idx="22">
                  <c:v>763</c:v>
                </c:pt>
                <c:pt idx="23">
                  <c:v>274</c:v>
                </c:pt>
                <c:pt idx="24">
                  <c:v>258</c:v>
                </c:pt>
                <c:pt idx="25">
                  <c:v>137</c:v>
                </c:pt>
                <c:pt idx="26">
                  <c:v>374</c:v>
                </c:pt>
                <c:pt idx="27">
                  <c:v>466</c:v>
                </c:pt>
                <c:pt idx="28">
                  <c:v>55</c:v>
                </c:pt>
                <c:pt idx="29">
                  <c:v>58</c:v>
                </c:pt>
                <c:pt idx="30">
                  <c:v>32</c:v>
                </c:pt>
                <c:pt idx="31">
                  <c:v>47</c:v>
                </c:pt>
                <c:pt idx="32">
                  <c:v>231</c:v>
                </c:pt>
                <c:pt idx="33">
                  <c:v>200</c:v>
                </c:pt>
                <c:pt idx="34">
                  <c:v>158</c:v>
                </c:pt>
                <c:pt idx="35">
                  <c:v>65</c:v>
                </c:pt>
                <c:pt idx="36">
                  <c:v>85</c:v>
                </c:pt>
                <c:pt idx="37">
                  <c:v>128</c:v>
                </c:pt>
                <c:pt idx="38">
                  <c:v>31</c:v>
                </c:pt>
                <c:pt idx="39">
                  <c:v>275</c:v>
                </c:pt>
                <c:pt idx="40">
                  <c:v>83</c:v>
                </c:pt>
                <c:pt idx="41">
                  <c:v>37</c:v>
                </c:pt>
                <c:pt idx="42">
                  <c:v>118</c:v>
                </c:pt>
                <c:pt idx="43">
                  <c:v>95</c:v>
                </c:pt>
                <c:pt idx="44">
                  <c:v>76</c:v>
                </c:pt>
                <c:pt idx="45">
                  <c:v>57</c:v>
                </c:pt>
                <c:pt idx="46">
                  <c:v>20</c:v>
                </c:pt>
                <c:pt idx="47">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排出量比較シート!$DG$21:$DG$68</c:f>
              <c:numCache>
                <c:formatCode>#,##0;;</c:formatCode>
                <c:ptCount val="48"/>
                <c:pt idx="0">
                  <c:v>5</c:v>
                </c:pt>
                <c:pt idx="1">
                  <c:v>2</c:v>
                </c:pt>
                <c:pt idx="2">
                  <c:v>1</c:v>
                </c:pt>
                <c:pt idx="3">
                  <c:v>1</c:v>
                </c:pt>
                <c:pt idx="4">
                  <c:v>3</c:v>
                </c:pt>
                <c:pt idx="5">
                  <c:v>0</c:v>
                </c:pt>
                <c:pt idx="6">
                  <c:v>0</c:v>
                </c:pt>
                <c:pt idx="7">
                  <c:v>0</c:v>
                </c:pt>
                <c:pt idx="8">
                  <c:v>3</c:v>
                </c:pt>
                <c:pt idx="9">
                  <c:v>0</c:v>
                </c:pt>
                <c:pt idx="10">
                  <c:v>6</c:v>
                </c:pt>
                <c:pt idx="11">
                  <c:v>4</c:v>
                </c:pt>
                <c:pt idx="12">
                  <c:v>5</c:v>
                </c:pt>
                <c:pt idx="13">
                  <c:v>2</c:v>
                </c:pt>
                <c:pt idx="14">
                  <c:v>7</c:v>
                </c:pt>
                <c:pt idx="15">
                  <c:v>0</c:v>
                </c:pt>
                <c:pt idx="16">
                  <c:v>0</c:v>
                </c:pt>
                <c:pt idx="17">
                  <c:v>0</c:v>
                </c:pt>
                <c:pt idx="18">
                  <c:v>1</c:v>
                </c:pt>
                <c:pt idx="19">
                  <c:v>0</c:v>
                </c:pt>
                <c:pt idx="20">
                  <c:v>2</c:v>
                </c:pt>
                <c:pt idx="21">
                  <c:v>0</c:v>
                </c:pt>
                <c:pt idx="22">
                  <c:v>0</c:v>
                </c:pt>
                <c:pt idx="23">
                  <c:v>2</c:v>
                </c:pt>
                <c:pt idx="24">
                  <c:v>1</c:v>
                </c:pt>
                <c:pt idx="25">
                  <c:v>1</c:v>
                </c:pt>
                <c:pt idx="26">
                  <c:v>0</c:v>
                </c:pt>
                <c:pt idx="27">
                  <c:v>1</c:v>
                </c:pt>
                <c:pt idx="28">
                  <c:v>0</c:v>
                </c:pt>
                <c:pt idx="29">
                  <c:v>0</c:v>
                </c:pt>
                <c:pt idx="30">
                  <c:v>0</c:v>
                </c:pt>
                <c:pt idx="31">
                  <c:v>0</c:v>
                </c:pt>
                <c:pt idx="32">
                  <c:v>1</c:v>
                </c:pt>
                <c:pt idx="33">
                  <c:v>0</c:v>
                </c:pt>
                <c:pt idx="34">
                  <c:v>2</c:v>
                </c:pt>
                <c:pt idx="35">
                  <c:v>0</c:v>
                </c:pt>
                <c:pt idx="36">
                  <c:v>0</c:v>
                </c:pt>
                <c:pt idx="37">
                  <c:v>0</c:v>
                </c:pt>
                <c:pt idx="38">
                  <c:v>2</c:v>
                </c:pt>
                <c:pt idx="39">
                  <c:v>3</c:v>
                </c:pt>
                <c:pt idx="40">
                  <c:v>0</c:v>
                </c:pt>
                <c:pt idx="41">
                  <c:v>0</c:v>
                </c:pt>
                <c:pt idx="42">
                  <c:v>0</c:v>
                </c:pt>
                <c:pt idx="43">
                  <c:v>4</c:v>
                </c:pt>
                <c:pt idx="44">
                  <c:v>0</c:v>
                </c:pt>
                <c:pt idx="45">
                  <c:v>1</c:v>
                </c:pt>
                <c:pt idx="46">
                  <c:v>1</c:v>
                </c:pt>
                <c:pt idx="47">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排出量比較シート!$DH$21:$DH$68</c:f>
              <c:numCache>
                <c:formatCode>#,##0;;</c:formatCode>
                <c:ptCount val="48"/>
                <c:pt idx="0">
                  <c:v>6</c:v>
                </c:pt>
                <c:pt idx="1">
                  <c:v>2</c:v>
                </c:pt>
                <c:pt idx="2">
                  <c:v>1</c:v>
                </c:pt>
                <c:pt idx="3">
                  <c:v>2</c:v>
                </c:pt>
                <c:pt idx="4">
                  <c:v>4</c:v>
                </c:pt>
                <c:pt idx="5">
                  <c:v>0</c:v>
                </c:pt>
                <c:pt idx="6">
                  <c:v>2</c:v>
                </c:pt>
                <c:pt idx="7">
                  <c:v>1</c:v>
                </c:pt>
                <c:pt idx="8">
                  <c:v>3</c:v>
                </c:pt>
                <c:pt idx="9">
                  <c:v>1</c:v>
                </c:pt>
                <c:pt idx="10">
                  <c:v>0</c:v>
                </c:pt>
                <c:pt idx="11">
                  <c:v>6</c:v>
                </c:pt>
                <c:pt idx="12">
                  <c:v>0</c:v>
                </c:pt>
                <c:pt idx="13">
                  <c:v>1</c:v>
                </c:pt>
                <c:pt idx="14">
                  <c:v>9</c:v>
                </c:pt>
                <c:pt idx="15">
                  <c:v>1</c:v>
                </c:pt>
                <c:pt idx="16">
                  <c:v>2</c:v>
                </c:pt>
                <c:pt idx="17">
                  <c:v>0</c:v>
                </c:pt>
                <c:pt idx="18">
                  <c:v>0</c:v>
                </c:pt>
                <c:pt idx="19">
                  <c:v>7</c:v>
                </c:pt>
                <c:pt idx="20">
                  <c:v>2</c:v>
                </c:pt>
                <c:pt idx="21">
                  <c:v>4</c:v>
                </c:pt>
                <c:pt idx="22">
                  <c:v>0</c:v>
                </c:pt>
                <c:pt idx="23">
                  <c:v>6</c:v>
                </c:pt>
                <c:pt idx="24">
                  <c:v>1</c:v>
                </c:pt>
                <c:pt idx="25">
                  <c:v>2</c:v>
                </c:pt>
                <c:pt idx="26">
                  <c:v>0</c:v>
                </c:pt>
                <c:pt idx="27">
                  <c:v>1</c:v>
                </c:pt>
                <c:pt idx="28">
                  <c:v>0</c:v>
                </c:pt>
                <c:pt idx="29">
                  <c:v>0</c:v>
                </c:pt>
                <c:pt idx="30">
                  <c:v>0</c:v>
                </c:pt>
                <c:pt idx="31">
                  <c:v>0</c:v>
                </c:pt>
                <c:pt idx="32">
                  <c:v>1</c:v>
                </c:pt>
                <c:pt idx="33">
                  <c:v>4</c:v>
                </c:pt>
                <c:pt idx="34">
                  <c:v>0</c:v>
                </c:pt>
                <c:pt idx="35">
                  <c:v>0</c:v>
                </c:pt>
                <c:pt idx="36">
                  <c:v>1</c:v>
                </c:pt>
                <c:pt idx="37">
                  <c:v>2</c:v>
                </c:pt>
                <c:pt idx="38">
                  <c:v>0</c:v>
                </c:pt>
                <c:pt idx="39">
                  <c:v>4</c:v>
                </c:pt>
                <c:pt idx="40">
                  <c:v>1</c:v>
                </c:pt>
                <c:pt idx="41">
                  <c:v>0</c:v>
                </c:pt>
                <c:pt idx="42">
                  <c:v>0</c:v>
                </c:pt>
                <c:pt idx="43">
                  <c:v>1</c:v>
                </c:pt>
                <c:pt idx="44">
                  <c:v>1</c:v>
                </c:pt>
                <c:pt idx="45">
                  <c:v>5</c:v>
                </c:pt>
                <c:pt idx="46">
                  <c:v>0</c:v>
                </c:pt>
                <c:pt idx="47">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排出量比較シート!$DI$21:$DI$68</c:f>
              <c:numCache>
                <c:formatCode>#,##0;;</c:formatCode>
                <c:ptCount val="48"/>
                <c:pt idx="0">
                  <c:v>252</c:v>
                </c:pt>
                <c:pt idx="1">
                  <c:v>55</c:v>
                </c:pt>
                <c:pt idx="2">
                  <c:v>42</c:v>
                </c:pt>
                <c:pt idx="3">
                  <c:v>78</c:v>
                </c:pt>
                <c:pt idx="4">
                  <c:v>34</c:v>
                </c:pt>
                <c:pt idx="5">
                  <c:v>25</c:v>
                </c:pt>
                <c:pt idx="6">
                  <c:v>61</c:v>
                </c:pt>
                <c:pt idx="7">
                  <c:v>110</c:v>
                </c:pt>
                <c:pt idx="8">
                  <c:v>73</c:v>
                </c:pt>
                <c:pt idx="9">
                  <c:v>56</c:v>
                </c:pt>
                <c:pt idx="10">
                  <c:v>203</c:v>
                </c:pt>
                <c:pt idx="11">
                  <c:v>296</c:v>
                </c:pt>
                <c:pt idx="12">
                  <c:v>1109</c:v>
                </c:pt>
                <c:pt idx="13">
                  <c:v>409</c:v>
                </c:pt>
                <c:pt idx="14">
                  <c:v>68</c:v>
                </c:pt>
                <c:pt idx="15">
                  <c:v>32</c:v>
                </c:pt>
                <c:pt idx="16">
                  <c:v>44</c:v>
                </c:pt>
                <c:pt idx="17">
                  <c:v>26</c:v>
                </c:pt>
                <c:pt idx="18">
                  <c:v>25</c:v>
                </c:pt>
                <c:pt idx="19">
                  <c:v>59</c:v>
                </c:pt>
                <c:pt idx="20">
                  <c:v>63</c:v>
                </c:pt>
                <c:pt idx="21">
                  <c:v>127</c:v>
                </c:pt>
                <c:pt idx="22">
                  <c:v>296</c:v>
                </c:pt>
                <c:pt idx="23">
                  <c:v>61</c:v>
                </c:pt>
                <c:pt idx="24">
                  <c:v>45</c:v>
                </c:pt>
                <c:pt idx="25">
                  <c:v>103</c:v>
                </c:pt>
                <c:pt idx="26">
                  <c:v>465</c:v>
                </c:pt>
                <c:pt idx="27">
                  <c:v>221</c:v>
                </c:pt>
                <c:pt idx="28">
                  <c:v>36</c:v>
                </c:pt>
                <c:pt idx="29">
                  <c:v>27</c:v>
                </c:pt>
                <c:pt idx="30">
                  <c:v>21</c:v>
                </c:pt>
                <c:pt idx="31">
                  <c:v>19</c:v>
                </c:pt>
                <c:pt idx="32">
                  <c:v>53</c:v>
                </c:pt>
                <c:pt idx="33">
                  <c:v>123</c:v>
                </c:pt>
                <c:pt idx="34">
                  <c:v>43</c:v>
                </c:pt>
                <c:pt idx="35">
                  <c:v>21</c:v>
                </c:pt>
                <c:pt idx="36">
                  <c:v>39</c:v>
                </c:pt>
                <c:pt idx="37">
                  <c:v>39</c:v>
                </c:pt>
                <c:pt idx="38">
                  <c:v>18</c:v>
                </c:pt>
                <c:pt idx="39">
                  <c:v>191</c:v>
                </c:pt>
                <c:pt idx="40">
                  <c:v>25</c:v>
                </c:pt>
                <c:pt idx="41">
                  <c:v>32</c:v>
                </c:pt>
                <c:pt idx="42">
                  <c:v>51</c:v>
                </c:pt>
                <c:pt idx="43">
                  <c:v>30</c:v>
                </c:pt>
                <c:pt idx="44">
                  <c:v>26</c:v>
                </c:pt>
                <c:pt idx="45">
                  <c:v>38</c:v>
                </c:pt>
                <c:pt idx="46">
                  <c:v>79</c:v>
                </c:pt>
                <c:pt idx="47">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排出量比較シート!$DJ$21:$DJ$68</c:f>
              <c:numCache>
                <c:formatCode>#,##0;;</c:formatCode>
                <c:ptCount val="48"/>
                <c:pt idx="0">
                  <c:v>35</c:v>
                </c:pt>
                <c:pt idx="1">
                  <c:v>3</c:v>
                </c:pt>
                <c:pt idx="2">
                  <c:v>1</c:v>
                </c:pt>
                <c:pt idx="3">
                  <c:v>9</c:v>
                </c:pt>
                <c:pt idx="4">
                  <c:v>2</c:v>
                </c:pt>
                <c:pt idx="5">
                  <c:v>3</c:v>
                </c:pt>
                <c:pt idx="6">
                  <c:v>11</c:v>
                </c:pt>
                <c:pt idx="7">
                  <c:v>18</c:v>
                </c:pt>
                <c:pt idx="8">
                  <c:v>2</c:v>
                </c:pt>
                <c:pt idx="9">
                  <c:v>1</c:v>
                </c:pt>
                <c:pt idx="10">
                  <c:v>3</c:v>
                </c:pt>
                <c:pt idx="11">
                  <c:v>24</c:v>
                </c:pt>
                <c:pt idx="12">
                  <c:v>70</c:v>
                </c:pt>
                <c:pt idx="13">
                  <c:v>21</c:v>
                </c:pt>
                <c:pt idx="14">
                  <c:v>16</c:v>
                </c:pt>
                <c:pt idx="15">
                  <c:v>2</c:v>
                </c:pt>
                <c:pt idx="16">
                  <c:v>3</c:v>
                </c:pt>
                <c:pt idx="17">
                  <c:v>6</c:v>
                </c:pt>
                <c:pt idx="18">
                  <c:v>0</c:v>
                </c:pt>
                <c:pt idx="19">
                  <c:v>0</c:v>
                </c:pt>
                <c:pt idx="20">
                  <c:v>0</c:v>
                </c:pt>
                <c:pt idx="21">
                  <c:v>7</c:v>
                </c:pt>
                <c:pt idx="22">
                  <c:v>29</c:v>
                </c:pt>
                <c:pt idx="23">
                  <c:v>11</c:v>
                </c:pt>
                <c:pt idx="24">
                  <c:v>1</c:v>
                </c:pt>
                <c:pt idx="25">
                  <c:v>1</c:v>
                </c:pt>
                <c:pt idx="26">
                  <c:v>24</c:v>
                </c:pt>
                <c:pt idx="27">
                  <c:v>18</c:v>
                </c:pt>
                <c:pt idx="28">
                  <c:v>0</c:v>
                </c:pt>
                <c:pt idx="29">
                  <c:v>5</c:v>
                </c:pt>
                <c:pt idx="30">
                  <c:v>0</c:v>
                </c:pt>
                <c:pt idx="31">
                  <c:v>4</c:v>
                </c:pt>
                <c:pt idx="32">
                  <c:v>6</c:v>
                </c:pt>
                <c:pt idx="33">
                  <c:v>6</c:v>
                </c:pt>
                <c:pt idx="34">
                  <c:v>14</c:v>
                </c:pt>
                <c:pt idx="35">
                  <c:v>3</c:v>
                </c:pt>
                <c:pt idx="36">
                  <c:v>4</c:v>
                </c:pt>
                <c:pt idx="37">
                  <c:v>6</c:v>
                </c:pt>
                <c:pt idx="38">
                  <c:v>1</c:v>
                </c:pt>
                <c:pt idx="39">
                  <c:v>18</c:v>
                </c:pt>
                <c:pt idx="40">
                  <c:v>1</c:v>
                </c:pt>
                <c:pt idx="41">
                  <c:v>7</c:v>
                </c:pt>
                <c:pt idx="42">
                  <c:v>2</c:v>
                </c:pt>
                <c:pt idx="43">
                  <c:v>6</c:v>
                </c:pt>
                <c:pt idx="44">
                  <c:v>2</c:v>
                </c:pt>
                <c:pt idx="45">
                  <c:v>10</c:v>
                </c:pt>
                <c:pt idx="46">
                  <c:v>13</c:v>
                </c:pt>
                <c:pt idx="47">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排出量比較シート!$DK$21:$DK$68</c:f>
              <c:numCache>
                <c:formatCode>#,##0;;</c:formatCode>
                <c:ptCount val="4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排出量比較シート!$DL$21:$DL$68</c:f>
              <c:numCache>
                <c:formatCode>#,##0;;</c:formatCode>
                <c:ptCount val="48"/>
                <c:pt idx="0">
                  <c:v>531</c:v>
                </c:pt>
                <c:pt idx="1">
                  <c:v>121</c:v>
                </c:pt>
                <c:pt idx="2">
                  <c:v>145</c:v>
                </c:pt>
                <c:pt idx="3">
                  <c:v>217</c:v>
                </c:pt>
                <c:pt idx="4">
                  <c:v>94</c:v>
                </c:pt>
                <c:pt idx="5">
                  <c:v>125</c:v>
                </c:pt>
                <c:pt idx="6">
                  <c:v>298</c:v>
                </c:pt>
                <c:pt idx="7">
                  <c:v>555</c:v>
                </c:pt>
                <c:pt idx="8">
                  <c:v>365</c:v>
                </c:pt>
                <c:pt idx="9">
                  <c:v>340</c:v>
                </c:pt>
                <c:pt idx="10">
                  <c:v>630</c:v>
                </c:pt>
                <c:pt idx="11">
                  <c:v>672</c:v>
                </c:pt>
                <c:pt idx="12">
                  <c:v>1321</c:v>
                </c:pt>
                <c:pt idx="13">
                  <c:v>847</c:v>
                </c:pt>
                <c:pt idx="14">
                  <c:v>284</c:v>
                </c:pt>
                <c:pt idx="15">
                  <c:v>199</c:v>
                </c:pt>
                <c:pt idx="16">
                  <c:v>161</c:v>
                </c:pt>
                <c:pt idx="17">
                  <c:v>137</c:v>
                </c:pt>
                <c:pt idx="18">
                  <c:v>115</c:v>
                </c:pt>
                <c:pt idx="19">
                  <c:v>278</c:v>
                </c:pt>
                <c:pt idx="20">
                  <c:v>349</c:v>
                </c:pt>
                <c:pt idx="21">
                  <c:v>665</c:v>
                </c:pt>
                <c:pt idx="22">
                  <c:v>1088</c:v>
                </c:pt>
                <c:pt idx="23">
                  <c:v>354</c:v>
                </c:pt>
                <c:pt idx="24">
                  <c:v>306</c:v>
                </c:pt>
                <c:pt idx="25">
                  <c:v>244</c:v>
                </c:pt>
                <c:pt idx="26">
                  <c:v>863</c:v>
                </c:pt>
                <c:pt idx="27">
                  <c:v>707</c:v>
                </c:pt>
                <c:pt idx="28">
                  <c:v>91</c:v>
                </c:pt>
                <c:pt idx="29">
                  <c:v>90</c:v>
                </c:pt>
                <c:pt idx="30">
                  <c:v>53</c:v>
                </c:pt>
                <c:pt idx="31">
                  <c:v>70</c:v>
                </c:pt>
                <c:pt idx="32">
                  <c:v>292</c:v>
                </c:pt>
                <c:pt idx="33">
                  <c:v>333</c:v>
                </c:pt>
                <c:pt idx="34">
                  <c:v>217</c:v>
                </c:pt>
                <c:pt idx="35">
                  <c:v>89</c:v>
                </c:pt>
                <c:pt idx="36">
                  <c:v>129</c:v>
                </c:pt>
                <c:pt idx="37">
                  <c:v>175</c:v>
                </c:pt>
                <c:pt idx="38">
                  <c:v>52</c:v>
                </c:pt>
                <c:pt idx="39">
                  <c:v>491</c:v>
                </c:pt>
                <c:pt idx="40">
                  <c:v>110</c:v>
                </c:pt>
                <c:pt idx="41">
                  <c:v>76</c:v>
                </c:pt>
                <c:pt idx="42">
                  <c:v>171</c:v>
                </c:pt>
                <c:pt idx="43">
                  <c:v>136</c:v>
                </c:pt>
                <c:pt idx="44">
                  <c:v>105</c:v>
                </c:pt>
                <c:pt idx="45">
                  <c:v>111</c:v>
                </c:pt>
                <c:pt idx="46">
                  <c:v>113</c:v>
                </c:pt>
                <c:pt idx="47">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排出量比較シート!$CX$21:$CX$68</c:f>
              <c:numCache>
                <c:formatCode>[=0]#;[&lt;1]0.00;#,##0</c:formatCode>
                <c:ptCount val="48"/>
                <c:pt idx="0">
                  <c:v>15013.976000000001</c:v>
                </c:pt>
                <c:pt idx="1">
                  <c:v>4209.2449999999999</c:v>
                </c:pt>
                <c:pt idx="2">
                  <c:v>4060.8449999999998</c:v>
                </c:pt>
                <c:pt idx="3">
                  <c:v>3412.2689999999998</c:v>
                </c:pt>
                <c:pt idx="4">
                  <c:v>1556.578</c:v>
                </c:pt>
                <c:pt idx="5">
                  <c:v>1432.4760000000001</c:v>
                </c:pt>
                <c:pt idx="6">
                  <c:v>4690.2929999999997</c:v>
                </c:pt>
                <c:pt idx="7">
                  <c:v>24255.014999999999</c:v>
                </c:pt>
                <c:pt idx="8">
                  <c:v>4948.6629999999996</c:v>
                </c:pt>
                <c:pt idx="9">
                  <c:v>3659.5970000000002</c:v>
                </c:pt>
                <c:pt idx="10">
                  <c:v>7798.8710000000001</c:v>
                </c:pt>
                <c:pt idx="11">
                  <c:v>36218.053999999996</c:v>
                </c:pt>
                <c:pt idx="12">
                  <c:v>1683.64</c:v>
                </c:pt>
                <c:pt idx="13">
                  <c:v>16230.575000000001</c:v>
                </c:pt>
                <c:pt idx="14">
                  <c:v>6310.7449999999999</c:v>
                </c:pt>
                <c:pt idx="15">
                  <c:v>3196.7240000000002</c:v>
                </c:pt>
                <c:pt idx="16">
                  <c:v>1371.4480000000001</c:v>
                </c:pt>
                <c:pt idx="17">
                  <c:v>2774.297</c:v>
                </c:pt>
                <c:pt idx="18">
                  <c:v>878.09299999999996</c:v>
                </c:pt>
                <c:pt idx="19">
                  <c:v>1844.6679999999999</c:v>
                </c:pt>
                <c:pt idx="20">
                  <c:v>4545.3770000000004</c:v>
                </c:pt>
                <c:pt idx="21">
                  <c:v>8083.7280000000001</c:v>
                </c:pt>
                <c:pt idx="22">
                  <c:v>29608.969000000001</c:v>
                </c:pt>
                <c:pt idx="23">
                  <c:v>11505.093999999999</c:v>
                </c:pt>
                <c:pt idx="24">
                  <c:v>3415.8020000000001</c:v>
                </c:pt>
                <c:pt idx="25">
                  <c:v>1717.2170000000001</c:v>
                </c:pt>
                <c:pt idx="26">
                  <c:v>7235.317</c:v>
                </c:pt>
                <c:pt idx="27">
                  <c:v>27208.565999999999</c:v>
                </c:pt>
                <c:pt idx="28">
                  <c:v>434.67200000000003</c:v>
                </c:pt>
                <c:pt idx="29">
                  <c:v>7079.7470000000003</c:v>
                </c:pt>
                <c:pt idx="30">
                  <c:v>735.12099999999998</c:v>
                </c:pt>
                <c:pt idx="31">
                  <c:v>1354.961</c:v>
                </c:pt>
                <c:pt idx="32">
                  <c:v>24926.584999999999</c:v>
                </c:pt>
                <c:pt idx="33">
                  <c:v>32188.339</c:v>
                </c:pt>
                <c:pt idx="34">
                  <c:v>27179.745999999999</c:v>
                </c:pt>
                <c:pt idx="35">
                  <c:v>2093.4169999999999</c:v>
                </c:pt>
                <c:pt idx="36">
                  <c:v>1411.711</c:v>
                </c:pt>
                <c:pt idx="37">
                  <c:v>9466.9850000000006</c:v>
                </c:pt>
                <c:pt idx="38">
                  <c:v>3439.0309999999999</c:v>
                </c:pt>
                <c:pt idx="39">
                  <c:v>23309.705999999998</c:v>
                </c:pt>
                <c:pt idx="40">
                  <c:v>1343.893</c:v>
                </c:pt>
                <c:pt idx="41">
                  <c:v>851.98599999999999</c:v>
                </c:pt>
                <c:pt idx="42">
                  <c:v>2341.3220000000001</c:v>
                </c:pt>
                <c:pt idx="43">
                  <c:v>22798.629000000001</c:v>
                </c:pt>
                <c:pt idx="44">
                  <c:v>2080.8049999999998</c:v>
                </c:pt>
                <c:pt idx="45">
                  <c:v>638.24199999999996</c:v>
                </c:pt>
                <c:pt idx="46">
                  <c:v>624.16999999999996</c:v>
                </c:pt>
                <c:pt idx="47">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排出量比較シート!$CY$21:$CY$68</c:f>
              <c:numCache>
                <c:formatCode>[=0]#;[&lt;1]0.00;#,##0</c:formatCode>
                <c:ptCount val="48"/>
                <c:pt idx="0">
                  <c:v>81.971000000000004</c:v>
                </c:pt>
                <c:pt idx="1">
                  <c:v>41.531999999999996</c:v>
                </c:pt>
                <c:pt idx="2">
                  <c:v>11.423999999999999</c:v>
                </c:pt>
                <c:pt idx="3">
                  <c:v>3.4830000000000001</c:v>
                </c:pt>
                <c:pt idx="4">
                  <c:v>18.434999999999999</c:v>
                </c:pt>
                <c:pt idx="5">
                  <c:v>0</c:v>
                </c:pt>
                <c:pt idx="6">
                  <c:v>0</c:v>
                </c:pt>
                <c:pt idx="7">
                  <c:v>0</c:v>
                </c:pt>
                <c:pt idx="8">
                  <c:v>82.284000000000006</c:v>
                </c:pt>
                <c:pt idx="9">
                  <c:v>0</c:v>
                </c:pt>
                <c:pt idx="10">
                  <c:v>29.335000000000001</c:v>
                </c:pt>
                <c:pt idx="11">
                  <c:v>50.489999999999995</c:v>
                </c:pt>
                <c:pt idx="12">
                  <c:v>20.441000000000003</c:v>
                </c:pt>
                <c:pt idx="13">
                  <c:v>7.9909999999999997</c:v>
                </c:pt>
                <c:pt idx="14">
                  <c:v>316.49400000000003</c:v>
                </c:pt>
                <c:pt idx="15">
                  <c:v>0</c:v>
                </c:pt>
                <c:pt idx="16">
                  <c:v>0</c:v>
                </c:pt>
                <c:pt idx="17">
                  <c:v>0</c:v>
                </c:pt>
                <c:pt idx="18">
                  <c:v>5.3129999999999997</c:v>
                </c:pt>
                <c:pt idx="19">
                  <c:v>0</c:v>
                </c:pt>
                <c:pt idx="20">
                  <c:v>220.48</c:v>
                </c:pt>
                <c:pt idx="21">
                  <c:v>0</c:v>
                </c:pt>
                <c:pt idx="22">
                  <c:v>0</c:v>
                </c:pt>
                <c:pt idx="23">
                  <c:v>15.577999999999999</c:v>
                </c:pt>
                <c:pt idx="24">
                  <c:v>3.581</c:v>
                </c:pt>
                <c:pt idx="25">
                  <c:v>3.226</c:v>
                </c:pt>
                <c:pt idx="26">
                  <c:v>0</c:v>
                </c:pt>
                <c:pt idx="27">
                  <c:v>4.9560000000000004</c:v>
                </c:pt>
                <c:pt idx="28">
                  <c:v>0</c:v>
                </c:pt>
                <c:pt idx="29">
                  <c:v>0</c:v>
                </c:pt>
                <c:pt idx="30">
                  <c:v>0</c:v>
                </c:pt>
                <c:pt idx="31">
                  <c:v>0</c:v>
                </c:pt>
                <c:pt idx="32">
                  <c:v>7.4450000000000003</c:v>
                </c:pt>
                <c:pt idx="33">
                  <c:v>0</c:v>
                </c:pt>
                <c:pt idx="34">
                  <c:v>36.170999999999999</c:v>
                </c:pt>
                <c:pt idx="35">
                  <c:v>0</c:v>
                </c:pt>
                <c:pt idx="36">
                  <c:v>0</c:v>
                </c:pt>
                <c:pt idx="37">
                  <c:v>0</c:v>
                </c:pt>
                <c:pt idx="38">
                  <c:v>39.569000000000003</c:v>
                </c:pt>
                <c:pt idx="39">
                  <c:v>32.551000000000002</c:v>
                </c:pt>
                <c:pt idx="40">
                  <c:v>0</c:v>
                </c:pt>
                <c:pt idx="41">
                  <c:v>0</c:v>
                </c:pt>
                <c:pt idx="42">
                  <c:v>0</c:v>
                </c:pt>
                <c:pt idx="43">
                  <c:v>73.715000000000003</c:v>
                </c:pt>
                <c:pt idx="44">
                  <c:v>0</c:v>
                </c:pt>
                <c:pt idx="45">
                  <c:v>11.446</c:v>
                </c:pt>
                <c:pt idx="46">
                  <c:v>9.1850000000000005</c:v>
                </c:pt>
                <c:pt idx="47">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排出量比較シート!$CZ$21:$CZ$68</c:f>
              <c:numCache>
                <c:formatCode>[=0]#;[&lt;1]0.00;#,##0</c:formatCode>
                <c:ptCount val="48"/>
                <c:pt idx="0">
                  <c:v>42.908999999999999</c:v>
                </c:pt>
                <c:pt idx="1">
                  <c:v>38.338999999999999</c:v>
                </c:pt>
                <c:pt idx="2">
                  <c:v>8.9710000000000001</c:v>
                </c:pt>
                <c:pt idx="3">
                  <c:v>7.351</c:v>
                </c:pt>
                <c:pt idx="4">
                  <c:v>18.757999999999999</c:v>
                </c:pt>
                <c:pt idx="5">
                  <c:v>0</c:v>
                </c:pt>
                <c:pt idx="6">
                  <c:v>10.023</c:v>
                </c:pt>
                <c:pt idx="7">
                  <c:v>9.6530000000000005</c:v>
                </c:pt>
                <c:pt idx="8">
                  <c:v>31.425999999999998</c:v>
                </c:pt>
                <c:pt idx="9">
                  <c:v>3.2810000000000001</c:v>
                </c:pt>
                <c:pt idx="10">
                  <c:v>0</c:v>
                </c:pt>
                <c:pt idx="11">
                  <c:v>16.28</c:v>
                </c:pt>
                <c:pt idx="12">
                  <c:v>0</c:v>
                </c:pt>
                <c:pt idx="13">
                  <c:v>3.5390000000000001</c:v>
                </c:pt>
                <c:pt idx="14">
                  <c:v>92.924000000000007</c:v>
                </c:pt>
                <c:pt idx="15">
                  <c:v>4.798</c:v>
                </c:pt>
                <c:pt idx="16">
                  <c:v>5.5469999999999997</c:v>
                </c:pt>
                <c:pt idx="17">
                  <c:v>0</c:v>
                </c:pt>
                <c:pt idx="18">
                  <c:v>0</c:v>
                </c:pt>
                <c:pt idx="19">
                  <c:v>50.698</c:v>
                </c:pt>
                <c:pt idx="20">
                  <c:v>10.183999999999999</c:v>
                </c:pt>
                <c:pt idx="21">
                  <c:v>25.527000000000001</c:v>
                </c:pt>
                <c:pt idx="22">
                  <c:v>0</c:v>
                </c:pt>
                <c:pt idx="23">
                  <c:v>33.198</c:v>
                </c:pt>
                <c:pt idx="24">
                  <c:v>2.657</c:v>
                </c:pt>
                <c:pt idx="25">
                  <c:v>6.9729999999999999</c:v>
                </c:pt>
                <c:pt idx="26">
                  <c:v>0</c:v>
                </c:pt>
                <c:pt idx="27">
                  <c:v>5.5030000000000001</c:v>
                </c:pt>
                <c:pt idx="28">
                  <c:v>0</c:v>
                </c:pt>
                <c:pt idx="29">
                  <c:v>0</c:v>
                </c:pt>
                <c:pt idx="30">
                  <c:v>0</c:v>
                </c:pt>
                <c:pt idx="31">
                  <c:v>0</c:v>
                </c:pt>
                <c:pt idx="32">
                  <c:v>4.4050000000000002</c:v>
                </c:pt>
                <c:pt idx="33">
                  <c:v>23.457999999999998</c:v>
                </c:pt>
                <c:pt idx="34">
                  <c:v>0</c:v>
                </c:pt>
                <c:pt idx="35">
                  <c:v>0</c:v>
                </c:pt>
                <c:pt idx="36">
                  <c:v>13.688000000000001</c:v>
                </c:pt>
                <c:pt idx="37">
                  <c:v>2.0489999999999999</c:v>
                </c:pt>
                <c:pt idx="38">
                  <c:v>0</c:v>
                </c:pt>
                <c:pt idx="39">
                  <c:v>26.974</c:v>
                </c:pt>
                <c:pt idx="40">
                  <c:v>4.8310000000000004</c:v>
                </c:pt>
                <c:pt idx="41">
                  <c:v>0</c:v>
                </c:pt>
                <c:pt idx="42">
                  <c:v>0</c:v>
                </c:pt>
                <c:pt idx="43">
                  <c:v>22.506</c:v>
                </c:pt>
                <c:pt idx="44">
                  <c:v>7.6760000000000002</c:v>
                </c:pt>
                <c:pt idx="45">
                  <c:v>24.667000000000002</c:v>
                </c:pt>
                <c:pt idx="46">
                  <c:v>0</c:v>
                </c:pt>
                <c:pt idx="47">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排出量比較シート!$DA$21:$DA$68</c:f>
              <c:numCache>
                <c:formatCode>[=0]#;[&lt;1]0.00;#,##0</c:formatCode>
                <c:ptCount val="48"/>
                <c:pt idx="0">
                  <c:v>1840.2409999999998</c:v>
                </c:pt>
                <c:pt idx="1">
                  <c:v>717.16800000000001</c:v>
                </c:pt>
                <c:pt idx="2">
                  <c:v>340.07</c:v>
                </c:pt>
                <c:pt idx="3">
                  <c:v>697.16899999999987</c:v>
                </c:pt>
                <c:pt idx="4">
                  <c:v>496.005</c:v>
                </c:pt>
                <c:pt idx="5">
                  <c:v>290.03500000000003</c:v>
                </c:pt>
                <c:pt idx="6">
                  <c:v>969.86099999999999</c:v>
                </c:pt>
                <c:pt idx="7">
                  <c:v>1446.8339999999998</c:v>
                </c:pt>
                <c:pt idx="8">
                  <c:v>582.11300000000006</c:v>
                </c:pt>
                <c:pt idx="9">
                  <c:v>387.72799999999995</c:v>
                </c:pt>
                <c:pt idx="10">
                  <c:v>2102.8809999999999</c:v>
                </c:pt>
                <c:pt idx="11">
                  <c:v>3299.7429999999999</c:v>
                </c:pt>
                <c:pt idx="12">
                  <c:v>9738.396999999999</c:v>
                </c:pt>
                <c:pt idx="13">
                  <c:v>3621.5869999999995</c:v>
                </c:pt>
                <c:pt idx="14">
                  <c:v>510.99600000000004</c:v>
                </c:pt>
                <c:pt idx="15">
                  <c:v>332.07100000000003</c:v>
                </c:pt>
                <c:pt idx="16">
                  <c:v>322.67</c:v>
                </c:pt>
                <c:pt idx="17">
                  <c:v>173.20199999999997</c:v>
                </c:pt>
                <c:pt idx="18">
                  <c:v>171.541</c:v>
                </c:pt>
                <c:pt idx="19">
                  <c:v>385.45099999999996</c:v>
                </c:pt>
                <c:pt idx="20">
                  <c:v>445.34499999999997</c:v>
                </c:pt>
                <c:pt idx="21">
                  <c:v>838.60699999999997</c:v>
                </c:pt>
                <c:pt idx="22">
                  <c:v>2539.2190000000001</c:v>
                </c:pt>
                <c:pt idx="23">
                  <c:v>582.02700000000004</c:v>
                </c:pt>
                <c:pt idx="24">
                  <c:v>261.81400000000002</c:v>
                </c:pt>
                <c:pt idx="25">
                  <c:v>854.60799999999995</c:v>
                </c:pt>
                <c:pt idx="26">
                  <c:v>4059.2849999999999</c:v>
                </c:pt>
                <c:pt idx="27">
                  <c:v>1918.742</c:v>
                </c:pt>
                <c:pt idx="28">
                  <c:v>194.85500000000002</c:v>
                </c:pt>
                <c:pt idx="29">
                  <c:v>189.06400000000002</c:v>
                </c:pt>
                <c:pt idx="30">
                  <c:v>158.39400000000001</c:v>
                </c:pt>
                <c:pt idx="31">
                  <c:v>164.17599999999999</c:v>
                </c:pt>
                <c:pt idx="32">
                  <c:v>587.19700000000012</c:v>
                </c:pt>
                <c:pt idx="33">
                  <c:v>1104.8309999999999</c:v>
                </c:pt>
                <c:pt idx="34">
                  <c:v>371.00299999999999</c:v>
                </c:pt>
                <c:pt idx="35">
                  <c:v>158.77700000000002</c:v>
                </c:pt>
                <c:pt idx="36">
                  <c:v>311</c:v>
                </c:pt>
                <c:pt idx="37">
                  <c:v>485.024</c:v>
                </c:pt>
                <c:pt idx="38">
                  <c:v>134.21699999999998</c:v>
                </c:pt>
                <c:pt idx="39">
                  <c:v>1487.3799999999999</c:v>
                </c:pt>
                <c:pt idx="40">
                  <c:v>171.578</c:v>
                </c:pt>
                <c:pt idx="41">
                  <c:v>180.63200000000001</c:v>
                </c:pt>
                <c:pt idx="42">
                  <c:v>278.62800000000004</c:v>
                </c:pt>
                <c:pt idx="43">
                  <c:v>245.92699999999999</c:v>
                </c:pt>
                <c:pt idx="44">
                  <c:v>126.74199999999999</c:v>
                </c:pt>
                <c:pt idx="45">
                  <c:v>251.57700000000003</c:v>
                </c:pt>
                <c:pt idx="46">
                  <c:v>543.28000000000009</c:v>
                </c:pt>
                <c:pt idx="47">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排出量比較シート!$DB$21:$DB$68</c:f>
              <c:numCache>
                <c:formatCode>[=0]#;[&lt;1]0.00;#,##0</c:formatCode>
                <c:ptCount val="48"/>
                <c:pt idx="0">
                  <c:v>2148.672</c:v>
                </c:pt>
                <c:pt idx="1">
                  <c:v>64.483000000000004</c:v>
                </c:pt>
                <c:pt idx="2">
                  <c:v>0.14299999999999999</c:v>
                </c:pt>
                <c:pt idx="3">
                  <c:v>1122.1500000000001</c:v>
                </c:pt>
                <c:pt idx="4">
                  <c:v>645.11500000000001</c:v>
                </c:pt>
                <c:pt idx="5">
                  <c:v>298.57299999999998</c:v>
                </c:pt>
                <c:pt idx="6">
                  <c:v>2257.0880000000002</c:v>
                </c:pt>
                <c:pt idx="7">
                  <c:v>3329.8510000000001</c:v>
                </c:pt>
                <c:pt idx="8">
                  <c:v>43.476999999999997</c:v>
                </c:pt>
                <c:pt idx="9">
                  <c:v>33.481999999999999</c:v>
                </c:pt>
                <c:pt idx="10">
                  <c:v>10.403</c:v>
                </c:pt>
                <c:pt idx="11">
                  <c:v>6530.6019999999999</c:v>
                </c:pt>
                <c:pt idx="12">
                  <c:v>178.43799999999999</c:v>
                </c:pt>
                <c:pt idx="13">
                  <c:v>5058.2640000000001</c:v>
                </c:pt>
                <c:pt idx="14">
                  <c:v>867.46799999999996</c:v>
                </c:pt>
                <c:pt idx="15">
                  <c:v>263.89999999999998</c:v>
                </c:pt>
                <c:pt idx="16">
                  <c:v>437.87200000000001</c:v>
                </c:pt>
                <c:pt idx="17">
                  <c:v>487.26299999999998</c:v>
                </c:pt>
                <c:pt idx="18">
                  <c:v>0</c:v>
                </c:pt>
                <c:pt idx="19">
                  <c:v>0</c:v>
                </c:pt>
                <c:pt idx="20">
                  <c:v>0</c:v>
                </c:pt>
                <c:pt idx="21">
                  <c:v>306.40800000000002</c:v>
                </c:pt>
                <c:pt idx="22">
                  <c:v>3510.6979999999999</c:v>
                </c:pt>
                <c:pt idx="23">
                  <c:v>2729.7289999999998</c:v>
                </c:pt>
                <c:pt idx="24">
                  <c:v>0.115</c:v>
                </c:pt>
                <c:pt idx="25">
                  <c:v>683.52800000000002</c:v>
                </c:pt>
                <c:pt idx="26">
                  <c:v>1944.2059999999999</c:v>
                </c:pt>
                <c:pt idx="27">
                  <c:v>1481.8720000000001</c:v>
                </c:pt>
                <c:pt idx="28">
                  <c:v>0</c:v>
                </c:pt>
                <c:pt idx="29">
                  <c:v>1129.3900000000001</c:v>
                </c:pt>
                <c:pt idx="30">
                  <c:v>0</c:v>
                </c:pt>
                <c:pt idx="31">
                  <c:v>318.80900000000003</c:v>
                </c:pt>
                <c:pt idx="32">
                  <c:v>4212.1509999999998</c:v>
                </c:pt>
                <c:pt idx="33">
                  <c:v>858.84</c:v>
                </c:pt>
                <c:pt idx="34">
                  <c:v>2974.6129999999998</c:v>
                </c:pt>
                <c:pt idx="35">
                  <c:v>864.63800000000003</c:v>
                </c:pt>
                <c:pt idx="36">
                  <c:v>709.11599999999999</c:v>
                </c:pt>
                <c:pt idx="37">
                  <c:v>1524.038</c:v>
                </c:pt>
                <c:pt idx="38">
                  <c:v>82.42</c:v>
                </c:pt>
                <c:pt idx="39">
                  <c:v>910.67899999999997</c:v>
                </c:pt>
                <c:pt idx="40">
                  <c:v>14.532999999999999</c:v>
                </c:pt>
                <c:pt idx="41">
                  <c:v>1126.3130000000001</c:v>
                </c:pt>
                <c:pt idx="42">
                  <c:v>370.48500000000001</c:v>
                </c:pt>
                <c:pt idx="43">
                  <c:v>1411.95</c:v>
                </c:pt>
                <c:pt idx="44">
                  <c:v>1.6879999999999999</c:v>
                </c:pt>
                <c:pt idx="45">
                  <c:v>20.6</c:v>
                </c:pt>
                <c:pt idx="46">
                  <c:v>588.42200000000003</c:v>
                </c:pt>
                <c:pt idx="47">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排出量比較シート!$DC$21:$DC$68</c:f>
              <c:numCache>
                <c:formatCode>[=0]#;[&lt;1]0.00;#,##0</c:formatCode>
                <c:ptCount val="4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排出量比較シート!$DD$21:$DD$68</c:f>
              <c:numCache>
                <c:formatCode>[=0]#;[&lt;1]0.00;#,##0</c:formatCode>
                <c:ptCount val="48"/>
                <c:pt idx="0">
                  <c:v>19127.768999999997</c:v>
                </c:pt>
                <c:pt idx="1">
                  <c:v>5070.7669999999998</c:v>
                </c:pt>
                <c:pt idx="2">
                  <c:v>4421.4529999999995</c:v>
                </c:pt>
                <c:pt idx="3">
                  <c:v>5242.4220000000005</c:v>
                </c:pt>
                <c:pt idx="4">
                  <c:v>2734.8909999999996</c:v>
                </c:pt>
                <c:pt idx="5">
                  <c:v>2021.0840000000003</c:v>
                </c:pt>
                <c:pt idx="6">
                  <c:v>7927.2649999999994</c:v>
                </c:pt>
                <c:pt idx="7">
                  <c:v>29041.352999999996</c:v>
                </c:pt>
                <c:pt idx="8">
                  <c:v>5687.9629999999997</c:v>
                </c:pt>
                <c:pt idx="9">
                  <c:v>4084.0880000000002</c:v>
                </c:pt>
                <c:pt idx="10">
                  <c:v>9941.49</c:v>
                </c:pt>
                <c:pt idx="11">
                  <c:v>46115.168999999994</c:v>
                </c:pt>
                <c:pt idx="12">
                  <c:v>11620.915999999999</c:v>
                </c:pt>
                <c:pt idx="13">
                  <c:v>24921.956000000002</c:v>
                </c:pt>
                <c:pt idx="14">
                  <c:v>8098.6269999999995</c:v>
                </c:pt>
                <c:pt idx="15">
                  <c:v>3797.4929999999999</c:v>
                </c:pt>
                <c:pt idx="16">
                  <c:v>2137.5370000000003</c:v>
                </c:pt>
                <c:pt idx="17">
                  <c:v>3434.7619999999997</c:v>
                </c:pt>
                <c:pt idx="18">
                  <c:v>1054.9469999999999</c:v>
                </c:pt>
                <c:pt idx="19">
                  <c:v>2280.817</c:v>
                </c:pt>
                <c:pt idx="20">
                  <c:v>5221.3860000000004</c:v>
                </c:pt>
                <c:pt idx="21">
                  <c:v>9254.27</c:v>
                </c:pt>
                <c:pt idx="22">
                  <c:v>35658.885999999999</c:v>
                </c:pt>
                <c:pt idx="23">
                  <c:v>14865.625999999998</c:v>
                </c:pt>
                <c:pt idx="24">
                  <c:v>3683.9690000000001</c:v>
                </c:pt>
                <c:pt idx="25">
                  <c:v>3265.5520000000006</c:v>
                </c:pt>
                <c:pt idx="26">
                  <c:v>13238.807999999999</c:v>
                </c:pt>
                <c:pt idx="27">
                  <c:v>30619.638999999996</c:v>
                </c:pt>
                <c:pt idx="28">
                  <c:v>629.52700000000004</c:v>
                </c:pt>
                <c:pt idx="29">
                  <c:v>8398.2010000000009</c:v>
                </c:pt>
                <c:pt idx="30">
                  <c:v>893.51499999999999</c:v>
                </c:pt>
                <c:pt idx="31">
                  <c:v>1837.9459999999999</c:v>
                </c:pt>
                <c:pt idx="32">
                  <c:v>29737.782999999996</c:v>
                </c:pt>
                <c:pt idx="33">
                  <c:v>34175.467999999993</c:v>
                </c:pt>
                <c:pt idx="34">
                  <c:v>30561.532999999999</c:v>
                </c:pt>
                <c:pt idx="35">
                  <c:v>3116.8319999999999</c:v>
                </c:pt>
                <c:pt idx="36">
                  <c:v>2445.5150000000003</c:v>
                </c:pt>
                <c:pt idx="37">
                  <c:v>11478.096000000001</c:v>
                </c:pt>
                <c:pt idx="38">
                  <c:v>3695.2370000000001</c:v>
                </c:pt>
                <c:pt idx="39">
                  <c:v>25767.289999999997</c:v>
                </c:pt>
                <c:pt idx="40">
                  <c:v>1534.8349999999998</c:v>
                </c:pt>
                <c:pt idx="41">
                  <c:v>2158.931</c:v>
                </c:pt>
                <c:pt idx="42">
                  <c:v>2990.4350000000004</c:v>
                </c:pt>
                <c:pt idx="43">
                  <c:v>24552.727000000003</c:v>
                </c:pt>
                <c:pt idx="44">
                  <c:v>2216.9110000000001</c:v>
                </c:pt>
                <c:pt idx="45">
                  <c:v>946.53200000000004</c:v>
                </c:pt>
                <c:pt idx="46">
                  <c:v>1765.057</c:v>
                </c:pt>
                <c:pt idx="47">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排出量比較シート!$CU$21:$CU$68</c:f>
              <c:numCache>
                <c:formatCode>\(0%\);;</c:formatCode>
                <c:ptCount val="48"/>
                <c:pt idx="0">
                  <c:v>0.20425923547103278</c:v>
                </c:pt>
                <c:pt idx="1">
                  <c:v>0.38714357351019241</c:v>
                </c:pt>
                <c:pt idx="2">
                  <c:v>0.19480355146667877</c:v>
                </c:pt>
                <c:pt idx="3">
                  <c:v>0.19625588026649829</c:v>
                </c:pt>
                <c:pt idx="4">
                  <c:v>0.34753885913881905</c:v>
                </c:pt>
                <c:pt idx="5">
                  <c:v>0.20412067062147576</c:v>
                </c:pt>
                <c:pt idx="6">
                  <c:v>0.37739618047274293</c:v>
                </c:pt>
                <c:pt idx="7">
                  <c:v>0.36451258820223315</c:v>
                </c:pt>
                <c:pt idx="8">
                  <c:v>0.21227274973543911</c:v>
                </c:pt>
                <c:pt idx="9">
                  <c:v>0.1513503985921596</c:v>
                </c:pt>
                <c:pt idx="10">
                  <c:v>0.25386365640996433</c:v>
                </c:pt>
                <c:pt idx="11">
                  <c:v>0.3769844882979268</c:v>
                </c:pt>
                <c:pt idx="12">
                  <c:v>0.32038472154570369</c:v>
                </c:pt>
                <c:pt idx="13">
                  <c:v>0.30011279362352428</c:v>
                </c:pt>
                <c:pt idx="14">
                  <c:v>0.15782704574779921</c:v>
                </c:pt>
                <c:pt idx="15">
                  <c:v>0.22341447538850484</c:v>
                </c:pt>
                <c:pt idx="16">
                  <c:v>0.18075150599341427</c:v>
                </c:pt>
                <c:pt idx="17">
                  <c:v>0.14904208481572231</c:v>
                </c:pt>
                <c:pt idx="18">
                  <c:v>0.13972897087113895</c:v>
                </c:pt>
                <c:pt idx="19">
                  <c:v>0.1413780328455834</c:v>
                </c:pt>
                <c:pt idx="20">
                  <c:v>0.16231969654420067</c:v>
                </c:pt>
                <c:pt idx="21">
                  <c:v>0.17071706987097041</c:v>
                </c:pt>
                <c:pt idx="22">
                  <c:v>0.23494854693119785</c:v>
                </c:pt>
                <c:pt idx="23">
                  <c:v>0.23810130911032842</c:v>
                </c:pt>
                <c:pt idx="24">
                  <c:v>0.18459996744754525</c:v>
                </c:pt>
                <c:pt idx="25">
                  <c:v>0.27543568110127897</c:v>
                </c:pt>
                <c:pt idx="26">
                  <c:v>0.36620508782605238</c:v>
                </c:pt>
                <c:pt idx="27">
                  <c:v>0.35456519525163321</c:v>
                </c:pt>
                <c:pt idx="28">
                  <c:v>0.16650465937709558</c:v>
                </c:pt>
                <c:pt idx="29">
                  <c:v>0.20358862116852217</c:v>
                </c:pt>
                <c:pt idx="30">
                  <c:v>0.17010112607524216</c:v>
                </c:pt>
                <c:pt idx="31">
                  <c:v>0.13901799763775868</c:v>
                </c:pt>
                <c:pt idx="32">
                  <c:v>0.20607110604314965</c:v>
                </c:pt>
                <c:pt idx="33">
                  <c:v>0.2242213282088687</c:v>
                </c:pt>
                <c:pt idx="34">
                  <c:v>0.19065120340990593</c:v>
                </c:pt>
                <c:pt idx="35">
                  <c:v>0.1434708675662357</c:v>
                </c:pt>
                <c:pt idx="36">
                  <c:v>0.21354633627440037</c:v>
                </c:pt>
                <c:pt idx="37">
                  <c:v>0.26425055045465801</c:v>
                </c:pt>
                <c:pt idx="38">
                  <c:v>0.12654680399234877</c:v>
                </c:pt>
                <c:pt idx="39">
                  <c:v>0.23356134406667217</c:v>
                </c:pt>
                <c:pt idx="40">
                  <c:v>0.19581627250290026</c:v>
                </c:pt>
                <c:pt idx="41">
                  <c:v>0.12617033327980634</c:v>
                </c:pt>
                <c:pt idx="42">
                  <c:v>0.14933835105166035</c:v>
                </c:pt>
                <c:pt idx="43">
                  <c:v>0.17123750065821375</c:v>
                </c:pt>
                <c:pt idx="44">
                  <c:v>9.9461823407373418E-2</c:v>
                </c:pt>
                <c:pt idx="45">
                  <c:v>0.13566159602003477</c:v>
                </c:pt>
                <c:pt idx="46">
                  <c:v>0.17049252686229396</c:v>
                </c:pt>
                <c:pt idx="47">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排出量比較シート!$CM$21:$CM$68</c:f>
              <c:numCache>
                <c:formatCode>\(0%\);;</c:formatCode>
                <c:ptCount val="48"/>
                <c:pt idx="0">
                  <c:v>0.97779471033235632</c:v>
                </c:pt>
                <c:pt idx="1">
                  <c:v>1</c:v>
                </c:pt>
                <c:pt idx="2">
                  <c:v>1</c:v>
                </c:pt>
                <c:pt idx="3">
                  <c:v>0.61531739201256297</c:v>
                </c:pt>
                <c:pt idx="4">
                  <c:v>0.6944407278096516</c:v>
                </c:pt>
                <c:pt idx="5">
                  <c:v>0.80245657664656656</c:v>
                </c:pt>
                <c:pt idx="6">
                  <c:v>1</c:v>
                </c:pt>
                <c:pt idx="7">
                  <c:v>1</c:v>
                </c:pt>
                <c:pt idx="8">
                  <c:v>1</c:v>
                </c:pt>
                <c:pt idx="9">
                  <c:v>0.83099997558710914</c:v>
                </c:pt>
                <c:pt idx="10">
                  <c:v>1</c:v>
                </c:pt>
                <c:pt idx="11">
                  <c:v>0.89718360950870268</c:v>
                </c:pt>
                <c:pt idx="12">
                  <c:v>0.31678938465339934</c:v>
                </c:pt>
                <c:pt idx="13">
                  <c:v>0.67751957153785303</c:v>
                </c:pt>
                <c:pt idx="14">
                  <c:v>1</c:v>
                </c:pt>
                <c:pt idx="15">
                  <c:v>0.91008723239541867</c:v>
                </c:pt>
                <c:pt idx="16">
                  <c:v>0.5605499709560785</c:v>
                </c:pt>
                <c:pt idx="17">
                  <c:v>1</c:v>
                </c:pt>
                <c:pt idx="18">
                  <c:v>0.75203466287784437</c:v>
                </c:pt>
                <c:pt idx="19">
                  <c:v>0.59589176981243874</c:v>
                </c:pt>
                <c:pt idx="20">
                  <c:v>0.98091897115478366</c:v>
                </c:pt>
                <c:pt idx="21">
                  <c:v>0.90847817325545277</c:v>
                </c:pt>
                <c:pt idx="22">
                  <c:v>0.94037485346467475</c:v>
                </c:pt>
                <c:pt idx="23">
                  <c:v>0.8863599309066581</c:v>
                </c:pt>
                <c:pt idx="24">
                  <c:v>1</c:v>
                </c:pt>
                <c:pt idx="25">
                  <c:v>0.74527342154082798</c:v>
                </c:pt>
                <c:pt idx="26">
                  <c:v>0.76108810110841918</c:v>
                </c:pt>
                <c:pt idx="27">
                  <c:v>0.99797152121226562</c:v>
                </c:pt>
                <c:pt idx="28">
                  <c:v>0.69813351061706075</c:v>
                </c:pt>
                <c:pt idx="29">
                  <c:v>0.94556553907960905</c:v>
                </c:pt>
                <c:pt idx="30">
                  <c:v>0.81400452915604549</c:v>
                </c:pt>
                <c:pt idx="31">
                  <c:v>0.78564479175567692</c:v>
                </c:pt>
                <c:pt idx="32">
                  <c:v>0.89617872102464735</c:v>
                </c:pt>
                <c:pt idx="33">
                  <c:v>1</c:v>
                </c:pt>
                <c:pt idx="34">
                  <c:v>1</c:v>
                </c:pt>
                <c:pt idx="35">
                  <c:v>1</c:v>
                </c:pt>
                <c:pt idx="36">
                  <c:v>0.45833705070505343</c:v>
                </c:pt>
                <c:pt idx="37">
                  <c:v>0.97851511233741362</c:v>
                </c:pt>
                <c:pt idx="38">
                  <c:v>1</c:v>
                </c:pt>
                <c:pt idx="39">
                  <c:v>1</c:v>
                </c:pt>
                <c:pt idx="40">
                  <c:v>1</c:v>
                </c:pt>
                <c:pt idx="41">
                  <c:v>0.60472799353608098</c:v>
                </c:pt>
                <c:pt idx="42">
                  <c:v>0.9243024357970443</c:v>
                </c:pt>
                <c:pt idx="43">
                  <c:v>1</c:v>
                </c:pt>
                <c:pt idx="44">
                  <c:v>0.75769833944068277</c:v>
                </c:pt>
                <c:pt idx="45">
                  <c:v>0.42043445381727307</c:v>
                </c:pt>
                <c:pt idx="46">
                  <c:v>0.65772198429161521</c:v>
                </c:pt>
                <c:pt idx="47">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排出量比較シート!$BV$21:$BV$68</c:f>
              <c:numCache>
                <c:formatCode>0%</c:formatCode>
                <c:ptCount val="48"/>
                <c:pt idx="0">
                  <c:v>0.33716293584728679</c:v>
                </c:pt>
                <c:pt idx="1">
                  <c:v>0.36702703115931778</c:v>
                </c:pt>
                <c:pt idx="2">
                  <c:v>0.35799519676089864</c:v>
                </c:pt>
                <c:pt idx="3">
                  <c:v>0.3473245044574737</c:v>
                </c:pt>
                <c:pt idx="4">
                  <c:v>0.30592894684795879</c:v>
                </c:pt>
                <c:pt idx="5">
                  <c:v>0.25388556313190508</c:v>
                </c:pt>
                <c:pt idx="6">
                  <c:v>0.31711039367670379</c:v>
                </c:pt>
                <c:pt idx="7">
                  <c:v>0.62396455188665489</c:v>
                </c:pt>
                <c:pt idx="8">
                  <c:v>0.36164710550839613</c:v>
                </c:pt>
                <c:pt idx="9">
                  <c:v>0.3296372140929944</c:v>
                </c:pt>
                <c:pt idx="10">
                  <c:v>0.22657583940340378</c:v>
                </c:pt>
                <c:pt idx="11">
                  <c:v>0.62166033409259935</c:v>
                </c:pt>
                <c:pt idx="12">
                  <c:v>8.436182281968839E-2</c:v>
                </c:pt>
                <c:pt idx="13">
                  <c:v>0.42643980965452616</c:v>
                </c:pt>
                <c:pt idx="14">
                  <c:v>0.36431038945722477</c:v>
                </c:pt>
                <c:pt idx="15">
                  <c:v>0.39366171875147643</c:v>
                </c:pt>
                <c:pt idx="16">
                  <c:v>0.30413915858991425</c:v>
                </c:pt>
                <c:pt idx="17">
                  <c:v>0.37730188733739684</c:v>
                </c:pt>
                <c:pt idx="18">
                  <c:v>0.22766476220529902</c:v>
                </c:pt>
                <c:pt idx="19">
                  <c:v>0.2336644345533116</c:v>
                </c:pt>
                <c:pt idx="20">
                  <c:v>0.35044173051852362</c:v>
                </c:pt>
                <c:pt idx="21">
                  <c:v>0.36362860169649458</c:v>
                </c:pt>
                <c:pt idx="22">
                  <c:v>0.50433859065223863</c:v>
                </c:pt>
                <c:pt idx="23">
                  <c:v>0.6112988631741485</c:v>
                </c:pt>
                <c:pt idx="24">
                  <c:v>0.37809457335847069</c:v>
                </c:pt>
                <c:pt idx="25">
                  <c:v>0.20693462836703475</c:v>
                </c:pt>
                <c:pt idx="26">
                  <c:v>0.24479831282242945</c:v>
                </c:pt>
                <c:pt idx="27">
                  <c:v>0.60965291392962551</c:v>
                </c:pt>
                <c:pt idx="28">
                  <c:v>0.12338471344809825</c:v>
                </c:pt>
                <c:pt idx="29">
                  <c:v>0.66687814691266578</c:v>
                </c:pt>
                <c:pt idx="30">
                  <c:v>0.23908387329382499</c:v>
                </c:pt>
                <c:pt idx="31">
                  <c:v>0.32452821018547856</c:v>
                </c:pt>
                <c:pt idx="32">
                  <c:v>0.74918807390506836</c:v>
                </c:pt>
                <c:pt idx="33">
                  <c:v>0.672081319940254</c:v>
                </c:pt>
                <c:pt idx="34">
                  <c:v>0.74457349733345679</c:v>
                </c:pt>
                <c:pt idx="35">
                  <c:v>0.35647363754008443</c:v>
                </c:pt>
                <c:pt idx="36">
                  <c:v>0.37853766249788512</c:v>
                </c:pt>
                <c:pt idx="37">
                  <c:v>0.5920326388097582</c:v>
                </c:pt>
                <c:pt idx="38">
                  <c:v>0.38961561763132868</c:v>
                </c:pt>
                <c:pt idx="39">
                  <c:v>0.45849760267984369</c:v>
                </c:pt>
                <c:pt idx="40">
                  <c:v>0.28112656012971043</c:v>
                </c:pt>
                <c:pt idx="41">
                  <c:v>0.21655497624555842</c:v>
                </c:pt>
                <c:pt idx="42">
                  <c:v>0.27673893977623815</c:v>
                </c:pt>
                <c:pt idx="43">
                  <c:v>0.80592329575188182</c:v>
                </c:pt>
                <c:pt idx="44">
                  <c:v>0.38222384431062273</c:v>
                </c:pt>
                <c:pt idx="45">
                  <c:v>0.17769209322069482</c:v>
                </c:pt>
                <c:pt idx="46">
                  <c:v>0.10483553392120078</c:v>
                </c:pt>
                <c:pt idx="47">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排出量比較シート!$BZ$21:$BZ$68</c:f>
              <c:numCache>
                <c:formatCode>0%</c:formatCode>
                <c:ptCount val="48"/>
                <c:pt idx="0">
                  <c:v>0.1961947819850616</c:v>
                </c:pt>
                <c:pt idx="1">
                  <c:v>0.16062562793260102</c:v>
                </c:pt>
                <c:pt idx="2">
                  <c:v>0.17822815784697213</c:v>
                </c:pt>
                <c:pt idx="3">
                  <c:v>0.22178391115030621</c:v>
                </c:pt>
                <c:pt idx="4">
                  <c:v>0.19024467882881291</c:v>
                </c:pt>
                <c:pt idx="5">
                  <c:v>0.20208571504434275</c:v>
                </c:pt>
                <c:pt idx="6">
                  <c:v>0.18711077668197953</c:v>
                </c:pt>
                <c:pt idx="7">
                  <c:v>0.10604057384388213</c:v>
                </c:pt>
                <c:pt idx="8">
                  <c:v>0.19682352845995632</c:v>
                </c:pt>
                <c:pt idx="9">
                  <c:v>0.19158362580932758</c:v>
                </c:pt>
                <c:pt idx="10">
                  <c:v>0.24683544253578635</c:v>
                </c:pt>
                <c:pt idx="11">
                  <c:v>0.13454454769308066</c:v>
                </c:pt>
                <c:pt idx="12">
                  <c:v>0.47669656119786424</c:v>
                </c:pt>
                <c:pt idx="13">
                  <c:v>0.21466027694268755</c:v>
                </c:pt>
                <c:pt idx="14">
                  <c:v>0.1938620248516689</c:v>
                </c:pt>
                <c:pt idx="15">
                  <c:v>0.16632952877775134</c:v>
                </c:pt>
                <c:pt idx="16">
                  <c:v>0.22101969529929724</c:v>
                </c:pt>
                <c:pt idx="17">
                  <c:v>0.1744998872356395</c:v>
                </c:pt>
                <c:pt idx="18">
                  <c:v>0.23793306936035644</c:v>
                </c:pt>
                <c:pt idx="19">
                  <c:v>0.20028764412736103</c:v>
                </c:pt>
                <c:pt idx="20">
                  <c:v>0.19747233545800888</c:v>
                </c:pt>
                <c:pt idx="21">
                  <c:v>0.20011199026621351</c:v>
                </c:pt>
                <c:pt idx="22">
                  <c:v>0.17311205744656019</c:v>
                </c:pt>
                <c:pt idx="23">
                  <c:v>0.11463508967388503</c:v>
                </c:pt>
                <c:pt idx="24">
                  <c:v>0.17310245820955478</c:v>
                </c:pt>
                <c:pt idx="25">
                  <c:v>0.27701202431073213</c:v>
                </c:pt>
                <c:pt idx="26">
                  <c:v>0.28543745405837084</c:v>
                </c:pt>
                <c:pt idx="27">
                  <c:v>0.12096193274248551</c:v>
                </c:pt>
                <c:pt idx="28">
                  <c:v>0.23191206309584755</c:v>
                </c:pt>
                <c:pt idx="29">
                  <c:v>8.2713371768936533E-2</c:v>
                </c:pt>
                <c:pt idx="30">
                  <c:v>0.24651866818484289</c:v>
                </c:pt>
                <c:pt idx="31">
                  <c:v>0.22222378316626037</c:v>
                </c:pt>
                <c:pt idx="32">
                  <c:v>7.671548112382913E-2</c:v>
                </c:pt>
                <c:pt idx="33">
                  <c:v>0.11980100198305446</c:v>
                </c:pt>
                <c:pt idx="34">
                  <c:v>7.1567785155518496E-2</c:v>
                </c:pt>
                <c:pt idx="35">
                  <c:v>0.18994853156090155</c:v>
                </c:pt>
                <c:pt idx="36">
                  <c:v>0.17726617603779432</c:v>
                </c:pt>
                <c:pt idx="37">
                  <c:v>0.11229355726766442</c:v>
                </c:pt>
                <c:pt idx="38">
                  <c:v>0.19598250487915872</c:v>
                </c:pt>
                <c:pt idx="39">
                  <c:v>0.18287942435117133</c:v>
                </c:pt>
                <c:pt idx="40">
                  <c:v>0.19510903438216395</c:v>
                </c:pt>
                <c:pt idx="41">
                  <c:v>0.22005600425453797</c:v>
                </c:pt>
                <c:pt idx="42">
                  <c:v>0.20383400149130237</c:v>
                </c:pt>
                <c:pt idx="43">
                  <c:v>5.5246353185082996E-2</c:v>
                </c:pt>
                <c:pt idx="44">
                  <c:v>0.17670454590429777</c:v>
                </c:pt>
                <c:pt idx="45">
                  <c:v>0.20544322871587187</c:v>
                </c:pt>
                <c:pt idx="46">
                  <c:v>0.34691416757299753</c:v>
                </c:pt>
                <c:pt idx="47">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排出量比較シート!$CA$21:$CA$68</c:f>
              <c:numCache>
                <c:formatCode>0%</c:formatCode>
                <c:ptCount val="48"/>
                <c:pt idx="0">
                  <c:v>0.26746494431750151</c:v>
                </c:pt>
                <c:pt idx="1">
                  <c:v>0.23706122243207914</c:v>
                </c:pt>
                <c:pt idx="2">
                  <c:v>0.21599533855068798</c:v>
                </c:pt>
                <c:pt idx="3">
                  <c:v>0.18464407959616008</c:v>
                </c:pt>
                <c:pt idx="4">
                  <c:v>0.25008435797984518</c:v>
                </c:pt>
                <c:pt idx="5">
                  <c:v>0.24845426886629896</c:v>
                </c:pt>
                <c:pt idx="6">
                  <c:v>0.2197969762328876</c:v>
                </c:pt>
                <c:pt idx="7">
                  <c:v>0.11019954472262337</c:v>
                </c:pt>
                <c:pt idx="8">
                  <c:v>0.17446135687704706</c:v>
                </c:pt>
                <c:pt idx="9">
                  <c:v>0.18510560600690079</c:v>
                </c:pt>
                <c:pt idx="10">
                  <c:v>0.25477723889686238</c:v>
                </c:pt>
                <c:pt idx="11">
                  <c:v>0.1104365626191989</c:v>
                </c:pt>
                <c:pt idx="12">
                  <c:v>0.26658882665656441</c:v>
                </c:pt>
                <c:pt idx="13">
                  <c:v>0.19526126508762298</c:v>
                </c:pt>
                <c:pt idx="14">
                  <c:v>0.18850580195078567</c:v>
                </c:pt>
                <c:pt idx="15">
                  <c:v>0.22630925106074304</c:v>
                </c:pt>
                <c:pt idx="16">
                  <c:v>0.23126553564956764</c:v>
                </c:pt>
                <c:pt idx="17">
                  <c:v>0.21398486211686835</c:v>
                </c:pt>
                <c:pt idx="18">
                  <c:v>0.20093226019788044</c:v>
                </c:pt>
                <c:pt idx="19">
                  <c:v>0.24849573106143505</c:v>
                </c:pt>
                <c:pt idx="20">
                  <c:v>0.18768614557295291</c:v>
                </c:pt>
                <c:pt idx="21">
                  <c:v>0.17883405882102291</c:v>
                </c:pt>
                <c:pt idx="22">
                  <c:v>0.13820140578819987</c:v>
                </c:pt>
                <c:pt idx="23">
                  <c:v>0.11177325061890279</c:v>
                </c:pt>
                <c:pt idx="24">
                  <c:v>0.16753272583329995</c:v>
                </c:pt>
                <c:pt idx="25">
                  <c:v>0.23991874127973123</c:v>
                </c:pt>
                <c:pt idx="26">
                  <c:v>0.22262597381866608</c:v>
                </c:pt>
                <c:pt idx="27">
                  <c:v>0.10382605844489329</c:v>
                </c:pt>
                <c:pt idx="28">
                  <c:v>0.28315296831671938</c:v>
                </c:pt>
                <c:pt idx="29">
                  <c:v>8.3240814210269062E-2</c:v>
                </c:pt>
                <c:pt idx="30">
                  <c:v>0.22882323643576183</c:v>
                </c:pt>
                <c:pt idx="31">
                  <c:v>0.20243418646913861</c:v>
                </c:pt>
                <c:pt idx="32">
                  <c:v>7.3533407601933443E-2</c:v>
                </c:pt>
                <c:pt idx="33">
                  <c:v>9.4341842925876218E-2</c:v>
                </c:pt>
                <c:pt idx="34">
                  <c:v>8.6575927043899367E-2</c:v>
                </c:pt>
                <c:pt idx="35">
                  <c:v>0.19645724999060901</c:v>
                </c:pt>
                <c:pt idx="36">
                  <c:v>0.18453839052813417</c:v>
                </c:pt>
                <c:pt idx="37">
                  <c:v>0.12314604820059506</c:v>
                </c:pt>
                <c:pt idx="38">
                  <c:v>0.15844219705927998</c:v>
                </c:pt>
                <c:pt idx="39">
                  <c:v>0.12941057896813196</c:v>
                </c:pt>
                <c:pt idx="40">
                  <c:v>0.17391877267309711</c:v>
                </c:pt>
                <c:pt idx="41">
                  <c:v>0.18673048716206855</c:v>
                </c:pt>
                <c:pt idx="42">
                  <c:v>0.15920285357291622</c:v>
                </c:pt>
                <c:pt idx="43">
                  <c:v>4.2906954808530753E-2</c:v>
                </c:pt>
                <c:pt idx="44">
                  <c:v>0.13158049131604324</c:v>
                </c:pt>
                <c:pt idx="45">
                  <c:v>0.1653405113875229</c:v>
                </c:pt>
                <c:pt idx="46">
                  <c:v>0.24679436812252323</c:v>
                </c:pt>
                <c:pt idx="47">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排出量比較シート!$CB$21:$CB$68</c:f>
              <c:numCache>
                <c:formatCode>0%</c:formatCode>
                <c:ptCount val="48"/>
                <c:pt idx="0">
                  <c:v>0.18874313916131405</c:v>
                </c:pt>
                <c:pt idx="1">
                  <c:v>0.22161335362277296</c:v>
                </c:pt>
                <c:pt idx="2">
                  <c:v>0.2305846604141514</c:v>
                </c:pt>
                <c:pt idx="3">
                  <c:v>0.22868347439653255</c:v>
                </c:pt>
                <c:pt idx="4">
                  <c:v>0.23864036422061399</c:v>
                </c:pt>
                <c:pt idx="5">
                  <c:v>0.27773950457997737</c:v>
                </c:pt>
                <c:pt idx="6">
                  <c:v>0.25691606025943053</c:v>
                </c:pt>
                <c:pt idx="7">
                  <c:v>0.14938773829264668</c:v>
                </c:pt>
                <c:pt idx="8">
                  <c:v>0.24854188384812473</c:v>
                </c:pt>
                <c:pt idx="9">
                  <c:v>0.27318466347483239</c:v>
                </c:pt>
                <c:pt idx="10">
                  <c:v>0.24718635865473787</c:v>
                </c:pt>
                <c:pt idx="11">
                  <c:v>0.12200442635171115</c:v>
                </c:pt>
                <c:pt idx="12">
                  <c:v>0.14501127136984421</c:v>
                </c:pt>
                <c:pt idx="13">
                  <c:v>0.14894562069636419</c:v>
                </c:pt>
                <c:pt idx="14">
                  <c:v>0.23927607602510509</c:v>
                </c:pt>
                <c:pt idx="15">
                  <c:v>0.20030776796816271</c:v>
                </c:pt>
                <c:pt idx="16">
                  <c:v>0.22701545437298956</c:v>
                </c:pt>
                <c:pt idx="17">
                  <c:v>0.21859467258920062</c:v>
                </c:pt>
                <c:pt idx="18">
                  <c:v>0.31209423235373551</c:v>
                </c:pt>
                <c:pt idx="19">
                  <c:v>0.30296856743340383</c:v>
                </c:pt>
                <c:pt idx="20">
                  <c:v>0.24597548915120837</c:v>
                </c:pt>
                <c:pt idx="21">
                  <c:v>0.2397244692579249</c:v>
                </c:pt>
                <c:pt idx="22">
                  <c:v>0.17109069961380496</c:v>
                </c:pt>
                <c:pt idx="23">
                  <c:v>0.15354691406717283</c:v>
                </c:pt>
                <c:pt idx="24">
                  <c:v>0.25951260312794827</c:v>
                </c:pt>
                <c:pt idx="25">
                  <c:v>0.25144748748957374</c:v>
                </c:pt>
                <c:pt idx="26">
                  <c:v>0.21465105448921415</c:v>
                </c:pt>
                <c:pt idx="27">
                  <c:v>0.1467152121495279</c:v>
                </c:pt>
                <c:pt idx="28">
                  <c:v>0.33128565071077232</c:v>
                </c:pt>
                <c:pt idx="29">
                  <c:v>0.15480126786910609</c:v>
                </c:pt>
                <c:pt idx="30">
                  <c:v>0.26936713795667427</c:v>
                </c:pt>
                <c:pt idx="31">
                  <c:v>0.23931214881336654</c:v>
                </c:pt>
                <c:pt idx="32">
                  <c:v>9.4156110328837778E-2</c:v>
                </c:pt>
                <c:pt idx="33">
                  <c:v>0.10767064966018175</c:v>
                </c:pt>
                <c:pt idx="34">
                  <c:v>9.2010196733023575E-2</c:v>
                </c:pt>
                <c:pt idx="35">
                  <c:v>0.24499173634588958</c:v>
                </c:pt>
                <c:pt idx="36">
                  <c:v>0.24963024467401068</c:v>
                </c:pt>
                <c:pt idx="37">
                  <c:v>0.16406705333194019</c:v>
                </c:pt>
                <c:pt idx="38">
                  <c:v>0.24136501208687577</c:v>
                </c:pt>
                <c:pt idx="39">
                  <c:v>0.21382424563463315</c:v>
                </c:pt>
                <c:pt idx="40">
                  <c:v>0.32882751247333408</c:v>
                </c:pt>
                <c:pt idx="41">
                  <c:v>0.35519777221481513</c:v>
                </c:pt>
                <c:pt idx="42">
                  <c:v>0.33981844246537996</c:v>
                </c:pt>
                <c:pt idx="43">
                  <c:v>8.9808934741073793E-2</c:v>
                </c:pt>
                <c:pt idx="44">
                  <c:v>0.29432956913701852</c:v>
                </c:pt>
                <c:pt idx="45">
                  <c:v>0.43570546133484883</c:v>
                </c:pt>
                <c:pt idx="46">
                  <c:v>0.27963792813216443</c:v>
                </c:pt>
                <c:pt idx="47">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排出量比較シート!$CH$21:$CH$68</c:f>
              <c:numCache>
                <c:formatCode>0%</c:formatCode>
                <c:ptCount val="48"/>
                <c:pt idx="0">
                  <c:v>1.0434198688835836E-2</c:v>
                </c:pt>
                <c:pt idx="1">
                  <c:v>1.3672764853228977E-2</c:v>
                </c:pt>
                <c:pt idx="2">
                  <c:v>1.7196646427289908E-2</c:v>
                </c:pt>
                <c:pt idx="3">
                  <c:v>1.7564030399527475E-2</c:v>
                </c:pt>
                <c:pt idx="4">
                  <c:v>1.5101652122769177E-2</c:v>
                </c:pt>
                <c:pt idx="5">
                  <c:v>1.7834948377475821E-2</c:v>
                </c:pt>
                <c:pt idx="6">
                  <c:v>1.9065793148998565E-2</c:v>
                </c:pt>
                <c:pt idx="7">
                  <c:v>1.0407591254192897E-2</c:v>
                </c:pt>
                <c:pt idx="8">
                  <c:v>1.8526125306475783E-2</c:v>
                </c:pt>
                <c:pt idx="9">
                  <c:v>2.0488890615944909E-2</c:v>
                </c:pt>
                <c:pt idx="10">
                  <c:v>2.4625120509209637E-2</c:v>
                </c:pt>
                <c:pt idx="11">
                  <c:v>1.1354129243409896E-2</c:v>
                </c:pt>
                <c:pt idx="12">
                  <c:v>2.7341517956038681E-2</c:v>
                </c:pt>
                <c:pt idx="13">
                  <c:v>1.4693027618799093E-2</c:v>
                </c:pt>
                <c:pt idx="14">
                  <c:v>1.4045707715215586E-2</c:v>
                </c:pt>
                <c:pt idx="15">
                  <c:v>1.3391733441866475E-2</c:v>
                </c:pt>
                <c:pt idx="16">
                  <c:v>1.6560156088231259E-2</c:v>
                </c:pt>
                <c:pt idx="17">
                  <c:v>1.5618690720894739E-2</c:v>
                </c:pt>
                <c:pt idx="18">
                  <c:v>2.1375675882728609E-2</c:v>
                </c:pt>
                <c:pt idx="19">
                  <c:v>1.4583622824488511E-2</c:v>
                </c:pt>
                <c:pt idx="20">
                  <c:v>1.8424299299306314E-2</c:v>
                </c:pt>
                <c:pt idx="21">
                  <c:v>1.7700879958344091E-2</c:v>
                </c:pt>
                <c:pt idx="22">
                  <c:v>1.3257246499196402E-2</c:v>
                </c:pt>
                <c:pt idx="23">
                  <c:v>8.745882465890812E-3</c:v>
                </c:pt>
                <c:pt idx="24">
                  <c:v>2.17576394707263E-2</c:v>
                </c:pt>
                <c:pt idx="25">
                  <c:v>2.4687118552928294E-2</c:v>
                </c:pt>
                <c:pt idx="26">
                  <c:v>3.2487204811319378E-2</c:v>
                </c:pt>
                <c:pt idx="27">
                  <c:v>1.884388273346781E-2</c:v>
                </c:pt>
                <c:pt idx="28">
                  <c:v>3.0264604428562485E-2</c:v>
                </c:pt>
                <c:pt idx="29">
                  <c:v>1.2366399239022717E-2</c:v>
                </c:pt>
                <c:pt idx="30">
                  <c:v>1.6207084128895988E-2</c:v>
                </c:pt>
                <c:pt idx="31">
                  <c:v>1.1501671365755818E-2</c:v>
                </c:pt>
                <c:pt idx="32">
                  <c:v>6.4069270403313266E-3</c:v>
                </c:pt>
                <c:pt idx="33">
                  <c:v>6.1051854906335554E-3</c:v>
                </c:pt>
                <c:pt idx="34">
                  <c:v>5.2725937341016544E-3</c:v>
                </c:pt>
                <c:pt idx="35">
                  <c:v>1.2128844562515451E-2</c:v>
                </c:pt>
                <c:pt idx="36">
                  <c:v>1.0027526262175837E-2</c:v>
                </c:pt>
                <c:pt idx="37">
                  <c:v>8.4607023900420218E-3</c:v>
                </c:pt>
                <c:pt idx="38">
                  <c:v>1.4594668343356867E-2</c:v>
                </c:pt>
                <c:pt idx="39">
                  <c:v>1.5388148366219953E-2</c:v>
                </c:pt>
                <c:pt idx="40">
                  <c:v>2.1018120341694566E-2</c:v>
                </c:pt>
                <c:pt idx="41">
                  <c:v>2.1460760123019968E-2</c:v>
                </c:pt>
                <c:pt idx="42">
                  <c:v>2.0405762694163183E-2</c:v>
                </c:pt>
                <c:pt idx="43">
                  <c:v>6.1144615134304803E-3</c:v>
                </c:pt>
                <c:pt idx="44">
                  <c:v>1.5161549332017873E-2</c:v>
                </c:pt>
                <c:pt idx="45">
                  <c:v>1.5818705341061431E-2</c:v>
                </c:pt>
                <c:pt idx="46">
                  <c:v>2.1818002251113786E-2</c:v>
                </c:pt>
                <c:pt idx="47">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c:ext uri="{02D57815-91ED-43cb-92C2-25804820EDAC}">
                        <c15:formulaRef>
                          <c15:sqref>排出量比較シート!$BW$21:$BW$68</c15:sqref>
                        </c15:formulaRef>
                      </c:ext>
                    </c:extLst>
                    <c:numCache>
                      <c:formatCode>0%</c:formatCode>
                      <c:ptCount val="48"/>
                      <c:pt idx="0">
                        <c:v>0.27908196067575786</c:v>
                      </c:pt>
                      <c:pt idx="1">
                        <c:v>0.31615570418267164</c:v>
                      </c:pt>
                      <c:pt idx="2">
                        <c:v>0.29248774949833206</c:v>
                      </c:pt>
                      <c:pt idx="3">
                        <c:v>0.30375817317015674</c:v>
                      </c:pt>
                      <c:pt idx="4">
                        <c:v>0.23784116281816595</c:v>
                      </c:pt>
                      <c:pt idx="5">
                        <c:v>0.20576486089513238</c:v>
                      </c:pt>
                      <c:pt idx="6">
                        <c:v>0.27951368463400911</c:v>
                      </c:pt>
                      <c:pt idx="7">
                        <c:v>0.6043538659037595</c:v>
                      </c:pt>
                      <c:pt idx="8">
                        <c:v>0.33042412323004638</c:v>
                      </c:pt>
                      <c:pt idx="9">
                        <c:v>0.30696111282193833</c:v>
                      </c:pt>
                      <c:pt idx="10">
                        <c:v>0.20536377493595442</c:v>
                      </c:pt>
                      <c:pt idx="11">
                        <c:v>0.60541769664707301</c:v>
                      </c:pt>
                      <c:pt idx="12">
                        <c:v>6.1387516098416653E-2</c:v>
                      </c:pt>
                      <c:pt idx="13">
                        <c:v>0.41111072612569638</c:v>
                      </c:pt>
                      <c:pt idx="14">
                        <c:v>0.31808654616695264</c:v>
                      </c:pt>
                      <c:pt idx="15">
                        <c:v>0.35114044764742991</c:v>
                      </c:pt>
                      <c:pt idx="16">
                        <c:v>0.25556120892380918</c:v>
                      </c:pt>
                      <c:pt idx="17">
                        <c:v>0.3378131774755635</c:v>
                      </c:pt>
                      <c:pt idx="18">
                        <c:v>0.19736988151680776</c:v>
                      </c:pt>
                      <c:pt idx="19">
                        <c:v>0.18654060759929794</c:v>
                      </c:pt>
                      <c:pt idx="20">
                        <c:v>0.32381119293505467</c:v>
                      </c:pt>
                      <c:pt idx="21">
                        <c:v>0.33421677437560915</c:v>
                      </c:pt>
                      <c:pt idx="22">
                        <c:v>0.488851438304718</c:v>
                      </c:pt>
                      <c:pt idx="23">
                        <c:v>0.58850184328850796</c:v>
                      </c:pt>
                      <c:pt idx="24">
                        <c:v>0.34732653678729641</c:v>
                      </c:pt>
                      <c:pt idx="25">
                        <c:v>0.1797265565499763</c:v>
                      </c:pt>
                      <c:pt idx="26">
                        <c:v>0.22922434338145428</c:v>
                      </c:pt>
                      <c:pt idx="27">
                        <c:v>0.59676143969569151</c:v>
                      </c:pt>
                      <c:pt idx="28">
                        <c:v>0.10241337998326377</c:v>
                      </c:pt>
                      <c:pt idx="29">
                        <c:v>0.64531068406776482</c:v>
                      </c:pt>
                      <c:pt idx="30">
                        <c:v>0.17378035529367891</c:v>
                      </c:pt>
                      <c:pt idx="31">
                        <c:v>0.25100815496541129</c:v>
                      </c:pt>
                      <c:pt idx="32">
                        <c:v>0.73957103428037696</c:v>
                      </c:pt>
                      <c:pt idx="33">
                        <c:v>0.66036275274778578</c:v>
                      </c:pt>
                      <c:pt idx="34">
                        <c:v>0.73021272047629293</c:v>
                      </c:pt>
                      <c:pt idx="35">
                        <c:v>0.31840543370458912</c:v>
                      </c:pt>
                      <c:pt idx="36">
                        <c:v>0.34003822842888942</c:v>
                      </c:pt>
                      <c:pt idx="37">
                        <c:v>0.56772619877567398</c:v>
                      </c:pt>
                      <c:pt idx="38">
                        <c:v>0.31287122047149174</c:v>
                      </c:pt>
                      <c:pt idx="39">
                        <c:v>0.44071274518093889</c:v>
                      </c:pt>
                      <c:pt idx="40">
                        <c:v>0.23213405032462839</c:v>
                      </c:pt>
                      <c:pt idx="41">
                        <c:v>0.10979047971468682</c:v>
                      </c:pt>
                      <c:pt idx="42">
                        <c:v>0.22878513517042981</c:v>
                      </c:pt>
                      <c:pt idx="43">
                        <c:v>0.78690831774584935</c:v>
                      </c:pt>
                      <c:pt idx="44">
                        <c:v>0.29861921505263034</c:v>
                      </c:pt>
                      <c:pt idx="45">
                        <c:v>9.4872506811848126E-2</c:v>
                      </c:pt>
                      <c:pt idx="46">
                        <c:v>7.3792846801476117E-2</c:v>
                      </c:pt>
                      <c:pt idx="47">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xmlns:c15="http://schemas.microsoft.com/office/drawing/2012/chart">
                      <c:ext xmlns:c15="http://schemas.microsoft.com/office/drawing/2012/chart" uri="{02D57815-91ED-43cb-92C2-25804820EDAC}">
                        <c15:formulaRef>
                          <c15:sqref>排出量比較シート!$BX$21:$BX$68</c15:sqref>
                        </c15:formulaRef>
                      </c:ext>
                    </c:extLst>
                    <c:numCache>
                      <c:formatCode>0%</c:formatCode>
                      <c:ptCount val="48"/>
                      <c:pt idx="0">
                        <c:v>1.1287062181836401E-2</c:v>
                      </c:pt>
                      <c:pt idx="1">
                        <c:v>1.5755613749788865E-2</c:v>
                      </c:pt>
                      <c:pt idx="2">
                        <c:v>1.6329997759701551E-2</c:v>
                      </c:pt>
                      <c:pt idx="3">
                        <c:v>1.4408148106247352E-2</c:v>
                      </c:pt>
                      <c:pt idx="4">
                        <c:v>1.5894682123143034E-2</c:v>
                      </c:pt>
                      <c:pt idx="5">
                        <c:v>1.4186964866914739E-2</c:v>
                      </c:pt>
                      <c:pt idx="6">
                        <c:v>1.3942551971191094E-2</c:v>
                      </c:pt>
                      <c:pt idx="7">
                        <c:v>5.2155047433983803E-3</c:v>
                      </c:pt>
                      <c:pt idx="8">
                        <c:v>1.2113479981169985E-2</c:v>
                      </c:pt>
                      <c:pt idx="9">
                        <c:v>9.9389506742230908E-3</c:v>
                      </c:pt>
                      <c:pt idx="10">
                        <c:v>1.1527631876968978E-2</c:v>
                      </c:pt>
                      <c:pt idx="11">
                        <c:v>5.1715041712496277E-3</c:v>
                      </c:pt>
                      <c:pt idx="12">
                        <c:v>1.6504184077020256E-2</c:v>
                      </c:pt>
                      <c:pt idx="13">
                        <c:v>8.4864224224965919E-3</c:v>
                      </c:pt>
                      <c:pt idx="14">
                        <c:v>1.8636574767736731E-2</c:v>
                      </c:pt>
                      <c:pt idx="15">
                        <c:v>9.9690232118816152E-3</c:v>
                      </c:pt>
                      <c:pt idx="16">
                        <c:v>1.0512340084574632E-2</c:v>
                      </c:pt>
                      <c:pt idx="17">
                        <c:v>1.0294099738851254E-2</c:v>
                      </c:pt>
                      <c:pt idx="18">
                        <c:v>1.3546590810752856E-2</c:v>
                      </c:pt>
                      <c:pt idx="19">
                        <c:v>1.1023875065096726E-2</c:v>
                      </c:pt>
                      <c:pt idx="20">
                        <c:v>1.0899628615625233E-2</c:v>
                      </c:pt>
                      <c:pt idx="21">
                        <c:v>9.2994022844977587E-3</c:v>
                      </c:pt>
                      <c:pt idx="22">
                        <c:v>7.3115307722780116E-3</c:v>
                      </c:pt>
                      <c:pt idx="23">
                        <c:v>5.7324144373276948E-3</c:v>
                      </c:pt>
                      <c:pt idx="24">
                        <c:v>8.1105930999967029E-3</c:v>
                      </c:pt>
                      <c:pt idx="25">
                        <c:v>1.0196600550711697E-2</c:v>
                      </c:pt>
                      <c:pt idx="26">
                        <c:v>1.031219338220777E-2</c:v>
                      </c:pt>
                      <c:pt idx="27">
                        <c:v>4.7582040825973155E-3</c:v>
                      </c:pt>
                      <c:pt idx="28">
                        <c:v>9.2126558013199238E-3</c:v>
                      </c:pt>
                      <c:pt idx="29">
                        <c:v>4.546643879220191E-3</c:v>
                      </c:pt>
                      <c:pt idx="30">
                        <c:v>1.0676573376870462E-2</c:v>
                      </c:pt>
                      <c:pt idx="31">
                        <c:v>1.2966472604486586E-2</c:v>
                      </c:pt>
                      <c:pt idx="32">
                        <c:v>4.1292499998657577E-3</c:v>
                      </c:pt>
                      <c:pt idx="33">
                        <c:v>4.4834572488606913E-3</c:v>
                      </c:pt>
                      <c:pt idx="34">
                        <c:v>5.6836461748308422E-3</c:v>
                      </c:pt>
                      <c:pt idx="35">
                        <c:v>8.9398395357248098E-3</c:v>
                      </c:pt>
                      <c:pt idx="36">
                        <c:v>8.5993808530103657E-3</c:v>
                      </c:pt>
                      <c:pt idx="37">
                        <c:v>5.7051447163659931E-3</c:v>
                      </c:pt>
                      <c:pt idx="38">
                        <c:v>1.7446730116656258E-2</c:v>
                      </c:pt>
                      <c:pt idx="39">
                        <c:v>9.1226352453218102E-3</c:v>
                      </c:pt>
                      <c:pt idx="40">
                        <c:v>1.1624808122652841E-2</c:v>
                      </c:pt>
                      <c:pt idx="41">
                        <c:v>1.323918494674787E-2</c:v>
                      </c:pt>
                      <c:pt idx="42">
                        <c:v>1.1741571158133362E-2</c:v>
                      </c:pt>
                      <c:pt idx="43">
                        <c:v>5.7521816979518026E-3</c:v>
                      </c:pt>
                      <c:pt idx="44">
                        <c:v>9.1392681183592433E-3</c:v>
                      </c:pt>
                      <c:pt idx="45">
                        <c:v>1.4258583967992584E-2</c:v>
                      </c:pt>
                      <c:pt idx="46">
                        <c:v>1.2568757140956439E-2</c:v>
                      </c:pt>
                      <c:pt idx="47">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xmlns:c15="http://schemas.microsoft.com/office/drawing/2012/chart">
                      <c:ext xmlns:c15="http://schemas.microsoft.com/office/drawing/2012/chart" uri="{02D57815-91ED-43cb-92C2-25804820EDAC}">
                        <c15:formulaRef>
                          <c15:sqref>排出量比較シート!$BY$21:$BY$68</c15:sqref>
                        </c15:formulaRef>
                      </c:ext>
                    </c:extLst>
                    <c:numCache>
                      <c:formatCode>0%</c:formatCode>
                      <c:ptCount val="48"/>
                      <c:pt idx="0">
                        <c:v>4.6793912989692571E-2</c:v>
                      </c:pt>
                      <c:pt idx="1">
                        <c:v>3.5115713226857255E-2</c:v>
                      </c:pt>
                      <c:pt idx="2">
                        <c:v>4.9177449502865032E-2</c:v>
                      </c:pt>
                      <c:pt idx="3">
                        <c:v>2.9158183181069643E-2</c:v>
                      </c:pt>
                      <c:pt idx="4">
                        <c:v>5.2193101906649775E-2</c:v>
                      </c:pt>
                      <c:pt idx="5">
                        <c:v>3.3933737369857983E-2</c:v>
                      </c:pt>
                      <c:pt idx="6">
                        <c:v>2.3654157071503576E-2</c:v>
                      </c:pt>
                      <c:pt idx="7">
                        <c:v>1.4395181239497059E-2</c:v>
                      </c:pt>
                      <c:pt idx="8">
                        <c:v>1.910950229717975E-2</c:v>
                      </c:pt>
                      <c:pt idx="9">
                        <c:v>1.2737150596832938E-2</c:v>
                      </c:pt>
                      <c:pt idx="10">
                        <c:v>9.6844325904804213E-3</c:v>
                      </c:pt>
                      <c:pt idx="11">
                        <c:v>1.1071133274276843E-2</c:v>
                      </c:pt>
                      <c:pt idx="12">
                        <c:v>6.4701226442514664E-3</c:v>
                      </c:pt>
                      <c:pt idx="13">
                        <c:v>6.842661106333265E-3</c:v>
                      </c:pt>
                      <c:pt idx="14">
                        <c:v>2.7587268522535346E-2</c:v>
                      </c:pt>
                      <c:pt idx="15">
                        <c:v>3.2552247892164904E-2</c:v>
                      </c:pt>
                      <c:pt idx="16">
                        <c:v>3.8065609581530414E-2</c:v>
                      </c:pt>
                      <c:pt idx="17">
                        <c:v>2.9194610122982096E-2</c:v>
                      </c:pt>
                      <c:pt idx="18">
                        <c:v>1.6748289877738395E-2</c:v>
                      </c:pt>
                      <c:pt idx="19">
                        <c:v>3.6099951888916938E-2</c:v>
                      </c:pt>
                      <c:pt idx="20">
                        <c:v>1.5730908967843744E-2</c:v>
                      </c:pt>
                      <c:pt idx="21">
                        <c:v>2.0112425036387632E-2</c:v>
                      </c:pt>
                      <c:pt idx="22">
                        <c:v>8.175621575242641E-3</c:v>
                      </c:pt>
                      <c:pt idx="23">
                        <c:v>1.7064605448312845E-2</c:v>
                      </c:pt>
                      <c:pt idx="24">
                        <c:v>2.2657443471177555E-2</c:v>
                      </c:pt>
                      <c:pt idx="25">
                        <c:v>1.7011471266346733E-2</c:v>
                      </c:pt>
                      <c:pt idx="26">
                        <c:v>5.2617760587674025E-3</c:v>
                      </c:pt>
                      <c:pt idx="27">
                        <c:v>8.1332701513366305E-3</c:v>
                      </c:pt>
                      <c:pt idx="28">
                        <c:v>1.1758677663514561E-2</c:v>
                      </c:pt>
                      <c:pt idx="29">
                        <c:v>1.7020818965680664E-2</c:v>
                      </c:pt>
                      <c:pt idx="30">
                        <c:v>5.4626944623275608E-2</c:v>
                      </c:pt>
                      <c:pt idx="31">
                        <c:v>6.0553582615580644E-2</c:v>
                      </c:pt>
                      <c:pt idx="32">
                        <c:v>5.4877896248257405E-3</c:v>
                      </c:pt>
                      <c:pt idx="33">
                        <c:v>7.2351099436075541E-3</c:v>
                      </c:pt>
                      <c:pt idx="34">
                        <c:v>8.6771306823331066E-3</c:v>
                      </c:pt>
                      <c:pt idx="35">
                        <c:v>2.9128364299770528E-2</c:v>
                      </c:pt>
                      <c:pt idx="36">
                        <c:v>2.9900053215985288E-2</c:v>
                      </c:pt>
                      <c:pt idx="37">
                        <c:v>1.8601295317718272E-2</c:v>
                      </c:pt>
                      <c:pt idx="38">
                        <c:v>5.9297667043180666E-2</c:v>
                      </c:pt>
                      <c:pt idx="39">
                        <c:v>8.6622222535829678E-3</c:v>
                      </c:pt>
                      <c:pt idx="40">
                        <c:v>3.7367701682429241E-2</c:v>
                      </c:pt>
                      <c:pt idx="41">
                        <c:v>9.3525311584123735E-2</c:v>
                      </c:pt>
                      <c:pt idx="42">
                        <c:v>3.6212233447675019E-2</c:v>
                      </c:pt>
                      <c:pt idx="43">
                        <c:v>1.3262796308080619E-2</c:v>
                      </c:pt>
                      <c:pt idx="44">
                        <c:v>7.4465361139633063E-2</c:v>
                      </c:pt>
                      <c:pt idx="45">
                        <c:v>6.8561002440854113E-2</c:v>
                      </c:pt>
                      <c:pt idx="46">
                        <c:v>1.8473929978768219E-2</c:v>
                      </c:pt>
                      <c:pt idx="47">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xmlns:c15="http://schemas.microsoft.com/office/drawing/2012/chart">
                      <c:ext xmlns:c15="http://schemas.microsoft.com/office/drawing/2012/chart" uri="{02D57815-91ED-43cb-92C2-25804820EDAC}">
                        <c15:formulaRef>
                          <c15:sqref>排出量比較シート!$CC$21:$CC$68</c15:sqref>
                        </c15:formulaRef>
                      </c:ext>
                    </c:extLst>
                    <c:numCache>
                      <c:formatCode>0%</c:formatCode>
                      <c:ptCount val="48"/>
                      <c:pt idx="0">
                        <c:v>0.1613095228204379</c:v>
                      </c:pt>
                      <c:pt idx="1">
                        <c:v>0.18151168406240484</c:v>
                      </c:pt>
                      <c:pt idx="2">
                        <c:v>0.22128334531008509</c:v>
                      </c:pt>
                      <c:pt idx="3">
                        <c:v>0.20810793300615396</c:v>
                      </c:pt>
                      <c:pt idx="4">
                        <c:v>0.22198696613155394</c:v>
                      </c:pt>
                      <c:pt idx="5">
                        <c:v>0.2680191620101493</c:v>
                      </c:pt>
                      <c:pt idx="6">
                        <c:v>0.24505573611875001</c:v>
                      </c:pt>
                      <c:pt idx="7">
                        <c:v>0.14009644319750092</c:v>
                      </c:pt>
                      <c:pt idx="8">
                        <c:v>0.24040158017167279</c:v>
                      </c:pt>
                      <c:pt idx="9">
                        <c:v>0.26469767497807584</c:v>
                      </c:pt>
                      <c:pt idx="10">
                        <c:v>0.23433613522947738</c:v>
                      </c:pt>
                      <c:pt idx="11">
                        <c:v>0.11006344088788765</c:v>
                      </c:pt>
                      <c:pt idx="12">
                        <c:v>0.12621110346652598</c:v>
                      </c:pt>
                      <c:pt idx="13">
                        <c:v>0.13027933777406137</c:v>
                      </c:pt>
                      <c:pt idx="14">
                        <c:v>0.21692874034279419</c:v>
                      </c:pt>
                      <c:pt idx="15">
                        <c:v>0.1924427160594476</c:v>
                      </c:pt>
                      <c:pt idx="16">
                        <c:v>0.21641206907843963</c:v>
                      </c:pt>
                      <c:pt idx="17">
                        <c:v>0.19985722618811894</c:v>
                      </c:pt>
                      <c:pt idx="18">
                        <c:v>0.30285658525343095</c:v>
                      </c:pt>
                      <c:pt idx="19">
                        <c:v>0.29414565774450968</c:v>
                      </c:pt>
                      <c:pt idx="20">
                        <c:v>0.2375846235153885</c:v>
                      </c:pt>
                      <c:pt idx="21">
                        <c:v>0.22657137361331658</c:v>
                      </c:pt>
                      <c:pt idx="22">
                        <c:v>0.15812413885608825</c:v>
                      </c:pt>
                      <c:pt idx="23">
                        <c:v>0.14151252228209971</c:v>
                      </c:pt>
                      <c:pt idx="24">
                        <c:v>0.24785548389254486</c:v>
                      </c:pt>
                      <c:pt idx="25">
                        <c:v>0.23467997103590976</c:v>
                      </c:pt>
                      <c:pt idx="26">
                        <c:v>0.19045769701361306</c:v>
                      </c:pt>
                      <c:pt idx="27">
                        <c:v>0.12915230872743766</c:v>
                      </c:pt>
                      <c:pt idx="28">
                        <c:v>0.31583455249000753</c:v>
                      </c:pt>
                      <c:pt idx="29">
                        <c:v>0.13966542143485342</c:v>
                      </c:pt>
                      <c:pt idx="30">
                        <c:v>0.25816198752976749</c:v>
                      </c:pt>
                      <c:pt idx="31">
                        <c:v>0.21775158998075089</c:v>
                      </c:pt>
                      <c:pt idx="32">
                        <c:v>8.4174019055877708E-2</c:v>
                      </c:pt>
                      <c:pt idx="33">
                        <c:v>8.9908293293541636E-2</c:v>
                      </c:pt>
                      <c:pt idx="34">
                        <c:v>7.7606600282449797E-2</c:v>
                      </c:pt>
                      <c:pt idx="35">
                        <c:v>0.219980327814848</c:v>
                      </c:pt>
                      <c:pt idx="36">
                        <c:v>0.19507275698126503</c:v>
                      </c:pt>
                      <c:pt idx="37">
                        <c:v>0.13060529452166428</c:v>
                      </c:pt>
                      <c:pt idx="38">
                        <c:v>0.22239655553589929</c:v>
                      </c:pt>
                      <c:pt idx="39">
                        <c:v>0.19056461299990107</c:v>
                      </c:pt>
                      <c:pt idx="40">
                        <c:v>0.31240716885738706</c:v>
                      </c:pt>
                      <c:pt idx="41">
                        <c:v>0.29380636487251183</c:v>
                      </c:pt>
                      <c:pt idx="42">
                        <c:v>0.31535005047211434</c:v>
                      </c:pt>
                      <c:pt idx="43">
                        <c:v>7.252793192582517E-2</c:v>
                      </c:pt>
                      <c:pt idx="44">
                        <c:v>0.27722241827044947</c:v>
                      </c:pt>
                      <c:pt idx="45">
                        <c:v>0.32087629914243648</c:v>
                      </c:pt>
                      <c:pt idx="46">
                        <c:v>0.24487849484526214</c:v>
                      </c:pt>
                      <c:pt idx="47">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xmlns:c15="http://schemas.microsoft.com/office/drawing/2012/chart">
                      <c:ext xmlns:c15="http://schemas.microsoft.com/office/drawing/2012/chart" uri="{02D57815-91ED-43cb-92C2-25804820EDAC}">
                        <c15:formulaRef>
                          <c15:sqref>排出量比較シート!$CD$21:$CD$68</c15:sqref>
                        </c15:formulaRef>
                      </c:ext>
                    </c:extLst>
                    <c:numCache>
                      <c:formatCode>0%</c:formatCode>
                      <c:ptCount val="48"/>
                      <c:pt idx="0">
                        <c:v>8.5047580780997126E-2</c:v>
                      </c:pt>
                      <c:pt idx="1">
                        <c:v>8.6974556508203918E-2</c:v>
                      </c:pt>
                      <c:pt idx="2">
                        <c:v>0.10551267769134513</c:v>
                      </c:pt>
                      <c:pt idx="3">
                        <c:v>0.11403536696193531</c:v>
                      </c:pt>
                      <c:pt idx="4">
                        <c:v>0.10844795736180537</c:v>
                      </c:pt>
                      <c:pt idx="5">
                        <c:v>0.13683612882161708</c:v>
                      </c:pt>
                      <c:pt idx="6">
                        <c:v>0.12462525586637598</c:v>
                      </c:pt>
                      <c:pt idx="7">
                        <c:v>7.4663948868511132E-2</c:v>
                      </c:pt>
                      <c:pt idx="8">
                        <c:v>0.13555346939850832</c:v>
                      </c:pt>
                      <c:pt idx="9">
                        <c:v>0.14471253568334713</c:v>
                      </c:pt>
                      <c:pt idx="10">
                        <c:v>0.13576125669565389</c:v>
                      </c:pt>
                      <c:pt idx="11">
                        <c:v>6.1397171943835302E-2</c:v>
                      </c:pt>
                      <c:pt idx="12">
                        <c:v>7.098095879715198E-2</c:v>
                      </c:pt>
                      <c:pt idx="13">
                        <c:v>7.7463006966811035E-2</c:v>
                      </c:pt>
                      <c:pt idx="14">
                        <c:v>0.11591017595320036</c:v>
                      </c:pt>
                      <c:pt idx="15">
                        <c:v>0.11011753725368087</c:v>
                      </c:pt>
                      <c:pt idx="16">
                        <c:v>0.12514153303464076</c:v>
                      </c:pt>
                      <c:pt idx="17">
                        <c:v>0.10709472428005012</c:v>
                      </c:pt>
                      <c:pt idx="18">
                        <c:v>0.15236508116918593</c:v>
                      </c:pt>
                      <c:pt idx="19">
                        <c:v>0.14190891383375884</c:v>
                      </c:pt>
                      <c:pt idx="20">
                        <c:v>0.13018885319804063</c:v>
                      </c:pt>
                      <c:pt idx="21">
                        <c:v>0.12735328942257215</c:v>
                      </c:pt>
                      <c:pt idx="22">
                        <c:v>9.4402861200865718E-2</c:v>
                      </c:pt>
                      <c:pt idx="23">
                        <c:v>7.6135656819768457E-2</c:v>
                      </c:pt>
                      <c:pt idx="24">
                        <c:v>0.13874928879901335</c:v>
                      </c:pt>
                      <c:pt idx="25">
                        <c:v>0.12631816940484691</c:v>
                      </c:pt>
                      <c:pt idx="26">
                        <c:v>0.10182542060633311</c:v>
                      </c:pt>
                      <c:pt idx="27">
                        <c:v>7.2920935223453429E-2</c:v>
                      </c:pt>
                      <c:pt idx="28">
                        <c:v>0.18055239239483525</c:v>
                      </c:pt>
                      <c:pt idx="29">
                        <c:v>6.7511718937588741E-2</c:v>
                      </c:pt>
                      <c:pt idx="30">
                        <c:v>0.12727141675525402</c:v>
                      </c:pt>
                      <c:pt idx="31">
                        <c:v>0.10678536875931535</c:v>
                      </c:pt>
                      <c:pt idx="32">
                        <c:v>4.3806572560086382E-2</c:v>
                      </c:pt>
                      <c:pt idx="33">
                        <c:v>4.9895572065635781E-2</c:v>
                      </c:pt>
                      <c:pt idx="34">
                        <c:v>4.1658069387498518E-2</c:v>
                      </c:pt>
                      <c:pt idx="35">
                        <c:v>0.1093952952030129</c:v>
                      </c:pt>
                      <c:pt idx="36">
                        <c:v>0.10090429982602712</c:v>
                      </c:pt>
                      <c:pt idx="37">
                        <c:v>6.3747300173915791E-2</c:v>
                      </c:pt>
                      <c:pt idx="38">
                        <c:v>0.1028768465913677</c:v>
                      </c:pt>
                      <c:pt idx="39">
                        <c:v>0.10634551026711131</c:v>
                      </c:pt>
                      <c:pt idx="40">
                        <c:v>0.15978855209908135</c:v>
                      </c:pt>
                      <c:pt idx="41">
                        <c:v>0.15058168934678187</c:v>
                      </c:pt>
                      <c:pt idx="42">
                        <c:v>0.15925707029592609</c:v>
                      </c:pt>
                      <c:pt idx="43">
                        <c:v>3.7237348258458564E-2</c:v>
                      </c:pt>
                      <c:pt idx="44">
                        <c:v>0.13189897804722089</c:v>
                      </c:pt>
                      <c:pt idx="45">
                        <c:v>0.14859481548677719</c:v>
                      </c:pt>
                      <c:pt idx="46">
                        <c:v>0.12925912275959733</c:v>
                      </c:pt>
                      <c:pt idx="47">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xmlns:c15="http://schemas.microsoft.com/office/drawing/2012/chart">
                      <c:ext xmlns:c15="http://schemas.microsoft.com/office/drawing/2012/chart" uri="{02D57815-91ED-43cb-92C2-25804820EDAC}">
                        <c15:formulaRef>
                          <c15:sqref>排出量比較シート!$CE$21:$CE$68</c15:sqref>
                        </c15:formulaRef>
                      </c:ext>
                    </c:extLst>
                    <c:numCache>
                      <c:formatCode>0%</c:formatCode>
                      <c:ptCount val="48"/>
                      <c:pt idx="0">
                        <c:v>7.6261942039440769E-2</c:v>
                      </c:pt>
                      <c:pt idx="1">
                        <c:v>9.4537127554200948E-2</c:v>
                      </c:pt>
                      <c:pt idx="2">
                        <c:v>0.11577066761873998</c:v>
                      </c:pt>
                      <c:pt idx="3">
                        <c:v>9.4072566044218653E-2</c:v>
                      </c:pt>
                      <c:pt idx="4">
                        <c:v>0.11353900876974855</c:v>
                      </c:pt>
                      <c:pt idx="5">
                        <c:v>0.13118303318853222</c:v>
                      </c:pt>
                      <c:pt idx="6">
                        <c:v>0.12043048025237404</c:v>
                      </c:pt>
                      <c:pt idx="7">
                        <c:v>6.5432494328989774E-2</c:v>
                      </c:pt>
                      <c:pt idx="8">
                        <c:v>0.10484811077316447</c:v>
                      </c:pt>
                      <c:pt idx="9">
                        <c:v>0.11998513929472873</c:v>
                      </c:pt>
                      <c:pt idx="10">
                        <c:v>9.8574878533823476E-2</c:v>
                      </c:pt>
                      <c:pt idx="11">
                        <c:v>4.8666268944052342E-2</c:v>
                      </c:pt>
                      <c:pt idx="12">
                        <c:v>5.5230144669373996E-2</c:v>
                      </c:pt>
                      <c:pt idx="13">
                        <c:v>5.2816330807250324E-2</c:v>
                      </c:pt>
                      <c:pt idx="14">
                        <c:v>0.10101856438959383</c:v>
                      </c:pt>
                      <c:pt idx="15">
                        <c:v>8.232517880576673E-2</c:v>
                      </c:pt>
                      <c:pt idx="16">
                        <c:v>9.1270536043798881E-2</c:v>
                      </c:pt>
                      <c:pt idx="17">
                        <c:v>9.2762501908068798E-2</c:v>
                      </c:pt>
                      <c:pt idx="18">
                        <c:v>0.15049150408424505</c:v>
                      </c:pt>
                      <c:pt idx="19">
                        <c:v>0.15223674391075084</c:v>
                      </c:pt>
                      <c:pt idx="20">
                        <c:v>0.10739577031734784</c:v>
                      </c:pt>
                      <c:pt idx="21">
                        <c:v>9.9218084190744404E-2</c:v>
                      </c:pt>
                      <c:pt idx="22">
                        <c:v>6.3721277655222536E-2</c:v>
                      </c:pt>
                      <c:pt idx="23">
                        <c:v>6.5376865462331249E-2</c:v>
                      </c:pt>
                      <c:pt idx="24">
                        <c:v>0.10910619509353151</c:v>
                      </c:pt>
                      <c:pt idx="25">
                        <c:v>0.10836180163106285</c:v>
                      </c:pt>
                      <c:pt idx="26">
                        <c:v>8.8632276407279956E-2</c:v>
                      </c:pt>
                      <c:pt idx="27">
                        <c:v>5.6231373503984224E-2</c:v>
                      </c:pt>
                      <c:pt idx="28">
                        <c:v>0.13528216009517227</c:v>
                      </c:pt>
                      <c:pt idx="29">
                        <c:v>7.2153702497264688E-2</c:v>
                      </c:pt>
                      <c:pt idx="30">
                        <c:v>0.13089057077451347</c:v>
                      </c:pt>
                      <c:pt idx="31">
                        <c:v>0.11096622122143555</c:v>
                      </c:pt>
                      <c:pt idx="32">
                        <c:v>4.0367446495791326E-2</c:v>
                      </c:pt>
                      <c:pt idx="33">
                        <c:v>4.0012721227905855E-2</c:v>
                      </c:pt>
                      <c:pt idx="34">
                        <c:v>3.5948530894951286E-2</c:v>
                      </c:pt>
                      <c:pt idx="35">
                        <c:v>0.1105850326118351</c:v>
                      </c:pt>
                      <c:pt idx="36">
                        <c:v>9.4168457155237875E-2</c:v>
                      </c:pt>
                      <c:pt idx="37">
                        <c:v>6.6857994347748487E-2</c:v>
                      </c:pt>
                      <c:pt idx="38">
                        <c:v>0.11951970894453158</c:v>
                      </c:pt>
                      <c:pt idx="39">
                        <c:v>8.4219102732789763E-2</c:v>
                      </c:pt>
                      <c:pt idx="40">
                        <c:v>0.15261861675830565</c:v>
                      </c:pt>
                      <c:pt idx="41">
                        <c:v>0.14322467552573001</c:v>
                      </c:pt>
                      <c:pt idx="42">
                        <c:v>0.15609298017618825</c:v>
                      </c:pt>
                      <c:pt idx="43">
                        <c:v>3.5290583667366607E-2</c:v>
                      </c:pt>
                      <c:pt idx="44">
                        <c:v>0.14532344022322854</c:v>
                      </c:pt>
                      <c:pt idx="45">
                        <c:v>0.17228148365565929</c:v>
                      </c:pt>
                      <c:pt idx="46">
                        <c:v>0.11561937208566482</c:v>
                      </c:pt>
                      <c:pt idx="47">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xmlns:c15="http://schemas.microsoft.com/office/drawing/2012/chart">
                      <c:ext xmlns:c15="http://schemas.microsoft.com/office/drawing/2012/chart" uri="{02D57815-91ED-43cb-92C2-25804820EDAC}">
                        <c15:formulaRef>
                          <c15:sqref>排出量比較シート!$CF$21:$CF$68</c15:sqref>
                        </c15:formulaRef>
                      </c:ext>
                    </c:extLst>
                    <c:numCache>
                      <c:formatCode>0%</c:formatCode>
                      <c:ptCount val="48"/>
                      <c:pt idx="0">
                        <c:v>6.5909828643030107E-3</c:v>
                      </c:pt>
                      <c:pt idx="1">
                        <c:v>6.293357143591108E-3</c:v>
                      </c:pt>
                      <c:pt idx="2">
                        <c:v>7.1918661190192865E-3</c:v>
                      </c:pt>
                      <c:pt idx="3">
                        <c:v>8.2688027378647107E-3</c:v>
                      </c:pt>
                      <c:pt idx="4">
                        <c:v>7.4470505520117551E-3</c:v>
                      </c:pt>
                      <c:pt idx="5">
                        <c:v>8.7747239350128604E-3</c:v>
                      </c:pt>
                      <c:pt idx="6">
                        <c:v>7.8273564353961364E-3</c:v>
                      </c:pt>
                      <c:pt idx="7">
                        <c:v>4.5085547409859173E-3</c:v>
                      </c:pt>
                      <c:pt idx="8">
                        <c:v>8.1403036764519342E-3</c:v>
                      </c:pt>
                      <c:pt idx="9">
                        <c:v>8.4869884967565343E-3</c:v>
                      </c:pt>
                      <c:pt idx="10">
                        <c:v>1.2850223425260515E-2</c:v>
                      </c:pt>
                      <c:pt idx="11">
                        <c:v>5.663905591834037E-3</c:v>
                      </c:pt>
                      <c:pt idx="12">
                        <c:v>1.2631731819000415E-2</c:v>
                      </c:pt>
                      <c:pt idx="13">
                        <c:v>9.5710474408148213E-3</c:v>
                      </c:pt>
                      <c:pt idx="14">
                        <c:v>7.6509265119116135E-3</c:v>
                      </c:pt>
                      <c:pt idx="15">
                        <c:v>6.7776479751313319E-3</c:v>
                      </c:pt>
                      <c:pt idx="16">
                        <c:v>8.1288875767617803E-3</c:v>
                      </c:pt>
                      <c:pt idx="17">
                        <c:v>6.7294725350065983E-3</c:v>
                      </c:pt>
                      <c:pt idx="18">
                        <c:v>9.2376471003045562E-3</c:v>
                      </c:pt>
                      <c:pt idx="19">
                        <c:v>8.8229096888942041E-3</c:v>
                      </c:pt>
                      <c:pt idx="20">
                        <c:v>8.3908656358198715E-3</c:v>
                      </c:pt>
                      <c:pt idx="21">
                        <c:v>8.7015527413258614E-3</c:v>
                      </c:pt>
                      <c:pt idx="22">
                        <c:v>7.0408717420559191E-3</c:v>
                      </c:pt>
                      <c:pt idx="23">
                        <c:v>4.8874645588101754E-3</c:v>
                      </c:pt>
                      <c:pt idx="24">
                        <c:v>1.0085176907607027E-2</c:v>
                      </c:pt>
                      <c:pt idx="25">
                        <c:v>1.3091848529588694E-2</c:v>
                      </c:pt>
                      <c:pt idx="26">
                        <c:v>1.32319113122674E-2</c:v>
                      </c:pt>
                      <c:pt idx="27">
                        <c:v>7.1632016081954793E-3</c:v>
                      </c:pt>
                      <c:pt idx="28">
                        <c:v>1.545109822076484E-2</c:v>
                      </c:pt>
                      <c:pt idx="29">
                        <c:v>4.8628174904472715E-3</c:v>
                      </c:pt>
                      <c:pt idx="30">
                        <c:v>8.5294622915498969E-3</c:v>
                      </c:pt>
                      <c:pt idx="31">
                        <c:v>7.3208055907398942E-3</c:v>
                      </c:pt>
                      <c:pt idx="32">
                        <c:v>2.9540969141926528E-3</c:v>
                      </c:pt>
                      <c:pt idx="33">
                        <c:v>3.9587516007995064E-3</c:v>
                      </c:pt>
                      <c:pt idx="34">
                        <c:v>2.8783915935144361E-3</c:v>
                      </c:pt>
                      <c:pt idx="35">
                        <c:v>7.282852664780729E-3</c:v>
                      </c:pt>
                      <c:pt idx="36">
                        <c:v>6.8572522720956684E-3</c:v>
                      </c:pt>
                      <c:pt idx="37">
                        <c:v>4.7921209864739914E-3</c:v>
                      </c:pt>
                      <c:pt idx="38">
                        <c:v>7.4807017306800002E-3</c:v>
                      </c:pt>
                      <c:pt idx="39">
                        <c:v>8.565541572034761E-3</c:v>
                      </c:pt>
                      <c:pt idx="40">
                        <c:v>1.0559436911618427E-2</c:v>
                      </c:pt>
                      <c:pt idx="41">
                        <c:v>1.1846901266571744E-2</c:v>
                      </c:pt>
                      <c:pt idx="42">
                        <c:v>1.1147066695037273E-2</c:v>
                      </c:pt>
                      <c:pt idx="43">
                        <c:v>2.5405608676424673E-3</c:v>
                      </c:pt>
                      <c:pt idx="44">
                        <c:v>8.730625993911386E-3</c:v>
                      </c:pt>
                      <c:pt idx="45">
                        <c:v>1.0384442321677338E-2</c:v>
                      </c:pt>
                      <c:pt idx="46">
                        <c:v>9.4437173487052252E-3</c:v>
                      </c:pt>
                      <c:pt idx="47">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xmlns:c15="http://schemas.microsoft.com/office/drawing/2012/chart">
                      <c:ext xmlns:c15="http://schemas.microsoft.com/office/drawing/2012/chart" uri="{02D57815-91ED-43cb-92C2-25804820EDAC}">
                        <c15:formulaRef>
                          <c15:sqref>排出量比較シート!$CG$21:$CG$68</c15:sqref>
                        </c15:formulaRef>
                      </c:ext>
                    </c:extLst>
                    <c:numCache>
                      <c:formatCode>0%</c:formatCode>
                      <c:ptCount val="48"/>
                      <c:pt idx="0">
                        <c:v>2.0842633476573166E-2</c:v>
                      </c:pt>
                      <c:pt idx="1">
                        <c:v>3.3808312416777044E-2</c:v>
                      </c:pt>
                      <c:pt idx="2">
                        <c:v>2.1094489850470321E-3</c:v>
                      </c:pt>
                      <c:pt idx="3">
                        <c:v>1.2306738652513877E-2</c:v>
                      </c:pt>
                      <c:pt idx="4">
                        <c:v>9.206347537048307E-3</c:v>
                      </c:pt>
                      <c:pt idx="5">
                        <c:v>9.4561863481518681E-4</c:v>
                      </c:pt>
                      <c:pt idx="6">
                        <c:v>4.0329677052843944E-3</c:v>
                      </c:pt>
                      <c:pt idx="7">
                        <c:v>4.7827403541598765E-3</c:v>
                      </c:pt>
                      <c:pt idx="8">
                        <c:v>0</c:v>
                      </c:pt>
                      <c:pt idx="9">
                        <c:v>0</c:v>
                      </c:pt>
                      <c:pt idx="10">
                        <c:v>0</c:v>
                      </c:pt>
                      <c:pt idx="11">
                        <c:v>6.2770798719894534E-3</c:v>
                      </c:pt>
                      <c:pt idx="12">
                        <c:v>6.1684360843178064E-3</c:v>
                      </c:pt>
                      <c:pt idx="13">
                        <c:v>9.0952354814880162E-3</c:v>
                      </c:pt>
                      <c:pt idx="14">
                        <c:v>1.4696409170399315E-2</c:v>
                      </c:pt>
                      <c:pt idx="15">
                        <c:v>1.0874039335837817E-3</c:v>
                      </c:pt>
                      <c:pt idx="16">
                        <c:v>2.474497717788134E-3</c:v>
                      </c:pt>
                      <c:pt idx="17">
                        <c:v>1.200797386607509E-2</c:v>
                      </c:pt>
                      <c:pt idx="18">
                        <c:v>0</c:v>
                      </c:pt>
                      <c:pt idx="19">
                        <c:v>0</c:v>
                      </c:pt>
                      <c:pt idx="20">
                        <c:v>0</c:v>
                      </c:pt>
                      <c:pt idx="21">
                        <c:v>4.4515429032824438E-3</c:v>
                      </c:pt>
                      <c:pt idx="22">
                        <c:v>5.9256890156608091E-3</c:v>
                      </c:pt>
                      <c:pt idx="23">
                        <c:v>7.1469272262629476E-3</c:v>
                      </c:pt>
                      <c:pt idx="24">
                        <c:v>1.5719423277964202E-3</c:v>
                      </c:pt>
                      <c:pt idx="25">
                        <c:v>3.6756679240753177E-3</c:v>
                      </c:pt>
                      <c:pt idx="26">
                        <c:v>1.0961446163333667E-2</c:v>
                      </c:pt>
                      <c:pt idx="27">
                        <c:v>1.0399701813894756E-2</c:v>
                      </c:pt>
                      <c:pt idx="28">
                        <c:v>0</c:v>
                      </c:pt>
                      <c:pt idx="29">
                        <c:v>1.0273028943805383E-2</c:v>
                      </c:pt>
                      <c:pt idx="30">
                        <c:v>2.6756881353568801E-3</c:v>
                      </c:pt>
                      <c:pt idx="31">
                        <c:v>1.4239753241875784E-2</c:v>
                      </c:pt>
                      <c:pt idx="32">
                        <c:v>7.0279943587674152E-3</c:v>
                      </c:pt>
                      <c:pt idx="33">
                        <c:v>1.3803604765840607E-2</c:v>
                      </c:pt>
                      <c:pt idx="34">
                        <c:v>1.1525204857059341E-2</c:v>
                      </c:pt>
                      <c:pt idx="35">
                        <c:v>1.7728555866260827E-2</c:v>
                      </c:pt>
                      <c:pt idx="36">
                        <c:v>4.7700235420650001E-2</c:v>
                      </c:pt>
                      <c:pt idx="37">
                        <c:v>2.866963782380191E-2</c:v>
                      </c:pt>
                      <c:pt idx="38">
                        <c:v>1.1487754820296485E-2</c:v>
                      </c:pt>
                      <c:pt idx="39">
                        <c:v>1.46940910626973E-2</c:v>
                      </c:pt>
                      <c:pt idx="40">
                        <c:v>5.8609067043285668E-3</c:v>
                      </c:pt>
                      <c:pt idx="41">
                        <c:v>4.954450607573152E-2</c:v>
                      </c:pt>
                      <c:pt idx="42">
                        <c:v>1.3321325298228333E-2</c:v>
                      </c:pt>
                      <c:pt idx="43">
                        <c:v>1.4740441947606153E-2</c:v>
                      </c:pt>
                      <c:pt idx="44">
                        <c:v>8.376524872657708E-3</c:v>
                      </c:pt>
                      <c:pt idx="45">
                        <c:v>0.10444471987073502</c:v>
                      </c:pt>
                      <c:pt idx="46">
                        <c:v>2.531571593819704E-2</c:v>
                      </c:pt>
                      <c:pt idx="47">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排出量比較シート!$BE$21:$BE$68</c:f>
              <c:numCache>
                <c:formatCode>#,##0_);[Red]\(#,##0\)</c:formatCode>
                <c:ptCount val="48"/>
                <c:pt idx="0">
                  <c:v>15482.652790026081</c:v>
                </c:pt>
                <c:pt idx="1">
                  <c:v>4232.8420307885217</c:v>
                </c:pt>
                <c:pt idx="2">
                  <c:v>3506.4878032400607</c:v>
                </c:pt>
                <c:pt idx="3">
                  <c:v>5563.1500822751168</c:v>
                </c:pt>
                <c:pt idx="4">
                  <c:v>2295.0425229622442</c:v>
                </c:pt>
                <c:pt idx="5">
                  <c:v>1785.1134150912678</c:v>
                </c:pt>
                <c:pt idx="6">
                  <c:v>4355.3561135978853</c:v>
                </c:pt>
                <c:pt idx="7">
                  <c:v>23355.761046649302</c:v>
                </c:pt>
                <c:pt idx="8">
                  <c:v>5038.729368497512</c:v>
                </c:pt>
                <c:pt idx="9">
                  <c:v>4407.7955566871624</c:v>
                </c:pt>
                <c:pt idx="10">
                  <c:v>7603.6172027411958</c:v>
                </c:pt>
                <c:pt idx="11">
                  <c:v>40443.03040697494</c:v>
                </c:pt>
                <c:pt idx="12">
                  <c:v>5379.2238078445798</c:v>
                </c:pt>
                <c:pt idx="13">
                  <c:v>23972.894189806524</c:v>
                </c:pt>
                <c:pt idx="14">
                  <c:v>6084.3597595696083</c:v>
                </c:pt>
                <c:pt idx="15">
                  <c:v>3517.8188266341799</c:v>
                </c:pt>
                <c:pt idx="16">
                  <c:v>2456.507129331193</c:v>
                </c:pt>
                <c:pt idx="17">
                  <c:v>2512.6836435208984</c:v>
                </c:pt>
                <c:pt idx="18">
                  <c:v>1174.6878749171362</c:v>
                </c:pt>
                <c:pt idx="19">
                  <c:v>3180.7218961869203</c:v>
                </c:pt>
                <c:pt idx="20">
                  <c:v>4868.945489327647</c:v>
                </c:pt>
                <c:pt idx="21">
                  <c:v>8926.1968407465283</c:v>
                </c:pt>
                <c:pt idx="22">
                  <c:v>31486.347057144339</c:v>
                </c:pt>
                <c:pt idx="23">
                  <c:v>13035.189878429566</c:v>
                </c:pt>
                <c:pt idx="24">
                  <c:v>3097.8362300422664</c:v>
                </c:pt>
                <c:pt idx="25">
                  <c:v>2317.8285312102303</c:v>
                </c:pt>
                <c:pt idx="26">
                  <c:v>9506.5433153701451</c:v>
                </c:pt>
                <c:pt idx="27">
                  <c:v>27274.35044131945</c:v>
                </c:pt>
                <c:pt idx="28">
                  <c:v>622.62016274767495</c:v>
                </c:pt>
                <c:pt idx="29">
                  <c:v>7487.3149532196967</c:v>
                </c:pt>
                <c:pt idx="30">
                  <c:v>903.09202672639742</c:v>
                </c:pt>
                <c:pt idx="31">
                  <c:v>1724.6483579074898</c:v>
                </c:pt>
                <c:pt idx="32">
                  <c:v>27827.524147735396</c:v>
                </c:pt>
                <c:pt idx="33">
                  <c:v>27642.690093239871</c:v>
                </c:pt>
                <c:pt idx="34">
                  <c:v>20245.470172116056</c:v>
                </c:pt>
                <c:pt idx="35">
                  <c:v>2076.8988447261318</c:v>
                </c:pt>
                <c:pt idx="36">
                  <c:v>3109.9362310058264</c:v>
                </c:pt>
                <c:pt idx="37">
                  <c:v>9676.9420120461764</c:v>
                </c:pt>
                <c:pt idx="38">
                  <c:v>2108.5087081279403</c:v>
                </c:pt>
                <c:pt idx="39">
                  <c:v>15965.892282404782</c:v>
                </c:pt>
                <c:pt idx="40">
                  <c:v>1262.5172509200308</c:v>
                </c:pt>
                <c:pt idx="41">
                  <c:v>1408.8747488240206</c:v>
                </c:pt>
                <c:pt idx="42">
                  <c:v>2533.0691658093833</c:v>
                </c:pt>
                <c:pt idx="43">
                  <c:v>20950.646334952744</c:v>
                </c:pt>
                <c:pt idx="44">
                  <c:v>2756.3489205237975</c:v>
                </c:pt>
                <c:pt idx="45">
                  <c:v>1603.9479968334958</c:v>
                </c:pt>
                <c:pt idx="46">
                  <c:v>962.95245578896197</c:v>
                </c:pt>
                <c:pt idx="47">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排出量比較シート!$BI$21:$BI$68</c:f>
              <c:numCache>
                <c:formatCode>#,##0_);[Red]\(#,##0\)</c:formatCode>
                <c:ptCount val="48"/>
                <c:pt idx="0">
                  <c:v>9009.3404871329567</c:v>
                </c:pt>
                <c:pt idx="1">
                  <c:v>1852.4600408512761</c:v>
                </c:pt>
                <c:pt idx="2">
                  <c:v>1745.7073931127436</c:v>
                </c:pt>
                <c:pt idx="3">
                  <c:v>3552.3470637073674</c:v>
                </c:pt>
                <c:pt idx="4">
                  <c:v>1427.1929223370053</c:v>
                </c:pt>
                <c:pt idx="5">
                  <c:v>1420.8997017153888</c:v>
                </c:pt>
                <c:pt idx="6">
                  <c:v>2569.8749753776251</c:v>
                </c:pt>
                <c:pt idx="7">
                  <c:v>3969.2291756938998</c:v>
                </c:pt>
                <c:pt idx="8">
                  <c:v>2742.2879325090112</c:v>
                </c:pt>
                <c:pt idx="9">
                  <c:v>2561.7904122261452</c:v>
                </c:pt>
                <c:pt idx="10">
                  <c:v>8283.5055231539645</c:v>
                </c:pt>
                <c:pt idx="11">
                  <c:v>8752.9940950574291</c:v>
                </c:pt>
                <c:pt idx="12">
                  <c:v>30395.946950955939</c:v>
                </c:pt>
                <c:pt idx="13">
                  <c:v>12067.419573399095</c:v>
                </c:pt>
                <c:pt idx="14">
                  <c:v>3237.6960335210829</c:v>
                </c:pt>
                <c:pt idx="15">
                  <c:v>1486.345051825974</c:v>
                </c:pt>
                <c:pt idx="16">
                  <c:v>1785.1580169503904</c:v>
                </c:pt>
                <c:pt idx="17">
                  <c:v>1162.1012965173516</c:v>
                </c:pt>
                <c:pt idx="18">
                  <c:v>1227.6695300232248</c:v>
                </c:pt>
                <c:pt idx="19">
                  <c:v>2726.3853672444229</c:v>
                </c:pt>
                <c:pt idx="20">
                  <c:v>2743.6288354489975</c:v>
                </c:pt>
                <c:pt idx="21">
                  <c:v>4912.2621459812262</c:v>
                </c:pt>
                <c:pt idx="22">
                  <c:v>10807.553539556824</c:v>
                </c:pt>
                <c:pt idx="23">
                  <c:v>2444.4510707427803</c:v>
                </c:pt>
                <c:pt idx="24">
                  <c:v>1418.277606546141</c:v>
                </c:pt>
                <c:pt idx="25">
                  <c:v>3102.7497838442964</c:v>
                </c:pt>
                <c:pt idx="26">
                  <c:v>11084.731302062528</c:v>
                </c:pt>
                <c:pt idx="27">
                  <c:v>5411.535101854196</c:v>
                </c:pt>
                <c:pt idx="28">
                  <c:v>1170.2675512443006</c:v>
                </c:pt>
                <c:pt idx="29">
                  <c:v>928.65700899610067</c:v>
                </c:pt>
                <c:pt idx="30">
                  <c:v>931.17549339406685</c:v>
                </c:pt>
                <c:pt idx="31">
                  <c:v>1180.9693909402715</c:v>
                </c:pt>
                <c:pt idx="32">
                  <c:v>2849.4873021016624</c:v>
                </c:pt>
                <c:pt idx="33">
                  <c:v>4927.4126097889211</c:v>
                </c:pt>
                <c:pt idx="34">
                  <c:v>1945.9777508056541</c:v>
                </c:pt>
                <c:pt idx="35">
                  <c:v>1106.684602201196</c:v>
                </c:pt>
                <c:pt idx="36">
                  <c:v>1456.3583970851869</c:v>
                </c:pt>
                <c:pt idx="37">
                  <c:v>1835.4701595341573</c:v>
                </c:pt>
                <c:pt idx="38">
                  <c:v>1060.6115347497434</c:v>
                </c:pt>
                <c:pt idx="39">
                  <c:v>6368.262718917279</c:v>
                </c:pt>
                <c:pt idx="40">
                  <c:v>876.21931419136138</c:v>
                </c:pt>
                <c:pt idx="41">
                  <c:v>1431.6519208950231</c:v>
                </c:pt>
                <c:pt idx="42">
                  <c:v>1865.7498093280458</c:v>
                </c:pt>
                <c:pt idx="43">
                  <c:v>1436.1748977571497</c:v>
                </c:pt>
                <c:pt idx="44">
                  <c:v>1274.2778651955039</c:v>
                </c:pt>
                <c:pt idx="45">
                  <c:v>1854.4452327012771</c:v>
                </c:pt>
                <c:pt idx="46">
                  <c:v>3186.5326298952964</c:v>
                </c:pt>
                <c:pt idx="47">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排出量比較シート!$BJ$21:$BJ$68</c:f>
              <c:numCache>
                <c:formatCode>#,##0_);[Red]\(#,##0\)</c:formatCode>
                <c:ptCount val="48"/>
                <c:pt idx="0">
                  <c:v>12282.093985108651</c:v>
                </c:pt>
                <c:pt idx="1">
                  <c:v>2733.9749418757128</c:v>
                </c:pt>
                <c:pt idx="2">
                  <c:v>2115.6290001581915</c:v>
                </c:pt>
                <c:pt idx="3">
                  <c:v>2957.4726614855404</c:v>
                </c:pt>
                <c:pt idx="4">
                  <c:v>1876.1030683922233</c:v>
                </c:pt>
                <c:pt idx="5">
                  <c:v>1746.9250433885234</c:v>
                </c:pt>
                <c:pt idx="6">
                  <c:v>3018.8039347653926</c:v>
                </c:pt>
                <c:pt idx="7">
                  <c:v>4124.9045738397526</c:v>
                </c:pt>
                <c:pt idx="8">
                  <c:v>2430.7219639668697</c:v>
                </c:pt>
                <c:pt idx="9">
                  <c:v>2475.1685574096773</c:v>
                </c:pt>
                <c:pt idx="10">
                  <c:v>8550.0228163955926</c:v>
                </c:pt>
                <c:pt idx="11">
                  <c:v>7184.6135503713231</c:v>
                </c:pt>
                <c:pt idx="12">
                  <c:v>16998.695800129939</c:v>
                </c:pt>
                <c:pt idx="13">
                  <c:v>10976.877724210533</c:v>
                </c:pt>
                <c:pt idx="14">
                  <c:v>3148.241579230134</c:v>
                </c:pt>
                <c:pt idx="15">
                  <c:v>2022.3326427265854</c:v>
                </c:pt>
                <c:pt idx="16">
                  <c:v>1867.9128321577443</c:v>
                </c:pt>
                <c:pt idx="17">
                  <c:v>1425.0558532757098</c:v>
                </c:pt>
                <c:pt idx="18">
                  <c:v>1036.755479626225</c:v>
                </c:pt>
                <c:pt idx="19">
                  <c:v>3382.6106844503556</c:v>
                </c:pt>
                <c:pt idx="20">
                  <c:v>2607.6620799257748</c:v>
                </c:pt>
                <c:pt idx="21">
                  <c:v>4389.9407346357866</c:v>
                </c:pt>
                <c:pt idx="22">
                  <c:v>8628.0477185078216</c:v>
                </c:pt>
                <c:pt idx="23">
                  <c:v>2383.4259032993209</c:v>
                </c:pt>
                <c:pt idx="24">
                  <c:v>1372.6432072117634</c:v>
                </c:pt>
                <c:pt idx="25">
                  <c:v>2687.2762093924798</c:v>
                </c:pt>
                <c:pt idx="26">
                  <c:v>8645.4985691375859</c:v>
                </c:pt>
                <c:pt idx="27">
                  <c:v>4644.9188353979034</c:v>
                </c:pt>
                <c:pt idx="28">
                  <c:v>1428.8378380843933</c:v>
                </c:pt>
                <c:pt idx="29">
                  <c:v>934.57882199332425</c:v>
                </c:pt>
                <c:pt idx="30">
                  <c:v>864.33450114346567</c:v>
                </c:pt>
                <c:pt idx="31">
                  <c:v>1075.8010438562505</c:v>
                </c:pt>
                <c:pt idx="32">
                  <c:v>2731.2937124615232</c:v>
                </c:pt>
                <c:pt idx="33">
                  <c:v>3880.2779506755846</c:v>
                </c:pt>
                <c:pt idx="34">
                  <c:v>2354.059545320592</c:v>
                </c:pt>
                <c:pt idx="35">
                  <c:v>1144.6059191338879</c:v>
                </c:pt>
                <c:pt idx="36">
                  <c:v>1516.104429154796</c:v>
                </c:pt>
                <c:pt idx="37">
                  <c:v>2012.8572131522826</c:v>
                </c:pt>
                <c:pt idx="38">
                  <c:v>857.45215827188167</c:v>
                </c:pt>
                <c:pt idx="39">
                  <c:v>4506.3602337994607</c:v>
                </c:pt>
                <c:pt idx="40">
                  <c:v>781.05551697894816</c:v>
                </c:pt>
                <c:pt idx="41">
                  <c:v>1214.8410198615427</c:v>
                </c:pt>
                <c:pt idx="42">
                  <c:v>1457.2283894001055</c:v>
                </c:pt>
                <c:pt idx="43">
                  <c:v>1115.4019746565054</c:v>
                </c:pt>
                <c:pt idx="44">
                  <c:v>948.872632096247</c:v>
                </c:pt>
                <c:pt idx="45">
                  <c:v>1492.4557262436317</c:v>
                </c:pt>
                <c:pt idx="46">
                  <c:v>2266.8959079952651</c:v>
                </c:pt>
                <c:pt idx="47">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排出量比較シート!$BK$21:$BK$68</c:f>
              <c:numCache>
                <c:formatCode>#,##0_);[Red]\(#,##0\)</c:formatCode>
                <c:ptCount val="48"/>
                <c:pt idx="0">
                  <c:v>8667.158158386037</c:v>
                </c:pt>
                <c:pt idx="1">
                  <c:v>2555.8180683190221</c:v>
                </c:pt>
                <c:pt idx="2">
                  <c:v>2258.5283452741137</c:v>
                </c:pt>
                <c:pt idx="3">
                  <c:v>3662.8584308821705</c:v>
                </c:pt>
                <c:pt idx="4">
                  <c:v>1790.2515901958727</c:v>
                </c:pt>
                <c:pt idx="5">
                  <c:v>1952.834613399941</c:v>
                </c:pt>
                <c:pt idx="6">
                  <c:v>3528.6163936751368</c:v>
                </c:pt>
                <c:pt idx="7">
                  <c:v>5591.7668853345967</c:v>
                </c:pt>
                <c:pt idx="8">
                  <c:v>3462.8655127399293</c:v>
                </c:pt>
                <c:pt idx="9">
                  <c:v>3652.9314480850508</c:v>
                </c:pt>
                <c:pt idx="10">
                  <c:v>8295.2818530830718</c:v>
                </c:pt>
                <c:pt idx="11">
                  <c:v>7937.1779959710457</c:v>
                </c:pt>
                <c:pt idx="12">
                  <c:v>9246.4583775734773</c:v>
                </c:pt>
                <c:pt idx="13">
                  <c:v>8373.1807494279437</c:v>
                </c:pt>
                <c:pt idx="14">
                  <c:v>3996.1575912339013</c:v>
                </c:pt>
                <c:pt idx="15">
                  <c:v>1789.9795781878547</c:v>
                </c:pt>
                <c:pt idx="16">
                  <c:v>1833.5852730083211</c:v>
                </c:pt>
                <c:pt idx="17">
                  <c:v>1455.7553959027064</c:v>
                </c:pt>
                <c:pt idx="18">
                  <c:v>1610.3208376485914</c:v>
                </c:pt>
                <c:pt idx="19">
                  <c:v>4124.1139591226411</c:v>
                </c:pt>
                <c:pt idx="20">
                  <c:v>3417.5189313666306</c:v>
                </c:pt>
                <c:pt idx="21">
                  <c:v>5884.6520602517157</c:v>
                </c:pt>
                <c:pt idx="22">
                  <c:v>10681.358210806553</c:v>
                </c:pt>
                <c:pt idx="23">
                  <c:v>3274.197451831853</c:v>
                </c:pt>
                <c:pt idx="24">
                  <c:v>2126.2604670079095</c:v>
                </c:pt>
                <c:pt idx="25">
                  <c:v>2816.4071195022138</c:v>
                </c:pt>
                <c:pt idx="26">
                  <c:v>8335.799065215715</c:v>
                </c:pt>
                <c:pt idx="27">
                  <c:v>6563.672574688404</c:v>
                </c:pt>
                <c:pt idx="28">
                  <c:v>1671.7235060749713</c:v>
                </c:pt>
                <c:pt idx="29">
                  <c:v>1738.0174370078948</c:v>
                </c:pt>
                <c:pt idx="30">
                  <c:v>1017.4810672061544</c:v>
                </c:pt>
                <c:pt idx="31">
                  <c:v>1271.7825185132506</c:v>
                </c:pt>
                <c:pt idx="32">
                  <c:v>3497.2946381479305</c:v>
                </c:pt>
                <c:pt idx="33">
                  <c:v>4428.4914821896728</c:v>
                </c:pt>
                <c:pt idx="34">
                  <c:v>2501.8211098839442</c:v>
                </c:pt>
                <c:pt idx="35">
                  <c:v>1427.3791961039797</c:v>
                </c:pt>
                <c:pt idx="36">
                  <c:v>2050.8768853902152</c:v>
                </c:pt>
                <c:pt idx="37">
                  <c:v>2681.722690783351</c:v>
                </c:pt>
                <c:pt idx="38">
                  <c:v>1306.2110623710821</c:v>
                </c:pt>
                <c:pt idx="39">
                  <c:v>7445.8292763481322</c:v>
                </c:pt>
                <c:pt idx="40">
                  <c:v>1476.7384728186389</c:v>
                </c:pt>
                <c:pt idx="41">
                  <c:v>2310.8643393377724</c:v>
                </c:pt>
                <c:pt idx="42">
                  <c:v>3110.4535533684734</c:v>
                </c:pt>
                <c:pt idx="43">
                  <c:v>2334.657949952546</c:v>
                </c:pt>
                <c:pt idx="44">
                  <c:v>2122.5127690091326</c:v>
                </c:pt>
                <c:pt idx="45">
                  <c:v>3932.9206452054668</c:v>
                </c:pt>
                <c:pt idx="46">
                  <c:v>2568.5759356079284</c:v>
                </c:pt>
                <c:pt idx="47">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排出量比較シート!$BQ$21:$BQ$68</c:f>
              <c:numCache>
                <c:formatCode>#,##0_);[Red]\(#,##0\)</c:formatCode>
                <c:ptCount val="48"/>
                <c:pt idx="0">
                  <c:v>479.14245092041199</c:v>
                </c:pt>
                <c:pt idx="1">
                  <c:v>157.68499002656196</c:v>
                </c:pt>
                <c:pt idx="2">
                  <c:v>168.43754189863466</c:v>
                </c:pt>
                <c:pt idx="3">
                  <c:v>281.32578009386515</c:v>
                </c:pt>
                <c:pt idx="4">
                  <c:v>113.29079561066568</c:v>
                </c:pt>
                <c:pt idx="5">
                  <c:v>125.40061440811958</c:v>
                </c:pt>
                <c:pt idx="6">
                  <c:v>261.85934112503958</c:v>
                </c:pt>
                <c:pt idx="7">
                  <c:v>389.56894853905442</c:v>
                </c:pt>
                <c:pt idx="8">
                  <c:v>258.11939386319045</c:v>
                </c:pt>
                <c:pt idx="9">
                  <c:v>273.97040490984602</c:v>
                </c:pt>
                <c:pt idx="10">
                  <c:v>826.38992055120491</c:v>
                </c:pt>
                <c:pt idx="11">
                  <c:v>738.65963300716294</c:v>
                </c:pt>
                <c:pt idx="12">
                  <c:v>1743.396946816667</c:v>
                </c:pt>
                <c:pt idx="13">
                  <c:v>825.98854154524872</c:v>
                </c:pt>
                <c:pt idx="14">
                  <c:v>234.57782509155757</c:v>
                </c:pt>
                <c:pt idx="15">
                  <c:v>119.67049316473002</c:v>
                </c:pt>
                <c:pt idx="16">
                  <c:v>133.75502740976697</c:v>
                </c:pt>
                <c:pt idx="17">
                  <c:v>104.01439808465551</c:v>
                </c:pt>
                <c:pt idx="18">
                  <c:v>110.29263832651002</c:v>
                </c:pt>
                <c:pt idx="19">
                  <c:v>198.51736757567471</c:v>
                </c:pt>
                <c:pt idx="20">
                  <c:v>255.98238210571296</c:v>
                </c:pt>
                <c:pt idx="21">
                  <c:v>434.51350643336292</c:v>
                </c:pt>
                <c:pt idx="22">
                  <c:v>827.66274886079225</c:v>
                </c:pt>
                <c:pt idx="23">
                  <c:v>186.49509342345476</c:v>
                </c:pt>
                <c:pt idx="24">
                  <c:v>178.26652002410586</c:v>
                </c:pt>
                <c:pt idx="25">
                  <c:v>276.51489838547485</c:v>
                </c:pt>
                <c:pt idx="26">
                  <c:v>1261.6141678972051</c:v>
                </c:pt>
                <c:pt idx="27">
                  <c:v>843.02830283372907</c:v>
                </c:pt>
                <c:pt idx="28">
                  <c:v>152.72032011268584</c:v>
                </c:pt>
                <c:pt idx="29">
                  <c:v>138.84264519458782</c:v>
                </c:pt>
                <c:pt idx="30">
                  <c:v>61.219053596735989</c:v>
                </c:pt>
                <c:pt idx="31">
                  <c:v>61.123618876784995</c:v>
                </c:pt>
                <c:pt idx="32">
                  <c:v>237.97618133225961</c:v>
                </c:pt>
                <c:pt idx="33">
                  <c:v>251.10614664060381</c:v>
                </c:pt>
                <c:pt idx="34">
                  <c:v>143.36548313327202</c:v>
                </c:pt>
                <c:pt idx="35">
                  <c:v>70.665487169212</c:v>
                </c:pt>
                <c:pt idx="36">
                  <c:v>82.382733132340022</c:v>
                </c:pt>
                <c:pt idx="37">
                  <c:v>138.29258902721776</c:v>
                </c:pt>
                <c:pt idx="38">
                  <c:v>78.98293574906404</c:v>
                </c:pt>
                <c:pt idx="39">
                  <c:v>535.84908144500457</c:v>
                </c:pt>
                <c:pt idx="40">
                  <c:v>94.390723882720792</c:v>
                </c:pt>
                <c:pt idx="41">
                  <c:v>139.62054140749606</c:v>
                </c:pt>
                <c:pt idx="42">
                  <c:v>186.77967158218618</c:v>
                </c:pt>
                <c:pt idx="43">
                  <c:v>158.95051225321623</c:v>
                </c:pt>
                <c:pt idx="44">
                  <c:v>109.33519914266199</c:v>
                </c:pt>
                <c:pt idx="45">
                  <c:v>142.78846224621898</c:v>
                </c:pt>
                <c:pt idx="46">
                  <c:v>200.40627506996796</c:v>
                </c:pt>
                <c:pt idx="47">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排出量比較シート!$BR$21:$BR$68</c:f>
              <c:numCache>
                <c:formatCode>#,##0_);[Red]\(#,##0\)</c:formatCode>
                <c:ptCount val="48"/>
                <c:pt idx="0">
                  <c:v>45920.387871574145</c:v>
                </c:pt>
                <c:pt idx="1">
                  <c:v>11532.780071861096</c:v>
                </c:pt>
                <c:pt idx="2">
                  <c:v>9794.7900836837434</c:v>
                </c:pt>
                <c:pt idx="3">
                  <c:v>16017.15401844406</c:v>
                </c:pt>
                <c:pt idx="4">
                  <c:v>7501.8808994980109</c:v>
                </c:pt>
                <c:pt idx="5">
                  <c:v>7031.1733880032407</c:v>
                </c:pt>
                <c:pt idx="6">
                  <c:v>13734.510758541079</c:v>
                </c:pt>
                <c:pt idx="7">
                  <c:v>37431.230630056605</c:v>
                </c:pt>
                <c:pt idx="8">
                  <c:v>13932.724171576512</c:v>
                </c:pt>
                <c:pt idx="9">
                  <c:v>13371.656379317881</c:v>
                </c:pt>
                <c:pt idx="10">
                  <c:v>33558.817315925029</c:v>
                </c:pt>
                <c:pt idx="11">
                  <c:v>65056.475681381904</c:v>
                </c:pt>
                <c:pt idx="12">
                  <c:v>63763.721883320606</c:v>
                </c:pt>
                <c:pt idx="13">
                  <c:v>56216.360778389346</c:v>
                </c:pt>
                <c:pt idx="14">
                  <c:v>16701.032788646284</c:v>
                </c:pt>
                <c:pt idx="15">
                  <c:v>8936.146592539324</c:v>
                </c:pt>
                <c:pt idx="16">
                  <c:v>8076.9182788574162</c:v>
                </c:pt>
                <c:pt idx="17">
                  <c:v>6659.6105873013212</c:v>
                </c:pt>
                <c:pt idx="18">
                  <c:v>5159.7263605416874</c:v>
                </c:pt>
                <c:pt idx="19">
                  <c:v>13612.349274580014</c:v>
                </c:pt>
                <c:pt idx="20">
                  <c:v>13893.737718174762</c:v>
                </c:pt>
                <c:pt idx="21">
                  <c:v>24547.56528804862</c:v>
                </c:pt>
                <c:pt idx="22">
                  <c:v>62430.969274876326</c:v>
                </c:pt>
                <c:pt idx="23">
                  <c:v>21323.759397726975</c:v>
                </c:pt>
                <c:pt idx="24">
                  <c:v>8193.2840308321865</c:v>
                </c:pt>
                <c:pt idx="25">
                  <c:v>11200.776542334694</c:v>
                </c:pt>
                <c:pt idx="26">
                  <c:v>38834.186419683181</c:v>
                </c:pt>
                <c:pt idx="27">
                  <c:v>44737.505256093682</c:v>
                </c:pt>
                <c:pt idx="28">
                  <c:v>5046.1693782640259</c:v>
                </c:pt>
                <c:pt idx="29">
                  <c:v>11227.410866411603</c:v>
                </c:pt>
                <c:pt idx="30">
                  <c:v>3777.3021420668206</c:v>
                </c:pt>
                <c:pt idx="31">
                  <c:v>5314.3249300940479</c:v>
                </c:pt>
                <c:pt idx="32">
                  <c:v>37143.575981778769</c:v>
                </c:pt>
                <c:pt idx="33">
                  <c:v>41129.978282534656</c:v>
                </c:pt>
                <c:pt idx="34">
                  <c:v>27190.694061259521</c:v>
                </c:pt>
                <c:pt idx="35">
                  <c:v>5826.2340493344072</c:v>
                </c:pt>
                <c:pt idx="36">
                  <c:v>8215.6586757683635</c:v>
                </c:pt>
                <c:pt idx="37">
                  <c:v>16345.284664543187</c:v>
                </c:pt>
                <c:pt idx="38">
                  <c:v>5411.7663992697117</c:v>
                </c:pt>
                <c:pt idx="39">
                  <c:v>34822.193592914657</c:v>
                </c:pt>
                <c:pt idx="40">
                  <c:v>4490.9212787916995</c:v>
                </c:pt>
                <c:pt idx="41">
                  <c:v>6505.8525703258547</c:v>
                </c:pt>
                <c:pt idx="42">
                  <c:v>9153.2805894881949</c:v>
                </c:pt>
                <c:pt idx="43">
                  <c:v>25995.831669572166</c:v>
                </c:pt>
                <c:pt idx="44">
                  <c:v>7211.3473859673422</c:v>
                </c:pt>
                <c:pt idx="45">
                  <c:v>9026.5580632300916</c:v>
                </c:pt>
                <c:pt idx="46">
                  <c:v>9185.3632043574216</c:v>
                </c:pt>
                <c:pt idx="47">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c:ext uri="{02D57815-91ED-43cb-92C2-25804820EDAC}">
                        <c15:formulaRef>
                          <c15:sqref>排出量比較シート!$BF$21:$BF$68</c15:sqref>
                        </c15:formulaRef>
                      </c:ext>
                    </c:extLst>
                    <c:numCache>
                      <c:formatCode>#,##0_);[Red]\(#,##0\)</c:formatCode>
                      <c:ptCount val="48"/>
                      <c:pt idx="0">
                        <c:v>12815.551882190202</c:v>
                      </c:pt>
                      <c:pt idx="1">
                        <c:v>3646.1542048031274</c:v>
                      </c:pt>
                      <c:pt idx="2">
                        <c:v>2864.8561083852378</c:v>
                      </c:pt>
                      <c:pt idx="3">
                        <c:v>4865.3414440276028</c:v>
                      </c:pt>
                      <c:pt idx="4">
                        <c:v>1784.2560764599957</c:v>
                      </c:pt>
                      <c:pt idx="5">
                        <c:v>1446.7684141120435</c:v>
                      </c:pt>
                      <c:pt idx="6">
                        <c:v>3838.9837087652563</c:v>
                      </c:pt>
                      <c:pt idx="7">
                        <c:v>22621.708936809926</c:v>
                      </c:pt>
                      <c:pt idx="8">
                        <c:v>4603.7081685992434</c:v>
                      </c:pt>
                      <c:pt idx="9">
                        <c:v>4104.5785224679876</c:v>
                      </c:pt>
                      <c:pt idx="10">
                        <c:v>6891.7654063844375</c:v>
                      </c:pt>
                      <c:pt idx="11">
                        <c:v>39386.34165899855</c:v>
                      </c:pt>
                      <c:pt idx="12">
                        <c:v>3914.296503607306</c:v>
                      </c:pt>
                      <c:pt idx="13">
                        <c:v>23111.148899747761</c:v>
                      </c:pt>
                      <c:pt idx="14">
                        <c:v>5312.3738371615264</c:v>
                      </c:pt>
                      <c:pt idx="15">
                        <c:v>3137.8425147473135</c:v>
                      </c:pt>
                      <c:pt idx="16">
                        <c:v>2064.1469997236136</c:v>
                      </c:pt>
                      <c:pt idx="17">
                        <c:v>2249.7042132461629</c:v>
                      </c:pt>
                      <c:pt idx="18">
                        <c:v>1018.3745804392626</c:v>
                      </c:pt>
                      <c:pt idx="19">
                        <c:v>2539.2559045340186</c:v>
                      </c:pt>
                      <c:pt idx="20">
                        <c:v>4498.9477848489341</c:v>
                      </c:pt>
                      <c:pt idx="21">
                        <c:v>8204.2080893462808</c:v>
                      </c:pt>
                      <c:pt idx="22">
                        <c:v>30519.46912478095</c:v>
                      </c:pt>
                      <c:pt idx="23">
                        <c:v>12549.07171140297</c:v>
                      </c:pt>
                      <c:pt idx="24">
                        <c:v>2845.7449673436035</c:v>
                      </c:pt>
                      <c:pt idx="25">
                        <c:v>2013.0769986395642</c:v>
                      </c:pt>
                      <c:pt idx="26">
                        <c:v>8901.7408828048665</c:v>
                      </c:pt>
                      <c:pt idx="27">
                        <c:v>26697.618045020034</c:v>
                      </c:pt>
                      <c:pt idx="28">
                        <c:v>516.79526199606357</c:v>
                      </c:pt>
                      <c:pt idx="29">
                        <c:v>7245.168186513928</c:v>
                      </c:pt>
                      <c:pt idx="30">
                        <c:v>656.42090829994652</c:v>
                      </c:pt>
                      <c:pt idx="31">
                        <c:v>1333.9388955895954</c:v>
                      </c:pt>
                      <c:pt idx="32">
                        <c:v>27470.312905715891</c:v>
                      </c:pt>
                      <c:pt idx="33">
                        <c:v>27160.70567911123</c:v>
                      </c:pt>
                      <c:pt idx="34">
                        <c:v>19854.990682110896</c:v>
                      </c:pt>
                      <c:pt idx="35">
                        <c:v>1855.1045793427663</c:v>
                      </c:pt>
                      <c:pt idx="36">
                        <c:v>2793.63802148471</c:v>
                      </c:pt>
                      <c:pt idx="37">
                        <c:v>9279.6463305074212</c:v>
                      </c:pt>
                      <c:pt idx="38">
                        <c:v>1693.185958246125</c:v>
                      </c:pt>
                      <c:pt idx="39">
                        <c:v>15346.58453155552</c:v>
                      </c:pt>
                      <c:pt idx="40">
                        <c:v>1042.4957461349768</c:v>
                      </c:pt>
                      <c:pt idx="41">
                        <c:v>714.28067464910384</c:v>
                      </c:pt>
                      <c:pt idx="42">
                        <c:v>2094.134536918928</c:v>
                      </c:pt>
                      <c:pt idx="43">
                        <c:v>20456.336167507307</c:v>
                      </c:pt>
                      <c:pt idx="44">
                        <c:v>2153.4468958694056</c:v>
                      </c:pt>
                      <c:pt idx="45">
                        <c:v>856.37219134133954</c:v>
                      </c:pt>
                      <c:pt idx="46">
                        <c:v>677.81409975506301</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518.30627332050346</c:v>
                      </c:pt>
                      <c:pt idx="1">
                        <c:v>181.70602827350569</c:v>
                      </c:pt>
                      <c:pt idx="2">
                        <c:v>159.94890012330251</c:v>
                      </c:pt>
                      <c:pt idx="3">
                        <c:v>230.77752733831696</c:v>
                      </c:pt>
                      <c:pt idx="4">
                        <c:v>119.24001222319923</c:v>
                      </c:pt>
                      <c:pt idx="5">
                        <c:v>99.751009828787858</c:v>
                      </c:pt>
                      <c:pt idx="6">
                        <c:v>191.4941300498422</c:v>
                      </c:pt>
                      <c:pt idx="7">
                        <c:v>195.22276090229897</c:v>
                      </c:pt>
                      <c:pt idx="8">
                        <c:v>168.77377533555526</c:v>
                      </c:pt>
                      <c:pt idx="9">
                        <c:v>132.90023318670094</c:v>
                      </c:pt>
                      <c:pt idx="10">
                        <c:v>386.85369224443588</c:v>
                      </c:pt>
                      <c:pt idx="11">
                        <c:v>336.43983535306648</c:v>
                      </c:pt>
                      <c:pt idx="12">
                        <c:v>1052.3682033982479</c:v>
                      </c:pt>
                      <c:pt idx="13">
                        <c:v>477.07578462088128</c:v>
                      </c:pt>
                      <c:pt idx="14">
                        <c:v>311.25004626402915</c:v>
                      </c:pt>
                      <c:pt idx="15">
                        <c:v>89.084652805801326</c:v>
                      </c:pt>
                      <c:pt idx="16">
                        <c:v>84.907311782666369</c:v>
                      </c:pt>
                      <c:pt idx="17">
                        <c:v>68.554695607589579</c:v>
                      </c:pt>
                      <c:pt idx="18">
                        <c:v>69.896701701713297</c:v>
                      </c:pt>
                      <c:pt idx="19">
                        <c:v>150.06083774543012</c:v>
                      </c:pt>
                      <c:pt idx="20">
                        <c:v>151.43658121100927</c:v>
                      </c:pt>
                      <c:pt idx="21">
                        <c:v>228.27768471853722</c:v>
                      </c:pt>
                      <c:pt idx="22">
                        <c:v>456.46595299640131</c:v>
                      </c:pt>
                      <c:pt idx="23">
                        <c:v>122.23662622963222</c:v>
                      </c:pt>
                      <c:pt idx="24">
                        <c:v>66.452392926780703</c:v>
                      </c:pt>
                      <c:pt idx="25">
                        <c:v>114.20984425996859</c:v>
                      </c:pt>
                      <c:pt idx="26">
                        <c:v>400.46564020047975</c:v>
                      </c:pt>
                      <c:pt idx="27">
                        <c:v>212.87018015476383</c:v>
                      </c:pt>
                      <c:pt idx="28">
                        <c:v>46.488621597107027</c:v>
                      </c:pt>
                      <c:pt idx="29">
                        <c:v>51.047038895260577</c:v>
                      </c:pt>
                      <c:pt idx="30">
                        <c:v>40.328643486386383</c:v>
                      </c:pt>
                      <c:pt idx="31">
                        <c:v>68.90804861740456</c:v>
                      </c:pt>
                      <c:pt idx="32">
                        <c:v>153.37511111777374</c:v>
                      </c:pt>
                      <c:pt idx="33">
                        <c:v>184.40449927631281</c:v>
                      </c:pt>
                      <c:pt idx="34">
                        <c:v>154.54228429227337</c:v>
                      </c:pt>
                      <c:pt idx="35">
                        <c:v>52.085597498625788</c:v>
                      </c:pt>
                      <c:pt idx="36">
                        <c:v>70.649577911270967</c:v>
                      </c:pt>
                      <c:pt idx="37">
                        <c:v>93.252214441416655</c:v>
                      </c:pt>
                      <c:pt idx="38">
                        <c:v>94.417627822447272</c:v>
                      </c:pt>
                      <c:pt idx="39">
                        <c:v>317.67017059014256</c:v>
                      </c:pt>
                      <c:pt idx="40">
                        <c:v>52.206098159892235</c:v>
                      </c:pt>
                      <c:pt idx="41">
                        <c:v>86.132185414818991</c:v>
                      </c:pt>
                      <c:pt idx="42">
                        <c:v>107.47389537183652</c:v>
                      </c:pt>
                      <c:pt idx="43">
                        <c:v>149.53274715274887</c:v>
                      </c:pt>
                      <c:pt idx="44">
                        <c:v>65.906437254984596</c:v>
                      </c:pt>
                      <c:pt idx="45">
                        <c:v>128.70593608652678</c:v>
                      </c:pt>
                      <c:pt idx="46">
                        <c:v>115.44859936704586</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2148.7946345153746</c:v>
                      </c:pt>
                      <c:pt idx="1">
                        <c:v>404.98179771188848</c:v>
                      </c:pt>
                      <c:pt idx="2">
                        <c:v>481.68279473152046</c:v>
                      </c:pt>
                      <c:pt idx="3">
                        <c:v>467.03111090919765</c:v>
                      </c:pt>
                      <c:pt idx="4">
                        <c:v>391.54643427904915</c:v>
                      </c:pt>
                      <c:pt idx="5">
                        <c:v>238.59399115043655</c:v>
                      </c:pt>
                      <c:pt idx="6">
                        <c:v>324.87827478278638</c:v>
                      </c:pt>
                      <c:pt idx="7">
                        <c:v>538.82934893707852</c:v>
                      </c:pt>
                      <c:pt idx="8">
                        <c:v>266.24742456271321</c:v>
                      </c:pt>
                      <c:pt idx="9">
                        <c:v>170.31680103247371</c:v>
                      </c:pt>
                      <c:pt idx="10">
                        <c:v>324.99810411232306</c:v>
                      </c:pt>
                      <c:pt idx="11">
                        <c:v>720.24891262332949</c:v>
                      </c:pt>
                      <c:pt idx="12">
                        <c:v>412.5591008390254</c:v>
                      </c:pt>
                      <c:pt idx="13">
                        <c:v>384.66950543788363</c:v>
                      </c:pt>
                      <c:pt idx="14">
                        <c:v>460.73587614405233</c:v>
                      </c:pt>
                      <c:pt idx="15">
                        <c:v>290.8916590810648</c:v>
                      </c:pt>
                      <c:pt idx="16">
                        <c:v>307.45281782491298</c:v>
                      </c:pt>
                      <c:pt idx="17">
                        <c:v>194.42473466714588</c:v>
                      </c:pt>
                      <c:pt idx="18">
                        <c:v>86.416592776160314</c:v>
                      </c:pt>
                      <c:pt idx="19">
                        <c:v>491.40515390747186</c:v>
                      </c:pt>
                      <c:pt idx="20">
                        <c:v>218.56112326770426</c:v>
                      </c:pt>
                      <c:pt idx="21">
                        <c:v>493.71106668170904</c:v>
                      </c:pt>
                      <c:pt idx="22">
                        <c:v>510.41197936698933</c:v>
                      </c:pt>
                      <c:pt idx="23">
                        <c:v>363.88154079696398</c:v>
                      </c:pt>
                      <c:pt idx="24">
                        <c:v>185.63886977188204</c:v>
                      </c:pt>
                      <c:pt idx="25">
                        <c:v>190.54168831069717</c:v>
                      </c:pt>
                      <c:pt idx="26">
                        <c:v>204.33679236479915</c:v>
                      </c:pt>
                      <c:pt idx="27">
                        <c:v>363.86221614465239</c:v>
                      </c:pt>
                      <c:pt idx="28">
                        <c:v>59.336279154504361</c:v>
                      </c:pt>
                      <c:pt idx="29">
                        <c:v>191.0997278105078</c:v>
                      </c:pt>
                      <c:pt idx="30">
                        <c:v>206.34247494006453</c:v>
                      </c:pt>
                      <c:pt idx="31">
                        <c:v>321.80141370048977</c:v>
                      </c:pt>
                      <c:pt idx="32">
                        <c:v>203.8361309017321</c:v>
                      </c:pt>
                      <c:pt idx="33">
                        <c:v>297.57991485232924</c:v>
                      </c:pt>
                      <c:pt idx="34">
                        <c:v>235.93720571288756</c:v>
                      </c:pt>
                      <c:pt idx="35">
                        <c:v>169.70866788473984</c:v>
                      </c:pt>
                      <c:pt idx="36">
                        <c:v>245.6486316098453</c:v>
                      </c:pt>
                      <c:pt idx="37">
                        <c:v>304.04346709733949</c:v>
                      </c:pt>
                      <c:pt idx="38">
                        <c:v>320.90512205936807</c:v>
                      </c:pt>
                      <c:pt idx="39">
                        <c:v>301.6375802591196</c:v>
                      </c:pt>
                      <c:pt idx="40">
                        <c:v>167.81540662516187</c:v>
                      </c:pt>
                      <c:pt idx="41">
                        <c:v>608.46188876009785</c:v>
                      </c:pt>
                      <c:pt idx="42">
                        <c:v>331.46073351861895</c:v>
                      </c:pt>
                      <c:pt idx="43">
                        <c:v>344.77742029268694</c:v>
                      </c:pt>
                      <c:pt idx="44">
                        <c:v>536.99558739940699</c:v>
                      </c:pt>
                      <c:pt idx="45">
                        <c:v>618.86986940562963</c:v>
                      </c:pt>
                      <c:pt idx="46">
                        <c:v>169.68975666685307</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7407.395855293049</c:v>
                      </c:pt>
                      <c:pt idx="1">
                        <c:v>2093.3343327648499</c:v>
                      </c:pt>
                      <c:pt idx="2">
                        <c:v>2167.423916327587</c:v>
                      </c:pt>
                      <c:pt idx="3">
                        <c:v>3333.296815419606</c:v>
                      </c:pt>
                      <c:pt idx="4">
                        <c:v>1665.3197811598163</c:v>
                      </c:pt>
                      <c:pt idx="5">
                        <c:v>1884.4891994006909</c:v>
                      </c:pt>
                      <c:pt idx="6">
                        <c:v>3365.7206441651756</c:v>
                      </c:pt>
                      <c:pt idx="7">
                        <c:v>5243.9822757762813</c:v>
                      </c:pt>
                      <c:pt idx="8">
                        <c:v>3349.4489069430542</c:v>
                      </c:pt>
                      <c:pt idx="9">
                        <c:v>3539.4463542111989</c:v>
                      </c:pt>
                      <c:pt idx="10">
                        <c:v>7864.0435526859346</c:v>
                      </c:pt>
                      <c:pt idx="11">
                        <c:v>7160.3395655320774</c:v>
                      </c:pt>
                      <c:pt idx="12">
                        <c:v>8047.6897000265635</c:v>
                      </c:pt>
                      <c:pt idx="13">
                        <c:v>7323.8302542762804</c:v>
                      </c:pt>
                      <c:pt idx="14">
                        <c:v>3622.9340052647417</c:v>
                      </c:pt>
                      <c:pt idx="15">
                        <c:v>1719.6963213736453</c:v>
                      </c:pt>
                      <c:pt idx="16">
                        <c:v>1747.9425965050029</c:v>
                      </c:pt>
                      <c:pt idx="17">
                        <c:v>1330.9712994710717</c:v>
                      </c:pt>
                      <c:pt idx="18">
                        <c:v>1562.6571063957686</c:v>
                      </c:pt>
                      <c:pt idx="19">
                        <c:v>4004.0134308193374</c:v>
                      </c:pt>
                      <c:pt idx="20">
                        <c:v>3300.9384449941035</c:v>
                      </c:pt>
                      <c:pt idx="21">
                        <c:v>5561.775586175745</c:v>
                      </c:pt>
                      <c:pt idx="22">
                        <c:v>9871.8432545407231</c:v>
                      </c:pt>
                      <c:pt idx="23">
                        <c:v>3017.5789769089715</c:v>
                      </c:pt>
                      <c:pt idx="24">
                        <c:v>2030.750378130972</c:v>
                      </c:pt>
                      <c:pt idx="25">
                        <c:v>2628.5979145348033</c:v>
                      </c:pt>
                      <c:pt idx="26">
                        <c:v>7396.2697108901866</c:v>
                      </c:pt>
                      <c:pt idx="27">
                        <c:v>5777.9520905303762</c:v>
                      </c:pt>
                      <c:pt idx="28">
                        <c:v>1593.754647372798</c:v>
                      </c:pt>
                      <c:pt idx="29">
                        <c:v>1568.0810702796293</c:v>
                      </c:pt>
                      <c:pt idx="30">
                        <c:v>975.15582849641851</c:v>
                      </c:pt>
                      <c:pt idx="31">
                        <c:v>1157.2027032023218</c:v>
                      </c:pt>
                      <c:pt idx="32">
                        <c:v>3126.5240724936875</c:v>
                      </c:pt>
                      <c:pt idx="33">
                        <c:v>3697.9261505831237</c:v>
                      </c:pt>
                      <c:pt idx="34">
                        <c:v>2110.1773254145492</c:v>
                      </c:pt>
                      <c:pt idx="35">
                        <c:v>1281.6568760986122</c:v>
                      </c:pt>
                      <c:pt idx="36">
                        <c:v>1602.6511882991836</c:v>
                      </c:pt>
                      <c:pt idx="37">
                        <c:v>2134.7807176531055</c:v>
                      </c:pt>
                      <c:pt idx="38">
                        <c:v>1203.5582065625001</c:v>
                      </c:pt>
                      <c:pt idx="39">
                        <c:v>6635.8778458414163</c:v>
                      </c:pt>
                      <c:pt idx="40">
                        <c:v>1402.996002268711</c:v>
                      </c:pt>
                      <c:pt idx="41">
                        <c:v>1911.4608940839271</c:v>
                      </c:pt>
                      <c:pt idx="42">
                        <c:v>2886.4874958805267</c:v>
                      </c:pt>
                      <c:pt idx="43">
                        <c:v>1885.4239096859401</c:v>
                      </c:pt>
                      <c:pt idx="44">
                        <c:v>1999.147161326151</c:v>
                      </c:pt>
                      <c:pt idx="45">
                        <c:v>2896.4085453235912</c:v>
                      </c:pt>
                      <c:pt idx="46">
                        <c:v>2249.2979160900995</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26535.767762681058</c:v>
                </c:pt>
                <c:pt idx="2">
                  <c:v>204.59774793174006</c:v>
                </c:pt>
                <c:pt idx="3">
                  <c:v>332.79335613316715</c:v>
                </c:pt>
                <c:pt idx="4">
                  <c:v>6094.9905132177601</c:v>
                </c:pt>
                <c:pt idx="5">
                  <c:v>5447.3959864263024</c:v>
                </c:pt>
                <c:pt idx="7">
                  <c:v>5933.5662203867096</c:v>
                </c:pt>
                <c:pt idx="8">
                  <c:v>321.42151039962658</c:v>
                </c:pt>
                <c:pt idx="9">
                  <c:v>487.19498787862437</c:v>
                </c:pt>
                <c:pt idx="10">
                  <c:v>773.2073359786167</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27073.158866745965</c:v>
                </c:pt>
                <c:pt idx="4">
                  <c:v>6094.9905132177601</c:v>
                </c:pt>
                <c:pt idx="5">
                  <c:v>5447.3959864263024</c:v>
                </c:pt>
                <c:pt idx="6">
                  <c:v>6742.1827186649607</c:v>
                </c:pt>
                <c:pt idx="10">
                  <c:v>773.2073359786167</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41"/>
                <c:pt idx="0">
                  <c:v>相生市</c:v>
                </c:pt>
                <c:pt idx="1">
                  <c:v>明石市</c:v>
                </c:pt>
                <c:pt idx="2">
                  <c:v>赤穂市</c:v>
                </c:pt>
                <c:pt idx="3">
                  <c:v>朝来市</c:v>
                </c:pt>
                <c:pt idx="4">
                  <c:v>芦屋市</c:v>
                </c:pt>
                <c:pt idx="5">
                  <c:v>尼崎市</c:v>
                </c:pt>
                <c:pt idx="6">
                  <c:v>淡路市</c:v>
                </c:pt>
                <c:pt idx="7">
                  <c:v>伊丹市</c:v>
                </c:pt>
                <c:pt idx="8">
                  <c:v>市川町</c:v>
                </c:pt>
                <c:pt idx="9">
                  <c:v>猪名川町</c:v>
                </c:pt>
                <c:pt idx="10">
                  <c:v>稲美町</c:v>
                </c:pt>
                <c:pt idx="11">
                  <c:v>小野市</c:v>
                </c:pt>
                <c:pt idx="12">
                  <c:v>加古川市</c:v>
                </c:pt>
                <c:pt idx="13">
                  <c:v>加西市</c:v>
                </c:pt>
                <c:pt idx="14">
                  <c:v>加東市</c:v>
                </c:pt>
                <c:pt idx="15">
                  <c:v>神河町</c:v>
                </c:pt>
                <c:pt idx="16">
                  <c:v>上郡町</c:v>
                </c:pt>
                <c:pt idx="17">
                  <c:v>香美町</c:v>
                </c:pt>
                <c:pt idx="18">
                  <c:v>川西市</c:v>
                </c:pt>
                <c:pt idx="19">
                  <c:v>神戸市</c:v>
                </c:pt>
                <c:pt idx="20">
                  <c:v>佐用町</c:v>
                </c:pt>
                <c:pt idx="21">
                  <c:v>三田市</c:v>
                </c:pt>
                <c:pt idx="22">
                  <c:v>宍粟市</c:v>
                </c:pt>
                <c:pt idx="23">
                  <c:v>新温泉町</c:v>
                </c:pt>
                <c:pt idx="24">
                  <c:v>洲本市</c:v>
                </c:pt>
                <c:pt idx="25">
                  <c:v>太子町</c:v>
                </c:pt>
                <c:pt idx="26">
                  <c:v>高砂市</c:v>
                </c:pt>
                <c:pt idx="27">
                  <c:v>多可町</c:v>
                </c:pt>
                <c:pt idx="28">
                  <c:v>宝塚市</c:v>
                </c:pt>
                <c:pt idx="29">
                  <c:v>たつの市</c:v>
                </c:pt>
                <c:pt idx="30">
                  <c:v>丹波篠山市</c:v>
                </c:pt>
                <c:pt idx="31">
                  <c:v>丹波市</c:v>
                </c:pt>
                <c:pt idx="32">
                  <c:v>豊岡市</c:v>
                </c:pt>
                <c:pt idx="33">
                  <c:v>西宮市</c:v>
                </c:pt>
                <c:pt idx="34">
                  <c:v>西脇市</c:v>
                </c:pt>
                <c:pt idx="35">
                  <c:v>播磨町</c:v>
                </c:pt>
                <c:pt idx="36">
                  <c:v>姫路市</c:v>
                </c:pt>
                <c:pt idx="37">
                  <c:v>福崎町</c:v>
                </c:pt>
                <c:pt idx="38">
                  <c:v>三木市</c:v>
                </c:pt>
                <c:pt idx="39">
                  <c:v>南あわじ市</c:v>
                </c:pt>
                <c:pt idx="40">
                  <c:v>養父市</c:v>
                </c:pt>
              </c:strCache>
            </c:strRef>
          </c:cat>
          <c:val>
            <c:numRef>
              <c:f>再エネ比較シート!$BL$72:$BL$161</c:f>
              <c:numCache>
                <c:formatCode>#,##0_);[Red]\(#,##0\)</c:formatCode>
                <c:ptCount val="90"/>
                <c:pt idx="0">
                  <c:v>0</c:v>
                </c:pt>
                <c:pt idx="1">
                  <c:v>-946807.43011679733</c:v>
                </c:pt>
                <c:pt idx="2">
                  <c:v>0</c:v>
                </c:pt>
                <c:pt idx="3">
                  <c:v>0</c:v>
                </c:pt>
                <c:pt idx="4">
                  <c:v>-144743.28344554783</c:v>
                </c:pt>
                <c:pt idx="5">
                  <c:v>-1794053.5839338626</c:v>
                </c:pt>
                <c:pt idx="6">
                  <c:v>0</c:v>
                </c:pt>
                <c:pt idx="7">
                  <c:v>-724198.41253209766</c:v>
                </c:pt>
                <c:pt idx="8">
                  <c:v>0</c:v>
                </c:pt>
                <c:pt idx="9">
                  <c:v>0</c:v>
                </c:pt>
                <c:pt idx="10">
                  <c:v>0</c:v>
                </c:pt>
                <c:pt idx="11">
                  <c:v>0</c:v>
                </c:pt>
                <c:pt idx="12">
                  <c:v>-199474.09823673521</c:v>
                </c:pt>
                <c:pt idx="13">
                  <c:v>0</c:v>
                </c:pt>
                <c:pt idx="14">
                  <c:v>0</c:v>
                </c:pt>
                <c:pt idx="15">
                  <c:v>0</c:v>
                </c:pt>
                <c:pt idx="16">
                  <c:v>0</c:v>
                </c:pt>
                <c:pt idx="17">
                  <c:v>0</c:v>
                </c:pt>
                <c:pt idx="18">
                  <c:v>-73953.066532431229</c:v>
                </c:pt>
                <c:pt idx="19">
                  <c:v>-3620906.0927524017</c:v>
                </c:pt>
                <c:pt idx="20">
                  <c:v>0</c:v>
                </c:pt>
                <c:pt idx="21">
                  <c:v>0</c:v>
                </c:pt>
                <c:pt idx="22">
                  <c:v>0</c:v>
                </c:pt>
                <c:pt idx="23">
                  <c:v>0</c:v>
                </c:pt>
                <c:pt idx="24">
                  <c:v>0</c:v>
                </c:pt>
                <c:pt idx="25">
                  <c:v>0</c:v>
                </c:pt>
                <c:pt idx="26">
                  <c:v>-431997.66017254745</c:v>
                </c:pt>
                <c:pt idx="27">
                  <c:v>0</c:v>
                </c:pt>
                <c:pt idx="28">
                  <c:v>0</c:v>
                </c:pt>
                <c:pt idx="29">
                  <c:v>0</c:v>
                </c:pt>
                <c:pt idx="30">
                  <c:v>0</c:v>
                </c:pt>
                <c:pt idx="31">
                  <c:v>0</c:v>
                </c:pt>
                <c:pt idx="32">
                  <c:v>0</c:v>
                </c:pt>
                <c:pt idx="33">
                  <c:v>-903747.27280300972</c:v>
                </c:pt>
                <c:pt idx="34">
                  <c:v>0</c:v>
                </c:pt>
                <c:pt idx="35">
                  <c:v>-142897.35252104647</c:v>
                </c:pt>
                <c:pt idx="36">
                  <c:v>-368200.86391909514</c:v>
                </c:pt>
                <c:pt idx="37">
                  <c:v>0</c:v>
                </c:pt>
                <c:pt idx="38">
                  <c:v>0</c:v>
                </c:pt>
                <c:pt idx="39">
                  <c:v>0</c:v>
                </c:pt>
                <c:pt idx="40">
                  <c:v>0</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41"/>
                <c:pt idx="0">
                  <c:v>相生市</c:v>
                </c:pt>
                <c:pt idx="1">
                  <c:v>明石市</c:v>
                </c:pt>
                <c:pt idx="2">
                  <c:v>赤穂市</c:v>
                </c:pt>
                <c:pt idx="3">
                  <c:v>朝来市</c:v>
                </c:pt>
                <c:pt idx="4">
                  <c:v>芦屋市</c:v>
                </c:pt>
                <c:pt idx="5">
                  <c:v>尼崎市</c:v>
                </c:pt>
                <c:pt idx="6">
                  <c:v>淡路市</c:v>
                </c:pt>
                <c:pt idx="7">
                  <c:v>伊丹市</c:v>
                </c:pt>
                <c:pt idx="8">
                  <c:v>市川町</c:v>
                </c:pt>
                <c:pt idx="9">
                  <c:v>猪名川町</c:v>
                </c:pt>
                <c:pt idx="10">
                  <c:v>稲美町</c:v>
                </c:pt>
                <c:pt idx="11">
                  <c:v>小野市</c:v>
                </c:pt>
                <c:pt idx="12">
                  <c:v>加古川市</c:v>
                </c:pt>
                <c:pt idx="13">
                  <c:v>加西市</c:v>
                </c:pt>
                <c:pt idx="14">
                  <c:v>加東市</c:v>
                </c:pt>
                <c:pt idx="15">
                  <c:v>神河町</c:v>
                </c:pt>
                <c:pt idx="16">
                  <c:v>上郡町</c:v>
                </c:pt>
                <c:pt idx="17">
                  <c:v>香美町</c:v>
                </c:pt>
                <c:pt idx="18">
                  <c:v>川西市</c:v>
                </c:pt>
                <c:pt idx="19">
                  <c:v>神戸市</c:v>
                </c:pt>
                <c:pt idx="20">
                  <c:v>佐用町</c:v>
                </c:pt>
                <c:pt idx="21">
                  <c:v>三田市</c:v>
                </c:pt>
                <c:pt idx="22">
                  <c:v>宍粟市</c:v>
                </c:pt>
                <c:pt idx="23">
                  <c:v>新温泉町</c:v>
                </c:pt>
                <c:pt idx="24">
                  <c:v>洲本市</c:v>
                </c:pt>
                <c:pt idx="25">
                  <c:v>太子町</c:v>
                </c:pt>
                <c:pt idx="26">
                  <c:v>高砂市</c:v>
                </c:pt>
                <c:pt idx="27">
                  <c:v>多可町</c:v>
                </c:pt>
                <c:pt idx="28">
                  <c:v>宝塚市</c:v>
                </c:pt>
                <c:pt idx="29">
                  <c:v>たつの市</c:v>
                </c:pt>
                <c:pt idx="30">
                  <c:v>丹波篠山市</c:v>
                </c:pt>
                <c:pt idx="31">
                  <c:v>丹波市</c:v>
                </c:pt>
                <c:pt idx="32">
                  <c:v>豊岡市</c:v>
                </c:pt>
                <c:pt idx="33">
                  <c:v>西宮市</c:v>
                </c:pt>
                <c:pt idx="34">
                  <c:v>西脇市</c:v>
                </c:pt>
                <c:pt idx="35">
                  <c:v>播磨町</c:v>
                </c:pt>
                <c:pt idx="36">
                  <c:v>姫路市</c:v>
                </c:pt>
                <c:pt idx="37">
                  <c:v>福崎町</c:v>
                </c:pt>
                <c:pt idx="38">
                  <c:v>三木市</c:v>
                </c:pt>
                <c:pt idx="39">
                  <c:v>南あわじ市</c:v>
                </c:pt>
                <c:pt idx="40">
                  <c:v>養父市</c:v>
                </c:pt>
              </c:strCache>
            </c:strRef>
          </c:cat>
          <c:val>
            <c:numRef>
              <c:f>再エネ比較シート!$BM$72:$BM$161</c:f>
              <c:numCache>
                <c:formatCode>#,##0_);[Red]\(#,##0\)</c:formatCode>
                <c:ptCount val="90"/>
                <c:pt idx="0">
                  <c:v>196090.30904715724</c:v>
                </c:pt>
                <c:pt idx="1">
                  <c:v>0</c:v>
                </c:pt>
                <c:pt idx="2">
                  <c:v>392750.81388841505</c:v>
                </c:pt>
                <c:pt idx="3">
                  <c:v>1400411.1344872543</c:v>
                </c:pt>
                <c:pt idx="4">
                  <c:v>0</c:v>
                </c:pt>
                <c:pt idx="5">
                  <c:v>0</c:v>
                </c:pt>
                <c:pt idx="6">
                  <c:v>770076.95313774468</c:v>
                </c:pt>
                <c:pt idx="7">
                  <c:v>0</c:v>
                </c:pt>
                <c:pt idx="8">
                  <c:v>288741.13185049826</c:v>
                </c:pt>
                <c:pt idx="9">
                  <c:v>225406.46561998711</c:v>
                </c:pt>
                <c:pt idx="10">
                  <c:v>711093.80349153874</c:v>
                </c:pt>
                <c:pt idx="11">
                  <c:v>411937.48020326637</c:v>
                </c:pt>
                <c:pt idx="12">
                  <c:v>0</c:v>
                </c:pt>
                <c:pt idx="13">
                  <c:v>1256292.6492949538</c:v>
                </c:pt>
                <c:pt idx="14">
                  <c:v>629684.51283618901</c:v>
                </c:pt>
                <c:pt idx="15">
                  <c:v>852543.78216080251</c:v>
                </c:pt>
                <c:pt idx="16">
                  <c:v>471824.95396592375</c:v>
                </c:pt>
                <c:pt idx="17">
                  <c:v>1498252.3142995883</c:v>
                </c:pt>
                <c:pt idx="18">
                  <c:v>0</c:v>
                </c:pt>
                <c:pt idx="19">
                  <c:v>0</c:v>
                </c:pt>
                <c:pt idx="20">
                  <c:v>640323.32384141593</c:v>
                </c:pt>
                <c:pt idx="21">
                  <c:v>366767.39768868755</c:v>
                </c:pt>
                <c:pt idx="22">
                  <c:v>2670526.9611055907</c:v>
                </c:pt>
                <c:pt idx="23">
                  <c:v>857983.56581906811</c:v>
                </c:pt>
                <c:pt idx="24">
                  <c:v>1026561.7358406767</c:v>
                </c:pt>
                <c:pt idx="25">
                  <c:v>13398.050623176969</c:v>
                </c:pt>
                <c:pt idx="26">
                  <c:v>0</c:v>
                </c:pt>
                <c:pt idx="27">
                  <c:v>624394.78492987331</c:v>
                </c:pt>
                <c:pt idx="28">
                  <c:v>28473.277053234167</c:v>
                </c:pt>
                <c:pt idx="29">
                  <c:v>692551.01357466471</c:v>
                </c:pt>
                <c:pt idx="30">
                  <c:v>1627224.7653974467</c:v>
                </c:pt>
                <c:pt idx="31">
                  <c:v>1864177.8228155132</c:v>
                </c:pt>
                <c:pt idx="32">
                  <c:v>2496146.6245990442</c:v>
                </c:pt>
                <c:pt idx="33">
                  <c:v>0</c:v>
                </c:pt>
                <c:pt idx="34">
                  <c:v>495789.54388017423</c:v>
                </c:pt>
                <c:pt idx="35">
                  <c:v>0</c:v>
                </c:pt>
                <c:pt idx="36">
                  <c:v>0</c:v>
                </c:pt>
                <c:pt idx="37">
                  <c:v>145969.01798985802</c:v>
                </c:pt>
                <c:pt idx="38">
                  <c:v>751975.63388315926</c:v>
                </c:pt>
                <c:pt idx="39">
                  <c:v>1594735.2462107304</c:v>
                </c:pt>
                <c:pt idx="40">
                  <c:v>1486308.5151123509</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1"/>
                <c:pt idx="0">
                  <c:v>相生市</c:v>
                </c:pt>
                <c:pt idx="1">
                  <c:v>明石市</c:v>
                </c:pt>
                <c:pt idx="2">
                  <c:v>赤穂市</c:v>
                </c:pt>
                <c:pt idx="3">
                  <c:v>朝来市</c:v>
                </c:pt>
                <c:pt idx="4">
                  <c:v>芦屋市</c:v>
                </c:pt>
                <c:pt idx="5">
                  <c:v>尼崎市</c:v>
                </c:pt>
                <c:pt idx="6">
                  <c:v>淡路市</c:v>
                </c:pt>
                <c:pt idx="7">
                  <c:v>伊丹市</c:v>
                </c:pt>
                <c:pt idx="8">
                  <c:v>市川町</c:v>
                </c:pt>
                <c:pt idx="9">
                  <c:v>猪名川町</c:v>
                </c:pt>
                <c:pt idx="10">
                  <c:v>稲美町</c:v>
                </c:pt>
                <c:pt idx="11">
                  <c:v>小野市</c:v>
                </c:pt>
                <c:pt idx="12">
                  <c:v>加古川市</c:v>
                </c:pt>
                <c:pt idx="13">
                  <c:v>加西市</c:v>
                </c:pt>
                <c:pt idx="14">
                  <c:v>加東市</c:v>
                </c:pt>
                <c:pt idx="15">
                  <c:v>神河町</c:v>
                </c:pt>
                <c:pt idx="16">
                  <c:v>上郡町</c:v>
                </c:pt>
                <c:pt idx="17">
                  <c:v>香美町</c:v>
                </c:pt>
                <c:pt idx="18">
                  <c:v>川西市</c:v>
                </c:pt>
                <c:pt idx="19">
                  <c:v>神戸市</c:v>
                </c:pt>
                <c:pt idx="20">
                  <c:v>佐用町</c:v>
                </c:pt>
                <c:pt idx="21">
                  <c:v>三田市</c:v>
                </c:pt>
                <c:pt idx="22">
                  <c:v>宍粟市</c:v>
                </c:pt>
                <c:pt idx="23">
                  <c:v>新温泉町</c:v>
                </c:pt>
                <c:pt idx="24">
                  <c:v>洲本市</c:v>
                </c:pt>
                <c:pt idx="25">
                  <c:v>太子町</c:v>
                </c:pt>
                <c:pt idx="26">
                  <c:v>高砂市</c:v>
                </c:pt>
                <c:pt idx="27">
                  <c:v>多可町</c:v>
                </c:pt>
                <c:pt idx="28">
                  <c:v>宝塚市</c:v>
                </c:pt>
                <c:pt idx="29">
                  <c:v>たつの市</c:v>
                </c:pt>
                <c:pt idx="30">
                  <c:v>丹波篠山市</c:v>
                </c:pt>
                <c:pt idx="31">
                  <c:v>丹波市</c:v>
                </c:pt>
                <c:pt idx="32">
                  <c:v>豊岡市</c:v>
                </c:pt>
                <c:pt idx="33">
                  <c:v>西宮市</c:v>
                </c:pt>
                <c:pt idx="34">
                  <c:v>西脇市</c:v>
                </c:pt>
                <c:pt idx="35">
                  <c:v>播磨町</c:v>
                </c:pt>
                <c:pt idx="36">
                  <c:v>姫路市</c:v>
                </c:pt>
                <c:pt idx="37">
                  <c:v>福崎町</c:v>
                </c:pt>
                <c:pt idx="38">
                  <c:v>三木市</c:v>
                </c:pt>
                <c:pt idx="39">
                  <c:v>南あわじ市</c:v>
                </c:pt>
                <c:pt idx="40">
                  <c:v>養父市</c:v>
                </c:pt>
              </c:strCache>
            </c:strRef>
          </c:cat>
          <c:val>
            <c:numRef>
              <c:f>再エネ比較シート!$BK$72:$BK$161</c:f>
              <c:numCache>
                <c:formatCode>#,##0_);[Red]\(#,##0\)</c:formatCode>
                <c:ptCount val="90"/>
                <c:pt idx="0">
                  <c:v>196090.30904715724</c:v>
                </c:pt>
                <c:pt idx="1">
                  <c:v>-946807.43011679733</c:v>
                </c:pt>
                <c:pt idx="2">
                  <c:v>392750.81388841505</c:v>
                </c:pt>
                <c:pt idx="3">
                  <c:v>1400411.1344872543</c:v>
                </c:pt>
                <c:pt idx="4">
                  <c:v>-144743.28344554783</c:v>
                </c:pt>
                <c:pt idx="5">
                  <c:v>-1794053.5839338626</c:v>
                </c:pt>
                <c:pt idx="6">
                  <c:v>770076.95313774468</c:v>
                </c:pt>
                <c:pt idx="7">
                  <c:v>-724198.41253209766</c:v>
                </c:pt>
                <c:pt idx="8">
                  <c:v>288741.13185049826</c:v>
                </c:pt>
                <c:pt idx="9">
                  <c:v>225406.46561998711</c:v>
                </c:pt>
                <c:pt idx="10">
                  <c:v>711093.80349153874</c:v>
                </c:pt>
                <c:pt idx="11">
                  <c:v>411937.48020326637</c:v>
                </c:pt>
                <c:pt idx="12">
                  <c:v>-199474.09823673521</c:v>
                </c:pt>
                <c:pt idx="13">
                  <c:v>1256292.6492949538</c:v>
                </c:pt>
                <c:pt idx="14">
                  <c:v>629684.51283618901</c:v>
                </c:pt>
                <c:pt idx="15">
                  <c:v>852543.78216080251</c:v>
                </c:pt>
                <c:pt idx="16">
                  <c:v>471824.95396592375</c:v>
                </c:pt>
                <c:pt idx="17">
                  <c:v>1498252.3142995883</c:v>
                </c:pt>
                <c:pt idx="18">
                  <c:v>-73953.066532431229</c:v>
                </c:pt>
                <c:pt idx="19">
                  <c:v>-3620906.0927524017</c:v>
                </c:pt>
                <c:pt idx="20">
                  <c:v>640323.32384141593</c:v>
                </c:pt>
                <c:pt idx="21">
                  <c:v>366767.39768868755</c:v>
                </c:pt>
                <c:pt idx="22">
                  <c:v>2670526.9611055907</c:v>
                </c:pt>
                <c:pt idx="23">
                  <c:v>857983.56581906811</c:v>
                </c:pt>
                <c:pt idx="24">
                  <c:v>1026561.7358406767</c:v>
                </c:pt>
                <c:pt idx="25">
                  <c:v>13398.050623176969</c:v>
                </c:pt>
                <c:pt idx="26">
                  <c:v>-431997.66017254745</c:v>
                </c:pt>
                <c:pt idx="27">
                  <c:v>624394.78492987331</c:v>
                </c:pt>
                <c:pt idx="28">
                  <c:v>28473.277053234167</c:v>
                </c:pt>
                <c:pt idx="29">
                  <c:v>692551.01357466471</c:v>
                </c:pt>
                <c:pt idx="30">
                  <c:v>1627224.7653974467</c:v>
                </c:pt>
                <c:pt idx="31">
                  <c:v>1864177.8228155132</c:v>
                </c:pt>
                <c:pt idx="32">
                  <c:v>2496146.6245990442</c:v>
                </c:pt>
                <c:pt idx="33">
                  <c:v>-903747.27280300972</c:v>
                </c:pt>
                <c:pt idx="34">
                  <c:v>495789.54388017423</c:v>
                </c:pt>
                <c:pt idx="35">
                  <c:v>-142897.35252104647</c:v>
                </c:pt>
                <c:pt idx="36">
                  <c:v>-368200.86391909514</c:v>
                </c:pt>
                <c:pt idx="37">
                  <c:v>145969.01798985802</c:v>
                </c:pt>
                <c:pt idx="38">
                  <c:v>751975.63388315926</c:v>
                </c:pt>
                <c:pt idx="39">
                  <c:v>1594735.2462107304</c:v>
                </c:pt>
                <c:pt idx="40">
                  <c:v>1486308.5151123509</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41"/>
                <c:pt idx="0">
                  <c:v>相生市</c:v>
                </c:pt>
                <c:pt idx="1">
                  <c:v>明石市</c:v>
                </c:pt>
                <c:pt idx="2">
                  <c:v>赤穂市</c:v>
                </c:pt>
                <c:pt idx="3">
                  <c:v>朝来市</c:v>
                </c:pt>
                <c:pt idx="4">
                  <c:v>芦屋市</c:v>
                </c:pt>
                <c:pt idx="5">
                  <c:v>尼崎市</c:v>
                </c:pt>
                <c:pt idx="6">
                  <c:v>淡路市</c:v>
                </c:pt>
                <c:pt idx="7">
                  <c:v>伊丹市</c:v>
                </c:pt>
                <c:pt idx="8">
                  <c:v>市川町</c:v>
                </c:pt>
                <c:pt idx="9">
                  <c:v>猪名川町</c:v>
                </c:pt>
                <c:pt idx="10">
                  <c:v>稲美町</c:v>
                </c:pt>
                <c:pt idx="11">
                  <c:v>小野市</c:v>
                </c:pt>
                <c:pt idx="12">
                  <c:v>加古川市</c:v>
                </c:pt>
                <c:pt idx="13">
                  <c:v>加西市</c:v>
                </c:pt>
                <c:pt idx="14">
                  <c:v>加東市</c:v>
                </c:pt>
                <c:pt idx="15">
                  <c:v>神河町</c:v>
                </c:pt>
                <c:pt idx="16">
                  <c:v>上郡町</c:v>
                </c:pt>
                <c:pt idx="17">
                  <c:v>香美町</c:v>
                </c:pt>
                <c:pt idx="18">
                  <c:v>川西市</c:v>
                </c:pt>
                <c:pt idx="19">
                  <c:v>神戸市</c:v>
                </c:pt>
                <c:pt idx="20">
                  <c:v>佐用町</c:v>
                </c:pt>
                <c:pt idx="21">
                  <c:v>三田市</c:v>
                </c:pt>
                <c:pt idx="22">
                  <c:v>宍粟市</c:v>
                </c:pt>
                <c:pt idx="23">
                  <c:v>新温泉町</c:v>
                </c:pt>
                <c:pt idx="24">
                  <c:v>洲本市</c:v>
                </c:pt>
                <c:pt idx="25">
                  <c:v>太子町</c:v>
                </c:pt>
                <c:pt idx="26">
                  <c:v>高砂市</c:v>
                </c:pt>
                <c:pt idx="27">
                  <c:v>多可町</c:v>
                </c:pt>
                <c:pt idx="28">
                  <c:v>宝塚市</c:v>
                </c:pt>
                <c:pt idx="29">
                  <c:v>たつの市</c:v>
                </c:pt>
                <c:pt idx="30">
                  <c:v>丹波篠山市</c:v>
                </c:pt>
                <c:pt idx="31">
                  <c:v>丹波市</c:v>
                </c:pt>
                <c:pt idx="32">
                  <c:v>豊岡市</c:v>
                </c:pt>
                <c:pt idx="33">
                  <c:v>西宮市</c:v>
                </c:pt>
                <c:pt idx="34">
                  <c:v>西脇市</c:v>
                </c:pt>
                <c:pt idx="35">
                  <c:v>播磨町</c:v>
                </c:pt>
                <c:pt idx="36">
                  <c:v>姫路市</c:v>
                </c:pt>
                <c:pt idx="37">
                  <c:v>福崎町</c:v>
                </c:pt>
                <c:pt idx="38">
                  <c:v>三木市</c:v>
                </c:pt>
                <c:pt idx="39">
                  <c:v>南あわじ市</c:v>
                </c:pt>
                <c:pt idx="40">
                  <c:v>養父市</c:v>
                </c:pt>
              </c:strCache>
            </c:strRef>
          </c:cat>
          <c:val>
            <c:numRef>
              <c:f>再エネ比較シート!$BJ$72:$BJ$161</c:f>
              <c:numCache>
                <c:formatCode>#,##0_);[Red]\(#,##0\)</c:formatCode>
                <c:ptCount val="90"/>
                <c:pt idx="0">
                  <c:v>235875.98395284271</c:v>
                </c:pt>
                <c:pt idx="1">
                  <c:v>2034446.6031167973</c:v>
                </c:pt>
                <c:pt idx="2">
                  <c:v>385937.10311158496</c:v>
                </c:pt>
                <c:pt idx="3">
                  <c:v>171662.36651274579</c:v>
                </c:pt>
                <c:pt idx="4">
                  <c:v>357432.65044554789</c:v>
                </c:pt>
                <c:pt idx="5">
                  <c:v>2973089.6939338627</c:v>
                </c:pt>
                <c:pt idx="6">
                  <c:v>227292.37186225533</c:v>
                </c:pt>
                <c:pt idx="7">
                  <c:v>1230048.6425320976</c:v>
                </c:pt>
                <c:pt idx="8">
                  <c:v>58590.598149501777</c:v>
                </c:pt>
                <c:pt idx="9">
                  <c:v>103948.04738001288</c:v>
                </c:pt>
                <c:pt idx="10">
                  <c:v>198318.18950846142</c:v>
                </c:pt>
                <c:pt idx="11">
                  <c:v>394133.38579673355</c:v>
                </c:pt>
                <c:pt idx="12">
                  <c:v>1858818.9402367349</c:v>
                </c:pt>
                <c:pt idx="13">
                  <c:v>364213.74870504573</c:v>
                </c:pt>
                <c:pt idx="14">
                  <c:v>402724.07716381125</c:v>
                </c:pt>
                <c:pt idx="15">
                  <c:v>56871.785839197502</c:v>
                </c:pt>
                <c:pt idx="16">
                  <c:v>82952.155034076161</c:v>
                </c:pt>
                <c:pt idx="17">
                  <c:v>75411.819700411608</c:v>
                </c:pt>
                <c:pt idx="18">
                  <c:v>585297.39753243118</c:v>
                </c:pt>
                <c:pt idx="19">
                  <c:v>9896276.8147524018</c:v>
                </c:pt>
                <c:pt idx="20">
                  <c:v>82923.690158584199</c:v>
                </c:pt>
                <c:pt idx="21">
                  <c:v>762484.50231131259</c:v>
                </c:pt>
                <c:pt idx="22">
                  <c:v>177797.55589440963</c:v>
                </c:pt>
                <c:pt idx="23">
                  <c:v>61072.075180931868</c:v>
                </c:pt>
                <c:pt idx="24">
                  <c:v>248504.53515932351</c:v>
                </c:pt>
                <c:pt idx="25">
                  <c:v>224136.05637682305</c:v>
                </c:pt>
                <c:pt idx="26">
                  <c:v>969398.63417254738</c:v>
                </c:pt>
                <c:pt idx="27">
                  <c:v>103463.90007012662</c:v>
                </c:pt>
                <c:pt idx="28">
                  <c:v>837659.81294676592</c:v>
                </c:pt>
                <c:pt idx="29">
                  <c:v>536298.70842533512</c:v>
                </c:pt>
                <c:pt idx="30">
                  <c:v>340949.92460255331</c:v>
                </c:pt>
                <c:pt idx="31">
                  <c:v>386900.43118448707</c:v>
                </c:pt>
                <c:pt idx="32">
                  <c:v>423325.99840095587</c:v>
                </c:pt>
                <c:pt idx="33">
                  <c:v>2078671.4558030094</c:v>
                </c:pt>
                <c:pt idx="34">
                  <c:v>211662.97211982572</c:v>
                </c:pt>
                <c:pt idx="35">
                  <c:v>347400.39552104648</c:v>
                </c:pt>
                <c:pt idx="36">
                  <c:v>4169170.260919095</c:v>
                </c:pt>
                <c:pt idx="37">
                  <c:v>228751.33901014194</c:v>
                </c:pt>
                <c:pt idx="38">
                  <c:v>473067.54111684079</c:v>
                </c:pt>
                <c:pt idx="39">
                  <c:v>218990.5997892695</c:v>
                </c:pt>
                <c:pt idx="40">
                  <c:v>122608.62088764895</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1"/>
                <c:pt idx="0">
                  <c:v>相生市</c:v>
                </c:pt>
                <c:pt idx="1">
                  <c:v>明石市</c:v>
                </c:pt>
                <c:pt idx="2">
                  <c:v>赤穂市</c:v>
                </c:pt>
                <c:pt idx="3">
                  <c:v>朝来市</c:v>
                </c:pt>
                <c:pt idx="4">
                  <c:v>芦屋市</c:v>
                </c:pt>
                <c:pt idx="5">
                  <c:v>尼崎市</c:v>
                </c:pt>
                <c:pt idx="6">
                  <c:v>淡路市</c:v>
                </c:pt>
                <c:pt idx="7">
                  <c:v>伊丹市</c:v>
                </c:pt>
                <c:pt idx="8">
                  <c:v>市川町</c:v>
                </c:pt>
                <c:pt idx="9">
                  <c:v>猪名川町</c:v>
                </c:pt>
                <c:pt idx="10">
                  <c:v>稲美町</c:v>
                </c:pt>
                <c:pt idx="11">
                  <c:v>小野市</c:v>
                </c:pt>
                <c:pt idx="12">
                  <c:v>加古川市</c:v>
                </c:pt>
                <c:pt idx="13">
                  <c:v>加西市</c:v>
                </c:pt>
                <c:pt idx="14">
                  <c:v>加東市</c:v>
                </c:pt>
                <c:pt idx="15">
                  <c:v>神河町</c:v>
                </c:pt>
                <c:pt idx="16">
                  <c:v>上郡町</c:v>
                </c:pt>
                <c:pt idx="17">
                  <c:v>香美町</c:v>
                </c:pt>
                <c:pt idx="18">
                  <c:v>川西市</c:v>
                </c:pt>
                <c:pt idx="19">
                  <c:v>神戸市</c:v>
                </c:pt>
                <c:pt idx="20">
                  <c:v>佐用町</c:v>
                </c:pt>
                <c:pt idx="21">
                  <c:v>三田市</c:v>
                </c:pt>
                <c:pt idx="22">
                  <c:v>宍粟市</c:v>
                </c:pt>
                <c:pt idx="23">
                  <c:v>新温泉町</c:v>
                </c:pt>
                <c:pt idx="24">
                  <c:v>洲本市</c:v>
                </c:pt>
                <c:pt idx="25">
                  <c:v>太子町</c:v>
                </c:pt>
                <c:pt idx="26">
                  <c:v>高砂市</c:v>
                </c:pt>
                <c:pt idx="27">
                  <c:v>多可町</c:v>
                </c:pt>
                <c:pt idx="28">
                  <c:v>宝塚市</c:v>
                </c:pt>
                <c:pt idx="29">
                  <c:v>たつの市</c:v>
                </c:pt>
                <c:pt idx="30">
                  <c:v>丹波篠山市</c:v>
                </c:pt>
                <c:pt idx="31">
                  <c:v>丹波市</c:v>
                </c:pt>
                <c:pt idx="32">
                  <c:v>豊岡市</c:v>
                </c:pt>
                <c:pt idx="33">
                  <c:v>西宮市</c:v>
                </c:pt>
                <c:pt idx="34">
                  <c:v>西脇市</c:v>
                </c:pt>
                <c:pt idx="35">
                  <c:v>播磨町</c:v>
                </c:pt>
                <c:pt idx="36">
                  <c:v>姫路市</c:v>
                </c:pt>
                <c:pt idx="37">
                  <c:v>福崎町</c:v>
                </c:pt>
                <c:pt idx="38">
                  <c:v>三木市</c:v>
                </c:pt>
                <c:pt idx="39">
                  <c:v>南あわじ市</c:v>
                </c:pt>
                <c:pt idx="40">
                  <c:v>養父市</c:v>
                </c:pt>
              </c:strCache>
            </c:strRef>
          </c:cat>
          <c:val>
            <c:numRef>
              <c:f>再エネ比較シート!$BJ$72:$BJ$161</c:f>
              <c:numCache>
                <c:formatCode>#,##0_);[Red]\(#,##0\)</c:formatCode>
                <c:ptCount val="90"/>
                <c:pt idx="0">
                  <c:v>235875.98395284271</c:v>
                </c:pt>
                <c:pt idx="1">
                  <c:v>2034446.6031167973</c:v>
                </c:pt>
                <c:pt idx="2">
                  <c:v>385937.10311158496</c:v>
                </c:pt>
                <c:pt idx="3">
                  <c:v>171662.36651274579</c:v>
                </c:pt>
                <c:pt idx="4">
                  <c:v>357432.65044554789</c:v>
                </c:pt>
                <c:pt idx="5">
                  <c:v>2973089.6939338627</c:v>
                </c:pt>
                <c:pt idx="6">
                  <c:v>227292.37186225533</c:v>
                </c:pt>
                <c:pt idx="7">
                  <c:v>1230048.6425320976</c:v>
                </c:pt>
                <c:pt idx="8">
                  <c:v>58590.598149501777</c:v>
                </c:pt>
                <c:pt idx="9">
                  <c:v>103948.04738001288</c:v>
                </c:pt>
                <c:pt idx="10">
                  <c:v>198318.18950846142</c:v>
                </c:pt>
                <c:pt idx="11">
                  <c:v>394133.38579673355</c:v>
                </c:pt>
                <c:pt idx="12">
                  <c:v>1858818.9402367349</c:v>
                </c:pt>
                <c:pt idx="13">
                  <c:v>364213.74870504573</c:v>
                </c:pt>
                <c:pt idx="14">
                  <c:v>402724.07716381125</c:v>
                </c:pt>
                <c:pt idx="15">
                  <c:v>56871.785839197502</c:v>
                </c:pt>
                <c:pt idx="16">
                  <c:v>82952.155034076161</c:v>
                </c:pt>
                <c:pt idx="17">
                  <c:v>75411.819700411608</c:v>
                </c:pt>
                <c:pt idx="18">
                  <c:v>585297.39753243118</c:v>
                </c:pt>
                <c:pt idx="19">
                  <c:v>9896276.8147524018</c:v>
                </c:pt>
                <c:pt idx="20">
                  <c:v>82923.690158584199</c:v>
                </c:pt>
                <c:pt idx="21">
                  <c:v>762484.50231131259</c:v>
                </c:pt>
                <c:pt idx="22">
                  <c:v>177797.55589440963</c:v>
                </c:pt>
                <c:pt idx="23">
                  <c:v>61072.075180931868</c:v>
                </c:pt>
                <c:pt idx="24">
                  <c:v>248504.53515932351</c:v>
                </c:pt>
                <c:pt idx="25">
                  <c:v>224136.05637682305</c:v>
                </c:pt>
                <c:pt idx="26">
                  <c:v>969398.63417254738</c:v>
                </c:pt>
                <c:pt idx="27">
                  <c:v>103463.90007012662</c:v>
                </c:pt>
                <c:pt idx="28">
                  <c:v>837659.81294676592</c:v>
                </c:pt>
                <c:pt idx="29">
                  <c:v>536298.70842533512</c:v>
                </c:pt>
                <c:pt idx="30">
                  <c:v>340949.92460255331</c:v>
                </c:pt>
                <c:pt idx="31">
                  <c:v>386900.43118448707</c:v>
                </c:pt>
                <c:pt idx="32">
                  <c:v>423325.99840095587</c:v>
                </c:pt>
                <c:pt idx="33">
                  <c:v>2078671.4558030094</c:v>
                </c:pt>
                <c:pt idx="34">
                  <c:v>211662.97211982572</c:v>
                </c:pt>
                <c:pt idx="35">
                  <c:v>347400.39552104648</c:v>
                </c:pt>
                <c:pt idx="36">
                  <c:v>4169170.260919095</c:v>
                </c:pt>
                <c:pt idx="37">
                  <c:v>228751.33901014194</c:v>
                </c:pt>
                <c:pt idx="38">
                  <c:v>473067.54111684079</c:v>
                </c:pt>
                <c:pt idx="39">
                  <c:v>218990.5997892695</c:v>
                </c:pt>
                <c:pt idx="40">
                  <c:v>122608.62088764895</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41"/>
                <c:pt idx="0">
                  <c:v>相生市</c:v>
                </c:pt>
                <c:pt idx="1">
                  <c:v>明石市</c:v>
                </c:pt>
                <c:pt idx="2">
                  <c:v>赤穂市</c:v>
                </c:pt>
                <c:pt idx="3">
                  <c:v>朝来市</c:v>
                </c:pt>
                <c:pt idx="4">
                  <c:v>芦屋市</c:v>
                </c:pt>
                <c:pt idx="5">
                  <c:v>尼崎市</c:v>
                </c:pt>
                <c:pt idx="6">
                  <c:v>淡路市</c:v>
                </c:pt>
                <c:pt idx="7">
                  <c:v>伊丹市</c:v>
                </c:pt>
                <c:pt idx="8">
                  <c:v>市川町</c:v>
                </c:pt>
                <c:pt idx="9">
                  <c:v>猪名川町</c:v>
                </c:pt>
                <c:pt idx="10">
                  <c:v>稲美町</c:v>
                </c:pt>
                <c:pt idx="11">
                  <c:v>小野市</c:v>
                </c:pt>
                <c:pt idx="12">
                  <c:v>加古川市</c:v>
                </c:pt>
                <c:pt idx="13">
                  <c:v>加西市</c:v>
                </c:pt>
                <c:pt idx="14">
                  <c:v>加東市</c:v>
                </c:pt>
                <c:pt idx="15">
                  <c:v>神河町</c:v>
                </c:pt>
                <c:pt idx="16">
                  <c:v>上郡町</c:v>
                </c:pt>
                <c:pt idx="17">
                  <c:v>香美町</c:v>
                </c:pt>
                <c:pt idx="18">
                  <c:v>川西市</c:v>
                </c:pt>
                <c:pt idx="19">
                  <c:v>神戸市</c:v>
                </c:pt>
                <c:pt idx="20">
                  <c:v>佐用町</c:v>
                </c:pt>
                <c:pt idx="21">
                  <c:v>三田市</c:v>
                </c:pt>
                <c:pt idx="22">
                  <c:v>宍粟市</c:v>
                </c:pt>
                <c:pt idx="23">
                  <c:v>新温泉町</c:v>
                </c:pt>
                <c:pt idx="24">
                  <c:v>洲本市</c:v>
                </c:pt>
                <c:pt idx="25">
                  <c:v>太子町</c:v>
                </c:pt>
                <c:pt idx="26">
                  <c:v>高砂市</c:v>
                </c:pt>
                <c:pt idx="27">
                  <c:v>多可町</c:v>
                </c:pt>
                <c:pt idx="28">
                  <c:v>宝塚市</c:v>
                </c:pt>
                <c:pt idx="29">
                  <c:v>たつの市</c:v>
                </c:pt>
                <c:pt idx="30">
                  <c:v>丹波篠山市</c:v>
                </c:pt>
                <c:pt idx="31">
                  <c:v>丹波市</c:v>
                </c:pt>
                <c:pt idx="32">
                  <c:v>豊岡市</c:v>
                </c:pt>
                <c:pt idx="33">
                  <c:v>西宮市</c:v>
                </c:pt>
                <c:pt idx="34">
                  <c:v>西脇市</c:v>
                </c:pt>
                <c:pt idx="35">
                  <c:v>播磨町</c:v>
                </c:pt>
                <c:pt idx="36">
                  <c:v>姫路市</c:v>
                </c:pt>
                <c:pt idx="37">
                  <c:v>福崎町</c:v>
                </c:pt>
                <c:pt idx="38">
                  <c:v>三木市</c:v>
                </c:pt>
                <c:pt idx="39">
                  <c:v>南あわじ市</c:v>
                </c:pt>
                <c:pt idx="40">
                  <c:v>養父市</c:v>
                </c:pt>
              </c:strCache>
            </c:strRef>
          </c:cat>
          <c:val>
            <c:numRef>
              <c:f>再エネ比較シート!$BE$72:$BE$161</c:f>
              <c:numCache>
                <c:formatCode>#,##0_);[Red]\(#,##0\)</c:formatCode>
                <c:ptCount val="90"/>
                <c:pt idx="0">
                  <c:v>310862.46399999998</c:v>
                </c:pt>
                <c:pt idx="1">
                  <c:v>1087639.173</c:v>
                </c:pt>
                <c:pt idx="2">
                  <c:v>575499.99300000002</c:v>
                </c:pt>
                <c:pt idx="3">
                  <c:v>483199.37500000012</c:v>
                </c:pt>
                <c:pt idx="4">
                  <c:v>211909.12900000004</c:v>
                </c:pt>
                <c:pt idx="5">
                  <c:v>1179036.1100000001</c:v>
                </c:pt>
                <c:pt idx="6">
                  <c:v>928818.81799999997</c:v>
                </c:pt>
                <c:pt idx="7">
                  <c:v>505850.23</c:v>
                </c:pt>
                <c:pt idx="8">
                  <c:v>306516.47600000002</c:v>
                </c:pt>
                <c:pt idx="9">
                  <c:v>205120.41099999999</c:v>
                </c:pt>
                <c:pt idx="10">
                  <c:v>909411.99300000013</c:v>
                </c:pt>
                <c:pt idx="11">
                  <c:v>800631.95</c:v>
                </c:pt>
                <c:pt idx="12">
                  <c:v>1620404.1599999997</c:v>
                </c:pt>
                <c:pt idx="13">
                  <c:v>1593335.6269999996</c:v>
                </c:pt>
                <c:pt idx="14">
                  <c:v>959230.25000000023</c:v>
                </c:pt>
                <c:pt idx="15">
                  <c:v>241436.18700000003</c:v>
                </c:pt>
                <c:pt idx="16">
                  <c:v>358295.66099999996</c:v>
                </c:pt>
                <c:pt idx="17">
                  <c:v>297827.87599999999</c:v>
                </c:pt>
                <c:pt idx="18">
                  <c:v>505737.28499999997</c:v>
                </c:pt>
                <c:pt idx="19">
                  <c:v>5679452.5319999997</c:v>
                </c:pt>
                <c:pt idx="20">
                  <c:v>464991.53399999999</c:v>
                </c:pt>
                <c:pt idx="21">
                  <c:v>863674.52500000014</c:v>
                </c:pt>
                <c:pt idx="22">
                  <c:v>597321.11199999996</c:v>
                </c:pt>
                <c:pt idx="23">
                  <c:v>259374.06200000003</c:v>
                </c:pt>
                <c:pt idx="24">
                  <c:v>843765.04200000013</c:v>
                </c:pt>
                <c:pt idx="25">
                  <c:v>237534.10700000002</c:v>
                </c:pt>
                <c:pt idx="26">
                  <c:v>537400.97399999993</c:v>
                </c:pt>
                <c:pt idx="27">
                  <c:v>501692.75399999996</c:v>
                </c:pt>
                <c:pt idx="28">
                  <c:v>700024.07700000005</c:v>
                </c:pt>
                <c:pt idx="29">
                  <c:v>978679.24599999993</c:v>
                </c:pt>
                <c:pt idx="30">
                  <c:v>1172631.1039999998</c:v>
                </c:pt>
                <c:pt idx="31">
                  <c:v>1433930.696</c:v>
                </c:pt>
                <c:pt idx="32">
                  <c:v>1093790.348</c:v>
                </c:pt>
                <c:pt idx="33">
                  <c:v>1086516.2569999998</c:v>
                </c:pt>
                <c:pt idx="34">
                  <c:v>583880.94799999997</c:v>
                </c:pt>
                <c:pt idx="35">
                  <c:v>204503.04300000001</c:v>
                </c:pt>
                <c:pt idx="36">
                  <c:v>3563140.1370000001</c:v>
                </c:pt>
                <c:pt idx="37">
                  <c:v>361089.90799999994</c:v>
                </c:pt>
                <c:pt idx="38">
                  <c:v>1169246.892</c:v>
                </c:pt>
                <c:pt idx="39">
                  <c:v>1410863.953</c:v>
                </c:pt>
                <c:pt idx="40">
                  <c:v>398081.36100000003</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41"/>
                <c:pt idx="0">
                  <c:v>相生市</c:v>
                </c:pt>
                <c:pt idx="1">
                  <c:v>明石市</c:v>
                </c:pt>
                <c:pt idx="2">
                  <c:v>赤穂市</c:v>
                </c:pt>
                <c:pt idx="3">
                  <c:v>朝来市</c:v>
                </c:pt>
                <c:pt idx="4">
                  <c:v>芦屋市</c:v>
                </c:pt>
                <c:pt idx="5">
                  <c:v>尼崎市</c:v>
                </c:pt>
                <c:pt idx="6">
                  <c:v>淡路市</c:v>
                </c:pt>
                <c:pt idx="7">
                  <c:v>伊丹市</c:v>
                </c:pt>
                <c:pt idx="8">
                  <c:v>市川町</c:v>
                </c:pt>
                <c:pt idx="9">
                  <c:v>猪名川町</c:v>
                </c:pt>
                <c:pt idx="10">
                  <c:v>稲美町</c:v>
                </c:pt>
                <c:pt idx="11">
                  <c:v>小野市</c:v>
                </c:pt>
                <c:pt idx="12">
                  <c:v>加古川市</c:v>
                </c:pt>
                <c:pt idx="13">
                  <c:v>加西市</c:v>
                </c:pt>
                <c:pt idx="14">
                  <c:v>加東市</c:v>
                </c:pt>
                <c:pt idx="15">
                  <c:v>神河町</c:v>
                </c:pt>
                <c:pt idx="16">
                  <c:v>上郡町</c:v>
                </c:pt>
                <c:pt idx="17">
                  <c:v>香美町</c:v>
                </c:pt>
                <c:pt idx="18">
                  <c:v>川西市</c:v>
                </c:pt>
                <c:pt idx="19">
                  <c:v>神戸市</c:v>
                </c:pt>
                <c:pt idx="20">
                  <c:v>佐用町</c:v>
                </c:pt>
                <c:pt idx="21">
                  <c:v>三田市</c:v>
                </c:pt>
                <c:pt idx="22">
                  <c:v>宍粟市</c:v>
                </c:pt>
                <c:pt idx="23">
                  <c:v>新温泉町</c:v>
                </c:pt>
                <c:pt idx="24">
                  <c:v>洲本市</c:v>
                </c:pt>
                <c:pt idx="25">
                  <c:v>太子町</c:v>
                </c:pt>
                <c:pt idx="26">
                  <c:v>高砂市</c:v>
                </c:pt>
                <c:pt idx="27">
                  <c:v>多可町</c:v>
                </c:pt>
                <c:pt idx="28">
                  <c:v>宝塚市</c:v>
                </c:pt>
                <c:pt idx="29">
                  <c:v>たつの市</c:v>
                </c:pt>
                <c:pt idx="30">
                  <c:v>丹波篠山市</c:v>
                </c:pt>
                <c:pt idx="31">
                  <c:v>丹波市</c:v>
                </c:pt>
                <c:pt idx="32">
                  <c:v>豊岡市</c:v>
                </c:pt>
                <c:pt idx="33">
                  <c:v>西宮市</c:v>
                </c:pt>
                <c:pt idx="34">
                  <c:v>西脇市</c:v>
                </c:pt>
                <c:pt idx="35">
                  <c:v>播磨町</c:v>
                </c:pt>
                <c:pt idx="36">
                  <c:v>姫路市</c:v>
                </c:pt>
                <c:pt idx="37">
                  <c:v>福崎町</c:v>
                </c:pt>
                <c:pt idx="38">
                  <c:v>三木市</c:v>
                </c:pt>
                <c:pt idx="39">
                  <c:v>南あわじ市</c:v>
                </c:pt>
                <c:pt idx="40">
                  <c:v>養父市</c:v>
                </c:pt>
              </c:strCache>
            </c:strRef>
          </c:cat>
          <c:val>
            <c:numRef>
              <c:f>再エネ比較シート!$BF$72:$BF$161</c:f>
              <c:numCache>
                <c:formatCode>#,##0_);[Red]\(#,##0\)</c:formatCode>
                <c:ptCount val="90"/>
                <c:pt idx="0">
                  <c:v>121103.829</c:v>
                </c:pt>
                <c:pt idx="1">
                  <c:v>0</c:v>
                </c:pt>
                <c:pt idx="2">
                  <c:v>203187.924</c:v>
                </c:pt>
                <c:pt idx="3">
                  <c:v>1084114.746</c:v>
                </c:pt>
                <c:pt idx="4">
                  <c:v>0</c:v>
                </c:pt>
                <c:pt idx="5">
                  <c:v>0</c:v>
                </c:pt>
                <c:pt idx="6">
                  <c:v>66579.811000000002</c:v>
                </c:pt>
                <c:pt idx="7">
                  <c:v>0</c:v>
                </c:pt>
                <c:pt idx="8">
                  <c:v>40415.055</c:v>
                </c:pt>
                <c:pt idx="9">
                  <c:v>124234.102</c:v>
                </c:pt>
                <c:pt idx="10">
                  <c:v>0</c:v>
                </c:pt>
                <c:pt idx="11">
                  <c:v>5438.9160000000002</c:v>
                </c:pt>
                <c:pt idx="12">
                  <c:v>38940.682000000001</c:v>
                </c:pt>
                <c:pt idx="13">
                  <c:v>26309.221000000001</c:v>
                </c:pt>
                <c:pt idx="14">
                  <c:v>73178.339999999982</c:v>
                </c:pt>
                <c:pt idx="15">
                  <c:v>667281.10499999998</c:v>
                </c:pt>
                <c:pt idx="16">
                  <c:v>196481.448</c:v>
                </c:pt>
                <c:pt idx="17">
                  <c:v>1238078.149</c:v>
                </c:pt>
                <c:pt idx="18">
                  <c:v>5049.7020000000002</c:v>
                </c:pt>
                <c:pt idx="19">
                  <c:v>589123.92500000016</c:v>
                </c:pt>
                <c:pt idx="20">
                  <c:v>252876.57000000004</c:v>
                </c:pt>
                <c:pt idx="21">
                  <c:v>264881.14799999999</c:v>
                </c:pt>
                <c:pt idx="22">
                  <c:v>2187508.2820000001</c:v>
                </c:pt>
                <c:pt idx="23">
                  <c:v>641595.196</c:v>
                </c:pt>
                <c:pt idx="24">
                  <c:v>430591.06099999993</c:v>
                </c:pt>
                <c:pt idx="25">
                  <c:v>0</c:v>
                </c:pt>
                <c:pt idx="26">
                  <c:v>0</c:v>
                </c:pt>
                <c:pt idx="27">
                  <c:v>224517.45800000001</c:v>
                </c:pt>
                <c:pt idx="28">
                  <c:v>166057.35500000001</c:v>
                </c:pt>
                <c:pt idx="29">
                  <c:v>248459.158</c:v>
                </c:pt>
                <c:pt idx="30">
                  <c:v>795543.58600000001</c:v>
                </c:pt>
                <c:pt idx="31">
                  <c:v>816818.45200000016</c:v>
                </c:pt>
                <c:pt idx="32">
                  <c:v>1817238.757</c:v>
                </c:pt>
                <c:pt idx="33">
                  <c:v>79617.684999999998</c:v>
                </c:pt>
                <c:pt idx="34">
                  <c:v>123571.568</c:v>
                </c:pt>
                <c:pt idx="35">
                  <c:v>0</c:v>
                </c:pt>
                <c:pt idx="36">
                  <c:v>237829.26</c:v>
                </c:pt>
                <c:pt idx="37">
                  <c:v>13630.449000000001</c:v>
                </c:pt>
                <c:pt idx="38">
                  <c:v>52150.63900000001</c:v>
                </c:pt>
                <c:pt idx="39">
                  <c:v>402369.103</c:v>
                </c:pt>
                <c:pt idx="40">
                  <c:v>1181155.977</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41"/>
                <c:pt idx="0">
                  <c:v>相生市</c:v>
                </c:pt>
                <c:pt idx="1">
                  <c:v>明石市</c:v>
                </c:pt>
                <c:pt idx="2">
                  <c:v>赤穂市</c:v>
                </c:pt>
                <c:pt idx="3">
                  <c:v>朝来市</c:v>
                </c:pt>
                <c:pt idx="4">
                  <c:v>芦屋市</c:v>
                </c:pt>
                <c:pt idx="5">
                  <c:v>尼崎市</c:v>
                </c:pt>
                <c:pt idx="6">
                  <c:v>淡路市</c:v>
                </c:pt>
                <c:pt idx="7">
                  <c:v>伊丹市</c:v>
                </c:pt>
                <c:pt idx="8">
                  <c:v>市川町</c:v>
                </c:pt>
                <c:pt idx="9">
                  <c:v>猪名川町</c:v>
                </c:pt>
                <c:pt idx="10">
                  <c:v>稲美町</c:v>
                </c:pt>
                <c:pt idx="11">
                  <c:v>小野市</c:v>
                </c:pt>
                <c:pt idx="12">
                  <c:v>加古川市</c:v>
                </c:pt>
                <c:pt idx="13">
                  <c:v>加西市</c:v>
                </c:pt>
                <c:pt idx="14">
                  <c:v>加東市</c:v>
                </c:pt>
                <c:pt idx="15">
                  <c:v>神河町</c:v>
                </c:pt>
                <c:pt idx="16">
                  <c:v>上郡町</c:v>
                </c:pt>
                <c:pt idx="17">
                  <c:v>香美町</c:v>
                </c:pt>
                <c:pt idx="18">
                  <c:v>川西市</c:v>
                </c:pt>
                <c:pt idx="19">
                  <c:v>神戸市</c:v>
                </c:pt>
                <c:pt idx="20">
                  <c:v>佐用町</c:v>
                </c:pt>
                <c:pt idx="21">
                  <c:v>三田市</c:v>
                </c:pt>
                <c:pt idx="22">
                  <c:v>宍粟市</c:v>
                </c:pt>
                <c:pt idx="23">
                  <c:v>新温泉町</c:v>
                </c:pt>
                <c:pt idx="24">
                  <c:v>洲本市</c:v>
                </c:pt>
                <c:pt idx="25">
                  <c:v>太子町</c:v>
                </c:pt>
                <c:pt idx="26">
                  <c:v>高砂市</c:v>
                </c:pt>
                <c:pt idx="27">
                  <c:v>多可町</c:v>
                </c:pt>
                <c:pt idx="28">
                  <c:v>宝塚市</c:v>
                </c:pt>
                <c:pt idx="29">
                  <c:v>たつの市</c:v>
                </c:pt>
                <c:pt idx="30">
                  <c:v>丹波篠山市</c:v>
                </c:pt>
                <c:pt idx="31">
                  <c:v>丹波市</c:v>
                </c:pt>
                <c:pt idx="32">
                  <c:v>豊岡市</c:v>
                </c:pt>
                <c:pt idx="33">
                  <c:v>西宮市</c:v>
                </c:pt>
                <c:pt idx="34">
                  <c:v>西脇市</c:v>
                </c:pt>
                <c:pt idx="35">
                  <c:v>播磨町</c:v>
                </c:pt>
                <c:pt idx="36">
                  <c:v>姫路市</c:v>
                </c:pt>
                <c:pt idx="37">
                  <c:v>福崎町</c:v>
                </c:pt>
                <c:pt idx="38">
                  <c:v>三木市</c:v>
                </c:pt>
                <c:pt idx="39">
                  <c:v>南あわじ市</c:v>
                </c:pt>
                <c:pt idx="40">
                  <c:v>養父市</c:v>
                </c:pt>
              </c:strCache>
            </c:strRef>
          </c:cat>
          <c:val>
            <c:numRef>
              <c:f>再エネ比較シート!$BG$72:$BG$161</c:f>
              <c:numCache>
                <c:formatCode>#,##0_);[Red]\(#,##0\)</c:formatCode>
                <c:ptCount val="90"/>
                <c:pt idx="0">
                  <c:v>0</c:v>
                </c:pt>
                <c:pt idx="1">
                  <c:v>0</c:v>
                </c:pt>
                <c:pt idx="2">
                  <c:v>0</c:v>
                </c:pt>
                <c:pt idx="3">
                  <c:v>4759.38</c:v>
                </c:pt>
                <c:pt idx="4">
                  <c:v>776.55899999999997</c:v>
                </c:pt>
                <c:pt idx="5">
                  <c:v>0</c:v>
                </c:pt>
                <c:pt idx="6">
                  <c:v>1970.6959999999999</c:v>
                </c:pt>
                <c:pt idx="7">
                  <c:v>0</c:v>
                </c:pt>
                <c:pt idx="8">
                  <c:v>400.19900000000001</c:v>
                </c:pt>
                <c:pt idx="9">
                  <c:v>0</c:v>
                </c:pt>
                <c:pt idx="10">
                  <c:v>0</c:v>
                </c:pt>
                <c:pt idx="11">
                  <c:v>0</c:v>
                </c:pt>
                <c:pt idx="12">
                  <c:v>0</c:v>
                </c:pt>
                <c:pt idx="13">
                  <c:v>861.54999999999984</c:v>
                </c:pt>
                <c:pt idx="14">
                  <c:v>0</c:v>
                </c:pt>
                <c:pt idx="15">
                  <c:v>698.27599999999995</c:v>
                </c:pt>
                <c:pt idx="16">
                  <c:v>0</c:v>
                </c:pt>
                <c:pt idx="17">
                  <c:v>36828.252999999997</c:v>
                </c:pt>
                <c:pt idx="18">
                  <c:v>557.34400000000016</c:v>
                </c:pt>
                <c:pt idx="19">
                  <c:v>6242.8760000000002</c:v>
                </c:pt>
                <c:pt idx="20">
                  <c:v>5378.9099999999989</c:v>
                </c:pt>
                <c:pt idx="21">
                  <c:v>696.22699999999986</c:v>
                </c:pt>
                <c:pt idx="22">
                  <c:v>63495.123</c:v>
                </c:pt>
                <c:pt idx="23">
                  <c:v>17971.592000000001</c:v>
                </c:pt>
                <c:pt idx="24">
                  <c:v>710.16800000000001</c:v>
                </c:pt>
                <c:pt idx="25">
                  <c:v>0</c:v>
                </c:pt>
                <c:pt idx="26">
                  <c:v>0</c:v>
                </c:pt>
                <c:pt idx="27">
                  <c:v>1648.4729999999997</c:v>
                </c:pt>
                <c:pt idx="28">
                  <c:v>51.658000000000001</c:v>
                </c:pt>
                <c:pt idx="29">
                  <c:v>1711.318</c:v>
                </c:pt>
                <c:pt idx="30">
                  <c:v>0</c:v>
                </c:pt>
                <c:pt idx="31">
                  <c:v>329.10599999999999</c:v>
                </c:pt>
                <c:pt idx="32">
                  <c:v>7573.2650000000003</c:v>
                </c:pt>
                <c:pt idx="33">
                  <c:v>8210.89</c:v>
                </c:pt>
                <c:pt idx="34">
                  <c:v>0</c:v>
                </c:pt>
                <c:pt idx="35">
                  <c:v>0</c:v>
                </c:pt>
                <c:pt idx="36">
                  <c:v>0</c:v>
                </c:pt>
                <c:pt idx="37">
                  <c:v>0</c:v>
                </c:pt>
                <c:pt idx="38">
                  <c:v>3645.6439999999998</c:v>
                </c:pt>
                <c:pt idx="39">
                  <c:v>492.79</c:v>
                </c:pt>
                <c:pt idx="40">
                  <c:v>29679.797999999995</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41"/>
                <c:pt idx="0">
                  <c:v>相生市</c:v>
                </c:pt>
                <c:pt idx="1">
                  <c:v>明石市</c:v>
                </c:pt>
                <c:pt idx="2">
                  <c:v>赤穂市</c:v>
                </c:pt>
                <c:pt idx="3">
                  <c:v>朝来市</c:v>
                </c:pt>
                <c:pt idx="4">
                  <c:v>芦屋市</c:v>
                </c:pt>
                <c:pt idx="5">
                  <c:v>尼崎市</c:v>
                </c:pt>
                <c:pt idx="6">
                  <c:v>淡路市</c:v>
                </c:pt>
                <c:pt idx="7">
                  <c:v>伊丹市</c:v>
                </c:pt>
                <c:pt idx="8">
                  <c:v>市川町</c:v>
                </c:pt>
                <c:pt idx="9">
                  <c:v>猪名川町</c:v>
                </c:pt>
                <c:pt idx="10">
                  <c:v>稲美町</c:v>
                </c:pt>
                <c:pt idx="11">
                  <c:v>小野市</c:v>
                </c:pt>
                <c:pt idx="12">
                  <c:v>加古川市</c:v>
                </c:pt>
                <c:pt idx="13">
                  <c:v>加西市</c:v>
                </c:pt>
                <c:pt idx="14">
                  <c:v>加東市</c:v>
                </c:pt>
                <c:pt idx="15">
                  <c:v>神河町</c:v>
                </c:pt>
                <c:pt idx="16">
                  <c:v>上郡町</c:v>
                </c:pt>
                <c:pt idx="17">
                  <c:v>香美町</c:v>
                </c:pt>
                <c:pt idx="18">
                  <c:v>川西市</c:v>
                </c:pt>
                <c:pt idx="19">
                  <c:v>神戸市</c:v>
                </c:pt>
                <c:pt idx="20">
                  <c:v>佐用町</c:v>
                </c:pt>
                <c:pt idx="21">
                  <c:v>三田市</c:v>
                </c:pt>
                <c:pt idx="22">
                  <c:v>宍粟市</c:v>
                </c:pt>
                <c:pt idx="23">
                  <c:v>新温泉町</c:v>
                </c:pt>
                <c:pt idx="24">
                  <c:v>洲本市</c:v>
                </c:pt>
                <c:pt idx="25">
                  <c:v>太子町</c:v>
                </c:pt>
                <c:pt idx="26">
                  <c:v>高砂市</c:v>
                </c:pt>
                <c:pt idx="27">
                  <c:v>多可町</c:v>
                </c:pt>
                <c:pt idx="28">
                  <c:v>宝塚市</c:v>
                </c:pt>
                <c:pt idx="29">
                  <c:v>たつの市</c:v>
                </c:pt>
                <c:pt idx="30">
                  <c:v>丹波篠山市</c:v>
                </c:pt>
                <c:pt idx="31">
                  <c:v>丹波市</c:v>
                </c:pt>
                <c:pt idx="32">
                  <c:v>豊岡市</c:v>
                </c:pt>
                <c:pt idx="33">
                  <c:v>西宮市</c:v>
                </c:pt>
                <c:pt idx="34">
                  <c:v>西脇市</c:v>
                </c:pt>
                <c:pt idx="35">
                  <c:v>播磨町</c:v>
                </c:pt>
                <c:pt idx="36">
                  <c:v>姫路市</c:v>
                </c:pt>
                <c:pt idx="37">
                  <c:v>福崎町</c:v>
                </c:pt>
                <c:pt idx="38">
                  <c:v>三木市</c:v>
                </c:pt>
                <c:pt idx="39">
                  <c:v>南あわじ市</c:v>
                </c:pt>
                <c:pt idx="40">
                  <c:v>養父市</c:v>
                </c:pt>
              </c:strCache>
            </c:strRef>
          </c:cat>
          <c:val>
            <c:numRef>
              <c:f>再エネ比較シート!$BH$72:$BH$161</c:f>
              <c:numCache>
                <c:formatCode>#,##0_);[Red]\(#,##0\)</c:formatCode>
                <c:ptCount val="90"/>
                <c:pt idx="0">
                  <c:v>0</c:v>
                </c:pt>
                <c:pt idx="1">
                  <c:v>0</c:v>
                </c:pt>
                <c:pt idx="2">
                  <c:v>0</c:v>
                </c:pt>
                <c:pt idx="3">
                  <c:v>0</c:v>
                </c:pt>
                <c:pt idx="4">
                  <c:v>3.6789999999999998</c:v>
                </c:pt>
                <c:pt idx="5">
                  <c:v>0</c:v>
                </c:pt>
                <c:pt idx="6">
                  <c:v>0</c:v>
                </c:pt>
                <c:pt idx="7">
                  <c:v>0</c:v>
                </c:pt>
                <c:pt idx="8">
                  <c:v>0</c:v>
                </c:pt>
                <c:pt idx="9">
                  <c:v>0</c:v>
                </c:pt>
                <c:pt idx="10">
                  <c:v>0</c:v>
                </c:pt>
                <c:pt idx="11">
                  <c:v>0</c:v>
                </c:pt>
                <c:pt idx="12">
                  <c:v>0</c:v>
                </c:pt>
                <c:pt idx="13">
                  <c:v>0</c:v>
                </c:pt>
                <c:pt idx="14">
                  <c:v>0</c:v>
                </c:pt>
                <c:pt idx="15">
                  <c:v>0</c:v>
                </c:pt>
                <c:pt idx="16">
                  <c:v>0</c:v>
                </c:pt>
                <c:pt idx="17">
                  <c:v>929.85599999999999</c:v>
                </c:pt>
                <c:pt idx="18">
                  <c:v>0</c:v>
                </c:pt>
                <c:pt idx="19">
                  <c:v>551.38900000000001</c:v>
                </c:pt>
                <c:pt idx="20">
                  <c:v>0</c:v>
                </c:pt>
                <c:pt idx="21">
                  <c:v>0</c:v>
                </c:pt>
                <c:pt idx="22">
                  <c:v>0</c:v>
                </c:pt>
                <c:pt idx="23">
                  <c:v>114.79099999999998</c:v>
                </c:pt>
                <c:pt idx="24">
                  <c:v>0</c:v>
                </c:pt>
                <c:pt idx="25">
                  <c:v>0</c:v>
                </c:pt>
                <c:pt idx="26">
                  <c:v>0</c:v>
                </c:pt>
                <c:pt idx="27">
                  <c:v>0</c:v>
                </c:pt>
                <c:pt idx="28">
                  <c:v>0</c:v>
                </c:pt>
                <c:pt idx="29">
                  <c:v>0</c:v>
                </c:pt>
                <c:pt idx="30">
                  <c:v>0</c:v>
                </c:pt>
                <c:pt idx="31">
                  <c:v>0</c:v>
                </c:pt>
                <c:pt idx="32">
                  <c:v>870.25300000000004</c:v>
                </c:pt>
                <c:pt idx="33">
                  <c:v>579.351</c:v>
                </c:pt>
                <c:pt idx="34">
                  <c:v>0</c:v>
                </c:pt>
                <c:pt idx="35">
                  <c:v>0</c:v>
                </c:pt>
                <c:pt idx="36">
                  <c:v>0</c:v>
                </c:pt>
                <c:pt idx="37">
                  <c:v>0</c:v>
                </c:pt>
                <c:pt idx="38">
                  <c:v>0</c:v>
                </c:pt>
                <c:pt idx="39">
                  <c:v>0</c:v>
                </c:pt>
                <c:pt idx="40">
                  <c:v>0</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1"/>
                <c:pt idx="0">
                  <c:v>相生市</c:v>
                </c:pt>
                <c:pt idx="1">
                  <c:v>明石市</c:v>
                </c:pt>
                <c:pt idx="2">
                  <c:v>赤穂市</c:v>
                </c:pt>
                <c:pt idx="3">
                  <c:v>朝来市</c:v>
                </c:pt>
                <c:pt idx="4">
                  <c:v>芦屋市</c:v>
                </c:pt>
                <c:pt idx="5">
                  <c:v>尼崎市</c:v>
                </c:pt>
                <c:pt idx="6">
                  <c:v>淡路市</c:v>
                </c:pt>
                <c:pt idx="7">
                  <c:v>伊丹市</c:v>
                </c:pt>
                <c:pt idx="8">
                  <c:v>市川町</c:v>
                </c:pt>
                <c:pt idx="9">
                  <c:v>猪名川町</c:v>
                </c:pt>
                <c:pt idx="10">
                  <c:v>稲美町</c:v>
                </c:pt>
                <c:pt idx="11">
                  <c:v>小野市</c:v>
                </c:pt>
                <c:pt idx="12">
                  <c:v>加古川市</c:v>
                </c:pt>
                <c:pt idx="13">
                  <c:v>加西市</c:v>
                </c:pt>
                <c:pt idx="14">
                  <c:v>加東市</c:v>
                </c:pt>
                <c:pt idx="15">
                  <c:v>神河町</c:v>
                </c:pt>
                <c:pt idx="16">
                  <c:v>上郡町</c:v>
                </c:pt>
                <c:pt idx="17">
                  <c:v>香美町</c:v>
                </c:pt>
                <c:pt idx="18">
                  <c:v>川西市</c:v>
                </c:pt>
                <c:pt idx="19">
                  <c:v>神戸市</c:v>
                </c:pt>
                <c:pt idx="20">
                  <c:v>佐用町</c:v>
                </c:pt>
                <c:pt idx="21">
                  <c:v>三田市</c:v>
                </c:pt>
                <c:pt idx="22">
                  <c:v>宍粟市</c:v>
                </c:pt>
                <c:pt idx="23">
                  <c:v>新温泉町</c:v>
                </c:pt>
                <c:pt idx="24">
                  <c:v>洲本市</c:v>
                </c:pt>
                <c:pt idx="25">
                  <c:v>太子町</c:v>
                </c:pt>
                <c:pt idx="26">
                  <c:v>高砂市</c:v>
                </c:pt>
                <c:pt idx="27">
                  <c:v>多可町</c:v>
                </c:pt>
                <c:pt idx="28">
                  <c:v>宝塚市</c:v>
                </c:pt>
                <c:pt idx="29">
                  <c:v>たつの市</c:v>
                </c:pt>
                <c:pt idx="30">
                  <c:v>丹波篠山市</c:v>
                </c:pt>
                <c:pt idx="31">
                  <c:v>丹波市</c:v>
                </c:pt>
                <c:pt idx="32">
                  <c:v>豊岡市</c:v>
                </c:pt>
                <c:pt idx="33">
                  <c:v>西宮市</c:v>
                </c:pt>
                <c:pt idx="34">
                  <c:v>西脇市</c:v>
                </c:pt>
                <c:pt idx="35">
                  <c:v>播磨町</c:v>
                </c:pt>
                <c:pt idx="36">
                  <c:v>姫路市</c:v>
                </c:pt>
                <c:pt idx="37">
                  <c:v>福崎町</c:v>
                </c:pt>
                <c:pt idx="38">
                  <c:v>三木市</c:v>
                </c:pt>
                <c:pt idx="39">
                  <c:v>南あわじ市</c:v>
                </c:pt>
                <c:pt idx="40">
                  <c:v>養父市</c:v>
                </c:pt>
              </c:strCache>
            </c:strRef>
          </c:cat>
          <c:val>
            <c:numRef>
              <c:f>再エネ比較シート!$BI$72:$BI$161</c:f>
              <c:numCache>
                <c:formatCode>#,##0_);[Red]\(#,##0\)</c:formatCode>
                <c:ptCount val="90"/>
                <c:pt idx="0">
                  <c:v>431966.29299999995</c:v>
                </c:pt>
                <c:pt idx="1">
                  <c:v>1087639.173</c:v>
                </c:pt>
                <c:pt idx="2">
                  <c:v>778687.91700000002</c:v>
                </c:pt>
                <c:pt idx="3">
                  <c:v>1572073.5010000002</c:v>
                </c:pt>
                <c:pt idx="4">
                  <c:v>212689.36700000006</c:v>
                </c:pt>
                <c:pt idx="5">
                  <c:v>1179036.1100000001</c:v>
                </c:pt>
                <c:pt idx="6">
                  <c:v>997369.32499999995</c:v>
                </c:pt>
                <c:pt idx="7">
                  <c:v>505850.23</c:v>
                </c:pt>
                <c:pt idx="8">
                  <c:v>347331.73000000004</c:v>
                </c:pt>
                <c:pt idx="9">
                  <c:v>329354.51299999998</c:v>
                </c:pt>
                <c:pt idx="10">
                  <c:v>909411.99300000013</c:v>
                </c:pt>
                <c:pt idx="11">
                  <c:v>806070.86599999992</c:v>
                </c:pt>
                <c:pt idx="12">
                  <c:v>1659344.8419999997</c:v>
                </c:pt>
                <c:pt idx="13">
                  <c:v>1620506.3979999996</c:v>
                </c:pt>
                <c:pt idx="14">
                  <c:v>1032408.5900000002</c:v>
                </c:pt>
                <c:pt idx="15">
                  <c:v>909415.56799999997</c:v>
                </c:pt>
                <c:pt idx="16">
                  <c:v>554777.10899999994</c:v>
                </c:pt>
                <c:pt idx="17">
                  <c:v>1573664.1339999998</c:v>
                </c:pt>
                <c:pt idx="18">
                  <c:v>511344.33099999995</c:v>
                </c:pt>
                <c:pt idx="19">
                  <c:v>6275370.7220000001</c:v>
                </c:pt>
                <c:pt idx="20">
                  <c:v>723247.01400000008</c:v>
                </c:pt>
                <c:pt idx="21">
                  <c:v>1129251.9000000001</c:v>
                </c:pt>
                <c:pt idx="22">
                  <c:v>2848324.5170000005</c:v>
                </c:pt>
                <c:pt idx="23">
                  <c:v>919055.64099999995</c:v>
                </c:pt>
                <c:pt idx="24">
                  <c:v>1275066.2710000002</c:v>
                </c:pt>
                <c:pt idx="25">
                  <c:v>237534.10700000002</c:v>
                </c:pt>
                <c:pt idx="26">
                  <c:v>537400.97399999993</c:v>
                </c:pt>
                <c:pt idx="27">
                  <c:v>727858.68499999994</c:v>
                </c:pt>
                <c:pt idx="28">
                  <c:v>866133.09000000008</c:v>
                </c:pt>
                <c:pt idx="29">
                  <c:v>1228849.7219999998</c:v>
                </c:pt>
                <c:pt idx="30">
                  <c:v>1968174.69</c:v>
                </c:pt>
                <c:pt idx="31">
                  <c:v>2251078.2540000002</c:v>
                </c:pt>
                <c:pt idx="32">
                  <c:v>2919472.6230000001</c:v>
                </c:pt>
                <c:pt idx="33">
                  <c:v>1174924.1829999997</c:v>
                </c:pt>
                <c:pt idx="34">
                  <c:v>707452.51599999995</c:v>
                </c:pt>
                <c:pt idx="35">
                  <c:v>204503.04300000001</c:v>
                </c:pt>
                <c:pt idx="36">
                  <c:v>3800969.3969999999</c:v>
                </c:pt>
                <c:pt idx="37">
                  <c:v>374720.35699999996</c:v>
                </c:pt>
                <c:pt idx="38">
                  <c:v>1225043.175</c:v>
                </c:pt>
                <c:pt idx="39">
                  <c:v>1813725.8459999999</c:v>
                </c:pt>
                <c:pt idx="40">
                  <c:v>1608917.1359999999</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再エネ比較シート!$CO$13:$CO$60</c:f>
              <c:numCache>
                <c:formatCode>0.0%</c:formatCode>
                <c:ptCount val="48"/>
                <c:pt idx="0">
                  <c:v>1.7365235509565553E-2</c:v>
                </c:pt>
                <c:pt idx="1">
                  <c:v>2.7179753681905561E-2</c:v>
                </c:pt>
                <c:pt idx="2">
                  <c:v>6.7271889539021704E-2</c:v>
                </c:pt>
                <c:pt idx="3">
                  <c:v>7.1197520341252318E-2</c:v>
                </c:pt>
                <c:pt idx="4">
                  <c:v>2.3498203741949733E-2</c:v>
                </c:pt>
                <c:pt idx="5">
                  <c:v>4.5060827250608275E-2</c:v>
                </c:pt>
                <c:pt idx="6">
                  <c:v>8.4187929573486489E-2</c:v>
                </c:pt>
                <c:pt idx="7">
                  <c:v>8.6417509858842625E-2</c:v>
                </c:pt>
                <c:pt idx="8">
                  <c:v>9.8683736403220215E-2</c:v>
                </c:pt>
                <c:pt idx="9">
                  <c:v>9.695662834476422E-2</c:v>
                </c:pt>
                <c:pt idx="10">
                  <c:v>5.5757647714511069E-2</c:v>
                </c:pt>
                <c:pt idx="11">
                  <c:v>5.0188959824620939E-2</c:v>
                </c:pt>
                <c:pt idx="12">
                  <c:v>1.9875048499869347E-2</c:v>
                </c:pt>
                <c:pt idx="13">
                  <c:v>3.4702671989845307E-2</c:v>
                </c:pt>
                <c:pt idx="14">
                  <c:v>2.5400033023979564E-2</c:v>
                </c:pt>
                <c:pt idx="15">
                  <c:v>4.3559648349609147E-2</c:v>
                </c:pt>
                <c:pt idx="16">
                  <c:v>3.7068462853121542E-2</c:v>
                </c:pt>
                <c:pt idx="17">
                  <c:v>4.9980942279966196E-2</c:v>
                </c:pt>
                <c:pt idx="18">
                  <c:v>9.8208476936560082E-2</c:v>
                </c:pt>
                <c:pt idx="19">
                  <c:v>0.11225668929152409</c:v>
                </c:pt>
                <c:pt idx="20">
                  <c:v>9.115550007263433E-2</c:v>
                </c:pt>
                <c:pt idx="21">
                  <c:v>9.6005870135501881E-2</c:v>
                </c:pt>
                <c:pt idx="22">
                  <c:v>7.7571959322192435E-2</c:v>
                </c:pt>
                <c:pt idx="23">
                  <c:v>8.7757675674678112E-2</c:v>
                </c:pt>
                <c:pt idx="24">
                  <c:v>9.6552695863595481E-2</c:v>
                </c:pt>
                <c:pt idx="25">
                  <c:v>4.4132376262415493E-2</c:v>
                </c:pt>
                <c:pt idx="26">
                  <c:v>3.2511163030213119E-2</c:v>
                </c:pt>
                <c:pt idx="27">
                  <c:v>5.3897970685544298E-2</c:v>
                </c:pt>
                <c:pt idx="28">
                  <c:v>7.082188420423545E-2</c:v>
                </c:pt>
                <c:pt idx="29">
                  <c:v>7.468599905292353E-2</c:v>
                </c:pt>
                <c:pt idx="30">
                  <c:v>6.4971763151224007E-2</c:v>
                </c:pt>
                <c:pt idx="31">
                  <c:v>6.1963985986606247E-2</c:v>
                </c:pt>
                <c:pt idx="32">
                  <c:v>9.2437663473946899E-2</c:v>
                </c:pt>
                <c:pt idx="33">
                  <c:v>7.0921539450555876E-2</c:v>
                </c:pt>
                <c:pt idx="34">
                  <c:v>8.1596629862655978E-2</c:v>
                </c:pt>
                <c:pt idx="35">
                  <c:v>7.0290456676721805E-2</c:v>
                </c:pt>
                <c:pt idx="36">
                  <c:v>8.1643682653118194E-2</c:v>
                </c:pt>
                <c:pt idx="37">
                  <c:v>7.5525600065785667E-2</c:v>
                </c:pt>
                <c:pt idx="38">
                  <c:v>6.3805541751632194E-2</c:v>
                </c:pt>
                <c:pt idx="39">
                  <c:v>5.9589385268642818E-2</c:v>
                </c:pt>
                <c:pt idx="40">
                  <c:v>0.11527921368765927</c:v>
                </c:pt>
                <c:pt idx="41">
                  <c:v>7.2323516400176951E-2</c:v>
                </c:pt>
                <c:pt idx="42">
                  <c:v>9.9914673008560065E-2</c:v>
                </c:pt>
                <c:pt idx="43">
                  <c:v>8.4244125959190397E-2</c:v>
                </c:pt>
                <c:pt idx="44">
                  <c:v>9.8267101613763966E-2</c:v>
                </c:pt>
                <c:pt idx="45">
                  <c:v>7.7474961242217685E-2</c:v>
                </c:pt>
                <c:pt idx="46">
                  <c:v>3.6844001787284336E-2</c:v>
                </c:pt>
                <c:pt idx="47">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再エネ比較シート!$CC$13:$CC$60</c:f>
              <c:numCache>
                <c:formatCode>0.0%</c:formatCode>
                <c:ptCount val="48"/>
                <c:pt idx="0">
                  <c:v>1.0396850559120705E-2</c:v>
                </c:pt>
                <c:pt idx="1">
                  <c:v>1.2071637403039012E-2</c:v>
                </c:pt>
                <c:pt idx="2">
                  <c:v>2.6737729201229448E-2</c:v>
                </c:pt>
                <c:pt idx="3">
                  <c:v>3.074418008087321E-2</c:v>
                </c:pt>
                <c:pt idx="4">
                  <c:v>8.8094163007133835E-3</c:v>
                </c:pt>
                <c:pt idx="5">
                  <c:v>1.4167180939452998E-2</c:v>
                </c:pt>
                <c:pt idx="6">
                  <c:v>3.1325811852380064E-2</c:v>
                </c:pt>
                <c:pt idx="7">
                  <c:v>2.3560061075613245E-2</c:v>
                </c:pt>
                <c:pt idx="8">
                  <c:v>3.171534663407647E-2</c:v>
                </c:pt>
                <c:pt idx="9">
                  <c:v>3.3425024843730076E-2</c:v>
                </c:pt>
                <c:pt idx="10">
                  <c:v>2.6182143001845924E-2</c:v>
                </c:pt>
                <c:pt idx="11">
                  <c:v>1.9757281647360615E-2</c:v>
                </c:pt>
                <c:pt idx="12">
                  <c:v>8.3137583219499347E-3</c:v>
                </c:pt>
                <c:pt idx="13">
                  <c:v>1.5213740729927275E-2</c:v>
                </c:pt>
                <c:pt idx="14">
                  <c:v>9.1502546199629439E-3</c:v>
                </c:pt>
                <c:pt idx="15">
                  <c:v>1.0725168070806486E-2</c:v>
                </c:pt>
                <c:pt idx="16">
                  <c:v>1.1758705647056632E-2</c:v>
                </c:pt>
                <c:pt idx="17">
                  <c:v>1.2459913428979952E-2</c:v>
                </c:pt>
                <c:pt idx="18">
                  <c:v>4.1059371681014638E-2</c:v>
                </c:pt>
                <c:pt idx="19">
                  <c:v>4.399936225768776E-2</c:v>
                </c:pt>
                <c:pt idx="20">
                  <c:v>3.0781591244408522E-2</c:v>
                </c:pt>
                <c:pt idx="21">
                  <c:v>3.2568285893639817E-2</c:v>
                </c:pt>
                <c:pt idx="22">
                  <c:v>2.6937217963146142E-2</c:v>
                </c:pt>
                <c:pt idx="23">
                  <c:v>2.1961785808692624E-2</c:v>
                </c:pt>
                <c:pt idx="24">
                  <c:v>2.8914418932003673E-2</c:v>
                </c:pt>
                <c:pt idx="25">
                  <c:v>1.7540393653178096E-2</c:v>
                </c:pt>
                <c:pt idx="26">
                  <c:v>1.2513232493546952E-2</c:v>
                </c:pt>
                <c:pt idx="27">
                  <c:v>2.1085627331426597E-2</c:v>
                </c:pt>
                <c:pt idx="28">
                  <c:v>3.3893359359291497E-2</c:v>
                </c:pt>
                <c:pt idx="29">
                  <c:v>2.6089622409413878E-2</c:v>
                </c:pt>
                <c:pt idx="30">
                  <c:v>2.5674832840388417E-2</c:v>
                </c:pt>
                <c:pt idx="31">
                  <c:v>1.8995922779725387E-2</c:v>
                </c:pt>
                <c:pt idx="32">
                  <c:v>2.5209461487924127E-2</c:v>
                </c:pt>
                <c:pt idx="33">
                  <c:v>2.2070180566312197E-2</c:v>
                </c:pt>
                <c:pt idx="34">
                  <c:v>2.2872565086712707E-2</c:v>
                </c:pt>
                <c:pt idx="35">
                  <c:v>2.567974832502843E-2</c:v>
                </c:pt>
                <c:pt idx="36">
                  <c:v>3.2064940392324701E-2</c:v>
                </c:pt>
                <c:pt idx="37">
                  <c:v>2.5802544950987584E-2</c:v>
                </c:pt>
                <c:pt idx="38">
                  <c:v>3.328234225688699E-2</c:v>
                </c:pt>
                <c:pt idx="39">
                  <c:v>2.5168185835915471E-2</c:v>
                </c:pt>
                <c:pt idx="40">
                  <c:v>4.4051132534282618E-2</c:v>
                </c:pt>
                <c:pt idx="41">
                  <c:v>3.4767539749087445E-2</c:v>
                </c:pt>
                <c:pt idx="42">
                  <c:v>4.5699917970007026E-2</c:v>
                </c:pt>
                <c:pt idx="43">
                  <c:v>2.2294332797293506E-2</c:v>
                </c:pt>
                <c:pt idx="44">
                  <c:v>4.4959482842903041E-2</c:v>
                </c:pt>
                <c:pt idx="45">
                  <c:v>4.0091534098049005E-2</c:v>
                </c:pt>
                <c:pt idx="46">
                  <c:v>2.1069171766026008E-2</c:v>
                </c:pt>
                <c:pt idx="47">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再エネ比較シート!$CD$13:$CD$60</c:f>
              <c:numCache>
                <c:formatCode>0.0%</c:formatCode>
                <c:ptCount val="48"/>
                <c:pt idx="0">
                  <c:v>9.0478997135787442E-2</c:v>
                </c:pt>
                <c:pt idx="1">
                  <c:v>0.14216930974114325</c:v>
                </c:pt>
                <c:pt idx="2">
                  <c:v>0.17210766533579094</c:v>
                </c:pt>
                <c:pt idx="3">
                  <c:v>0.20599986022072467</c:v>
                </c:pt>
                <c:pt idx="4">
                  <c:v>5.4177550671124897E-2</c:v>
                </c:pt>
                <c:pt idx="5">
                  <c:v>4.9402181129460258E-2</c:v>
                </c:pt>
                <c:pt idx="6">
                  <c:v>0.30614338742492458</c:v>
                </c:pt>
                <c:pt idx="7">
                  <c:v>0.19796730571367663</c:v>
                </c:pt>
                <c:pt idx="8">
                  <c:v>0.24408120240061029</c:v>
                </c:pt>
                <c:pt idx="9">
                  <c:v>0.22110460481089547</c:v>
                </c:pt>
                <c:pt idx="10">
                  <c:v>4.3709334617854138E-2</c:v>
                </c:pt>
                <c:pt idx="11">
                  <c:v>9.2959400887468194E-2</c:v>
                </c:pt>
                <c:pt idx="12">
                  <c:v>2.5007392390500789E-3</c:v>
                </c:pt>
                <c:pt idx="13">
                  <c:v>9.0892611160400313E-3</c:v>
                </c:pt>
                <c:pt idx="14">
                  <c:v>3.4448069648322352E-2</c:v>
                </c:pt>
                <c:pt idx="15">
                  <c:v>3.7339355751211764E-2</c:v>
                </c:pt>
                <c:pt idx="16">
                  <c:v>9.1377857730746512E-2</c:v>
                </c:pt>
                <c:pt idx="17">
                  <c:v>4.0900560803405983E-2</c:v>
                </c:pt>
                <c:pt idx="18">
                  <c:v>0.15264011614922951</c:v>
                </c:pt>
                <c:pt idx="19">
                  <c:v>0.13552693529503637</c:v>
                </c:pt>
                <c:pt idx="20">
                  <c:v>0.12075949568422402</c:v>
                </c:pt>
                <c:pt idx="21">
                  <c:v>9.0531009695899667E-2</c:v>
                </c:pt>
                <c:pt idx="22">
                  <c:v>4.7314378339994551E-2</c:v>
                </c:pt>
                <c:pt idx="23">
                  <c:v>0.18482803516530388</c:v>
                </c:pt>
                <c:pt idx="24">
                  <c:v>8.5805098011492997E-2</c:v>
                </c:pt>
                <c:pt idx="25">
                  <c:v>3.5456510113574577E-2</c:v>
                </c:pt>
                <c:pt idx="26">
                  <c:v>1.3915812984168132E-2</c:v>
                </c:pt>
                <c:pt idx="27">
                  <c:v>9.5289091397581974E-2</c:v>
                </c:pt>
                <c:pt idx="28">
                  <c:v>9.1006608536802536E-2</c:v>
                </c:pt>
                <c:pt idx="29">
                  <c:v>0.13659544025279238</c:v>
                </c:pt>
                <c:pt idx="30">
                  <c:v>0.13899864751566296</c:v>
                </c:pt>
                <c:pt idx="31">
                  <c:v>7.6515454482391929E-2</c:v>
                </c:pt>
                <c:pt idx="32">
                  <c:v>0.15323879583334238</c:v>
                </c:pt>
                <c:pt idx="33">
                  <c:v>8.2180974240340696E-2</c:v>
                </c:pt>
                <c:pt idx="34">
                  <c:v>0.13631022286292024</c:v>
                </c:pt>
                <c:pt idx="35">
                  <c:v>0.16585875078267429</c:v>
                </c:pt>
                <c:pt idx="36">
                  <c:v>0.15001404941112956</c:v>
                </c:pt>
                <c:pt idx="37">
                  <c:v>8.8494946437262037E-2</c:v>
                </c:pt>
                <c:pt idx="38">
                  <c:v>0.1421902006792567</c:v>
                </c:pt>
                <c:pt idx="39">
                  <c:v>7.407886755116605E-2</c:v>
                </c:pt>
                <c:pt idx="40">
                  <c:v>0.13428451747856868</c:v>
                </c:pt>
                <c:pt idx="41">
                  <c:v>0.13712825238653387</c:v>
                </c:pt>
                <c:pt idx="42">
                  <c:v>0.19874904566165782</c:v>
                </c:pt>
                <c:pt idx="43">
                  <c:v>0.14995898094593463</c:v>
                </c:pt>
                <c:pt idx="44">
                  <c:v>0.25581596593353967</c:v>
                </c:pt>
                <c:pt idx="45">
                  <c:v>0.31364290592409561</c:v>
                </c:pt>
                <c:pt idx="46">
                  <c:v>5.1971402797174132E-2</c:v>
                </c:pt>
                <c:pt idx="47">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再エネ比較シート!$CE$13:$CE$60</c:f>
              <c:numCache>
                <c:formatCode>0.0%</c:formatCode>
                <c:ptCount val="48"/>
                <c:pt idx="0">
                  <c:v>8.503483312187228E-2</c:v>
                </c:pt>
                <c:pt idx="1">
                  <c:v>0.24312778870892232</c:v>
                </c:pt>
                <c:pt idx="2">
                  <c:v>7.8815085006125288E-2</c:v>
                </c:pt>
                <c:pt idx="3">
                  <c:v>4.6613364484623604E-3</c:v>
                </c:pt>
                <c:pt idx="4">
                  <c:v>0.22564112099626796</c:v>
                </c:pt>
                <c:pt idx="5">
                  <c:v>3.5075266700417496E-2</c:v>
                </c:pt>
                <c:pt idx="6">
                  <c:v>4.0053559238894573E-2</c:v>
                </c:pt>
                <c:pt idx="7">
                  <c:v>8.6620067033693297E-3</c:v>
                </c:pt>
                <c:pt idx="8">
                  <c:v>0</c:v>
                </c:pt>
                <c:pt idx="9">
                  <c:v>8.4811946105670622E-6</c:v>
                </c:pt>
                <c:pt idx="10">
                  <c:v>0</c:v>
                </c:pt>
                <c:pt idx="11">
                  <c:v>3.4083320525276958E-3</c:v>
                </c:pt>
                <c:pt idx="12">
                  <c:v>5.077313616438681E-5</c:v>
                </c:pt>
                <c:pt idx="13">
                  <c:v>2.3676042754487708E-4</c:v>
                </c:pt>
                <c:pt idx="14">
                  <c:v>4.2281056196963561E-3</c:v>
                </c:pt>
                <c:pt idx="15">
                  <c:v>7.4498924293450199E-4</c:v>
                </c:pt>
                <c:pt idx="16">
                  <c:v>2.8345768730364377E-2</c:v>
                </c:pt>
                <c:pt idx="17">
                  <c:v>1.1143548855401773E-2</c:v>
                </c:pt>
                <c:pt idx="18">
                  <c:v>5.3793360166227739E-6</c:v>
                </c:pt>
                <c:pt idx="19">
                  <c:v>0</c:v>
                </c:pt>
                <c:pt idx="20">
                  <c:v>1.3853414370077128E-3</c:v>
                </c:pt>
                <c:pt idx="21">
                  <c:v>1.5032981135194311E-2</c:v>
                </c:pt>
                <c:pt idx="22">
                  <c:v>2.7439810884738952E-3</c:v>
                </c:pt>
                <c:pt idx="23">
                  <c:v>2.3854827557374239E-2</c:v>
                </c:pt>
                <c:pt idx="24">
                  <c:v>0</c:v>
                </c:pt>
                <c:pt idx="25">
                  <c:v>3.4348790752865279E-7</c:v>
                </c:pt>
                <c:pt idx="26">
                  <c:v>0</c:v>
                </c:pt>
                <c:pt idx="27">
                  <c:v>3.4498138892401988E-3</c:v>
                </c:pt>
                <c:pt idx="28">
                  <c:v>0</c:v>
                </c:pt>
                <c:pt idx="29">
                  <c:v>5.2345357763789763E-2</c:v>
                </c:pt>
                <c:pt idx="30">
                  <c:v>3.5699206236776471E-2</c:v>
                </c:pt>
                <c:pt idx="31">
                  <c:v>6.8842907699512082E-2</c:v>
                </c:pt>
                <c:pt idx="32">
                  <c:v>0</c:v>
                </c:pt>
                <c:pt idx="33">
                  <c:v>0</c:v>
                </c:pt>
                <c:pt idx="34">
                  <c:v>1.9637720609724737E-2</c:v>
                </c:pt>
                <c:pt idx="35">
                  <c:v>2.0432258471796229E-2</c:v>
                </c:pt>
                <c:pt idx="36">
                  <c:v>1.8930602397343935E-5</c:v>
                </c:pt>
                <c:pt idx="37">
                  <c:v>2.5057304858971029E-2</c:v>
                </c:pt>
                <c:pt idx="38">
                  <c:v>4.967650267705491E-2</c:v>
                </c:pt>
                <c:pt idx="39">
                  <c:v>2.3454877178278083E-3</c:v>
                </c:pt>
                <c:pt idx="40">
                  <c:v>2.9023458101806097E-2</c:v>
                </c:pt>
                <c:pt idx="41">
                  <c:v>3.2010490274715531E-2</c:v>
                </c:pt>
                <c:pt idx="42">
                  <c:v>8.7266423988810061E-3</c:v>
                </c:pt>
                <c:pt idx="43">
                  <c:v>4.6061273670986013E-3</c:v>
                </c:pt>
                <c:pt idx="44">
                  <c:v>2.8356056747929122E-2</c:v>
                </c:pt>
                <c:pt idx="45">
                  <c:v>6.3772322465862799E-2</c:v>
                </c:pt>
                <c:pt idx="46">
                  <c:v>4.6001984179962581E-3</c:v>
                </c:pt>
                <c:pt idx="47">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再エネ比較シート!$CF$13:$CF$60</c:f>
              <c:numCache>
                <c:formatCode>0.0%</c:formatCode>
                <c:ptCount val="48"/>
                <c:pt idx="0">
                  <c:v>3.420789456791392E-2</c:v>
                </c:pt>
                <c:pt idx="1">
                  <c:v>2.6785610460236574E-3</c:v>
                </c:pt>
                <c:pt idx="2">
                  <c:v>1.8808109968177229E-2</c:v>
                </c:pt>
                <c:pt idx="3">
                  <c:v>1.8907761635564666E-3</c:v>
                </c:pt>
                <c:pt idx="4">
                  <c:v>3.3054331394746145E-2</c:v>
                </c:pt>
                <c:pt idx="5">
                  <c:v>4.6078157171298366E-2</c:v>
                </c:pt>
                <c:pt idx="6">
                  <c:v>2.3864585961162366E-2</c:v>
                </c:pt>
                <c:pt idx="7">
                  <c:v>3.3895648416825178E-3</c:v>
                </c:pt>
                <c:pt idx="8">
                  <c:v>4.2787133761017894E-3</c:v>
                </c:pt>
                <c:pt idx="9">
                  <c:v>2.853733895446308E-2</c:v>
                </c:pt>
                <c:pt idx="10">
                  <c:v>4.0828268117587231E-3</c:v>
                </c:pt>
                <c:pt idx="11">
                  <c:v>1.3102643918852148E-4</c:v>
                </c:pt>
                <c:pt idx="12">
                  <c:v>4.7043893408888417E-5</c:v>
                </c:pt>
                <c:pt idx="13">
                  <c:v>1.541001472613343E-3</c:v>
                </c:pt>
                <c:pt idx="14">
                  <c:v>4.7140207169033548E-2</c:v>
                </c:pt>
                <c:pt idx="15">
                  <c:v>1.7706657452799056E-2</c:v>
                </c:pt>
                <c:pt idx="16">
                  <c:v>1.5565663464732306E-3</c:v>
                </c:pt>
                <c:pt idx="17">
                  <c:v>1.0766234270347952E-2</c:v>
                </c:pt>
                <c:pt idx="18">
                  <c:v>7.6421480181614973E-2</c:v>
                </c:pt>
                <c:pt idx="19">
                  <c:v>6.7471623286367036E-2</c:v>
                </c:pt>
                <c:pt idx="20">
                  <c:v>5.1007782434675422E-2</c:v>
                </c:pt>
                <c:pt idx="21">
                  <c:v>7.9275365157467775E-3</c:v>
                </c:pt>
                <c:pt idx="22">
                  <c:v>5.7592138007478259E-4</c:v>
                </c:pt>
                <c:pt idx="23">
                  <c:v>4.0388119611252001E-3</c:v>
                </c:pt>
                <c:pt idx="24">
                  <c:v>8.3463923999873278E-4</c:v>
                </c:pt>
                <c:pt idx="25">
                  <c:v>6.134583225910924E-4</c:v>
                </c:pt>
                <c:pt idx="26">
                  <c:v>8.7432125267302078E-5</c:v>
                </c:pt>
                <c:pt idx="27">
                  <c:v>2.2707757163046582E-4</c:v>
                </c:pt>
                <c:pt idx="28">
                  <c:v>1.3748914668443735E-2</c:v>
                </c:pt>
                <c:pt idx="29">
                  <c:v>5.2996996567002987E-4</c:v>
                </c:pt>
                <c:pt idx="30">
                  <c:v>3.3359968775471906E-2</c:v>
                </c:pt>
                <c:pt idx="31">
                  <c:v>4.9340930585852656E-2</c:v>
                </c:pt>
                <c:pt idx="32">
                  <c:v>7.7892829563771908E-3</c:v>
                </c:pt>
                <c:pt idx="33">
                  <c:v>2.1926298757448232E-3</c:v>
                </c:pt>
                <c:pt idx="34">
                  <c:v>1.29636165787788E-3</c:v>
                </c:pt>
                <c:pt idx="35">
                  <c:v>4.2212785818968452E-4</c:v>
                </c:pt>
                <c:pt idx="36">
                  <c:v>5.0395407139078034E-5</c:v>
                </c:pt>
                <c:pt idx="37">
                  <c:v>8.1649458958708877E-3</c:v>
                </c:pt>
                <c:pt idx="38">
                  <c:v>1.1602548569830435E-2</c:v>
                </c:pt>
                <c:pt idx="39">
                  <c:v>1.0004592195533347E-3</c:v>
                </c:pt>
                <c:pt idx="40">
                  <c:v>3.8784393692960308E-3</c:v>
                </c:pt>
                <c:pt idx="41">
                  <c:v>2.5534270404262426E-4</c:v>
                </c:pt>
                <c:pt idx="42">
                  <c:v>7.8136935143108779E-2</c:v>
                </c:pt>
                <c:pt idx="43">
                  <c:v>1.5694193004004101E-2</c:v>
                </c:pt>
                <c:pt idx="44">
                  <c:v>4.8329674491244839E-2</c:v>
                </c:pt>
                <c:pt idx="45">
                  <c:v>9.6352560259308009E-3</c:v>
                </c:pt>
                <c:pt idx="46">
                  <c:v>1.1916071781839955E-3</c:v>
                </c:pt>
                <c:pt idx="47">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再エネ比較シート!$CG$13:$CG$60</c:f>
              <c:numCache>
                <c:formatCode>0.0%</c:formatCode>
                <c:ptCount val="48"/>
                <c:pt idx="0">
                  <c:v>5.535320909078544E-4</c:v>
                </c:pt>
                <c:pt idx="1">
                  <c:v>0</c:v>
                </c:pt>
                <c:pt idx="2">
                  <c:v>2.0759198751072627E-2</c:v>
                </c:pt>
                <c:pt idx="3">
                  <c:v>7.9861440518413842E-3</c:v>
                </c:pt>
                <c:pt idx="4">
                  <c:v>4.8047036185459961E-2</c:v>
                </c:pt>
                <c:pt idx="5">
                  <c:v>0</c:v>
                </c:pt>
                <c:pt idx="6">
                  <c:v>2.5350056034458874E-4</c:v>
                </c:pt>
                <c:pt idx="7">
                  <c:v>0</c:v>
                </c:pt>
                <c:pt idx="8">
                  <c:v>0</c:v>
                </c:pt>
                <c:pt idx="9">
                  <c:v>0</c:v>
                </c:pt>
                <c:pt idx="10">
                  <c:v>0</c:v>
                </c:pt>
                <c:pt idx="11">
                  <c:v>0</c:v>
                </c:pt>
                <c:pt idx="12">
                  <c:v>0</c:v>
                </c:pt>
                <c:pt idx="13">
                  <c:v>0</c:v>
                </c:pt>
                <c:pt idx="14">
                  <c:v>1.3885215419482677E-4</c:v>
                </c:pt>
                <c:pt idx="15">
                  <c:v>0</c:v>
                </c:pt>
                <c:pt idx="16">
                  <c:v>0</c:v>
                </c:pt>
                <c:pt idx="17">
                  <c:v>0</c:v>
                </c:pt>
                <c:pt idx="18">
                  <c:v>0</c:v>
                </c:pt>
                <c:pt idx="19">
                  <c:v>1.0788725403421912E-5</c:v>
                </c:pt>
                <c:pt idx="20">
                  <c:v>1.1784188884165815E-3</c:v>
                </c:pt>
                <c:pt idx="21">
                  <c:v>2.8788386541617822E-5</c:v>
                </c:pt>
                <c:pt idx="22">
                  <c:v>0</c:v>
                </c:pt>
                <c:pt idx="23">
                  <c:v>0</c:v>
                </c:pt>
                <c:pt idx="24">
                  <c:v>0</c:v>
                </c:pt>
                <c:pt idx="25">
                  <c:v>0</c:v>
                </c:pt>
                <c:pt idx="26">
                  <c:v>0</c:v>
                </c:pt>
                <c:pt idx="27">
                  <c:v>0</c:v>
                </c:pt>
                <c:pt idx="28">
                  <c:v>0</c:v>
                </c:pt>
                <c:pt idx="29">
                  <c:v>0</c:v>
                </c:pt>
                <c:pt idx="30">
                  <c:v>4.0406571858264253E-5</c:v>
                </c:pt>
                <c:pt idx="31">
                  <c:v>0</c:v>
                </c:pt>
                <c:pt idx="32">
                  <c:v>0</c:v>
                </c:pt>
                <c:pt idx="33">
                  <c:v>0</c:v>
                </c:pt>
                <c:pt idx="34">
                  <c:v>0</c:v>
                </c:pt>
                <c:pt idx="35">
                  <c:v>0</c:v>
                </c:pt>
                <c:pt idx="36">
                  <c:v>0</c:v>
                </c:pt>
                <c:pt idx="37">
                  <c:v>0</c:v>
                </c:pt>
                <c:pt idx="38">
                  <c:v>0</c:v>
                </c:pt>
                <c:pt idx="39">
                  <c:v>0</c:v>
                </c:pt>
                <c:pt idx="40">
                  <c:v>0</c:v>
                </c:pt>
                <c:pt idx="41">
                  <c:v>1.0333214028293054E-4</c:v>
                </c:pt>
                <c:pt idx="42">
                  <c:v>6.2362941905819771E-3</c:v>
                </c:pt>
                <c:pt idx="43">
                  <c:v>1.8042626470729437E-2</c:v>
                </c:pt>
                <c:pt idx="44">
                  <c:v>0</c:v>
                </c:pt>
                <c:pt idx="45">
                  <c:v>4.8004660367279017E-3</c:v>
                </c:pt>
                <c:pt idx="46">
                  <c:v>0</c:v>
                </c:pt>
                <c:pt idx="47">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再エネ比較シート!$CH$13:$CH$60</c:f>
              <c:numCache>
                <c:formatCode>0.0%</c:formatCode>
                <c:ptCount val="48"/>
                <c:pt idx="0">
                  <c:v>7.7959756470881186E-2</c:v>
                </c:pt>
                <c:pt idx="1">
                  <c:v>8.7694190474227135E-2</c:v>
                </c:pt>
                <c:pt idx="2">
                  <c:v>0.11475232089161548</c:v>
                </c:pt>
                <c:pt idx="3">
                  <c:v>0.14632714005302164</c:v>
                </c:pt>
                <c:pt idx="4">
                  <c:v>4.1961446516495735E-2</c:v>
                </c:pt>
                <c:pt idx="5">
                  <c:v>7.3749961268234007E-2</c:v>
                </c:pt>
                <c:pt idx="6">
                  <c:v>0.18450876274777328</c:v>
                </c:pt>
                <c:pt idx="7">
                  <c:v>8.7304710575747915E-2</c:v>
                </c:pt>
                <c:pt idx="8">
                  <c:v>3.1052003439323708E-2</c:v>
                </c:pt>
                <c:pt idx="9">
                  <c:v>1.5911522308269505E-2</c:v>
                </c:pt>
                <c:pt idx="10">
                  <c:v>8.5923472527959163E-3</c:v>
                </c:pt>
                <c:pt idx="11">
                  <c:v>2.2620232712345131E-2</c:v>
                </c:pt>
                <c:pt idx="12">
                  <c:v>1.6065570819354866E-2</c:v>
                </c:pt>
                <c:pt idx="13">
                  <c:v>1.8025756786706145E-2</c:v>
                </c:pt>
                <c:pt idx="14">
                  <c:v>1.3398097267539686E-2</c:v>
                </c:pt>
                <c:pt idx="15">
                  <c:v>5.3669912056991648E-2</c:v>
                </c:pt>
                <c:pt idx="16">
                  <c:v>9.7171539929052919E-3</c:v>
                </c:pt>
                <c:pt idx="17">
                  <c:v>4.6639558437384092E-2</c:v>
                </c:pt>
                <c:pt idx="18">
                  <c:v>3.8402223033264092E-2</c:v>
                </c:pt>
                <c:pt idx="19">
                  <c:v>1.9569776896521045E-2</c:v>
                </c:pt>
                <c:pt idx="20">
                  <c:v>2.3849046186621054E-2</c:v>
                </c:pt>
                <c:pt idx="21">
                  <c:v>6.9117265719010904E-2</c:v>
                </c:pt>
                <c:pt idx="22">
                  <c:v>7.2718455551306849E-2</c:v>
                </c:pt>
                <c:pt idx="23">
                  <c:v>4.0056309147827956E-2</c:v>
                </c:pt>
                <c:pt idx="24">
                  <c:v>8.2877788009730752E-3</c:v>
                </c:pt>
                <c:pt idx="25">
                  <c:v>1.0827520224891493E-2</c:v>
                </c:pt>
                <c:pt idx="26">
                  <c:v>1.6279133992834368E-2</c:v>
                </c:pt>
                <c:pt idx="27">
                  <c:v>8.9447487466946002E-2</c:v>
                </c:pt>
                <c:pt idx="28">
                  <c:v>2.0687164110656745E-2</c:v>
                </c:pt>
                <c:pt idx="29">
                  <c:v>3.0879203748482957E-2</c:v>
                </c:pt>
                <c:pt idx="30">
                  <c:v>0.21213430022302804</c:v>
                </c:pt>
                <c:pt idx="31">
                  <c:v>0.20750706502183594</c:v>
                </c:pt>
                <c:pt idx="32">
                  <c:v>1.6174881413361961E-2</c:v>
                </c:pt>
                <c:pt idx="33">
                  <c:v>7.258158845717852E-2</c:v>
                </c:pt>
                <c:pt idx="34">
                  <c:v>0.28070618104916917</c:v>
                </c:pt>
                <c:pt idx="35">
                  <c:v>0.19250544613050158</c:v>
                </c:pt>
                <c:pt idx="36">
                  <c:v>2.6588627192029842E-3</c:v>
                </c:pt>
                <c:pt idx="37">
                  <c:v>5.9245015899429362E-2</c:v>
                </c:pt>
                <c:pt idx="38">
                  <c:v>0.14772397979809138</c:v>
                </c:pt>
                <c:pt idx="39">
                  <c:v>0.10845101511326327</c:v>
                </c:pt>
                <c:pt idx="40">
                  <c:v>1.8612786961817587E-2</c:v>
                </c:pt>
                <c:pt idx="41">
                  <c:v>1.2654704442261281E-2</c:v>
                </c:pt>
                <c:pt idx="42">
                  <c:v>2.6451119714322933E-2</c:v>
                </c:pt>
                <c:pt idx="43">
                  <c:v>6.7936585183065487E-2</c:v>
                </c:pt>
                <c:pt idx="44">
                  <c:v>0.10268825071135086</c:v>
                </c:pt>
                <c:pt idx="45">
                  <c:v>7.6124633245855819E-2</c:v>
                </c:pt>
                <c:pt idx="46">
                  <c:v>5.3949548895483194E-2</c:v>
                </c:pt>
                <c:pt idx="47">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再エネ比較シート!$CI$13:$CI$60</c:f>
              <c:numCache>
                <c:formatCode>0.0%</c:formatCode>
                <c:ptCount val="48"/>
                <c:pt idx="0">
                  <c:v>0.29863186394648339</c:v>
                </c:pt>
                <c:pt idx="1">
                  <c:v>0.48774148737335538</c:v>
                </c:pt>
                <c:pt idx="2">
                  <c:v>0.43198010915401097</c:v>
                </c:pt>
                <c:pt idx="3">
                  <c:v>0.39760943701847973</c:v>
                </c:pt>
                <c:pt idx="4">
                  <c:v>0.41169090206480813</c:v>
                </c:pt>
                <c:pt idx="5">
                  <c:v>0.21847274720886317</c:v>
                </c:pt>
                <c:pt idx="6">
                  <c:v>0.58614960778547942</c:v>
                </c:pt>
                <c:pt idx="7">
                  <c:v>0.32088364891008969</c:v>
                </c:pt>
                <c:pt idx="8">
                  <c:v>0.3111272658501123</c:v>
                </c:pt>
                <c:pt idx="9">
                  <c:v>0.29898697211196873</c:v>
                </c:pt>
                <c:pt idx="10">
                  <c:v>8.2566651684254699E-2</c:v>
                </c:pt>
                <c:pt idx="11">
                  <c:v>0.13887627373889014</c:v>
                </c:pt>
                <c:pt idx="12">
                  <c:v>2.6977885409928157E-2</c:v>
                </c:pt>
                <c:pt idx="13">
                  <c:v>4.4106520532831678E-2</c:v>
                </c:pt>
                <c:pt idx="14">
                  <c:v>0.10850358647874969</c:v>
                </c:pt>
                <c:pt idx="15">
                  <c:v>0.12018608257474346</c:v>
                </c:pt>
                <c:pt idx="16">
                  <c:v>0.14275605244754608</c:v>
                </c:pt>
                <c:pt idx="17">
                  <c:v>0.12190981579551977</c:v>
                </c:pt>
                <c:pt idx="18">
                  <c:v>0.30852857038113979</c:v>
                </c:pt>
                <c:pt idx="19">
                  <c:v>0.26657848646101562</c:v>
                </c:pt>
                <c:pt idx="20">
                  <c:v>0.22896167587535332</c:v>
                </c:pt>
                <c:pt idx="21">
                  <c:v>0.21520586734603311</c:v>
                </c:pt>
                <c:pt idx="22">
                  <c:v>0.15028995432299622</c:v>
                </c:pt>
                <c:pt idx="23">
                  <c:v>0.27473976964032393</c:v>
                </c:pt>
                <c:pt idx="24">
                  <c:v>0.12384193498446847</c:v>
                </c:pt>
                <c:pt idx="25">
                  <c:v>6.4438225802142785E-2</c:v>
                </c:pt>
                <c:pt idx="26">
                  <c:v>4.2795611595816761E-2</c:v>
                </c:pt>
                <c:pt idx="27">
                  <c:v>0.20949909765682523</c:v>
                </c:pt>
                <c:pt idx="28">
                  <c:v>0.15933604667519452</c:v>
                </c:pt>
                <c:pt idx="29">
                  <c:v>0.24643959414014902</c:v>
                </c:pt>
                <c:pt idx="30">
                  <c:v>0.44590736216318599</c:v>
                </c:pt>
                <c:pt idx="31">
                  <c:v>0.42120228056931808</c:v>
                </c:pt>
                <c:pt idx="32">
                  <c:v>0.20241242169100565</c:v>
                </c:pt>
                <c:pt idx="33">
                  <c:v>0.17902537313957623</c:v>
                </c:pt>
                <c:pt idx="34">
                  <c:v>0.46082305126640477</c:v>
                </c:pt>
                <c:pt idx="35">
                  <c:v>0.40489833156819022</c:v>
                </c:pt>
                <c:pt idx="36">
                  <c:v>0.18480717853219364</c:v>
                </c:pt>
                <c:pt idx="37">
                  <c:v>0.2067647580425209</c:v>
                </c:pt>
                <c:pt idx="38">
                  <c:v>0.38447557398112042</c:v>
                </c:pt>
                <c:pt idx="39">
                  <c:v>0.21104401543772594</c:v>
                </c:pt>
                <c:pt idx="40">
                  <c:v>0.22985033444577102</c:v>
                </c:pt>
                <c:pt idx="41">
                  <c:v>0.21691966169692362</c:v>
                </c:pt>
                <c:pt idx="42">
                  <c:v>0.36399995507855953</c:v>
                </c:pt>
                <c:pt idx="43">
                  <c:v>0.27853284576812576</c:v>
                </c:pt>
                <c:pt idx="44">
                  <c:v>0.48014943072696759</c:v>
                </c:pt>
                <c:pt idx="45">
                  <c:v>0.50806711779652192</c:v>
                </c:pt>
                <c:pt idx="46">
                  <c:v>0.13278192905486358</c:v>
                </c:pt>
                <c:pt idx="47">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再エネ比較シート!$BE$13:$BE$60</c:f>
              <c:numCache>
                <c:formatCode>#,##0_);[Red]\(#,##0\)</c:formatCode>
                <c:ptCount val="48"/>
                <c:pt idx="0">
                  <c:v>257748.57899997837</c:v>
                </c:pt>
                <c:pt idx="1">
                  <c:v>82108.600000001796</c:v>
                </c:pt>
                <c:pt idx="2">
                  <c:v>173166.59999999258</c:v>
                </c:pt>
                <c:pt idx="3">
                  <c:v>336063.89999997773</c:v>
                </c:pt>
                <c:pt idx="4">
                  <c:v>49730.900000000984</c:v>
                </c:pt>
                <c:pt idx="5">
                  <c:v>89613.400000001391</c:v>
                </c:pt>
                <c:pt idx="6">
                  <c:v>317501.29999997804</c:v>
                </c:pt>
                <c:pt idx="7">
                  <c:v>527715.1000000746</c:v>
                </c:pt>
                <c:pt idx="8">
                  <c:v>398975.19999998383</c:v>
                </c:pt>
                <c:pt idx="9">
                  <c:v>399515.69999998645</c:v>
                </c:pt>
                <c:pt idx="10">
                  <c:v>814286.17000019294</c:v>
                </c:pt>
                <c:pt idx="11">
                  <c:v>660321.60000010696</c:v>
                </c:pt>
                <c:pt idx="12">
                  <c:v>578001.72000000696</c:v>
                </c:pt>
                <c:pt idx="13">
                  <c:v>624643.60000004608</c:v>
                </c:pt>
                <c:pt idx="14">
                  <c:v>107747.70000000014</c:v>
                </c:pt>
                <c:pt idx="15">
                  <c:v>86000.140000000451</c:v>
                </c:pt>
                <c:pt idx="16">
                  <c:v>82922.607000000658</c:v>
                </c:pt>
                <c:pt idx="17">
                  <c:v>70943.178000001135</c:v>
                </c:pt>
                <c:pt idx="18">
                  <c:v>176857.99999999269</c:v>
                </c:pt>
                <c:pt idx="19">
                  <c:v>476294.60000001837</c:v>
                </c:pt>
                <c:pt idx="20">
                  <c:v>370164.50999997091</c:v>
                </c:pt>
                <c:pt idx="21">
                  <c:v>726674.10000013618</c:v>
                </c:pt>
                <c:pt idx="22">
                  <c:v>1221558.2000002409</c:v>
                </c:pt>
                <c:pt idx="23">
                  <c:v>336744.29999997269</c:v>
                </c:pt>
                <c:pt idx="24">
                  <c:v>270003.09999998158</c:v>
                </c:pt>
                <c:pt idx="25">
                  <c:v>231099.4999999929</c:v>
                </c:pt>
                <c:pt idx="26">
                  <c:v>599033.0000000624</c:v>
                </c:pt>
                <c:pt idx="27">
                  <c:v>609640.16600005201</c:v>
                </c:pt>
                <c:pt idx="28">
                  <c:v>191814.39999999281</c:v>
                </c:pt>
                <c:pt idx="29">
                  <c:v>152514.89999999458</c:v>
                </c:pt>
                <c:pt idx="30">
                  <c:v>74208.736000000892</c:v>
                </c:pt>
                <c:pt idx="31">
                  <c:v>88938.319000001706</c:v>
                </c:pt>
                <c:pt idx="32">
                  <c:v>376483.63099996961</c:v>
                </c:pt>
                <c:pt idx="33">
                  <c:v>428328.1599999757</c:v>
                </c:pt>
                <c:pt idx="34">
                  <c:v>246967.46099998854</c:v>
                </c:pt>
                <c:pt idx="35">
                  <c:v>122902.54799999947</c:v>
                </c:pt>
                <c:pt idx="36">
                  <c:v>180291.16399999411</c:v>
                </c:pt>
                <c:pt idx="37">
                  <c:v>240926.07399998463</c:v>
                </c:pt>
                <c:pt idx="38">
                  <c:v>107376.67600000107</c:v>
                </c:pt>
                <c:pt idx="39">
                  <c:v>705274.48100010201</c:v>
                </c:pt>
                <c:pt idx="40">
                  <c:v>197658.22999999169</c:v>
                </c:pt>
                <c:pt idx="41">
                  <c:v>225946.59199998993</c:v>
                </c:pt>
                <c:pt idx="42">
                  <c:v>405334.61199996993</c:v>
                </c:pt>
                <c:pt idx="43">
                  <c:v>222691.52399999212</c:v>
                </c:pt>
                <c:pt idx="44">
                  <c:v>266630.98099998548</c:v>
                </c:pt>
                <c:pt idx="45">
                  <c:v>311361.98299998371</c:v>
                </c:pt>
                <c:pt idx="46">
                  <c:v>136435.15600000028</c:v>
                </c:pt>
                <c:pt idx="47">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再エネ比較シート!$BF$13:$BF$60</c:f>
              <c:numCache>
                <c:formatCode>#,##0_);[Red]\(#,##0\)</c:formatCode>
                <c:ptCount val="48"/>
                <c:pt idx="0">
                  <c:v>2035100.5709999662</c:v>
                </c:pt>
                <c:pt idx="1">
                  <c:v>877348.10000000114</c:v>
                </c:pt>
                <c:pt idx="2">
                  <c:v>1011307.9999999962</c:v>
                </c:pt>
                <c:pt idx="3">
                  <c:v>2043005.2999999914</c:v>
                </c:pt>
                <c:pt idx="4">
                  <c:v>277486.69999999995</c:v>
                </c:pt>
                <c:pt idx="5">
                  <c:v>283517.09999999992</c:v>
                </c:pt>
                <c:pt idx="6">
                  <c:v>2815215.7000000007</c:v>
                </c:pt>
                <c:pt idx="7">
                  <c:v>4023094.200000077</c:v>
                </c:pt>
                <c:pt idx="8">
                  <c:v>2785828.6000000047</c:v>
                </c:pt>
                <c:pt idx="9">
                  <c:v>2397747.899999972</c:v>
                </c:pt>
                <c:pt idx="10">
                  <c:v>1233359.4999999872</c:v>
                </c:pt>
                <c:pt idx="11">
                  <c:v>2818806.4000000805</c:v>
                </c:pt>
                <c:pt idx="12">
                  <c:v>157740.69999999987</c:v>
                </c:pt>
                <c:pt idx="13">
                  <c:v>338585.60000000341</c:v>
                </c:pt>
                <c:pt idx="14">
                  <c:v>368030.10000000201</c:v>
                </c:pt>
                <c:pt idx="15">
                  <c:v>271647.36199999985</c:v>
                </c:pt>
                <c:pt idx="16">
                  <c:v>584652.78200000059</c:v>
                </c:pt>
                <c:pt idx="17">
                  <c:v>211284.91799999998</c:v>
                </c:pt>
                <c:pt idx="18">
                  <c:v>596519.60000000149</c:v>
                </c:pt>
                <c:pt idx="19">
                  <c:v>1331062.6999999634</c:v>
                </c:pt>
                <c:pt idx="20">
                  <c:v>1317554.5999999815</c:v>
                </c:pt>
                <c:pt idx="21">
                  <c:v>1832676.2999999577</c:v>
                </c:pt>
                <c:pt idx="22">
                  <c:v>1946696.1999999257</c:v>
                </c:pt>
                <c:pt idx="23">
                  <c:v>2571248.5999999796</c:v>
                </c:pt>
                <c:pt idx="24">
                  <c:v>726960.80000000226</c:v>
                </c:pt>
                <c:pt idx="25">
                  <c:v>423837.40000000305</c:v>
                </c:pt>
                <c:pt idx="26">
                  <c:v>604412.50000000629</c:v>
                </c:pt>
                <c:pt idx="27">
                  <c:v>2499619.1999999727</c:v>
                </c:pt>
                <c:pt idx="28">
                  <c:v>467286.40000000451</c:v>
                </c:pt>
                <c:pt idx="29">
                  <c:v>724476.49999999953</c:v>
                </c:pt>
                <c:pt idx="30">
                  <c:v>364503.41700000159</c:v>
                </c:pt>
                <c:pt idx="31">
                  <c:v>325028.39500000223</c:v>
                </c:pt>
                <c:pt idx="32">
                  <c:v>2076322.8349999588</c:v>
                </c:pt>
                <c:pt idx="33">
                  <c:v>1447057.026999996</c:v>
                </c:pt>
                <c:pt idx="34">
                  <c:v>1335355.5399999751</c:v>
                </c:pt>
                <c:pt idx="35">
                  <c:v>720198.36899999692</c:v>
                </c:pt>
                <c:pt idx="36">
                  <c:v>765278.58399999782</c:v>
                </c:pt>
                <c:pt idx="37">
                  <c:v>749692.81899999606</c:v>
                </c:pt>
                <c:pt idx="38">
                  <c:v>416206.98100000055</c:v>
                </c:pt>
                <c:pt idx="39">
                  <c:v>1883407.139999989</c:v>
                </c:pt>
                <c:pt idx="40">
                  <c:v>546672.70000000205</c:v>
                </c:pt>
                <c:pt idx="41">
                  <c:v>808541.64999999385</c:v>
                </c:pt>
                <c:pt idx="42">
                  <c:v>1599362.620000002</c:v>
                </c:pt>
                <c:pt idx="43">
                  <c:v>1359018.3099999889</c:v>
                </c:pt>
                <c:pt idx="44">
                  <c:v>1376450.4099999794</c:v>
                </c:pt>
                <c:pt idx="45">
                  <c:v>2209998.5999999489</c:v>
                </c:pt>
                <c:pt idx="46">
                  <c:v>305342.24000000476</c:v>
                </c:pt>
                <c:pt idx="47">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再エネ比較シート!$BG$13:$BG$60</c:f>
              <c:numCache>
                <c:formatCode>#,##0_);[Red]\(#,##0\)</c:formatCode>
                <c:ptCount val="48"/>
                <c:pt idx="0">
                  <c:v>1164555.6000000001</c:v>
                </c:pt>
                <c:pt idx="1">
                  <c:v>913536.6</c:v>
                </c:pt>
                <c:pt idx="2">
                  <c:v>281979.7</c:v>
                </c:pt>
                <c:pt idx="3">
                  <c:v>28147.4</c:v>
                </c:pt>
                <c:pt idx="4">
                  <c:v>703665.6</c:v>
                </c:pt>
                <c:pt idx="5">
                  <c:v>122563</c:v>
                </c:pt>
                <c:pt idx="6">
                  <c:v>224260.7</c:v>
                </c:pt>
                <c:pt idx="7">
                  <c:v>107179.2</c:v>
                </c:pt>
                <c:pt idx="8">
                  <c:v>0</c:v>
                </c:pt>
                <c:pt idx="9">
                  <c:v>56</c:v>
                </c:pt>
                <c:pt idx="10">
                  <c:v>0</c:v>
                </c:pt>
                <c:pt idx="11">
                  <c:v>62927.3</c:v>
                </c:pt>
                <c:pt idx="12">
                  <c:v>1950</c:v>
                </c:pt>
                <c:pt idx="13">
                  <c:v>5370</c:v>
                </c:pt>
                <c:pt idx="14">
                  <c:v>27503.599999999999</c:v>
                </c:pt>
                <c:pt idx="15">
                  <c:v>3300</c:v>
                </c:pt>
                <c:pt idx="16">
                  <c:v>110425.8</c:v>
                </c:pt>
                <c:pt idx="17">
                  <c:v>35050</c:v>
                </c:pt>
                <c:pt idx="18">
                  <c:v>12.8</c:v>
                </c:pt>
                <c:pt idx="19">
                  <c:v>0</c:v>
                </c:pt>
                <c:pt idx="20">
                  <c:v>9203</c:v>
                </c:pt>
                <c:pt idx="21">
                  <c:v>185292.9</c:v>
                </c:pt>
                <c:pt idx="22">
                  <c:v>68740.3</c:v>
                </c:pt>
                <c:pt idx="23">
                  <c:v>202058.8</c:v>
                </c:pt>
                <c:pt idx="24">
                  <c:v>0</c:v>
                </c:pt>
                <c:pt idx="25">
                  <c:v>2.5</c:v>
                </c:pt>
                <c:pt idx="26">
                  <c:v>0</c:v>
                </c:pt>
                <c:pt idx="27">
                  <c:v>55100</c:v>
                </c:pt>
                <c:pt idx="28">
                  <c:v>0</c:v>
                </c:pt>
                <c:pt idx="29">
                  <c:v>169040.8</c:v>
                </c:pt>
                <c:pt idx="30">
                  <c:v>57000</c:v>
                </c:pt>
                <c:pt idx="31">
                  <c:v>178056</c:v>
                </c:pt>
                <c:pt idx="32">
                  <c:v>0</c:v>
                </c:pt>
                <c:pt idx="33">
                  <c:v>0</c:v>
                </c:pt>
                <c:pt idx="34">
                  <c:v>117134.5</c:v>
                </c:pt>
                <c:pt idx="35">
                  <c:v>54020.1</c:v>
                </c:pt>
                <c:pt idx="36">
                  <c:v>58.8</c:v>
                </c:pt>
                <c:pt idx="37">
                  <c:v>129248.2</c:v>
                </c:pt>
                <c:pt idx="38">
                  <c:v>88535.2</c:v>
                </c:pt>
                <c:pt idx="39">
                  <c:v>36308.5</c:v>
                </c:pt>
                <c:pt idx="40">
                  <c:v>71940.899999999994</c:v>
                </c:pt>
                <c:pt idx="41">
                  <c:v>114919.32</c:v>
                </c:pt>
                <c:pt idx="42">
                  <c:v>42757.7</c:v>
                </c:pt>
                <c:pt idx="43">
                  <c:v>25416.400000000001</c:v>
                </c:pt>
                <c:pt idx="44">
                  <c:v>92897.5</c:v>
                </c:pt>
                <c:pt idx="45">
                  <c:v>273598.7</c:v>
                </c:pt>
                <c:pt idx="46">
                  <c:v>16456</c:v>
                </c:pt>
                <c:pt idx="47">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再エネ比較シート!$BH$13:$BH$60</c:f>
              <c:numCache>
                <c:formatCode>#,##0_);[Red]\(#,##0\)</c:formatCode>
                <c:ptCount val="48"/>
                <c:pt idx="0">
                  <c:v>193637.8</c:v>
                </c:pt>
                <c:pt idx="1">
                  <c:v>4160</c:v>
                </c:pt>
                <c:pt idx="2">
                  <c:v>27813.4</c:v>
                </c:pt>
                <c:pt idx="3">
                  <c:v>4719.2</c:v>
                </c:pt>
                <c:pt idx="4">
                  <c:v>42606.6</c:v>
                </c:pt>
                <c:pt idx="5">
                  <c:v>66550.899999999994</c:v>
                </c:pt>
                <c:pt idx="6">
                  <c:v>55228.9</c:v>
                </c:pt>
                <c:pt idx="7">
                  <c:v>17335.5</c:v>
                </c:pt>
                <c:pt idx="8">
                  <c:v>12290.2</c:v>
                </c:pt>
                <c:pt idx="9">
                  <c:v>77883.399999999994</c:v>
                </c:pt>
                <c:pt idx="10">
                  <c:v>28993.599999999999</c:v>
                </c:pt>
                <c:pt idx="11">
                  <c:v>999.9</c:v>
                </c:pt>
                <c:pt idx="12">
                  <c:v>746.8</c:v>
                </c:pt>
                <c:pt idx="13">
                  <c:v>14446.7</c:v>
                </c:pt>
                <c:pt idx="14">
                  <c:v>126746.4</c:v>
                </c:pt>
                <c:pt idx="15">
                  <c:v>32419.1</c:v>
                </c:pt>
                <c:pt idx="16">
                  <c:v>2506.4</c:v>
                </c:pt>
                <c:pt idx="17">
                  <c:v>13996.8</c:v>
                </c:pt>
                <c:pt idx="18">
                  <c:v>75161.8</c:v>
                </c:pt>
                <c:pt idx="19">
                  <c:v>166770.69999999998</c:v>
                </c:pt>
                <c:pt idx="20">
                  <c:v>140058.5</c:v>
                </c:pt>
                <c:pt idx="21">
                  <c:v>40388</c:v>
                </c:pt>
                <c:pt idx="22">
                  <c:v>5963.4</c:v>
                </c:pt>
                <c:pt idx="23">
                  <c:v>14140.2</c:v>
                </c:pt>
                <c:pt idx="24">
                  <c:v>1779.6</c:v>
                </c:pt>
                <c:pt idx="25">
                  <c:v>1845.5</c:v>
                </c:pt>
                <c:pt idx="26">
                  <c:v>955.69999999999993</c:v>
                </c:pt>
                <c:pt idx="27">
                  <c:v>1499.1</c:v>
                </c:pt>
                <c:pt idx="28">
                  <c:v>17766.599999999999</c:v>
                </c:pt>
                <c:pt idx="29">
                  <c:v>707.4</c:v>
                </c:pt>
                <c:pt idx="30">
                  <c:v>22016.2</c:v>
                </c:pt>
                <c:pt idx="31">
                  <c:v>52747.9</c:v>
                </c:pt>
                <c:pt idx="32">
                  <c:v>26561.3</c:v>
                </c:pt>
                <c:pt idx="33">
                  <c:v>9716.4</c:v>
                </c:pt>
                <c:pt idx="34">
                  <c:v>3196.1</c:v>
                </c:pt>
                <c:pt idx="35">
                  <c:v>461.3</c:v>
                </c:pt>
                <c:pt idx="36">
                  <c:v>64.7</c:v>
                </c:pt>
                <c:pt idx="37">
                  <c:v>17407.8</c:v>
                </c:pt>
                <c:pt idx="38">
                  <c:v>8547.1</c:v>
                </c:pt>
                <c:pt idx="39">
                  <c:v>6401.4</c:v>
                </c:pt>
                <c:pt idx="40">
                  <c:v>3973.6</c:v>
                </c:pt>
                <c:pt idx="41">
                  <c:v>378.9</c:v>
                </c:pt>
                <c:pt idx="42">
                  <c:v>158242.79999999999</c:v>
                </c:pt>
                <c:pt idx="43">
                  <c:v>35794.6</c:v>
                </c:pt>
                <c:pt idx="44">
                  <c:v>65444.4</c:v>
                </c:pt>
                <c:pt idx="45">
                  <c:v>17086.2</c:v>
                </c:pt>
                <c:pt idx="46">
                  <c:v>1761.9</c:v>
                </c:pt>
                <c:pt idx="47">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再エネ比較シート!$BI$13:$BI$60</c:f>
              <c:numCache>
                <c:formatCode>#,##0_);[Red]\(#,##0\)</c:formatCode>
                <c:ptCount val="48"/>
                <c:pt idx="0">
                  <c:v>2350</c:v>
                </c:pt>
                <c:pt idx="1">
                  <c:v>0</c:v>
                </c:pt>
                <c:pt idx="2">
                  <c:v>23024</c:v>
                </c:pt>
                <c:pt idx="3">
                  <c:v>14949.5</c:v>
                </c:pt>
                <c:pt idx="4">
                  <c:v>46449</c:v>
                </c:pt>
                <c:pt idx="5">
                  <c:v>0</c:v>
                </c:pt>
                <c:pt idx="6">
                  <c:v>440</c:v>
                </c:pt>
                <c:pt idx="7">
                  <c:v>0</c:v>
                </c:pt>
                <c:pt idx="8">
                  <c:v>0</c:v>
                </c:pt>
                <c:pt idx="9">
                  <c:v>0</c:v>
                </c:pt>
                <c:pt idx="10">
                  <c:v>0</c:v>
                </c:pt>
                <c:pt idx="11">
                  <c:v>0</c:v>
                </c:pt>
                <c:pt idx="12">
                  <c:v>0</c:v>
                </c:pt>
                <c:pt idx="13">
                  <c:v>0</c:v>
                </c:pt>
                <c:pt idx="14">
                  <c:v>280</c:v>
                </c:pt>
                <c:pt idx="15">
                  <c:v>0</c:v>
                </c:pt>
                <c:pt idx="16">
                  <c:v>0</c:v>
                </c:pt>
                <c:pt idx="17">
                  <c:v>0</c:v>
                </c:pt>
                <c:pt idx="18">
                  <c:v>0</c:v>
                </c:pt>
                <c:pt idx="19">
                  <c:v>20</c:v>
                </c:pt>
                <c:pt idx="20">
                  <c:v>2426.8000000000002</c:v>
                </c:pt>
                <c:pt idx="21">
                  <c:v>110</c:v>
                </c:pt>
                <c:pt idx="22">
                  <c:v>0</c:v>
                </c:pt>
                <c:pt idx="23">
                  <c:v>0</c:v>
                </c:pt>
                <c:pt idx="24">
                  <c:v>0</c:v>
                </c:pt>
                <c:pt idx="25">
                  <c:v>0</c:v>
                </c:pt>
                <c:pt idx="26">
                  <c:v>0</c:v>
                </c:pt>
                <c:pt idx="27">
                  <c:v>0</c:v>
                </c:pt>
                <c:pt idx="28">
                  <c:v>0</c:v>
                </c:pt>
                <c:pt idx="29">
                  <c:v>0</c:v>
                </c:pt>
                <c:pt idx="30">
                  <c:v>20</c:v>
                </c:pt>
                <c:pt idx="31">
                  <c:v>0</c:v>
                </c:pt>
                <c:pt idx="32">
                  <c:v>0</c:v>
                </c:pt>
                <c:pt idx="33">
                  <c:v>0</c:v>
                </c:pt>
                <c:pt idx="34">
                  <c:v>0</c:v>
                </c:pt>
                <c:pt idx="35">
                  <c:v>0</c:v>
                </c:pt>
                <c:pt idx="36">
                  <c:v>0</c:v>
                </c:pt>
                <c:pt idx="37">
                  <c:v>0</c:v>
                </c:pt>
                <c:pt idx="38">
                  <c:v>0</c:v>
                </c:pt>
                <c:pt idx="39">
                  <c:v>0</c:v>
                </c:pt>
                <c:pt idx="40">
                  <c:v>0</c:v>
                </c:pt>
                <c:pt idx="41">
                  <c:v>115</c:v>
                </c:pt>
                <c:pt idx="42">
                  <c:v>9472.2999999999993</c:v>
                </c:pt>
                <c:pt idx="43">
                  <c:v>30863.1</c:v>
                </c:pt>
                <c:pt idx="44">
                  <c:v>0</c:v>
                </c:pt>
                <c:pt idx="45">
                  <c:v>6384.5</c:v>
                </c:pt>
                <c:pt idx="46">
                  <c:v>0</c:v>
                </c:pt>
                <c:pt idx="47">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再エネ比較シート!$BJ$13:$BJ$60</c:f>
              <c:numCache>
                <c:formatCode>#,##0_);[Red]\(#,##0\)</c:formatCode>
                <c:ptCount val="48"/>
                <c:pt idx="0">
                  <c:v>330975.26</c:v>
                </c:pt>
                <c:pt idx="1">
                  <c:v>102146.58900000001</c:v>
                </c:pt>
                <c:pt idx="2">
                  <c:v>127271.64799999999</c:v>
                </c:pt>
                <c:pt idx="3">
                  <c:v>273914.11499999999</c:v>
                </c:pt>
                <c:pt idx="4">
                  <c:v>40565.815999999999</c:v>
                </c:pt>
                <c:pt idx="5">
                  <c:v>79888.062999999995</c:v>
                </c:pt>
                <c:pt idx="6">
                  <c:v>320251.18799999997</c:v>
                </c:pt>
                <c:pt idx="7">
                  <c:v>334881.66200000007</c:v>
                </c:pt>
                <c:pt idx="8">
                  <c:v>66895.459999999992</c:v>
                </c:pt>
                <c:pt idx="9">
                  <c:v>32569</c:v>
                </c:pt>
                <c:pt idx="10">
                  <c:v>45762.976999999999</c:v>
                </c:pt>
                <c:pt idx="11">
                  <c:v>129466.06899999999</c:v>
                </c:pt>
                <c:pt idx="12">
                  <c:v>191275.117</c:v>
                </c:pt>
                <c:pt idx="13">
                  <c:v>126741.946</c:v>
                </c:pt>
                <c:pt idx="14">
                  <c:v>27017.71</c:v>
                </c:pt>
                <c:pt idx="15">
                  <c:v>73698.138000000006</c:v>
                </c:pt>
                <c:pt idx="16">
                  <c:v>11735</c:v>
                </c:pt>
                <c:pt idx="17">
                  <c:v>45475.829000000005</c:v>
                </c:pt>
                <c:pt idx="18">
                  <c:v>28326.92</c:v>
                </c:pt>
                <c:pt idx="19">
                  <c:v>36278.199999999997</c:v>
                </c:pt>
                <c:pt idx="20">
                  <c:v>49114</c:v>
                </c:pt>
                <c:pt idx="21">
                  <c:v>264096.05199999997</c:v>
                </c:pt>
                <c:pt idx="22">
                  <c:v>564724.52599999995</c:v>
                </c:pt>
                <c:pt idx="23">
                  <c:v>105180.22899999999</c:v>
                </c:pt>
                <c:pt idx="24">
                  <c:v>13253.269</c:v>
                </c:pt>
                <c:pt idx="25">
                  <c:v>24429.762999999999</c:v>
                </c:pt>
                <c:pt idx="26">
                  <c:v>133457.53899999999</c:v>
                </c:pt>
                <c:pt idx="27">
                  <c:v>442879.69799999997</c:v>
                </c:pt>
                <c:pt idx="28">
                  <c:v>20049.25</c:v>
                </c:pt>
                <c:pt idx="29">
                  <c:v>30913</c:v>
                </c:pt>
                <c:pt idx="30">
                  <c:v>104999.9</c:v>
                </c:pt>
                <c:pt idx="31">
                  <c:v>166376.50200000001</c:v>
                </c:pt>
                <c:pt idx="32">
                  <c:v>41367.017999999996</c:v>
                </c:pt>
                <c:pt idx="33">
                  <c:v>241228.04099999997</c:v>
                </c:pt>
                <c:pt idx="34">
                  <c:v>519047.87900000002</c:v>
                </c:pt>
                <c:pt idx="35">
                  <c:v>157777.011</c:v>
                </c:pt>
                <c:pt idx="36">
                  <c:v>2560.1800000000003</c:v>
                </c:pt>
                <c:pt idx="37">
                  <c:v>94733.516999999993</c:v>
                </c:pt>
                <c:pt idx="38">
                  <c:v>81616.440999999992</c:v>
                </c:pt>
                <c:pt idx="39">
                  <c:v>520439.75</c:v>
                </c:pt>
                <c:pt idx="40">
                  <c:v>14302.1</c:v>
                </c:pt>
                <c:pt idx="41">
                  <c:v>14083.624</c:v>
                </c:pt>
                <c:pt idx="42">
                  <c:v>40176.575000000004</c:v>
                </c:pt>
                <c:pt idx="43">
                  <c:v>116210</c:v>
                </c:pt>
                <c:pt idx="44">
                  <c:v>104289.51300000001</c:v>
                </c:pt>
                <c:pt idx="45">
                  <c:v>101243.86199999999</c:v>
                </c:pt>
                <c:pt idx="46">
                  <c:v>59827</c:v>
                </c:pt>
                <c:pt idx="47">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再エネ比較シート!$BK$13:$BK$60</c:f>
              <c:numCache>
                <c:formatCode>#,##0_);[Red]\(#,##0\)</c:formatCode>
                <c:ptCount val="48"/>
                <c:pt idx="0">
                  <c:v>3984367.8099999446</c:v>
                </c:pt>
                <c:pt idx="1">
                  <c:v>1979299.889000003</c:v>
                </c:pt>
                <c:pt idx="2">
                  <c:v>1644563.3479999886</c:v>
                </c:pt>
                <c:pt idx="3">
                  <c:v>2700799.4149999693</c:v>
                </c:pt>
                <c:pt idx="4">
                  <c:v>1160504.6160000011</c:v>
                </c:pt>
                <c:pt idx="5">
                  <c:v>642132.46300000127</c:v>
                </c:pt>
                <c:pt idx="6">
                  <c:v>3732897.7879999788</c:v>
                </c:pt>
                <c:pt idx="7">
                  <c:v>5010205.6620001523</c:v>
                </c:pt>
                <c:pt idx="8">
                  <c:v>3263989.4599999888</c:v>
                </c:pt>
                <c:pt idx="9">
                  <c:v>2907771.9999999586</c:v>
                </c:pt>
                <c:pt idx="10">
                  <c:v>2122402.2470001802</c:v>
                </c:pt>
                <c:pt idx="11">
                  <c:v>3672521.2690001871</c:v>
                </c:pt>
                <c:pt idx="12">
                  <c:v>929714.33700000681</c:v>
                </c:pt>
                <c:pt idx="13">
                  <c:v>1109787.8460000495</c:v>
                </c:pt>
                <c:pt idx="14">
                  <c:v>657325.5100000021</c:v>
                </c:pt>
                <c:pt idx="15">
                  <c:v>467064.74000000034</c:v>
                </c:pt>
                <c:pt idx="16">
                  <c:v>792242.58900000132</c:v>
                </c:pt>
                <c:pt idx="17">
                  <c:v>376750.72500000114</c:v>
                </c:pt>
                <c:pt idx="18">
                  <c:v>876879.11999999429</c:v>
                </c:pt>
                <c:pt idx="19">
                  <c:v>2010426.1999999816</c:v>
                </c:pt>
                <c:pt idx="20">
                  <c:v>1888521.4099999524</c:v>
                </c:pt>
                <c:pt idx="21">
                  <c:v>3049237.352000094</c:v>
                </c:pt>
                <c:pt idx="22">
                  <c:v>3807682.6260001664</c:v>
                </c:pt>
                <c:pt idx="23">
                  <c:v>3229372.1289999522</c:v>
                </c:pt>
                <c:pt idx="24">
                  <c:v>1011996.7689999838</c:v>
                </c:pt>
                <c:pt idx="25">
                  <c:v>681214.66299999598</c:v>
                </c:pt>
                <c:pt idx="26">
                  <c:v>1337858.7390000685</c:v>
                </c:pt>
                <c:pt idx="27">
                  <c:v>3608738.1640000246</c:v>
                </c:pt>
                <c:pt idx="28">
                  <c:v>696916.64999999723</c:v>
                </c:pt>
                <c:pt idx="29">
                  <c:v>1077652.599999994</c:v>
                </c:pt>
                <c:pt idx="30">
                  <c:v>622748.25300000247</c:v>
                </c:pt>
                <c:pt idx="31">
                  <c:v>811147.11600000388</c:v>
                </c:pt>
                <c:pt idx="32">
                  <c:v>2520734.7839999283</c:v>
                </c:pt>
                <c:pt idx="33">
                  <c:v>2126329.6279999716</c:v>
                </c:pt>
                <c:pt idx="34">
                  <c:v>2221701.4799999637</c:v>
                </c:pt>
                <c:pt idx="35">
                  <c:v>1055359.3279999965</c:v>
                </c:pt>
                <c:pt idx="36">
                  <c:v>948253.42799999204</c:v>
                </c:pt>
                <c:pt idx="37">
                  <c:v>1232008.4099999808</c:v>
                </c:pt>
                <c:pt idx="38">
                  <c:v>702282.39800000156</c:v>
                </c:pt>
                <c:pt idx="39">
                  <c:v>3151831.271000091</c:v>
                </c:pt>
                <c:pt idx="40">
                  <c:v>834547.52999999374</c:v>
                </c:pt>
                <c:pt idx="41">
                  <c:v>1163985.0859999838</c:v>
                </c:pt>
                <c:pt idx="42">
                  <c:v>2255346.6069999719</c:v>
                </c:pt>
                <c:pt idx="43">
                  <c:v>1789993.933999981</c:v>
                </c:pt>
                <c:pt idx="44">
                  <c:v>1905712.8039999648</c:v>
                </c:pt>
                <c:pt idx="45">
                  <c:v>2919673.8449999331</c:v>
                </c:pt>
                <c:pt idx="46">
                  <c:v>519822.2960000051</c:v>
                </c:pt>
                <c:pt idx="47">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再エネ比較シート!$BO$13:$BO$60</c:f>
              <c:numCache>
                <c:formatCode>#,##0_);[Red]\(#,##0\)</c:formatCode>
                <c:ptCount val="48"/>
                <c:pt idx="0">
                  <c:v>309329.22462945402</c:v>
                </c:pt>
                <c:pt idx="1">
                  <c:v>98540.173032002145</c:v>
                </c:pt>
                <c:pt idx="2">
                  <c:v>207820.6999919911</c:v>
                </c:pt>
                <c:pt idx="3">
                  <c:v>403317.00766797323</c:v>
                </c:pt>
                <c:pt idx="4">
                  <c:v>59683.047708001184</c:v>
                </c:pt>
                <c:pt idx="5">
                  <c:v>107546.83360800165</c:v>
                </c:pt>
                <c:pt idx="6">
                  <c:v>381039.66015597363</c:v>
                </c:pt>
                <c:pt idx="7">
                  <c:v>633321.44581208949</c:v>
                </c:pt>
                <c:pt idx="8">
                  <c:v>478818.11702398059</c:v>
                </c:pt>
                <c:pt idx="9">
                  <c:v>479466.78188398376</c:v>
                </c:pt>
                <c:pt idx="10">
                  <c:v>977241.11834063148</c:v>
                </c:pt>
                <c:pt idx="11">
                  <c:v>792465.15859212843</c:v>
                </c:pt>
                <c:pt idx="12">
                  <c:v>693671.42420640844</c:v>
                </c:pt>
                <c:pt idx="13">
                  <c:v>749647.27723205532</c:v>
                </c:pt>
                <c:pt idx="14">
                  <c:v>129310.16972400015</c:v>
                </c:pt>
                <c:pt idx="15">
                  <c:v>103210.48801680053</c:v>
                </c:pt>
                <c:pt idx="16">
                  <c:v>99517.079112840802</c:v>
                </c:pt>
                <c:pt idx="17">
                  <c:v>85140.326781361349</c:v>
                </c:pt>
                <c:pt idx="18">
                  <c:v>212250.82295999123</c:v>
                </c:pt>
                <c:pt idx="19">
                  <c:v>571610.67535202205</c:v>
                </c:pt>
                <c:pt idx="20">
                  <c:v>444241.83174116508</c:v>
                </c:pt>
                <c:pt idx="21">
                  <c:v>872096.12089216325</c:v>
                </c:pt>
                <c:pt idx="22">
                  <c:v>1466016.426984289</c:v>
                </c:pt>
                <c:pt idx="23">
                  <c:v>404133.56931596721</c:v>
                </c:pt>
                <c:pt idx="24">
                  <c:v>324036.12037197786</c:v>
                </c:pt>
                <c:pt idx="25">
                  <c:v>277347.13193999149</c:v>
                </c:pt>
                <c:pt idx="26">
                  <c:v>718911.48396007495</c:v>
                </c:pt>
                <c:pt idx="27">
                  <c:v>731641.35601998249</c:v>
                </c:pt>
                <c:pt idx="28">
                  <c:v>230200.29772799133</c:v>
                </c:pt>
                <c:pt idx="29">
                  <c:v>183036.18178799347</c:v>
                </c:pt>
                <c:pt idx="30">
                  <c:v>89059.388248321062</c:v>
                </c:pt>
                <c:pt idx="31">
                  <c:v>106736.65539828203</c:v>
                </c:pt>
                <c:pt idx="32">
                  <c:v>451825.53523568349</c:v>
                </c:pt>
                <c:pt idx="33">
                  <c:v>514045.19137917081</c:v>
                </c:pt>
                <c:pt idx="34">
                  <c:v>296390.58929530618</c:v>
                </c:pt>
                <c:pt idx="35">
                  <c:v>147497.80590575933</c:v>
                </c:pt>
                <c:pt idx="36">
                  <c:v>216371.03173967291</c:v>
                </c:pt>
                <c:pt idx="37">
                  <c:v>289140.19992886152</c:v>
                </c:pt>
                <c:pt idx="38">
                  <c:v>128864.89640112127</c:v>
                </c:pt>
                <c:pt idx="39">
                  <c:v>846414.01013784227</c:v>
                </c:pt>
                <c:pt idx="40">
                  <c:v>237213.59498759001</c:v>
                </c:pt>
                <c:pt idx="41">
                  <c:v>271163.02399102791</c:v>
                </c:pt>
                <c:pt idx="42">
                  <c:v>486450.17455340386</c:v>
                </c:pt>
                <c:pt idx="43">
                  <c:v>267256.55178287055</c:v>
                </c:pt>
                <c:pt idx="44">
                  <c:v>319989.17291770258</c:v>
                </c:pt>
                <c:pt idx="45">
                  <c:v>373671.74303794047</c:v>
                </c:pt>
                <c:pt idx="46">
                  <c:v>163738.55941872034</c:v>
                </c:pt>
                <c:pt idx="47">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再エネ比較シート!$BP$13:$BP$60</c:f>
              <c:numCache>
                <c:formatCode>#,##0_);[Red]\(#,##0\)</c:formatCode>
                <c:ptCount val="48"/>
                <c:pt idx="0">
                  <c:v>2691949.6312959157</c:v>
                </c:pt>
                <c:pt idx="1">
                  <c:v>1160520.9727560014</c:v>
                </c:pt>
                <c:pt idx="2">
                  <c:v>1337717.7700799948</c:v>
                </c:pt>
                <c:pt idx="3">
                  <c:v>2702405.6906279889</c:v>
                </c:pt>
                <c:pt idx="4">
                  <c:v>367048.30729199992</c:v>
                </c:pt>
                <c:pt idx="5">
                  <c:v>375025.07919599995</c:v>
                </c:pt>
                <c:pt idx="6">
                  <c:v>3723854.7193320007</c:v>
                </c:pt>
                <c:pt idx="7">
                  <c:v>5321588.0839921022</c:v>
                </c:pt>
                <c:pt idx="8">
                  <c:v>3684982.6389360065</c:v>
                </c:pt>
                <c:pt idx="9">
                  <c:v>3171645.012203963</c:v>
                </c:pt>
                <c:pt idx="10">
                  <c:v>1631438.612219983</c:v>
                </c:pt>
                <c:pt idx="11">
                  <c:v>3728604.3536641062</c:v>
                </c:pt>
                <c:pt idx="12">
                  <c:v>208653.08833199981</c:v>
                </c:pt>
                <c:pt idx="13">
                  <c:v>447867.48825600458</c:v>
                </c:pt>
                <c:pt idx="14">
                  <c:v>486815.49507600273</c:v>
                </c:pt>
                <c:pt idx="15">
                  <c:v>359324.26455911977</c:v>
                </c:pt>
                <c:pt idx="16">
                  <c:v>773355.31391832069</c:v>
                </c:pt>
                <c:pt idx="17">
                  <c:v>279479.23813367996</c:v>
                </c:pt>
                <c:pt idx="18">
                  <c:v>789052.26609600196</c:v>
                </c:pt>
                <c:pt idx="19">
                  <c:v>1760676.4970519517</c:v>
                </c:pt>
                <c:pt idx="20">
                  <c:v>1742808.5226959756</c:v>
                </c:pt>
                <c:pt idx="21">
                  <c:v>2424190.9025879442</c:v>
                </c:pt>
                <c:pt idx="22">
                  <c:v>2575011.8655119012</c:v>
                </c:pt>
                <c:pt idx="23">
                  <c:v>3401144.7981359735</c:v>
                </c:pt>
                <c:pt idx="24">
                  <c:v>961594.66780800291</c:v>
                </c:pt>
                <c:pt idx="25">
                  <c:v>560635.15922400402</c:v>
                </c:pt>
                <c:pt idx="26">
                  <c:v>799492.6785000083</c:v>
                </c:pt>
                <c:pt idx="27">
                  <c:v>3306396.2929919632</c:v>
                </c:pt>
                <c:pt idx="28">
                  <c:v>618107.75846400589</c:v>
                </c:pt>
                <c:pt idx="29">
                  <c:v>958308.53513999924</c:v>
                </c:pt>
                <c:pt idx="30">
                  <c:v>482150.5398709221</c:v>
                </c:pt>
                <c:pt idx="31">
                  <c:v>429934.55977020285</c:v>
                </c:pt>
                <c:pt idx="32">
                  <c:v>2746476.7932245457</c:v>
                </c:pt>
                <c:pt idx="33">
                  <c:v>1914109.1530345145</c:v>
                </c:pt>
                <c:pt idx="34">
                  <c:v>1766354.894090367</c:v>
                </c:pt>
                <c:pt idx="35">
                  <c:v>952649.59457843588</c:v>
                </c:pt>
                <c:pt idx="36">
                  <c:v>1012279.8997718371</c:v>
                </c:pt>
                <c:pt idx="37">
                  <c:v>991663.67326043488</c:v>
                </c:pt>
                <c:pt idx="38">
                  <c:v>550541.94618756068</c:v>
                </c:pt>
                <c:pt idx="39">
                  <c:v>2491295.6285063853</c:v>
                </c:pt>
                <c:pt idx="40">
                  <c:v>723116.78065200255</c:v>
                </c:pt>
                <c:pt idx="41">
                  <c:v>1069506.5529539918</c:v>
                </c:pt>
                <c:pt idx="42">
                  <c:v>2115572.8992312024</c:v>
                </c:pt>
                <c:pt idx="43">
                  <c:v>1797655.0597355852</c:v>
                </c:pt>
                <c:pt idx="44">
                  <c:v>1820713.5443315729</c:v>
                </c:pt>
                <c:pt idx="45">
                  <c:v>2923297.7481359323</c:v>
                </c:pt>
                <c:pt idx="46">
                  <c:v>403894.50138240622</c:v>
                </c:pt>
                <c:pt idx="47">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再エネ比較シート!$BQ$13:$BQ$60</c:f>
              <c:numCache>
                <c:formatCode>#,##0_);[Red]\(#,##0\)</c:formatCode>
                <c:ptCount val="48"/>
                <c:pt idx="0">
                  <c:v>2529973.7498880005</c:v>
                </c:pt>
                <c:pt idx="1">
                  <c:v>1984639.9927680001</c:v>
                </c:pt>
                <c:pt idx="2">
                  <c:v>612595.25865600014</c:v>
                </c:pt>
                <c:pt idx="3">
                  <c:v>61149.663551999998</c:v>
                </c:pt>
                <c:pt idx="4">
                  <c:v>1528699.4426879997</c:v>
                </c:pt>
                <c:pt idx="5">
                  <c:v>266265.66623999999</c:v>
                </c:pt>
                <c:pt idx="6">
                  <c:v>487201.88553600007</c:v>
                </c:pt>
                <c:pt idx="7">
                  <c:v>232844.668416</c:v>
                </c:pt>
                <c:pt idx="8">
                  <c:v>0</c:v>
                </c:pt>
                <c:pt idx="9">
                  <c:v>121.65888000000001</c:v>
                </c:pt>
                <c:pt idx="10">
                  <c:v>0</c:v>
                </c:pt>
                <c:pt idx="11">
                  <c:v>136708.30070399999</c:v>
                </c:pt>
                <c:pt idx="12">
                  <c:v>4236.3360000000002</c:v>
                </c:pt>
                <c:pt idx="13">
                  <c:v>11666.2176</c:v>
                </c:pt>
                <c:pt idx="14">
                  <c:v>59751.020928000005</c:v>
                </c:pt>
                <c:pt idx="15">
                  <c:v>7169.1840000000002</c:v>
                </c:pt>
                <c:pt idx="16">
                  <c:v>239897.84198400003</c:v>
                </c:pt>
                <c:pt idx="17">
                  <c:v>76145.423999999999</c:v>
                </c:pt>
                <c:pt idx="18">
                  <c:v>27.807744000000003</c:v>
                </c:pt>
                <c:pt idx="19">
                  <c:v>0</c:v>
                </c:pt>
                <c:pt idx="20">
                  <c:v>19993.333440000002</c:v>
                </c:pt>
                <c:pt idx="21">
                  <c:v>402545.11939199996</c:v>
                </c:pt>
                <c:pt idx="22">
                  <c:v>149336.92694400001</c:v>
                </c:pt>
                <c:pt idx="23">
                  <c:v>438968.70182399999</c:v>
                </c:pt>
                <c:pt idx="24">
                  <c:v>0</c:v>
                </c:pt>
                <c:pt idx="25">
                  <c:v>5.4311999999999996</c:v>
                </c:pt>
                <c:pt idx="26">
                  <c:v>0</c:v>
                </c:pt>
                <c:pt idx="27">
                  <c:v>119703.648</c:v>
                </c:pt>
                <c:pt idx="28">
                  <c:v>0</c:v>
                </c:pt>
                <c:pt idx="29">
                  <c:v>367237.75718399999</c:v>
                </c:pt>
                <c:pt idx="30">
                  <c:v>123831.36</c:v>
                </c:pt>
                <c:pt idx="31">
                  <c:v>386823.09888000001</c:v>
                </c:pt>
                <c:pt idx="32">
                  <c:v>0</c:v>
                </c:pt>
                <c:pt idx="33">
                  <c:v>0</c:v>
                </c:pt>
                <c:pt idx="34">
                  <c:v>254472.35855999999</c:v>
                </c:pt>
                <c:pt idx="35">
                  <c:v>117357.58684800001</c:v>
                </c:pt>
                <c:pt idx="36">
                  <c:v>127.74182399999999</c:v>
                </c:pt>
                <c:pt idx="37">
                  <c:v>280789.12953600002</c:v>
                </c:pt>
                <c:pt idx="38">
                  <c:v>192340.95129600001</c:v>
                </c:pt>
                <c:pt idx="39">
                  <c:v>78879.490080000003</c:v>
                </c:pt>
                <c:pt idx="40">
                  <c:v>156290.16643199997</c:v>
                </c:pt>
                <c:pt idx="41">
                  <c:v>249659.92431360003</c:v>
                </c:pt>
                <c:pt idx="42">
                  <c:v>92890.248095999981</c:v>
                </c:pt>
                <c:pt idx="43">
                  <c:v>55216.620672000012</c:v>
                </c:pt>
                <c:pt idx="44">
                  <c:v>201817.9608</c:v>
                </c:pt>
                <c:pt idx="45">
                  <c:v>594387.70377600018</c:v>
                </c:pt>
                <c:pt idx="46">
                  <c:v>35750.330879999994</c:v>
                </c:pt>
                <c:pt idx="47">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再エネ比較シート!$BR$13:$BR$60</c:f>
              <c:numCache>
                <c:formatCode>#,##0_);[Red]\(#,##0\)</c:formatCode>
                <c:ptCount val="48"/>
                <c:pt idx="0">
                  <c:v>1017760.2768</c:v>
                </c:pt>
                <c:pt idx="1">
                  <c:v>21864.959999999999</c:v>
                </c:pt>
                <c:pt idx="2">
                  <c:v>146187.2304</c:v>
                </c:pt>
                <c:pt idx="3">
                  <c:v>24804.1152</c:v>
                </c:pt>
                <c:pt idx="4">
                  <c:v>223940.28959999999</c:v>
                </c:pt>
                <c:pt idx="5">
                  <c:v>349791.53039999993</c:v>
                </c:pt>
                <c:pt idx="6">
                  <c:v>290283.09839999996</c:v>
                </c:pt>
                <c:pt idx="7">
                  <c:v>91115.388000000006</c:v>
                </c:pt>
                <c:pt idx="8">
                  <c:v>64597.291199999992</c:v>
                </c:pt>
                <c:pt idx="9">
                  <c:v>409355.15040000004</c:v>
                </c:pt>
                <c:pt idx="10">
                  <c:v>152390.3616</c:v>
                </c:pt>
                <c:pt idx="11">
                  <c:v>5255.4744000000001</c:v>
                </c:pt>
                <c:pt idx="12">
                  <c:v>3925.1807999999996</c:v>
                </c:pt>
                <c:pt idx="13">
                  <c:v>75931.855200000005</c:v>
                </c:pt>
                <c:pt idx="14">
                  <c:v>666179.0784</c:v>
                </c:pt>
                <c:pt idx="15">
                  <c:v>170394.78959999999</c:v>
                </c:pt>
                <c:pt idx="16">
                  <c:v>13173.638399999998</c:v>
                </c:pt>
                <c:pt idx="17">
                  <c:v>73567.180800000002</c:v>
                </c:pt>
                <c:pt idx="18">
                  <c:v>395050.42080000002</c:v>
                </c:pt>
                <c:pt idx="19">
                  <c:v>876546.79919999978</c:v>
                </c:pt>
                <c:pt idx="20">
                  <c:v>736147.47600000002</c:v>
                </c:pt>
                <c:pt idx="21">
                  <c:v>212279.32800000001</c:v>
                </c:pt>
                <c:pt idx="22">
                  <c:v>31343.630399999998</c:v>
                </c:pt>
                <c:pt idx="23">
                  <c:v>74320.891199999998</c:v>
                </c:pt>
                <c:pt idx="24">
                  <c:v>9353.5776000000005</c:v>
                </c:pt>
                <c:pt idx="25">
                  <c:v>9699.9480000000003</c:v>
                </c:pt>
                <c:pt idx="26">
                  <c:v>5023.1591999999991</c:v>
                </c:pt>
                <c:pt idx="27">
                  <c:v>7879.2696000000005</c:v>
                </c:pt>
                <c:pt idx="28">
                  <c:v>93381.249599999996</c:v>
                </c:pt>
                <c:pt idx="29">
                  <c:v>3718.0944</c:v>
                </c:pt>
                <c:pt idx="30">
                  <c:v>115717.14719999999</c:v>
                </c:pt>
                <c:pt idx="31">
                  <c:v>277242.96240000002</c:v>
                </c:pt>
                <c:pt idx="32">
                  <c:v>139606.19280000002</c:v>
                </c:pt>
                <c:pt idx="33">
                  <c:v>51069.398399999998</c:v>
                </c:pt>
                <c:pt idx="34">
                  <c:v>16798.7016</c:v>
                </c:pt>
                <c:pt idx="35">
                  <c:v>2424.5927999999999</c:v>
                </c:pt>
                <c:pt idx="36">
                  <c:v>340.06319999999999</c:v>
                </c:pt>
                <c:pt idx="37">
                  <c:v>91495.396800000002</c:v>
                </c:pt>
                <c:pt idx="38">
                  <c:v>44923.5576</c:v>
                </c:pt>
                <c:pt idx="39">
                  <c:v>33645.758399999999</c:v>
                </c:pt>
                <c:pt idx="40">
                  <c:v>20885.241599999998</c:v>
                </c:pt>
                <c:pt idx="41">
                  <c:v>1991.4984000000002</c:v>
                </c:pt>
                <c:pt idx="42">
                  <c:v>831724.1568</c:v>
                </c:pt>
                <c:pt idx="43">
                  <c:v>188136.41759999999</c:v>
                </c:pt>
                <c:pt idx="44">
                  <c:v>343975.76639999996</c:v>
                </c:pt>
                <c:pt idx="45">
                  <c:v>89805.06719999999</c:v>
                </c:pt>
                <c:pt idx="46">
                  <c:v>9260.5464000000011</c:v>
                </c:pt>
                <c:pt idx="47">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再エネ比較シート!$BS$13:$BS$60</c:f>
              <c:numCache>
                <c:formatCode>#,##0_);[Red]\(#,##0\)</c:formatCode>
                <c:ptCount val="48"/>
                <c:pt idx="0">
                  <c:v>16468.8</c:v>
                </c:pt>
                <c:pt idx="1">
                  <c:v>0</c:v>
                </c:pt>
                <c:pt idx="2">
                  <c:v>161352.19200000001</c:v>
                </c:pt>
                <c:pt idx="3">
                  <c:v>104766.09600000001</c:v>
                </c:pt>
                <c:pt idx="4">
                  <c:v>325514.592</c:v>
                </c:pt>
                <c:pt idx="5">
                  <c:v>0</c:v>
                </c:pt>
                <c:pt idx="6">
                  <c:v>3083.52</c:v>
                </c:pt>
                <c:pt idx="7">
                  <c:v>0</c:v>
                </c:pt>
                <c:pt idx="8">
                  <c:v>0</c:v>
                </c:pt>
                <c:pt idx="9">
                  <c:v>0</c:v>
                </c:pt>
                <c:pt idx="10">
                  <c:v>0</c:v>
                </c:pt>
                <c:pt idx="11">
                  <c:v>0</c:v>
                </c:pt>
                <c:pt idx="12">
                  <c:v>0</c:v>
                </c:pt>
                <c:pt idx="13">
                  <c:v>0</c:v>
                </c:pt>
                <c:pt idx="14">
                  <c:v>1962.24</c:v>
                </c:pt>
                <c:pt idx="15">
                  <c:v>0</c:v>
                </c:pt>
                <c:pt idx="16">
                  <c:v>0</c:v>
                </c:pt>
                <c:pt idx="17">
                  <c:v>0</c:v>
                </c:pt>
                <c:pt idx="18">
                  <c:v>0</c:v>
                </c:pt>
                <c:pt idx="19">
                  <c:v>140.16</c:v>
                </c:pt>
                <c:pt idx="20">
                  <c:v>17007.014400000004</c:v>
                </c:pt>
                <c:pt idx="21">
                  <c:v>770.88</c:v>
                </c:pt>
                <c:pt idx="22">
                  <c:v>0</c:v>
                </c:pt>
                <c:pt idx="23">
                  <c:v>0</c:v>
                </c:pt>
                <c:pt idx="24">
                  <c:v>0</c:v>
                </c:pt>
                <c:pt idx="25">
                  <c:v>0</c:v>
                </c:pt>
                <c:pt idx="26">
                  <c:v>0</c:v>
                </c:pt>
                <c:pt idx="27">
                  <c:v>0</c:v>
                </c:pt>
                <c:pt idx="28">
                  <c:v>0</c:v>
                </c:pt>
                <c:pt idx="29">
                  <c:v>0</c:v>
                </c:pt>
                <c:pt idx="30">
                  <c:v>140.16</c:v>
                </c:pt>
                <c:pt idx="31">
                  <c:v>0</c:v>
                </c:pt>
                <c:pt idx="32">
                  <c:v>0</c:v>
                </c:pt>
                <c:pt idx="33">
                  <c:v>0</c:v>
                </c:pt>
                <c:pt idx="34">
                  <c:v>0</c:v>
                </c:pt>
                <c:pt idx="35">
                  <c:v>0</c:v>
                </c:pt>
                <c:pt idx="36">
                  <c:v>0</c:v>
                </c:pt>
                <c:pt idx="37">
                  <c:v>0</c:v>
                </c:pt>
                <c:pt idx="38">
                  <c:v>0</c:v>
                </c:pt>
                <c:pt idx="39">
                  <c:v>0</c:v>
                </c:pt>
                <c:pt idx="40">
                  <c:v>0</c:v>
                </c:pt>
                <c:pt idx="41">
                  <c:v>805.92</c:v>
                </c:pt>
                <c:pt idx="42">
                  <c:v>66381.878400000001</c:v>
                </c:pt>
                <c:pt idx="43">
                  <c:v>216288.60479999997</c:v>
                </c:pt>
                <c:pt idx="44">
                  <c:v>0</c:v>
                </c:pt>
                <c:pt idx="45">
                  <c:v>44742.576000000001</c:v>
                </c:pt>
                <c:pt idx="46">
                  <c:v>0</c:v>
                </c:pt>
                <c:pt idx="47">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再エネ比較シート!$BT$13:$BT$60</c:f>
              <c:numCache>
                <c:formatCode>#,##0_);[Red]\(#,##0\)</c:formatCode>
                <c:ptCount val="48"/>
                <c:pt idx="0">
                  <c:v>2319474.6220800001</c:v>
                </c:pt>
                <c:pt idx="1">
                  <c:v>715843.29571200011</c:v>
                </c:pt>
                <c:pt idx="2">
                  <c:v>891919.70918400004</c:v>
                </c:pt>
                <c:pt idx="3">
                  <c:v>1919590.1179199999</c:v>
                </c:pt>
                <c:pt idx="4">
                  <c:v>284285.23852799996</c:v>
                </c:pt>
                <c:pt idx="5">
                  <c:v>559855.54550399992</c:v>
                </c:pt>
                <c:pt idx="6">
                  <c:v>2244320.3255040003</c:v>
                </c:pt>
                <c:pt idx="7">
                  <c:v>2346850.6872960003</c:v>
                </c:pt>
                <c:pt idx="8">
                  <c:v>468803.38367999991</c:v>
                </c:pt>
                <c:pt idx="9">
                  <c:v>228243.552</c:v>
                </c:pt>
                <c:pt idx="10">
                  <c:v>320706.94281599997</c:v>
                </c:pt>
                <c:pt idx="11">
                  <c:v>907298.21155199991</c:v>
                </c:pt>
                <c:pt idx="12">
                  <c:v>1340456.0199359998</c:v>
                </c:pt>
                <c:pt idx="13">
                  <c:v>888207.55756799993</c:v>
                </c:pt>
                <c:pt idx="14">
                  <c:v>189340.11167999997</c:v>
                </c:pt>
                <c:pt idx="15">
                  <c:v>516476.55110400001</c:v>
                </c:pt>
                <c:pt idx="16">
                  <c:v>82238.880000000005</c:v>
                </c:pt>
                <c:pt idx="17">
                  <c:v>318694.60963200004</c:v>
                </c:pt>
                <c:pt idx="18">
                  <c:v>198515.05535999994</c:v>
                </c:pt>
                <c:pt idx="19">
                  <c:v>254237.62560000003</c:v>
                </c:pt>
                <c:pt idx="20">
                  <c:v>344190.91200000001</c:v>
                </c:pt>
                <c:pt idx="21">
                  <c:v>1850785.1324159997</c:v>
                </c:pt>
                <c:pt idx="22">
                  <c:v>3957589.4782079998</c:v>
                </c:pt>
                <c:pt idx="23">
                  <c:v>737103.04483200004</c:v>
                </c:pt>
                <c:pt idx="24">
                  <c:v>92878.909151999993</c:v>
                </c:pt>
                <c:pt idx="25">
                  <c:v>171203.77910400004</c:v>
                </c:pt>
                <c:pt idx="26">
                  <c:v>935270.43331200001</c:v>
                </c:pt>
                <c:pt idx="27">
                  <c:v>3103700.9235839997</c:v>
                </c:pt>
                <c:pt idx="28">
                  <c:v>140505.144</c:v>
                </c:pt>
                <c:pt idx="29">
                  <c:v>216638.304</c:v>
                </c:pt>
                <c:pt idx="30">
                  <c:v>735839.29919999989</c:v>
                </c:pt>
                <c:pt idx="31">
                  <c:v>1165966.526016</c:v>
                </c:pt>
                <c:pt idx="32">
                  <c:v>289900.06214399991</c:v>
                </c:pt>
                <c:pt idx="33">
                  <c:v>1690526.1113279997</c:v>
                </c:pt>
                <c:pt idx="34">
                  <c:v>3637487.5360320001</c:v>
                </c:pt>
                <c:pt idx="35">
                  <c:v>1105701.2930879998</c:v>
                </c:pt>
                <c:pt idx="36">
                  <c:v>17941.741440000002</c:v>
                </c:pt>
                <c:pt idx="37">
                  <c:v>663892.48713599995</c:v>
                </c:pt>
                <c:pt idx="38">
                  <c:v>571968.01852799999</c:v>
                </c:pt>
                <c:pt idx="39">
                  <c:v>3647241.7680000002</c:v>
                </c:pt>
                <c:pt idx="40">
                  <c:v>100229.1168</c:v>
                </c:pt>
                <c:pt idx="41">
                  <c:v>98698.036991999994</c:v>
                </c:pt>
                <c:pt idx="42">
                  <c:v>281557.4376</c:v>
                </c:pt>
                <c:pt idx="43">
                  <c:v>814399.68</c:v>
                </c:pt>
                <c:pt idx="44">
                  <c:v>730860.9071040001</c:v>
                </c:pt>
                <c:pt idx="45">
                  <c:v>709516.98489599989</c:v>
                </c:pt>
                <c:pt idx="46">
                  <c:v>419267.61599999998</c:v>
                </c:pt>
                <c:pt idx="47">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再エネ比較シート!$BU$13:$BU$60</c:f>
              <c:numCache>
                <c:formatCode>#,##0_);[Red]\(#,##0\)</c:formatCode>
                <c:ptCount val="48"/>
                <c:pt idx="0">
                  <c:v>8884956.3046933711</c:v>
                </c:pt>
                <c:pt idx="1">
                  <c:v>3981409.3942680038</c:v>
                </c:pt>
                <c:pt idx="2">
                  <c:v>3357592.8603119859</c:v>
                </c:pt>
                <c:pt idx="3">
                  <c:v>5216032.6909679621</c:v>
                </c:pt>
                <c:pt idx="4">
                  <c:v>2789170.917816001</c:v>
                </c:pt>
                <c:pt idx="5">
                  <c:v>1658484.6549480017</c:v>
                </c:pt>
                <c:pt idx="6">
                  <c:v>7129783.2089279741</c:v>
                </c:pt>
                <c:pt idx="7">
                  <c:v>8625720.273516193</c:v>
                </c:pt>
                <c:pt idx="8">
                  <c:v>4697201.4308399875</c:v>
                </c:pt>
                <c:pt idx="9">
                  <c:v>4288832.1553679472</c:v>
                </c:pt>
                <c:pt idx="10">
                  <c:v>3081777.0349766146</c:v>
                </c:pt>
                <c:pt idx="11">
                  <c:v>5570331.4989122339</c:v>
                </c:pt>
                <c:pt idx="12">
                  <c:v>2250942.0492744083</c:v>
                </c:pt>
                <c:pt idx="13">
                  <c:v>2173320.3958560601</c:v>
                </c:pt>
                <c:pt idx="14">
                  <c:v>1533358.1158080027</c:v>
                </c:pt>
                <c:pt idx="15">
                  <c:v>1156575.2772799204</c:v>
                </c:pt>
                <c:pt idx="16">
                  <c:v>1208182.7534151617</c:v>
                </c:pt>
                <c:pt idx="17">
                  <c:v>833026.77934704139</c:v>
                </c:pt>
                <c:pt idx="18">
                  <c:v>1594896.3729599931</c:v>
                </c:pt>
                <c:pt idx="19">
                  <c:v>3463211.7572039734</c:v>
                </c:pt>
                <c:pt idx="20">
                  <c:v>3304389.090277141</c:v>
                </c:pt>
                <c:pt idx="21">
                  <c:v>5762667.4832881074</c:v>
                </c:pt>
                <c:pt idx="22">
                  <c:v>8179298.3280481901</c:v>
                </c:pt>
                <c:pt idx="23">
                  <c:v>5055671.0053079408</c:v>
                </c:pt>
                <c:pt idx="24">
                  <c:v>1387863.2749319808</c:v>
                </c:pt>
                <c:pt idx="25">
                  <c:v>1018891.4494679956</c:v>
                </c:pt>
                <c:pt idx="26">
                  <c:v>2458697.7549720835</c:v>
                </c:pt>
                <c:pt idx="27">
                  <c:v>7269321.4901959458</c:v>
                </c:pt>
                <c:pt idx="28">
                  <c:v>1082194.4497919972</c:v>
                </c:pt>
                <c:pt idx="29">
                  <c:v>1728938.8725119927</c:v>
                </c:pt>
                <c:pt idx="30">
                  <c:v>1546737.8945192429</c:v>
                </c:pt>
                <c:pt idx="31">
                  <c:v>2366703.8024644852</c:v>
                </c:pt>
                <c:pt idx="32">
                  <c:v>3627808.583404229</c:v>
                </c:pt>
                <c:pt idx="33">
                  <c:v>4169749.8541416847</c:v>
                </c:pt>
                <c:pt idx="34">
                  <c:v>5971504.0795776732</c:v>
                </c:pt>
                <c:pt idx="35">
                  <c:v>2325630.8732201951</c:v>
                </c:pt>
                <c:pt idx="36">
                  <c:v>1247060.4779755098</c:v>
                </c:pt>
                <c:pt idx="37">
                  <c:v>2316980.8866612962</c:v>
                </c:pt>
                <c:pt idx="38">
                  <c:v>1488639.3700126819</c:v>
                </c:pt>
                <c:pt idx="39">
                  <c:v>7097476.6551242284</c:v>
                </c:pt>
                <c:pt idx="40">
                  <c:v>1237734.9004715926</c:v>
                </c:pt>
                <c:pt idx="41">
                  <c:v>1691824.9566506194</c:v>
                </c:pt>
                <c:pt idx="42">
                  <c:v>3874576.7946806061</c:v>
                </c:pt>
                <c:pt idx="43">
                  <c:v>3338952.9345904556</c:v>
                </c:pt>
                <c:pt idx="44">
                  <c:v>3417357.3515532757</c:v>
                </c:pt>
                <c:pt idx="45">
                  <c:v>4735421.8230458722</c:v>
                </c:pt>
                <c:pt idx="46">
                  <c:v>1031911.5540811266</c:v>
                </c:pt>
                <c:pt idx="47">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兵庫県</c:v>
                </c:pt>
                <c:pt idx="2">
                  <c:v>兵庫県</c:v>
                </c:pt>
              </c:strCache>
            </c:strRef>
          </c:cat>
          <c:val>
            <c:numRef>
              <c:f>①CO2排出量の現状把握!$AX$43:$AX$45</c:f>
              <c:numCache>
                <c:formatCode>0%</c:formatCode>
                <c:ptCount val="3"/>
                <c:pt idx="0">
                  <c:v>0.42072759503743129</c:v>
                </c:pt>
                <c:pt idx="1">
                  <c:v>0.5868764337781418</c:v>
                </c:pt>
                <c:pt idx="2">
                  <c:v>0.5868764337781418</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兵庫県</c:v>
                </c:pt>
                <c:pt idx="2">
                  <c:v>兵庫県</c:v>
                </c:pt>
              </c:strCache>
            </c:strRef>
          </c:cat>
          <c:val>
            <c:numRef>
              <c:f>①CO2排出量の現状把握!$AY$43:$AY$45</c:f>
              <c:numCache>
                <c:formatCode>0%</c:formatCode>
                <c:ptCount val="3"/>
                <c:pt idx="0">
                  <c:v>0.19118662390594171</c:v>
                </c:pt>
                <c:pt idx="1">
                  <c:v>0.13212371389370792</c:v>
                </c:pt>
                <c:pt idx="2">
                  <c:v>0.13212371389370792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兵庫県</c:v>
                </c:pt>
                <c:pt idx="2">
                  <c:v>兵庫県</c:v>
                </c:pt>
              </c:strCache>
            </c:strRef>
          </c:cat>
          <c:val>
            <c:numRef>
              <c:f>①CO2排出量の現状把握!$AZ$43:$AZ$45</c:f>
              <c:numCache>
                <c:formatCode>0%</c:formatCode>
                <c:ptCount val="3"/>
                <c:pt idx="0">
                  <c:v>0.18034974026133399</c:v>
                </c:pt>
                <c:pt idx="1">
                  <c:v>0.11808553060345138</c:v>
                </c:pt>
                <c:pt idx="2">
                  <c:v>0.11808553060345138</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兵庫県</c:v>
                </c:pt>
                <c:pt idx="2">
                  <c:v>兵庫県</c:v>
                </c:pt>
              </c:strCache>
            </c:strRef>
          </c:cat>
          <c:val>
            <c:numRef>
              <c:f>①CO2排出量の現状把握!$BA$43:$BA$45</c:f>
              <c:numCache>
                <c:formatCode>0%</c:formatCode>
                <c:ptCount val="3"/>
                <c:pt idx="0">
                  <c:v>0.19226168778726088</c:v>
                </c:pt>
                <c:pt idx="1">
                  <c:v>0.14615317589226323</c:v>
                </c:pt>
                <c:pt idx="2">
                  <c:v>0.14615317589226323</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兵庫県</c:v>
                </c:pt>
                <c:pt idx="2">
                  <c:v>兵庫県</c:v>
                </c:pt>
              </c:strCache>
            </c:strRef>
          </c:cat>
          <c:val>
            <c:numRef>
              <c:f>①CO2排出量の現状把握!$BB$43:$BB$45</c:f>
              <c:numCache>
                <c:formatCode>0%</c:formatCode>
                <c:ptCount val="3"/>
                <c:pt idx="0">
                  <c:v>1.5474353008032191E-2</c:v>
                </c:pt>
                <c:pt idx="1">
                  <c:v>1.6761145832435678E-2</c:v>
                </c:pt>
                <c:pt idx="2">
                  <c:v>1.6761145832435678E-2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1871522</c:v>
                </c:pt>
                <c:pt idx="1">
                  <c:v>1871522</c:v>
                </c:pt>
                <c:pt idx="2">
                  <c:v>1871522</c:v>
                </c:pt>
                <c:pt idx="3">
                  <c:v>1871522</c:v>
                </c:pt>
                <c:pt idx="4">
                  <c:v>1871522</c:v>
                </c:pt>
                <c:pt idx="5">
                  <c:v>1848407</c:v>
                </c:pt>
                <c:pt idx="6">
                  <c:v>1848407</c:v>
                </c:pt>
                <c:pt idx="7">
                  <c:v>1848407</c:v>
                </c:pt>
                <c:pt idx="8">
                  <c:v>1848407</c:v>
                </c:pt>
                <c:pt idx="9">
                  <c:v>1848407</c:v>
                </c:pt>
                <c:pt idx="10">
                  <c:v>1848407</c:v>
                </c:pt>
                <c:pt idx="11">
                  <c:v>1873969</c:v>
                </c:pt>
                <c:pt idx="12">
                  <c:v>1873969</c:v>
                </c:pt>
                <c:pt idx="13">
                  <c:v>1873969</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704.9225625220206</c:v>
                </c:pt>
                <c:pt idx="1">
                  <c:v>731.67872261453817</c:v>
                </c:pt>
                <c:pt idx="2">
                  <c:v>719.42129526365102</c:v>
                </c:pt>
                <c:pt idx="3">
                  <c:v>691.28698625254515</c:v>
                </c:pt>
                <c:pt idx="4">
                  <c:v>714.72073745267267</c:v>
                </c:pt>
                <c:pt idx="5">
                  <c:v>703.94650102957382</c:v>
                </c:pt>
                <c:pt idx="6">
                  <c:v>695.76876946614038</c:v>
                </c:pt>
                <c:pt idx="7">
                  <c:v>744.4680566701245</c:v>
                </c:pt>
                <c:pt idx="8">
                  <c:v>738.36591532767955</c:v>
                </c:pt>
                <c:pt idx="9">
                  <c:v>747.6581658756977</c:v>
                </c:pt>
                <c:pt idx="10">
                  <c:v>737.79067940100299</c:v>
                </c:pt>
                <c:pt idx="11">
                  <c:v>902.77579073818595</c:v>
                </c:pt>
                <c:pt idx="12">
                  <c:v>843.02830283372907</c:v>
                </c:pt>
                <c:pt idx="13">
                  <c:v>773.2073359786167</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110800391</c:v>
                </c:pt>
                <c:pt idx="1">
                  <c:v>105831358</c:v>
                </c:pt>
                <c:pt idx="2">
                  <c:v>87543257</c:v>
                </c:pt>
                <c:pt idx="3">
                  <c:v>85106669</c:v>
                </c:pt>
                <c:pt idx="4">
                  <c:v>87190876</c:v>
                </c:pt>
                <c:pt idx="5">
                  <c:v>88034082</c:v>
                </c:pt>
                <c:pt idx="6">
                  <c:v>90325715</c:v>
                </c:pt>
                <c:pt idx="7">
                  <c:v>90275606.520056009</c:v>
                </c:pt>
                <c:pt idx="8">
                  <c:v>89240461.999999985</c:v>
                </c:pt>
                <c:pt idx="9">
                  <c:v>86354990</c:v>
                </c:pt>
                <c:pt idx="10">
                  <c:v>86188660</c:v>
                </c:pt>
                <c:pt idx="11">
                  <c:v>79818757</c:v>
                </c:pt>
                <c:pt idx="12">
                  <c:v>80011344</c:v>
                </c:pt>
                <c:pt idx="13">
                  <c:v>84836405</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5586182</c:v>
                </c:pt>
                <c:pt idx="1">
                  <c:v>5580139</c:v>
                </c:pt>
                <c:pt idx="2">
                  <c:v>5572405</c:v>
                </c:pt>
                <c:pt idx="3">
                  <c:v>5660302</c:v>
                </c:pt>
                <c:pt idx="4">
                  <c:v>5655361</c:v>
                </c:pt>
                <c:pt idx="5">
                  <c:v>5638338</c:v>
                </c:pt>
                <c:pt idx="6">
                  <c:v>5621087</c:v>
                </c:pt>
                <c:pt idx="7">
                  <c:v>5606545</c:v>
                </c:pt>
                <c:pt idx="8">
                  <c:v>5589708</c:v>
                </c:pt>
                <c:pt idx="9">
                  <c:v>5570618</c:v>
                </c:pt>
                <c:pt idx="10">
                  <c:v>5549568</c:v>
                </c:pt>
                <c:pt idx="11">
                  <c:v>5523627</c:v>
                </c:pt>
                <c:pt idx="12">
                  <c:v>5488605</c:v>
                </c:pt>
                <c:pt idx="13">
                  <c:v>5459867</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66900</xdr:colOff>
      <xdr:row>4</xdr:row>
      <xdr:rowOff>160851</xdr:rowOff>
    </xdr:from>
    <xdr:to>
      <xdr:col>4</xdr:col>
      <xdr:colOff>1150245</xdr:colOff>
      <xdr:row>17</xdr:row>
      <xdr:rowOff>24572</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導入設備容量と調達価格等算定委員会「調達価格等に関する意見」の設備利用率から推計しました。設備利用率は実際には地域差等があることから、推計値は実際の発電電力量とは一致しません。目安として御活用ください。なお、推計に用いた前提条件は、「別紙」のシートを御覧ください。</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116871</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19053" y="8107288"/>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0.38234</cdr:x>
      <cdr:y>0.56718</cdr:y>
    </cdr:from>
    <cdr:to>
      <cdr:x>0.65069</cdr:x>
      <cdr:y>0.67025</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72153" y="2304948"/>
          <a:ext cx="963083" cy="41884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0.41283</cdr:x>
      <cdr:y>0.47385</cdr:y>
    </cdr:from>
    <cdr:to>
      <cdr:x>0.65376</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05145" y="1560492"/>
          <a:ext cx="878416" cy="37309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54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54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701617"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701617"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0.86413</cdr:x>
      <cdr:y>0.00327</cdr:y>
    </cdr:from>
    <cdr:to>
      <cdr:x>1</cdr:x>
      <cdr:y>0.01941</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803064" y="114475"/>
          <a:ext cx="1855787" cy="56497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0.85554</cdr:x>
      <cdr:y>0.00437</cdr:y>
    </cdr:from>
    <cdr:to>
      <cdr:x>0.9912</cdr:x>
      <cdr:y>0.01818</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128185" y="153057"/>
          <a:ext cx="1923096" cy="48384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0.8464</cdr:x>
      <cdr:y>0.00323</cdr:y>
    </cdr:from>
    <cdr:to>
      <cdr:x>0.98475</cdr:x>
      <cdr:y>0.0201</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62654" y="112387"/>
          <a:ext cx="1808232" cy="58706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0.82629</cdr:x>
      <cdr:y>0.00262</cdr:y>
    </cdr:from>
    <cdr:to>
      <cdr:x>0.96656</cdr:x>
      <cdr:y>0.02353</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05345" y="59619"/>
          <a:ext cx="1511792" cy="47589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oneCellAnchor>
    <xdr:from>
      <xdr:col>35</xdr:col>
      <xdr:colOff>287746</xdr:colOff>
      <xdr:row>40</xdr:row>
      <xdr:rowOff>101599</xdr:rowOff>
    </xdr:from>
    <xdr:ext cx="4081054" cy="552569"/>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26346" y="8521699"/>
          <a:ext cx="4081054" cy="55256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zoomScale="60" zoomScaleNormal="60" workbookViewId="0">
      <selection activeCell="C2" sqref="C2"/>
    </sheetView>
  </sheetViews>
  <sheetFormatPr defaultColWidth="9.33203125" defaultRowHeight="21.95" customHeight="1"/>
  <cols>
    <col min="1" max="1" width="1.83203125" style="3" customWidth="1"/>
    <col min="2" max="2" width="97.83203125" style="3" customWidth="1"/>
    <col min="3" max="3" width="26.5" style="1" bestFit="1" customWidth="1"/>
    <col min="4" max="4" width="27.33203125" style="13"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59"/>
      <c r="B1" s="259"/>
      <c r="C1" s="260"/>
      <c r="D1" s="260"/>
      <c r="E1" s="261"/>
      <c r="F1" s="258"/>
    </row>
    <row r="2" spans="1:6" ht="35.25">
      <c r="A2" s="259"/>
      <c r="B2" s="262" t="s">
        <v>0</v>
      </c>
      <c r="C2" s="260"/>
      <c r="D2" s="260"/>
      <c r="E2" s="567" t="str">
        <f>年度マスタ!J4</f>
        <v>兵庫県</v>
      </c>
      <c r="F2" s="258"/>
    </row>
    <row r="3" spans="1:6" ht="19.5" thickBot="1">
      <c r="B3" s="5"/>
    </row>
    <row r="4" spans="1:6" ht="21.95" customHeight="1" thickBot="1">
      <c r="B4" s="571" t="s">
        <v>1</v>
      </c>
      <c r="C4" s="572" t="s">
        <v>2</v>
      </c>
      <c r="D4" s="572" t="s">
        <v>3</v>
      </c>
      <c r="E4" s="573" t="s">
        <v>4</v>
      </c>
    </row>
    <row r="5" spans="1:6" ht="21.95" customHeight="1" thickBot="1">
      <c r="B5" s="263" t="s">
        <v>5</v>
      </c>
      <c r="C5" s="397"/>
      <c r="D5" s="398"/>
      <c r="E5" s="399"/>
    </row>
    <row r="6" spans="1:6" ht="21.95" customHeight="1">
      <c r="B6" s="858" t="s">
        <v>6</v>
      </c>
      <c r="C6" s="859"/>
      <c r="D6" s="860"/>
      <c r="E6" s="861"/>
    </row>
    <row r="7" spans="1:6" ht="21.95" customHeight="1">
      <c r="B7" s="862" t="s">
        <v>7</v>
      </c>
      <c r="C7" s="6" t="s">
        <v>8</v>
      </c>
      <c r="D7" s="7" t="s">
        <v>9</v>
      </c>
      <c r="E7" s="991" t="s">
        <v>2678</v>
      </c>
    </row>
    <row r="8" spans="1:6" ht="21.95" customHeight="1">
      <c r="B8" s="862" t="s">
        <v>10</v>
      </c>
      <c r="C8" s="6" t="s">
        <v>11</v>
      </c>
      <c r="D8" s="7" t="s">
        <v>12</v>
      </c>
      <c r="E8" s="991" t="s">
        <v>2679</v>
      </c>
    </row>
    <row r="9" spans="1:6" ht="21.95" customHeight="1">
      <c r="B9" s="862" t="s">
        <v>2683</v>
      </c>
      <c r="C9" s="6" t="s">
        <v>11</v>
      </c>
      <c r="D9" s="7" t="s">
        <v>2672</v>
      </c>
      <c r="E9" s="991" t="s">
        <v>2678</v>
      </c>
    </row>
    <row r="10" spans="1:6" ht="21.95" customHeight="1">
      <c r="B10" s="862" t="s">
        <v>13</v>
      </c>
      <c r="C10" s="6" t="s">
        <v>14</v>
      </c>
      <c r="D10" s="7" t="s">
        <v>2673</v>
      </c>
      <c r="E10" s="991" t="s">
        <v>2680</v>
      </c>
    </row>
    <row r="11" spans="1:6" ht="21.95" customHeight="1">
      <c r="B11" s="864" t="s">
        <v>15</v>
      </c>
      <c r="C11" s="865" t="s">
        <v>16</v>
      </c>
      <c r="D11" s="1075" t="s">
        <v>2672</v>
      </c>
      <c r="E11" s="866" t="s">
        <v>17</v>
      </c>
    </row>
    <row r="12" spans="1:6" ht="21.95" customHeight="1" thickBot="1">
      <c r="C12" s="3"/>
      <c r="D12" s="14"/>
    </row>
    <row r="13" spans="1:6" ht="21.95" customHeight="1" thickBot="1">
      <c r="B13" s="263" t="s">
        <v>18</v>
      </c>
      <c r="C13" s="397"/>
      <c r="D13" s="398"/>
      <c r="E13" s="399"/>
    </row>
    <row r="14" spans="1:6" ht="21.95" customHeight="1">
      <c r="B14" s="858" t="s">
        <v>19</v>
      </c>
      <c r="C14" s="859"/>
      <c r="D14" s="860"/>
      <c r="E14" s="861"/>
    </row>
    <row r="15" spans="1:6" ht="21.95" customHeight="1">
      <c r="B15" s="864" t="s">
        <v>20</v>
      </c>
      <c r="C15" s="865" t="s">
        <v>21</v>
      </c>
      <c r="D15" s="1075" t="s">
        <v>2673</v>
      </c>
      <c r="E15" s="866" t="s">
        <v>22</v>
      </c>
    </row>
    <row r="16" spans="1:6" customFormat="1" ht="21.95" customHeight="1" thickBot="1">
      <c r="E16" s="2"/>
    </row>
    <row r="17" spans="2:5" ht="21.95" customHeight="1" thickBot="1">
      <c r="B17" s="263" t="s">
        <v>23</v>
      </c>
      <c r="C17" s="397"/>
      <c r="D17" s="398"/>
      <c r="E17" s="399"/>
    </row>
    <row r="18" spans="2:5" ht="21.95" customHeight="1">
      <c r="B18" s="858" t="s">
        <v>24</v>
      </c>
      <c r="C18" s="859"/>
      <c r="D18" s="860"/>
      <c r="E18" s="861"/>
    </row>
    <row r="19" spans="2:5" ht="21.95" customHeight="1">
      <c r="B19" s="862" t="s">
        <v>2684</v>
      </c>
      <c r="C19" s="6" t="s">
        <v>8</v>
      </c>
      <c r="D19" s="7" t="s">
        <v>2674</v>
      </c>
      <c r="E19" s="991" t="s">
        <v>25</v>
      </c>
    </row>
    <row r="20" spans="2:5" ht="21.95" customHeight="1">
      <c r="B20" s="862" t="s">
        <v>26</v>
      </c>
      <c r="C20" s="6" t="s">
        <v>14</v>
      </c>
      <c r="D20" s="7" t="s">
        <v>2675</v>
      </c>
      <c r="E20" s="991" t="s">
        <v>2676</v>
      </c>
    </row>
    <row r="21" spans="2:5" ht="21.95" customHeight="1">
      <c r="B21" s="862" t="s">
        <v>2685</v>
      </c>
      <c r="C21" s="6" t="s">
        <v>8</v>
      </c>
      <c r="D21" s="7" t="s">
        <v>2674</v>
      </c>
      <c r="E21" s="991" t="s">
        <v>27</v>
      </c>
    </row>
    <row r="22" spans="2:5" ht="21.95" customHeight="1">
      <c r="B22" s="862" t="s">
        <v>28</v>
      </c>
      <c r="C22" s="6" t="s">
        <v>14</v>
      </c>
      <c r="D22" s="7" t="s">
        <v>2675</v>
      </c>
      <c r="E22" s="991" t="s">
        <v>2677</v>
      </c>
    </row>
    <row r="23" spans="2:5" ht="21.95" customHeight="1">
      <c r="B23" s="862" t="s">
        <v>2686</v>
      </c>
      <c r="C23" s="6" t="s">
        <v>29</v>
      </c>
      <c r="D23" s="7" t="s">
        <v>2674</v>
      </c>
      <c r="E23" s="991" t="s">
        <v>30</v>
      </c>
    </row>
    <row r="24" spans="2:5" ht="21.95" customHeight="1">
      <c r="B24" s="403" t="s">
        <v>31</v>
      </c>
      <c r="C24" s="404"/>
      <c r="D24" s="405"/>
      <c r="E24" s="406"/>
    </row>
    <row r="25" spans="2:5" ht="21.95" customHeight="1">
      <c r="B25" s="862" t="s">
        <v>32</v>
      </c>
      <c r="C25" s="6" t="s">
        <v>33</v>
      </c>
      <c r="D25" s="7" t="s">
        <v>2675</v>
      </c>
      <c r="E25" s="863" t="s">
        <v>34</v>
      </c>
    </row>
    <row r="26" spans="2:5" ht="21.95" customHeight="1">
      <c r="B26" s="403" t="s">
        <v>35</v>
      </c>
      <c r="C26" s="407"/>
      <c r="D26" s="405"/>
      <c r="E26" s="406"/>
    </row>
    <row r="27" spans="2:5" ht="21.95" customHeight="1">
      <c r="B27" s="864" t="s">
        <v>2689</v>
      </c>
      <c r="C27" s="865" t="s">
        <v>29</v>
      </c>
      <c r="D27" s="1075" t="s">
        <v>2674</v>
      </c>
      <c r="E27" s="866" t="s">
        <v>36</v>
      </c>
    </row>
    <row r="28" spans="2:5" customFormat="1" ht="21.95" customHeight="1" thickBot="1">
      <c r="E28" s="2"/>
    </row>
    <row r="29" spans="2:5" ht="21.95" customHeight="1" thickBot="1">
      <c r="B29" s="263" t="s">
        <v>37</v>
      </c>
      <c r="C29" s="397"/>
      <c r="D29" s="398"/>
      <c r="E29" s="399"/>
    </row>
    <row r="30" spans="2:5" ht="21.95" customHeight="1">
      <c r="B30" s="858" t="s">
        <v>38</v>
      </c>
      <c r="C30" s="859"/>
      <c r="D30" s="860"/>
      <c r="E30" s="861"/>
    </row>
    <row r="31" spans="2:5" ht="21.6" customHeight="1">
      <c r="B31" s="862" t="s">
        <v>2687</v>
      </c>
      <c r="C31" s="6" t="s">
        <v>39</v>
      </c>
      <c r="D31" s="7" t="s">
        <v>2681</v>
      </c>
      <c r="E31" s="991" t="s">
        <v>40</v>
      </c>
    </row>
    <row r="32" spans="2:5" ht="21.95" customHeight="1">
      <c r="B32" s="862" t="s">
        <v>2688</v>
      </c>
      <c r="C32" s="6" t="s">
        <v>39</v>
      </c>
      <c r="D32" s="7" t="s">
        <v>2681</v>
      </c>
      <c r="E32" s="991" t="s">
        <v>41</v>
      </c>
    </row>
    <row r="33" spans="2:5" ht="33" customHeight="1">
      <c r="B33" s="862" t="s">
        <v>42</v>
      </c>
      <c r="C33" s="8" t="s">
        <v>43</v>
      </c>
      <c r="D33" s="1076" t="s">
        <v>2682</v>
      </c>
      <c r="E33" s="991" t="s">
        <v>44</v>
      </c>
    </row>
    <row r="34" spans="2:5" ht="21.95" customHeight="1">
      <c r="B34" s="862" t="s">
        <v>45</v>
      </c>
      <c r="C34" s="9" t="s">
        <v>46</v>
      </c>
      <c r="D34" s="1076" t="s">
        <v>2682</v>
      </c>
      <c r="E34" s="1077" t="s">
        <v>47</v>
      </c>
    </row>
    <row r="35" spans="2:5" ht="21.95" customHeight="1">
      <c r="B35" s="403" t="s">
        <v>48</v>
      </c>
      <c r="C35" s="404"/>
      <c r="D35" s="405"/>
      <c r="E35" s="406"/>
    </row>
    <row r="36" spans="2:5" ht="21.95" customHeight="1">
      <c r="B36" s="862" t="s">
        <v>49</v>
      </c>
      <c r="C36" s="1072" t="s">
        <v>39</v>
      </c>
      <c r="D36" s="1074" t="s">
        <v>2585</v>
      </c>
      <c r="E36" s="867" t="s">
        <v>50</v>
      </c>
    </row>
    <row r="37" spans="2:5" ht="21.95" customHeight="1">
      <c r="B37" s="862" t="s">
        <v>51</v>
      </c>
      <c r="C37" s="9" t="s">
        <v>39</v>
      </c>
      <c r="D37" s="7" t="s">
        <v>2585</v>
      </c>
      <c r="E37" s="868" t="s">
        <v>52</v>
      </c>
    </row>
    <row r="38" spans="2:5" ht="21.6" customHeight="1">
      <c r="B38" s="403" t="s">
        <v>53</v>
      </c>
      <c r="C38" s="404"/>
      <c r="D38" s="405"/>
      <c r="E38" s="406"/>
    </row>
    <row r="39" spans="2:5" ht="33" customHeight="1">
      <c r="B39" s="862" t="s">
        <v>54</v>
      </c>
      <c r="C39" s="15" t="s">
        <v>46</v>
      </c>
      <c r="D39" s="15" t="s">
        <v>2670</v>
      </c>
      <c r="E39" s="991" t="s">
        <v>2671</v>
      </c>
    </row>
    <row r="40" spans="2:5" ht="21.6" customHeight="1">
      <c r="B40" s="869" t="s">
        <v>55</v>
      </c>
      <c r="C40" s="870" t="s">
        <v>46</v>
      </c>
      <c r="D40" s="870" t="s">
        <v>2670</v>
      </c>
      <c r="E40" s="1073" t="s">
        <v>56</v>
      </c>
    </row>
    <row r="41" spans="2:5" ht="21.95" customHeight="1">
      <c r="C41" s="3"/>
      <c r="D41" s="14"/>
    </row>
    <row r="42" spans="2:5" ht="21.95" customHeight="1" thickBot="1">
      <c r="B42" s="76" t="s">
        <v>57</v>
      </c>
      <c r="C42" s="3"/>
      <c r="D42" s="14"/>
    </row>
    <row r="43" spans="2:5" ht="21.95" customHeight="1" thickBot="1">
      <c r="B43" s="263" t="s">
        <v>58</v>
      </c>
      <c r="C43" s="400"/>
      <c r="D43" s="401"/>
      <c r="E43" s="402"/>
    </row>
    <row r="44" spans="2:5" ht="21.95" customHeight="1">
      <c r="B44" s="1080" t="s">
        <v>2696</v>
      </c>
      <c r="C44" s="859"/>
      <c r="D44" s="860"/>
      <c r="E44" s="861"/>
    </row>
    <row r="45" spans="2:5" ht="33.6" customHeight="1">
      <c r="B45" s="862" t="s">
        <v>59</v>
      </c>
      <c r="C45" s="6" t="s">
        <v>60</v>
      </c>
      <c r="D45" s="7" t="s">
        <v>2674</v>
      </c>
      <c r="E45" s="991" t="s">
        <v>61</v>
      </c>
    </row>
    <row r="46" spans="2:5" ht="33.6" customHeight="1">
      <c r="B46" s="862" t="s">
        <v>62</v>
      </c>
      <c r="C46" s="6" t="s">
        <v>16</v>
      </c>
      <c r="D46" s="7" t="s">
        <v>2674</v>
      </c>
      <c r="E46" s="991" t="s">
        <v>63</v>
      </c>
    </row>
    <row r="47" spans="2:5" ht="21.95" customHeight="1">
      <c r="B47" s="1081" t="s">
        <v>2697</v>
      </c>
      <c r="C47" s="407"/>
      <c r="D47" s="405"/>
      <c r="E47" s="406"/>
    </row>
    <row r="48" spans="2:5" ht="33.6" customHeight="1">
      <c r="B48" s="862" t="s">
        <v>64</v>
      </c>
      <c r="C48" s="6" t="s">
        <v>65</v>
      </c>
      <c r="D48" s="7" t="s">
        <v>2674</v>
      </c>
      <c r="E48" s="991" t="s">
        <v>66</v>
      </c>
    </row>
    <row r="49" spans="2:5" ht="33.6" customHeight="1">
      <c r="B49" s="862" t="s">
        <v>67</v>
      </c>
      <c r="C49" s="6" t="s">
        <v>65</v>
      </c>
      <c r="D49" s="7" t="s">
        <v>2674</v>
      </c>
      <c r="E49" s="991" t="s">
        <v>68</v>
      </c>
    </row>
    <row r="50" spans="2:5" ht="21.6" customHeight="1">
      <c r="B50" s="1081" t="s">
        <v>2698</v>
      </c>
      <c r="C50" s="404"/>
      <c r="D50" s="405"/>
      <c r="E50" s="406"/>
    </row>
    <row r="51" spans="2:5" ht="21" customHeight="1">
      <c r="B51" s="862" t="s">
        <v>69</v>
      </c>
      <c r="C51" s="6" t="s">
        <v>60</v>
      </c>
      <c r="D51" s="7" t="s">
        <v>2674</v>
      </c>
      <c r="E51" s="863" t="s">
        <v>70</v>
      </c>
    </row>
    <row r="52" spans="2:5" ht="21" customHeight="1">
      <c r="B52" s="862" t="s">
        <v>71</v>
      </c>
      <c r="C52" s="6" t="s">
        <v>60</v>
      </c>
      <c r="D52" s="7" t="s">
        <v>2674</v>
      </c>
      <c r="E52" s="863" t="s">
        <v>72</v>
      </c>
    </row>
    <row r="53" spans="2:5" ht="21" customHeight="1">
      <c r="B53" s="864" t="s">
        <v>73</v>
      </c>
      <c r="C53" s="865" t="s">
        <v>16</v>
      </c>
      <c r="D53" s="1075" t="s">
        <v>2674</v>
      </c>
      <c r="E53" s="866" t="s">
        <v>74</v>
      </c>
    </row>
    <row r="54" spans="2:5" ht="21.95" customHeight="1" thickBot="1">
      <c r="C54" s="3"/>
      <c r="D54" s="14"/>
    </row>
    <row r="55" spans="2:5" ht="21.95" customHeight="1" thickBot="1">
      <c r="B55" s="263" t="s">
        <v>75</v>
      </c>
      <c r="C55" s="400"/>
      <c r="D55" s="401"/>
      <c r="E55" s="402"/>
    </row>
    <row r="56" spans="2:5" ht="21.95" customHeight="1">
      <c r="B56" s="1080" t="s">
        <v>2699</v>
      </c>
      <c r="C56" s="859"/>
      <c r="D56" s="860"/>
      <c r="E56" s="861"/>
    </row>
    <row r="57" spans="2:5" ht="21.95" customHeight="1">
      <c r="B57" s="862" t="s">
        <v>76</v>
      </c>
      <c r="C57" s="6" t="s">
        <v>60</v>
      </c>
      <c r="D57" s="7" t="s">
        <v>2690</v>
      </c>
      <c r="E57" s="991" t="s">
        <v>77</v>
      </c>
    </row>
    <row r="58" spans="2:5" ht="21.95" customHeight="1">
      <c r="B58" s="862" t="s">
        <v>78</v>
      </c>
      <c r="C58" s="6" t="s">
        <v>79</v>
      </c>
      <c r="D58" s="7" t="s">
        <v>2690</v>
      </c>
      <c r="E58" s="991" t="s">
        <v>80</v>
      </c>
    </row>
    <row r="59" spans="2:5" ht="33.6" customHeight="1">
      <c r="B59" s="871" t="s">
        <v>81</v>
      </c>
      <c r="C59" s="8" t="s">
        <v>79</v>
      </c>
      <c r="D59" s="7" t="s">
        <v>2690</v>
      </c>
      <c r="E59" s="1078" t="s">
        <v>2691</v>
      </c>
    </row>
    <row r="60" spans="2:5" ht="51" customHeight="1">
      <c r="B60" s="872" t="s">
        <v>82</v>
      </c>
      <c r="C60" s="459" t="s">
        <v>65</v>
      </c>
      <c r="D60" s="7" t="s">
        <v>2690</v>
      </c>
      <c r="E60" s="1073" t="s">
        <v>2692</v>
      </c>
    </row>
    <row r="61" spans="2:5" ht="21.95" customHeight="1">
      <c r="B61" s="403" t="s">
        <v>83</v>
      </c>
      <c r="C61" s="407"/>
      <c r="D61" s="405"/>
      <c r="E61" s="406"/>
    </row>
    <row r="62" spans="2:5" ht="21.95" customHeight="1">
      <c r="B62" s="862" t="s">
        <v>84</v>
      </c>
      <c r="C62" s="6" t="s">
        <v>79</v>
      </c>
      <c r="D62" s="7" t="s">
        <v>2586</v>
      </c>
      <c r="E62" s="991" t="s">
        <v>85</v>
      </c>
    </row>
    <row r="63" spans="2:5" ht="21.95" customHeight="1">
      <c r="B63" s="862" t="s">
        <v>86</v>
      </c>
      <c r="C63" s="6" t="s">
        <v>65</v>
      </c>
      <c r="D63" s="7" t="s">
        <v>2586</v>
      </c>
      <c r="E63" s="991" t="s">
        <v>2693</v>
      </c>
    </row>
    <row r="64" spans="2:5" ht="32.1" customHeight="1">
      <c r="B64" s="864" t="s">
        <v>87</v>
      </c>
      <c r="C64" s="865" t="s">
        <v>65</v>
      </c>
      <c r="D64" s="1075" t="s">
        <v>2586</v>
      </c>
      <c r="E64" s="1079" t="s">
        <v>2694</v>
      </c>
    </row>
    <row r="65" spans="2:5" ht="21.95" customHeight="1" thickBot="1">
      <c r="B65" s="410"/>
      <c r="C65" s="9"/>
      <c r="D65" s="408"/>
      <c r="E65" s="409"/>
    </row>
    <row r="66" spans="2:5" ht="21.95" customHeight="1" thickBot="1">
      <c r="B66" s="10" t="s">
        <v>88</v>
      </c>
      <c r="C66" s="11"/>
      <c r="D66" s="16"/>
      <c r="E66" s="12"/>
    </row>
    <row r="67" spans="2:5" ht="21.95" customHeight="1">
      <c r="B67" s="873" t="s">
        <v>89</v>
      </c>
      <c r="C67" s="874"/>
      <c r="D67" s="875"/>
      <c r="E67" s="876"/>
    </row>
    <row r="68" spans="2:5" ht="21.95" customHeight="1">
      <c r="B68" s="877" t="s">
        <v>90</v>
      </c>
      <c r="C68" s="865" t="s">
        <v>91</v>
      </c>
      <c r="D68" s="1075" t="s">
        <v>2695</v>
      </c>
      <c r="E68" s="866" t="s">
        <v>92</v>
      </c>
    </row>
  </sheetData>
  <phoneticPr fontId="7"/>
  <printOptions horizontalCentered="1"/>
  <pageMargins left="0.23622047244094491" right="0.23622047244094491" top="0.74803149606299213" bottom="0.74803149606299213" header="0.31496062992125984" footer="0.31496062992125984"/>
  <pageSetup paperSize="8" scale="64"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7" hidden="1" customWidth="1" outlineLevel="1"/>
    <col min="2" max="3" width="6.5" style="17" hidden="1" customWidth="1" outlineLevel="1"/>
    <col min="4" max="4" width="8.5" style="17" hidden="1" customWidth="1" outlineLevel="1"/>
    <col min="5" max="5" width="7.83203125" style="17" bestFit="1" customWidth="1" collapsed="1"/>
    <col min="6" max="6" width="13.5" style="17" bestFit="1" customWidth="1"/>
    <col min="7" max="7" width="9.5" style="17" bestFit="1" customWidth="1"/>
    <col min="8" max="8" width="12.5" style="17" bestFit="1" customWidth="1"/>
    <col min="9" max="9" width="11.6640625" style="17" bestFit="1" customWidth="1"/>
    <col min="10" max="72" width="11.83203125" style="1032" customWidth="1"/>
    <col min="73" max="82" width="11.83203125" style="17" customWidth="1"/>
    <col min="83" max="16384" width="8.83203125" style="17"/>
  </cols>
  <sheetData>
    <row r="1" spans="1:82" ht="20.45" hidden="1" customHeight="1" outlineLevel="1">
      <c r="A1" s="1008" t="s">
        <v>671</v>
      </c>
      <c r="B1" s="1009"/>
      <c r="C1" s="1009"/>
      <c r="D1" s="1009"/>
      <c r="E1" s="1009"/>
      <c r="F1" s="1009"/>
      <c r="G1" s="1009"/>
      <c r="H1" s="1009"/>
      <c r="I1" s="1010"/>
      <c r="J1" s="1009" t="s">
        <v>672</v>
      </c>
      <c r="K1" s="1009" t="s">
        <v>673</v>
      </c>
      <c r="L1" s="1009" t="s">
        <v>674</v>
      </c>
      <c r="M1" s="1009" t="s">
        <v>675</v>
      </c>
      <c r="N1" s="1009" t="s">
        <v>676</v>
      </c>
      <c r="O1" s="1009" t="s">
        <v>677</v>
      </c>
      <c r="P1" s="1009" t="s">
        <v>678</v>
      </c>
      <c r="Q1" s="1009" t="s">
        <v>679</v>
      </c>
      <c r="R1" s="1009" t="s">
        <v>680</v>
      </c>
      <c r="S1" s="1009" t="s">
        <v>681</v>
      </c>
      <c r="T1" s="1009"/>
      <c r="U1" s="1009" t="s">
        <v>682</v>
      </c>
      <c r="V1" s="1009" t="s">
        <v>683</v>
      </c>
      <c r="W1" s="1009" t="s">
        <v>684</v>
      </c>
      <c r="X1" s="1009" t="s">
        <v>685</v>
      </c>
      <c r="Y1" s="1009" t="s">
        <v>686</v>
      </c>
      <c r="Z1" s="1009" t="s">
        <v>687</v>
      </c>
      <c r="AA1" s="1009" t="s">
        <v>688</v>
      </c>
      <c r="AB1" s="1009" t="s">
        <v>689</v>
      </c>
      <c r="AC1" s="1009" t="s">
        <v>690</v>
      </c>
      <c r="AD1" s="1009" t="s">
        <v>691</v>
      </c>
      <c r="AE1" s="1009"/>
      <c r="AF1" s="1009" t="s">
        <v>692</v>
      </c>
      <c r="AG1" s="1009" t="s">
        <v>693</v>
      </c>
      <c r="AH1" s="1009" t="s">
        <v>694</v>
      </c>
      <c r="AI1" s="1009" t="s">
        <v>695</v>
      </c>
      <c r="AJ1" s="1009" t="s">
        <v>696</v>
      </c>
      <c r="AK1" s="1009" t="s">
        <v>697</v>
      </c>
      <c r="AL1" s="1009" t="s">
        <v>698</v>
      </c>
      <c r="AM1" s="1009" t="s">
        <v>699</v>
      </c>
      <c r="AN1" s="1009" t="s">
        <v>700</v>
      </c>
      <c r="AO1" s="1009" t="s">
        <v>701</v>
      </c>
      <c r="AP1" s="1009" t="s">
        <v>1555</v>
      </c>
      <c r="AQ1" s="1009"/>
      <c r="AR1" s="1009" t="s">
        <v>702</v>
      </c>
      <c r="AS1" s="1009" t="s">
        <v>703</v>
      </c>
      <c r="AT1" s="1009" t="s">
        <v>704</v>
      </c>
      <c r="AU1" s="1009" t="s">
        <v>705</v>
      </c>
      <c r="AV1" s="1009" t="s">
        <v>706</v>
      </c>
      <c r="AW1" s="1009" t="s">
        <v>707</v>
      </c>
      <c r="AX1" s="1009"/>
      <c r="AY1" s="1009"/>
      <c r="AZ1" s="1009" t="s">
        <v>708</v>
      </c>
      <c r="BA1" s="1009" t="s">
        <v>709</v>
      </c>
      <c r="BB1" s="1009" t="s">
        <v>710</v>
      </c>
      <c r="BC1" s="1009" t="s">
        <v>711</v>
      </c>
      <c r="BD1" s="1009" t="s">
        <v>712</v>
      </c>
      <c r="BE1" s="1009" t="s">
        <v>713</v>
      </c>
      <c r="BF1" s="1009"/>
      <c r="BG1" s="1009"/>
      <c r="BH1" s="1009" t="s">
        <v>714</v>
      </c>
      <c r="BI1" s="1009" t="s">
        <v>715</v>
      </c>
      <c r="BJ1" s="1009" t="s">
        <v>716</v>
      </c>
      <c r="BK1" s="1009" t="s">
        <v>717</v>
      </c>
      <c r="BL1" s="1009" t="s">
        <v>718</v>
      </c>
      <c r="BM1" s="1009" t="s">
        <v>719</v>
      </c>
      <c r="BN1" s="1009"/>
      <c r="BO1" s="1009" t="s">
        <v>720</v>
      </c>
      <c r="BP1" s="1009" t="s">
        <v>721</v>
      </c>
      <c r="BQ1" s="1009" t="s">
        <v>722</v>
      </c>
      <c r="BR1" s="1009" t="s">
        <v>723</v>
      </c>
      <c r="BS1" s="1009" t="s">
        <v>724</v>
      </c>
      <c r="BT1" s="1000" t="s">
        <v>725</v>
      </c>
      <c r="BU1"/>
      <c r="BV1" s="17" t="s">
        <v>726</v>
      </c>
      <c r="BW1" s="17" t="s">
        <v>727</v>
      </c>
      <c r="BX1" s="17" t="s">
        <v>728</v>
      </c>
      <c r="BY1" s="17" t="s">
        <v>729</v>
      </c>
      <c r="BZ1" s="17" t="s">
        <v>730</v>
      </c>
      <c r="CA1" s="17" t="s">
        <v>731</v>
      </c>
      <c r="CB1" s="17" t="s">
        <v>732</v>
      </c>
      <c r="CC1" s="17" t="s">
        <v>733</v>
      </c>
      <c r="CD1" s="17" t="s">
        <v>734</v>
      </c>
    </row>
    <row r="2" spans="1:82" ht="9.9499999999999993" hidden="1" customHeight="1" outlineLevel="1">
      <c r="I2" s="1012"/>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17"/>
      <c r="AP2" s="17"/>
      <c r="AQ2" s="17"/>
      <c r="AR2" s="17"/>
      <c r="AS2" s="17"/>
      <c r="AT2" s="17"/>
      <c r="AU2" s="17"/>
      <c r="AV2" s="17"/>
      <c r="AW2" s="17"/>
      <c r="AX2" s="17"/>
      <c r="AY2" s="17"/>
      <c r="AZ2" s="17"/>
      <c r="BA2" s="17"/>
      <c r="BB2" s="17"/>
      <c r="BC2" s="17"/>
      <c r="BD2" s="17"/>
      <c r="BE2" s="17"/>
      <c r="BF2" s="17"/>
      <c r="BG2" s="17"/>
      <c r="BH2" s="17"/>
      <c r="BI2" s="17"/>
      <c r="BJ2" s="17"/>
      <c r="BK2" s="17"/>
      <c r="BL2" s="17"/>
      <c r="BM2" s="17"/>
      <c r="BN2" s="17"/>
      <c r="BO2" s="17"/>
      <c r="BP2" s="17"/>
      <c r="BQ2" s="17"/>
      <c r="BR2" s="17"/>
      <c r="BS2" s="17"/>
      <c r="BT2" s="1025"/>
      <c r="BU2"/>
    </row>
    <row r="3" spans="1:82" ht="9.9499999999999993" hidden="1" customHeight="1" outlineLevel="1">
      <c r="I3" s="157"/>
      <c r="J3" s="17"/>
      <c r="K3" s="17"/>
      <c r="L3" s="17"/>
      <c r="M3" s="17"/>
      <c r="N3" s="17"/>
      <c r="O3" s="17"/>
      <c r="P3" s="17"/>
      <c r="Q3" s="17"/>
      <c r="R3" s="17"/>
      <c r="S3" s="17"/>
      <c r="T3" s="17"/>
      <c r="U3" s="17"/>
      <c r="V3" s="17"/>
      <c r="W3" s="17"/>
      <c r="X3" s="17"/>
      <c r="Y3" s="17"/>
      <c r="Z3" s="17"/>
      <c r="AA3" s="17"/>
      <c r="AB3" s="17"/>
      <c r="AC3" s="17"/>
      <c r="AD3" s="17"/>
      <c r="AE3" s="17"/>
      <c r="AF3" s="17"/>
      <c r="AG3" s="17"/>
      <c r="AH3" s="17"/>
      <c r="AI3" s="17"/>
      <c r="AJ3" s="17"/>
      <c r="AK3" s="17"/>
      <c r="AL3" s="17"/>
      <c r="AM3" s="17"/>
      <c r="AN3" s="17"/>
      <c r="AO3" s="17"/>
      <c r="AP3" s="17"/>
      <c r="AQ3" s="17"/>
      <c r="AR3" s="17"/>
      <c r="AS3" s="17"/>
      <c r="AT3" s="17"/>
      <c r="AU3" s="17"/>
      <c r="AV3" s="17"/>
      <c r="AW3" s="17"/>
      <c r="AX3" s="17"/>
      <c r="AY3" s="17"/>
      <c r="AZ3" s="17"/>
      <c r="BA3" s="17"/>
      <c r="BB3" s="17"/>
      <c r="BC3" s="17"/>
      <c r="BD3" s="17"/>
      <c r="BE3" s="17"/>
      <c r="BF3" s="17"/>
      <c r="BG3" s="17"/>
      <c r="BH3" s="17" t="s">
        <v>735</v>
      </c>
      <c r="BI3" s="17"/>
      <c r="BJ3" s="17"/>
      <c r="BK3" s="17"/>
      <c r="BL3" s="17"/>
      <c r="BM3" s="17"/>
      <c r="BN3" s="17"/>
      <c r="BO3" s="17" t="s">
        <v>735</v>
      </c>
      <c r="BP3" s="17"/>
      <c r="BQ3" s="17"/>
      <c r="BR3" s="17"/>
      <c r="BS3" s="17"/>
      <c r="BT3" s="17"/>
      <c r="BU3"/>
    </row>
    <row r="4" spans="1:82" ht="38.25" customHeight="1" collapsed="1">
      <c r="I4" s="1013" t="s">
        <v>736</v>
      </c>
      <c r="J4" s="1014" t="s">
        <v>172</v>
      </c>
      <c r="K4" s="1014" t="s">
        <v>172</v>
      </c>
      <c r="L4" s="1014" t="s">
        <v>172</v>
      </c>
      <c r="M4" s="1014" t="s">
        <v>172</v>
      </c>
      <c r="N4" s="1014" t="s">
        <v>172</v>
      </c>
      <c r="O4" s="1014" t="s">
        <v>172</v>
      </c>
      <c r="P4" s="1014" t="s">
        <v>172</v>
      </c>
      <c r="Q4" s="1014" t="s">
        <v>172</v>
      </c>
      <c r="R4" s="1014" t="s">
        <v>172</v>
      </c>
      <c r="S4" s="1014" t="s">
        <v>172</v>
      </c>
      <c r="T4" s="17"/>
      <c r="U4" s="1014" t="s">
        <v>737</v>
      </c>
      <c r="V4" s="1014" t="s">
        <v>737</v>
      </c>
      <c r="W4" s="1014" t="s">
        <v>737</v>
      </c>
      <c r="X4" s="1014" t="s">
        <v>737</v>
      </c>
      <c r="Y4" s="1014" t="s">
        <v>737</v>
      </c>
      <c r="Z4" s="1014" t="s">
        <v>737</v>
      </c>
      <c r="AA4" s="1014" t="s">
        <v>737</v>
      </c>
      <c r="AB4" s="1014" t="s">
        <v>737</v>
      </c>
      <c r="AC4" s="1014" t="s">
        <v>737</v>
      </c>
      <c r="AD4" s="1014" t="s">
        <v>737</v>
      </c>
      <c r="AE4" s="17"/>
      <c r="AF4" s="1014" t="s">
        <v>2702</v>
      </c>
      <c r="AG4" s="1014" t="s">
        <v>2702</v>
      </c>
      <c r="AH4" s="1014" t="s">
        <v>2702</v>
      </c>
      <c r="AI4" s="1014" t="s">
        <v>2702</v>
      </c>
      <c r="AJ4" s="1014" t="s">
        <v>2702</v>
      </c>
      <c r="AK4" s="1014" t="s">
        <v>2702</v>
      </c>
      <c r="AL4" s="1014" t="s">
        <v>2702</v>
      </c>
      <c r="AM4" s="1014" t="s">
        <v>2702</v>
      </c>
      <c r="AN4" s="1014" t="s">
        <v>2702</v>
      </c>
      <c r="AO4" s="1014" t="s">
        <v>2702</v>
      </c>
      <c r="AP4" s="1014" t="s">
        <v>2702</v>
      </c>
      <c r="AQ4" s="17"/>
      <c r="AR4" s="1014" t="s">
        <v>738</v>
      </c>
      <c r="AS4" s="1014" t="s">
        <v>738</v>
      </c>
      <c r="AT4" s="1014" t="s">
        <v>738</v>
      </c>
      <c r="AU4" s="1014" t="s">
        <v>738</v>
      </c>
      <c r="AV4" s="1014" t="s">
        <v>738</v>
      </c>
      <c r="AW4" s="1014" t="s">
        <v>738</v>
      </c>
      <c r="AX4" s="1014"/>
      <c r="AY4" s="17"/>
      <c r="AZ4" s="1014" t="s">
        <v>739</v>
      </c>
      <c r="BA4" s="1014" t="s">
        <v>739</v>
      </c>
      <c r="BB4" s="1014" t="s">
        <v>739</v>
      </c>
      <c r="BC4" s="1014" t="s">
        <v>739</v>
      </c>
      <c r="BD4" s="1014" t="s">
        <v>739</v>
      </c>
      <c r="BE4" s="1014" t="s">
        <v>739</v>
      </c>
      <c r="BF4" s="1014"/>
      <c r="BG4" s="17"/>
      <c r="BH4" s="1014" t="s">
        <v>260</v>
      </c>
      <c r="BI4" s="1014" t="s">
        <v>260</v>
      </c>
      <c r="BJ4" s="1014" t="s">
        <v>260</v>
      </c>
      <c r="BK4" s="1014" t="s">
        <v>260</v>
      </c>
      <c r="BL4" s="1014" t="s">
        <v>260</v>
      </c>
      <c r="BM4" s="1014" t="s">
        <v>260</v>
      </c>
      <c r="BN4" s="17"/>
      <c r="BO4" s="1014" t="s">
        <v>259</v>
      </c>
      <c r="BP4" s="1014" t="s">
        <v>259</v>
      </c>
      <c r="BQ4" s="1014" t="s">
        <v>259</v>
      </c>
      <c r="BR4" s="1014" t="s">
        <v>259</v>
      </c>
      <c r="BS4" s="1014" t="s">
        <v>259</v>
      </c>
      <c r="BT4" s="1014" t="s">
        <v>259</v>
      </c>
      <c r="BU4"/>
      <c r="BV4" s="1014" t="s">
        <v>260</v>
      </c>
      <c r="BW4" s="1014" t="s">
        <v>260</v>
      </c>
      <c r="BX4" s="1014" t="s">
        <v>260</v>
      </c>
      <c r="BY4" s="1014" t="s">
        <v>260</v>
      </c>
      <c r="BZ4" s="1014" t="s">
        <v>260</v>
      </c>
      <c r="CA4" s="1014" t="s">
        <v>260</v>
      </c>
      <c r="CB4" s="1014" t="s">
        <v>260</v>
      </c>
      <c r="CC4" s="1014" t="s">
        <v>260</v>
      </c>
      <c r="CD4" s="1014" t="s">
        <v>260</v>
      </c>
    </row>
    <row r="5" spans="1:82" ht="9.9499999999999993" hidden="1" customHeight="1" outlineLevel="1">
      <c r="I5" s="1013"/>
      <c r="J5" s="1014"/>
      <c r="K5" s="1014"/>
      <c r="L5" s="1014"/>
      <c r="M5" s="1014"/>
      <c r="N5" s="1014"/>
      <c r="O5" s="1014"/>
      <c r="P5" s="1014"/>
      <c r="Q5" s="1014"/>
      <c r="R5" s="1014"/>
      <c r="S5" s="1014"/>
      <c r="T5" s="17"/>
      <c r="U5" s="1014"/>
      <c r="V5" s="1014"/>
      <c r="W5" s="1014"/>
      <c r="X5" s="1014"/>
      <c r="Y5" s="1014"/>
      <c r="Z5" s="1014"/>
      <c r="AA5" s="1014"/>
      <c r="AB5" s="1014"/>
      <c r="AC5" s="1014"/>
      <c r="AD5" s="1014"/>
      <c r="AE5" s="17"/>
      <c r="AF5" s="1014"/>
      <c r="AG5" s="1014"/>
      <c r="AH5" s="1014"/>
      <c r="AI5" s="1014"/>
      <c r="AJ5" s="1014"/>
      <c r="AK5" s="1014"/>
      <c r="AL5" s="1014"/>
      <c r="AM5" s="1014"/>
      <c r="AN5" s="1014"/>
      <c r="AO5" s="1014"/>
      <c r="AP5" s="1014"/>
      <c r="AQ5" s="17"/>
      <c r="AR5" s="1014"/>
      <c r="AS5" s="1014"/>
      <c r="AT5" s="1014"/>
      <c r="AU5" s="1014"/>
      <c r="AV5" s="1014"/>
      <c r="AW5" s="1014"/>
      <c r="AX5" s="1014"/>
      <c r="AY5" s="17"/>
      <c r="AZ5" s="1014"/>
      <c r="BA5" s="1014"/>
      <c r="BB5" s="1014"/>
      <c r="BC5" s="1014"/>
      <c r="BD5" s="1014"/>
      <c r="BE5" s="1014"/>
      <c r="BF5" s="1014"/>
      <c r="BG5" s="17"/>
      <c r="BH5" s="1014"/>
      <c r="BI5" s="1014"/>
      <c r="BJ5" s="1014"/>
      <c r="BK5" s="1014"/>
      <c r="BL5" s="1014"/>
      <c r="BM5" s="1014"/>
      <c r="BN5" s="17"/>
      <c r="BO5" s="1014"/>
      <c r="BP5" s="1014"/>
      <c r="BQ5" s="1014"/>
      <c r="BR5" s="1014"/>
      <c r="BS5" s="1014"/>
      <c r="BT5" s="1014"/>
      <c r="BU5"/>
    </row>
    <row r="6" spans="1:82" ht="36" collapsed="1">
      <c r="I6" s="1016" t="s">
        <v>740</v>
      </c>
      <c r="J6" s="1014" t="s">
        <v>741</v>
      </c>
      <c r="K6" s="1014" t="s">
        <v>741</v>
      </c>
      <c r="L6" s="1014" t="s">
        <v>741</v>
      </c>
      <c r="M6" s="1014" t="s">
        <v>741</v>
      </c>
      <c r="N6" s="1014" t="s">
        <v>741</v>
      </c>
      <c r="O6" s="1014" t="s">
        <v>741</v>
      </c>
      <c r="P6" s="1014" t="s">
        <v>741</v>
      </c>
      <c r="Q6" s="1014" t="s">
        <v>741</v>
      </c>
      <c r="R6" s="1014" t="s">
        <v>741</v>
      </c>
      <c r="S6" s="1014" t="s">
        <v>2651</v>
      </c>
      <c r="T6" s="17"/>
      <c r="U6" s="1014" t="s">
        <v>742</v>
      </c>
      <c r="V6" s="1014" t="s">
        <v>743</v>
      </c>
      <c r="W6" s="1014" t="s">
        <v>743</v>
      </c>
      <c r="X6" s="1014" t="s">
        <v>743</v>
      </c>
      <c r="Y6" s="1014" t="s">
        <v>744</v>
      </c>
      <c r="Z6" s="1014" t="s">
        <v>745</v>
      </c>
      <c r="AA6" s="1014" t="s">
        <v>745</v>
      </c>
      <c r="AB6" s="1014" t="s">
        <v>746</v>
      </c>
      <c r="AC6" s="1014" t="s">
        <v>747</v>
      </c>
      <c r="AD6" s="1014" t="s">
        <v>2652</v>
      </c>
      <c r="AE6" s="17"/>
      <c r="AF6" s="1015" t="s">
        <v>1486</v>
      </c>
      <c r="AG6" s="1015" t="s">
        <v>1486</v>
      </c>
      <c r="AH6" s="1015" t="s">
        <v>1486</v>
      </c>
      <c r="AI6" s="1015" t="s">
        <v>1486</v>
      </c>
      <c r="AJ6" s="1015" t="s">
        <v>1486</v>
      </c>
      <c r="AK6" s="1015" t="s">
        <v>1486</v>
      </c>
      <c r="AL6" s="1015" t="s">
        <v>1486</v>
      </c>
      <c r="AM6" s="1015" t="s">
        <v>1486</v>
      </c>
      <c r="AN6" s="1015" t="s">
        <v>1486</v>
      </c>
      <c r="AO6" s="1015" t="s">
        <v>1486</v>
      </c>
      <c r="AP6" s="1015" t="s">
        <v>1486</v>
      </c>
      <c r="AQ6" s="17"/>
      <c r="AR6" s="1014" t="s">
        <v>748</v>
      </c>
      <c r="AS6" s="1014" t="s">
        <v>748</v>
      </c>
      <c r="AT6" s="1014" t="s">
        <v>748</v>
      </c>
      <c r="AU6" s="1014" t="s">
        <v>748</v>
      </c>
      <c r="AV6" s="1014" t="s">
        <v>748</v>
      </c>
      <c r="AW6" s="1014" t="s">
        <v>748</v>
      </c>
      <c r="AX6" s="1014"/>
      <c r="AY6" s="17"/>
      <c r="AZ6" s="1014" t="s">
        <v>749</v>
      </c>
      <c r="BA6" s="1014" t="s">
        <v>749</v>
      </c>
      <c r="BB6" s="1014" t="s">
        <v>749</v>
      </c>
      <c r="BC6" s="1014" t="s">
        <v>749</v>
      </c>
      <c r="BD6" s="1014" t="s">
        <v>749</v>
      </c>
      <c r="BE6" s="1014" t="s">
        <v>749</v>
      </c>
      <c r="BF6" s="1014"/>
      <c r="BG6" s="17"/>
      <c r="BH6" s="1014" t="s">
        <v>741</v>
      </c>
      <c r="BI6" s="1014" t="s">
        <v>741</v>
      </c>
      <c r="BJ6" s="1014" t="s">
        <v>741</v>
      </c>
      <c r="BK6" s="1014" t="s">
        <v>741</v>
      </c>
      <c r="BL6" s="1014" t="s">
        <v>741</v>
      </c>
      <c r="BM6" s="1014" t="s">
        <v>741</v>
      </c>
      <c r="BN6" s="17"/>
      <c r="BO6" s="1014" t="s">
        <v>2650</v>
      </c>
      <c r="BP6" s="1014" t="s">
        <v>2650</v>
      </c>
      <c r="BQ6" s="1014" t="s">
        <v>2650</v>
      </c>
      <c r="BR6" s="1014" t="s">
        <v>2650</v>
      </c>
      <c r="BS6" s="1014" t="s">
        <v>2650</v>
      </c>
      <c r="BT6" s="1014" t="s">
        <v>2650</v>
      </c>
      <c r="BU6"/>
      <c r="BV6" s="77" t="s">
        <v>741</v>
      </c>
      <c r="BW6" s="77" t="s">
        <v>741</v>
      </c>
      <c r="BX6" s="77" t="s">
        <v>741</v>
      </c>
      <c r="BY6" s="77" t="s">
        <v>741</v>
      </c>
      <c r="BZ6" s="77" t="s">
        <v>741</v>
      </c>
      <c r="CA6" s="77" t="s">
        <v>741</v>
      </c>
      <c r="CB6" s="77" t="s">
        <v>741</v>
      </c>
      <c r="CC6" s="77" t="s">
        <v>741</v>
      </c>
      <c r="CD6" s="77" t="s">
        <v>741</v>
      </c>
    </row>
    <row r="7" spans="1:82" ht="9.9499999999999993" hidden="1" customHeight="1" outlineLevel="1">
      <c r="B7" s="707" t="s">
        <v>1558</v>
      </c>
      <c r="I7" s="1016"/>
      <c r="J7" s="1014"/>
      <c r="K7" s="1014"/>
      <c r="L7" s="1014"/>
      <c r="M7" s="1014"/>
      <c r="N7" s="1014"/>
      <c r="O7" s="1014"/>
      <c r="P7" s="1014"/>
      <c r="Q7" s="1014"/>
      <c r="R7" s="1014"/>
      <c r="S7" s="1014"/>
      <c r="T7" s="17"/>
      <c r="U7" s="1014"/>
      <c r="V7" s="1014"/>
      <c r="W7" s="1014"/>
      <c r="X7" s="1014"/>
      <c r="Y7" s="1014"/>
      <c r="Z7" s="1014"/>
      <c r="AA7" s="1014"/>
      <c r="AB7" s="1014"/>
      <c r="AC7" s="1014"/>
      <c r="AD7" s="1014"/>
      <c r="AE7" s="17"/>
      <c r="AF7" s="1014"/>
      <c r="AG7" s="1014"/>
      <c r="AH7" s="1014"/>
      <c r="AI7" s="1014"/>
      <c r="AJ7" s="1014"/>
      <c r="AK7" s="1014"/>
      <c r="AL7" s="1014"/>
      <c r="AM7" s="1014"/>
      <c r="AN7" s="1014"/>
      <c r="AO7" s="1014"/>
      <c r="AP7" s="1014"/>
      <c r="AQ7" s="17"/>
      <c r="AR7" s="1014"/>
      <c r="AS7" s="1014"/>
      <c r="AT7" s="1014"/>
      <c r="AU7" s="1014"/>
      <c r="AV7" s="1014"/>
      <c r="AW7" s="1014"/>
      <c r="AX7" s="1014"/>
      <c r="AY7" s="17"/>
      <c r="AZ7" s="1014"/>
      <c r="BA7" s="1014"/>
      <c r="BB7" s="1014"/>
      <c r="BC7" s="1014"/>
      <c r="BD7" s="1014"/>
      <c r="BE7" s="1014"/>
      <c r="BF7" s="1014"/>
      <c r="BG7" s="17"/>
      <c r="BH7" s="1014"/>
      <c r="BI7" s="1014"/>
      <c r="BJ7" s="1014"/>
      <c r="BK7" s="1014"/>
      <c r="BL7" s="1014"/>
      <c r="BM7" s="1014"/>
      <c r="BN7" s="17"/>
      <c r="BO7" s="1014"/>
      <c r="BP7" s="1014"/>
      <c r="BQ7" s="1014"/>
      <c r="BR7" s="1014"/>
      <c r="BS7" s="1014"/>
      <c r="BT7" s="1014"/>
      <c r="BU7"/>
      <c r="BV7" s="77"/>
      <c r="BW7" s="77"/>
      <c r="BX7" s="77"/>
      <c r="BY7" s="77"/>
      <c r="BZ7" s="77"/>
      <c r="CA7" s="77"/>
      <c r="CB7" s="77"/>
      <c r="CC7" s="77"/>
      <c r="CD7" s="77"/>
    </row>
    <row r="8" spans="1:82" ht="60" collapsed="1">
      <c r="A8" s="1016" t="s">
        <v>770</v>
      </c>
      <c r="B8" s="1016" t="s">
        <v>771</v>
      </c>
      <c r="C8" s="1016" t="s">
        <v>772</v>
      </c>
      <c r="D8" s="1016" t="s">
        <v>773</v>
      </c>
      <c r="E8" s="1016" t="s">
        <v>774</v>
      </c>
      <c r="F8" s="1026" t="s">
        <v>775</v>
      </c>
      <c r="G8" s="1016" t="s">
        <v>776</v>
      </c>
      <c r="H8" s="1016" t="s">
        <v>777</v>
      </c>
      <c r="I8" s="1013" t="s">
        <v>778</v>
      </c>
      <c r="J8" s="1027" t="s">
        <v>187</v>
      </c>
      <c r="K8" s="1015" t="s">
        <v>188</v>
      </c>
      <c r="L8" s="1015" t="s">
        <v>189</v>
      </c>
      <c r="M8" s="1015" t="s">
        <v>190</v>
      </c>
      <c r="N8" s="1015" t="s">
        <v>166</v>
      </c>
      <c r="O8" s="1015" t="s">
        <v>191</v>
      </c>
      <c r="P8" s="1015" t="s">
        <v>192</v>
      </c>
      <c r="Q8" s="1015" t="s">
        <v>193</v>
      </c>
      <c r="R8" s="1015" t="s">
        <v>194</v>
      </c>
      <c r="S8" s="1015" t="s">
        <v>128</v>
      </c>
      <c r="T8" s="17"/>
      <c r="U8" s="1015" t="s">
        <v>756</v>
      </c>
      <c r="V8" s="1015" t="s">
        <v>188</v>
      </c>
      <c r="W8" s="1015" t="s">
        <v>757</v>
      </c>
      <c r="X8" s="1015" t="s">
        <v>758</v>
      </c>
      <c r="Y8" s="1015" t="s">
        <v>759</v>
      </c>
      <c r="Z8" s="1015" t="s">
        <v>760</v>
      </c>
      <c r="AA8" s="1015" t="s">
        <v>761</v>
      </c>
      <c r="AB8" s="1015" t="s">
        <v>762</v>
      </c>
      <c r="AC8" s="1015" t="s">
        <v>763</v>
      </c>
      <c r="AD8" s="1015" t="s">
        <v>127</v>
      </c>
      <c r="AE8" s="17"/>
      <c r="AF8" s="1015" t="s">
        <v>117</v>
      </c>
      <c r="AG8" s="1015" t="s">
        <v>750</v>
      </c>
      <c r="AH8" s="1015" t="s">
        <v>122</v>
      </c>
      <c r="AI8" s="1015" t="s">
        <v>751</v>
      </c>
      <c r="AJ8" s="1015" t="s">
        <v>752</v>
      </c>
      <c r="AK8" s="1015" t="s">
        <v>753</v>
      </c>
      <c r="AL8" s="1015" t="s">
        <v>754</v>
      </c>
      <c r="AM8" s="1015" t="s">
        <v>134</v>
      </c>
      <c r="AN8" s="1015" t="s">
        <v>148</v>
      </c>
      <c r="AO8" s="1015" t="s">
        <v>755</v>
      </c>
      <c r="AP8" s="1014" t="s">
        <v>205</v>
      </c>
      <c r="AQ8" s="17"/>
      <c r="AR8" s="1015" t="s">
        <v>764</v>
      </c>
      <c r="AS8" s="1015" t="s">
        <v>765</v>
      </c>
      <c r="AT8" s="1015" t="s">
        <v>766</v>
      </c>
      <c r="AU8" s="1015" t="s">
        <v>767</v>
      </c>
      <c r="AV8" s="1015" t="s">
        <v>768</v>
      </c>
      <c r="AW8" s="1015" t="s">
        <v>769</v>
      </c>
      <c r="AX8" s="1015"/>
      <c r="AY8" s="17"/>
      <c r="AZ8" s="1015" t="s">
        <v>764</v>
      </c>
      <c r="BA8" s="1015" t="s">
        <v>765</v>
      </c>
      <c r="BB8" s="1015" t="s">
        <v>766</v>
      </c>
      <c r="BC8" s="1015" t="s">
        <v>767</v>
      </c>
      <c r="BD8" s="1015" t="s">
        <v>768</v>
      </c>
      <c r="BE8" s="1015" t="s">
        <v>769</v>
      </c>
      <c r="BF8" s="1015"/>
      <c r="BG8" s="17"/>
      <c r="BH8" s="1015" t="s">
        <v>189</v>
      </c>
      <c r="BI8" s="1015" t="s">
        <v>188</v>
      </c>
      <c r="BJ8" s="1015" t="s">
        <v>187</v>
      </c>
      <c r="BK8" s="1015" t="s">
        <v>465</v>
      </c>
      <c r="BL8" s="1015" t="s">
        <v>190</v>
      </c>
      <c r="BM8" s="1015" t="s">
        <v>297</v>
      </c>
      <c r="BN8" s="17"/>
      <c r="BO8" s="1015" t="s">
        <v>189</v>
      </c>
      <c r="BP8" s="1015" t="s">
        <v>188</v>
      </c>
      <c r="BQ8" s="1015" t="s">
        <v>187</v>
      </c>
      <c r="BR8" s="1015" t="s">
        <v>465</v>
      </c>
      <c r="BS8" s="1015" t="s">
        <v>190</v>
      </c>
      <c r="BT8" s="1015" t="s">
        <v>297</v>
      </c>
      <c r="BU8"/>
      <c r="BV8" s="1028" t="s">
        <v>779</v>
      </c>
      <c r="BW8" s="1015" t="s">
        <v>780</v>
      </c>
      <c r="BX8" s="1015" t="s">
        <v>781</v>
      </c>
      <c r="BY8" s="1028" t="s">
        <v>782</v>
      </c>
      <c r="BZ8" s="1028" t="s">
        <v>783</v>
      </c>
      <c r="CA8" s="1028" t="s">
        <v>784</v>
      </c>
      <c r="CB8" s="1028" t="s">
        <v>785</v>
      </c>
      <c r="CC8" s="1028" t="s">
        <v>786</v>
      </c>
      <c r="CD8" s="1028" t="s">
        <v>787</v>
      </c>
    </row>
    <row r="9" spans="1:82">
      <c r="A9" s="77" t="s">
        <v>1651</v>
      </c>
      <c r="B9" s="77">
        <v>1</v>
      </c>
      <c r="C9" s="77">
        <v>1</v>
      </c>
      <c r="D9" s="77">
        <v>1</v>
      </c>
      <c r="E9" s="77">
        <v>1990</v>
      </c>
      <c r="F9" s="77" t="s">
        <v>788</v>
      </c>
      <c r="G9" s="77" t="s">
        <v>1559</v>
      </c>
      <c r="H9" s="77" t="s">
        <v>1560</v>
      </c>
      <c r="I9" s="158" t="s">
        <v>794</v>
      </c>
      <c r="J9" s="78">
        <v>21056.914199969211</v>
      </c>
      <c r="K9" s="78">
        <v>1775.9950918613399</v>
      </c>
      <c r="L9" s="78">
        <v>3880.386061699206</v>
      </c>
      <c r="M9" s="78">
        <v>5769.648871827183</v>
      </c>
      <c r="N9" s="78">
        <v>9496.7870576817058</v>
      </c>
      <c r="O9" s="78">
        <v>4397.9906905710386</v>
      </c>
      <c r="P9" s="78">
        <v>4196.4392386889831</v>
      </c>
      <c r="Q9" s="78">
        <v>347.58780856634701</v>
      </c>
      <c r="R9" s="78">
        <v>810.80260761432851</v>
      </c>
      <c r="S9" s="78">
        <v>283.04507999999993</v>
      </c>
      <c r="T9" s="79"/>
      <c r="U9" s="78">
        <v>591203436</v>
      </c>
      <c r="V9" s="78">
        <v>324954</v>
      </c>
      <c r="W9" s="78">
        <v>45387</v>
      </c>
      <c r="X9" s="78">
        <v>1934712</v>
      </c>
      <c r="Y9" s="78">
        <v>2031612</v>
      </c>
      <c r="Z9" s="78">
        <v>1808945</v>
      </c>
      <c r="AA9" s="78">
        <v>1018942</v>
      </c>
      <c r="AB9" s="78">
        <v>5643647</v>
      </c>
      <c r="AC9" s="78">
        <v>140432471</v>
      </c>
      <c r="AD9" s="78">
        <v>283.04507999999993</v>
      </c>
      <c r="AE9" s="79"/>
      <c r="AF9" s="78"/>
      <c r="AG9" s="78"/>
      <c r="AH9" s="78"/>
      <c r="AI9" s="78"/>
      <c r="AJ9" s="78"/>
      <c r="AK9" s="78"/>
      <c r="AL9" s="78"/>
      <c r="AM9" s="78"/>
      <c r="AN9" s="78"/>
      <c r="AO9" s="78"/>
      <c r="AP9" s="78"/>
      <c r="AQ9" s="79"/>
      <c r="AR9" s="78"/>
      <c r="AS9" s="78"/>
      <c r="AT9" s="78"/>
      <c r="AU9" s="78"/>
      <c r="AV9" s="78"/>
      <c r="AW9" s="78"/>
      <c r="AX9" s="78"/>
      <c r="AY9" s="79"/>
      <c r="AZ9" s="78"/>
      <c r="BA9" s="78"/>
      <c r="BB9" s="78"/>
      <c r="BC9" s="78"/>
      <c r="BD9" s="78"/>
      <c r="BE9" s="78"/>
      <c r="BF9" s="78"/>
      <c r="BG9" s="79"/>
      <c r="BH9" s="78" t="s">
        <v>789</v>
      </c>
      <c r="BI9" s="78" t="s">
        <v>789</v>
      </c>
      <c r="BJ9" s="78" t="s">
        <v>789</v>
      </c>
      <c r="BK9" s="78" t="s">
        <v>789</v>
      </c>
      <c r="BL9" s="78" t="s">
        <v>789</v>
      </c>
      <c r="BM9" s="78" t="s">
        <v>789</v>
      </c>
      <c r="BN9" s="79"/>
      <c r="BO9" s="78" t="s">
        <v>789</v>
      </c>
      <c r="BP9" s="78" t="s">
        <v>789</v>
      </c>
      <c r="BQ9" s="78" t="s">
        <v>789</v>
      </c>
      <c r="BR9" s="78" t="s">
        <v>789</v>
      </c>
      <c r="BS9" s="78" t="s">
        <v>789</v>
      </c>
      <c r="BT9" s="78" t="s">
        <v>789</v>
      </c>
      <c r="BU9"/>
      <c r="BV9" s="77"/>
      <c r="BW9" s="77"/>
      <c r="BX9" s="77"/>
      <c r="BY9" s="77"/>
      <c r="BZ9" s="77"/>
      <c r="CA9" s="77"/>
      <c r="CB9" s="77"/>
      <c r="CC9" s="77"/>
      <c r="CD9" s="77"/>
    </row>
    <row r="10" spans="1:82">
      <c r="A10" s="77" t="s">
        <v>1652</v>
      </c>
      <c r="B10" s="77">
        <v>2</v>
      </c>
      <c r="C10" s="77">
        <v>2</v>
      </c>
      <c r="D10" s="77">
        <v>1</v>
      </c>
      <c r="E10" s="77">
        <v>2005</v>
      </c>
      <c r="F10" s="77" t="s">
        <v>790</v>
      </c>
      <c r="G10" s="77" t="s">
        <v>1559</v>
      </c>
      <c r="H10" s="77" t="s">
        <v>1560</v>
      </c>
      <c r="I10" s="158"/>
      <c r="J10" s="78">
        <v>17627.648033993861</v>
      </c>
      <c r="K10" s="78">
        <v>799.05105339900922</v>
      </c>
      <c r="L10" s="78">
        <v>3314.682372794714</v>
      </c>
      <c r="M10" s="78">
        <v>9983.0466764262492</v>
      </c>
      <c r="N10" s="78">
        <v>12657.43446834872</v>
      </c>
      <c r="O10" s="78">
        <v>5848.3582462009072</v>
      </c>
      <c r="P10" s="78">
        <v>4121.990448872144</v>
      </c>
      <c r="Q10" s="78">
        <v>331.68583694537602</v>
      </c>
      <c r="R10" s="78">
        <v>1012.111646411446</v>
      </c>
      <c r="S10" s="78">
        <v>491.37654990587021</v>
      </c>
      <c r="T10" s="79"/>
      <c r="U10" s="78">
        <v>544436538</v>
      </c>
      <c r="V10" s="78">
        <v>243740</v>
      </c>
      <c r="W10" s="78">
        <v>29434</v>
      </c>
      <c r="X10" s="78">
        <v>1621218</v>
      </c>
      <c r="Y10" s="78">
        <v>2580577</v>
      </c>
      <c r="Z10" s="78">
        <v>2783620</v>
      </c>
      <c r="AA10" s="78">
        <v>819699</v>
      </c>
      <c r="AB10" s="78">
        <v>5629970</v>
      </c>
      <c r="AC10" s="78">
        <v>178970988</v>
      </c>
      <c r="AD10" s="78">
        <v>491.37654990587032</v>
      </c>
      <c r="AE10" s="79"/>
      <c r="AF10" s="78"/>
      <c r="AG10" s="78"/>
      <c r="AH10" s="78"/>
      <c r="AI10" s="78"/>
      <c r="AJ10" s="78"/>
      <c r="AK10" s="78"/>
      <c r="AL10" s="78"/>
      <c r="AM10" s="78"/>
      <c r="AN10" s="78"/>
      <c r="AO10" s="78"/>
      <c r="AP10" s="78"/>
      <c r="AQ10" s="79"/>
      <c r="AR10" s="78"/>
      <c r="AS10" s="78"/>
      <c r="AT10" s="78"/>
      <c r="AU10" s="78"/>
      <c r="AV10" s="78"/>
      <c r="AW10" s="78"/>
      <c r="AX10" s="78"/>
      <c r="AY10" s="79"/>
      <c r="AZ10" s="78"/>
      <c r="BA10" s="78"/>
      <c r="BB10" s="78"/>
      <c r="BC10" s="78"/>
      <c r="BD10" s="78"/>
      <c r="BE10" s="78"/>
      <c r="BF10" s="78"/>
      <c r="BG10" s="79"/>
      <c r="BH10" s="78" t="s">
        <v>789</v>
      </c>
      <c r="BI10" s="78" t="s">
        <v>789</v>
      </c>
      <c r="BJ10" s="78" t="s">
        <v>789</v>
      </c>
      <c r="BK10" s="78" t="s">
        <v>789</v>
      </c>
      <c r="BL10" s="78" t="s">
        <v>789</v>
      </c>
      <c r="BM10" s="78" t="s">
        <v>789</v>
      </c>
      <c r="BN10" s="79"/>
      <c r="BO10" s="78" t="s">
        <v>789</v>
      </c>
      <c r="BP10" s="78" t="s">
        <v>789</v>
      </c>
      <c r="BQ10" s="78" t="s">
        <v>789</v>
      </c>
      <c r="BR10" s="78" t="s">
        <v>789</v>
      </c>
      <c r="BS10" s="78" t="s">
        <v>789</v>
      </c>
      <c r="BT10" s="78" t="s">
        <v>789</v>
      </c>
      <c r="BU10"/>
      <c r="BV10" s="77"/>
      <c r="BW10" s="77"/>
      <c r="BX10" s="77"/>
      <c r="BY10" s="77"/>
      <c r="BZ10" s="77"/>
      <c r="CA10" s="77"/>
      <c r="CB10" s="77"/>
      <c r="CC10" s="77"/>
      <c r="CD10" s="77"/>
    </row>
    <row r="11" spans="1:82">
      <c r="A11" s="77" t="s">
        <v>1653</v>
      </c>
      <c r="B11" s="77">
        <v>3</v>
      </c>
      <c r="C11" s="77">
        <v>3</v>
      </c>
      <c r="D11" s="77">
        <v>1</v>
      </c>
      <c r="E11" s="77">
        <v>2006</v>
      </c>
      <c r="F11" s="77" t="s">
        <v>791</v>
      </c>
      <c r="G11" s="77" t="s">
        <v>1559</v>
      </c>
      <c r="H11" s="77" t="s">
        <v>1560</v>
      </c>
      <c r="I11" s="158"/>
      <c r="J11" s="78" t="s">
        <v>789</v>
      </c>
      <c r="K11" s="78" t="s">
        <v>789</v>
      </c>
      <c r="L11" s="78" t="s">
        <v>789</v>
      </c>
      <c r="M11" s="78" t="s">
        <v>789</v>
      </c>
      <c r="N11" s="78" t="s">
        <v>789</v>
      </c>
      <c r="O11" s="78" t="s">
        <v>789</v>
      </c>
      <c r="P11" s="78" t="s">
        <v>789</v>
      </c>
      <c r="Q11" s="78" t="s">
        <v>789</v>
      </c>
      <c r="R11" s="78" t="s">
        <v>789</v>
      </c>
      <c r="S11" s="78" t="s">
        <v>789</v>
      </c>
      <c r="T11" s="79"/>
      <c r="U11" s="78" t="s">
        <v>789</v>
      </c>
      <c r="V11" s="78" t="s">
        <v>789</v>
      </c>
      <c r="W11" s="78" t="s">
        <v>789</v>
      </c>
      <c r="X11" s="78" t="s">
        <v>789</v>
      </c>
      <c r="Y11" s="78" t="s">
        <v>789</v>
      </c>
      <c r="Z11" s="78" t="s">
        <v>789</v>
      </c>
      <c r="AA11" s="78" t="s">
        <v>789</v>
      </c>
      <c r="AB11" s="78" t="s">
        <v>789</v>
      </c>
      <c r="AC11" s="78" t="s">
        <v>789</v>
      </c>
      <c r="AD11" s="78" t="s">
        <v>789</v>
      </c>
      <c r="AE11" s="79"/>
      <c r="AF11" s="78" t="s">
        <v>789</v>
      </c>
      <c r="AG11" s="78" t="s">
        <v>789</v>
      </c>
      <c r="AH11" s="78" t="s">
        <v>789</v>
      </c>
      <c r="AI11" s="78" t="s">
        <v>789</v>
      </c>
      <c r="AJ11" s="78" t="s">
        <v>789</v>
      </c>
      <c r="AK11" s="78" t="s">
        <v>789</v>
      </c>
      <c r="AL11" s="78" t="s">
        <v>789</v>
      </c>
      <c r="AM11" s="78" t="s">
        <v>789</v>
      </c>
      <c r="AN11" s="78" t="s">
        <v>789</v>
      </c>
      <c r="AO11" s="78" t="s">
        <v>789</v>
      </c>
      <c r="AP11" s="78"/>
      <c r="AQ11" s="79"/>
      <c r="AR11" s="78" t="s">
        <v>789</v>
      </c>
      <c r="AS11" s="78" t="s">
        <v>789</v>
      </c>
      <c r="AT11" s="78" t="s">
        <v>789</v>
      </c>
      <c r="AU11" s="78" t="s">
        <v>789</v>
      </c>
      <c r="AV11" s="78" t="s">
        <v>789</v>
      </c>
      <c r="AW11" s="78" t="s">
        <v>789</v>
      </c>
      <c r="AX11" s="78" t="s">
        <v>789</v>
      </c>
      <c r="AY11" s="79"/>
      <c r="AZ11" s="78" t="s">
        <v>789</v>
      </c>
      <c r="BA11" s="78" t="s">
        <v>789</v>
      </c>
      <c r="BB11" s="78" t="s">
        <v>789</v>
      </c>
      <c r="BC11" s="78" t="s">
        <v>789</v>
      </c>
      <c r="BD11" s="78" t="s">
        <v>789</v>
      </c>
      <c r="BE11" s="78" t="s">
        <v>789</v>
      </c>
      <c r="BF11" s="78" t="s">
        <v>789</v>
      </c>
      <c r="BG11" s="79"/>
      <c r="BH11" s="78" t="s">
        <v>789</v>
      </c>
      <c r="BI11" s="78" t="s">
        <v>789</v>
      </c>
      <c r="BJ11" s="78" t="s">
        <v>789</v>
      </c>
      <c r="BK11" s="78" t="s">
        <v>789</v>
      </c>
      <c r="BL11" s="78" t="s">
        <v>789</v>
      </c>
      <c r="BM11" s="78" t="s">
        <v>789</v>
      </c>
      <c r="BN11" s="79"/>
      <c r="BO11" s="78" t="s">
        <v>789</v>
      </c>
      <c r="BP11" s="78" t="s">
        <v>789</v>
      </c>
      <c r="BQ11" s="78" t="s">
        <v>789</v>
      </c>
      <c r="BR11" s="78" t="s">
        <v>789</v>
      </c>
      <c r="BS11" s="78" t="s">
        <v>789</v>
      </c>
      <c r="BT11" s="78" t="s">
        <v>789</v>
      </c>
      <c r="BU11"/>
      <c r="BV11" s="77"/>
      <c r="BW11" s="77"/>
      <c r="BX11" s="77"/>
      <c r="BY11" s="77"/>
      <c r="BZ11" s="77"/>
      <c r="CA11" s="77"/>
      <c r="CB11" s="77"/>
      <c r="CC11" s="77"/>
      <c r="CD11" s="77"/>
    </row>
    <row r="12" spans="1:82">
      <c r="A12" s="77" t="s">
        <v>1654</v>
      </c>
      <c r="B12" s="77">
        <v>4</v>
      </c>
      <c r="C12" s="77">
        <v>4</v>
      </c>
      <c r="D12" s="77">
        <v>1</v>
      </c>
      <c r="E12" s="77">
        <v>2007</v>
      </c>
      <c r="F12" s="77" t="s">
        <v>792</v>
      </c>
      <c r="G12" s="77" t="s">
        <v>1559</v>
      </c>
      <c r="H12" s="77" t="s">
        <v>1560</v>
      </c>
      <c r="I12" s="158"/>
      <c r="J12" s="78">
        <v>17460.3986412671</v>
      </c>
      <c r="K12" s="78">
        <v>683.25554757769225</v>
      </c>
      <c r="L12" s="78">
        <v>2998.6304200203408</v>
      </c>
      <c r="M12" s="78">
        <v>9539.3629637306894</v>
      </c>
      <c r="N12" s="78">
        <v>12807.31170354331</v>
      </c>
      <c r="O12" s="78">
        <v>5581.7556049553341</v>
      </c>
      <c r="P12" s="78">
        <v>4056.783447961418</v>
      </c>
      <c r="Q12" s="78">
        <v>346.58429521305999</v>
      </c>
      <c r="R12" s="78">
        <v>946.18843866757391</v>
      </c>
      <c r="S12" s="78">
        <v>412.15889493322459</v>
      </c>
      <c r="T12" s="79"/>
      <c r="U12" s="78">
        <v>573403234</v>
      </c>
      <c r="V12" s="78">
        <v>227330</v>
      </c>
      <c r="W12" s="78">
        <v>36538</v>
      </c>
      <c r="X12" s="78">
        <v>1940407</v>
      </c>
      <c r="Y12" s="78">
        <v>2618005</v>
      </c>
      <c r="Z12" s="78">
        <v>2761804</v>
      </c>
      <c r="AA12" s="78">
        <v>794435</v>
      </c>
      <c r="AB12" s="78">
        <v>5571770</v>
      </c>
      <c r="AC12" s="78">
        <v>172114498</v>
      </c>
      <c r="AD12" s="78">
        <v>412.15889493322447</v>
      </c>
      <c r="AE12" s="79"/>
      <c r="AF12" s="78"/>
      <c r="AG12" s="78"/>
      <c r="AH12" s="78"/>
      <c r="AI12" s="78"/>
      <c r="AJ12" s="78"/>
      <c r="AK12" s="78"/>
      <c r="AL12" s="78"/>
      <c r="AM12" s="78"/>
      <c r="AN12" s="78"/>
      <c r="AO12" s="78"/>
      <c r="AP12" s="78"/>
      <c r="AQ12" s="79"/>
      <c r="AR12" s="78"/>
      <c r="AS12" s="78"/>
      <c r="AT12" s="78"/>
      <c r="AU12" s="78"/>
      <c r="AV12" s="78"/>
      <c r="AW12" s="78"/>
      <c r="AX12" s="78"/>
      <c r="AY12" s="79"/>
      <c r="AZ12" s="78"/>
      <c r="BA12" s="78"/>
      <c r="BB12" s="78"/>
      <c r="BC12" s="78"/>
      <c r="BD12" s="78"/>
      <c r="BE12" s="78"/>
      <c r="BF12" s="78"/>
      <c r="BG12" s="79"/>
      <c r="BH12" s="78" t="s">
        <v>789</v>
      </c>
      <c r="BI12" s="78" t="s">
        <v>789</v>
      </c>
      <c r="BJ12" s="78" t="s">
        <v>789</v>
      </c>
      <c r="BK12" s="78" t="s">
        <v>789</v>
      </c>
      <c r="BL12" s="78" t="s">
        <v>789</v>
      </c>
      <c r="BM12" s="78" t="s">
        <v>789</v>
      </c>
      <c r="BN12" s="79"/>
      <c r="BO12" s="78" t="s">
        <v>789</v>
      </c>
      <c r="BP12" s="78" t="s">
        <v>789</v>
      </c>
      <c r="BQ12" s="78" t="s">
        <v>789</v>
      </c>
      <c r="BR12" s="78" t="s">
        <v>789</v>
      </c>
      <c r="BS12" s="78" t="s">
        <v>789</v>
      </c>
      <c r="BT12" s="78" t="s">
        <v>789</v>
      </c>
      <c r="BU12"/>
      <c r="BV12" s="77"/>
      <c r="BW12" s="77"/>
      <c r="BX12" s="77"/>
      <c r="BY12" s="77"/>
      <c r="BZ12" s="77"/>
      <c r="CA12" s="77"/>
      <c r="CB12" s="77"/>
      <c r="CC12" s="77"/>
      <c r="CD12" s="77"/>
    </row>
    <row r="13" spans="1:82">
      <c r="A13" s="77" t="s">
        <v>1655</v>
      </c>
      <c r="B13" s="77">
        <v>5</v>
      </c>
      <c r="C13" s="77">
        <v>5</v>
      </c>
      <c r="D13" s="77">
        <v>1</v>
      </c>
      <c r="E13" s="77">
        <v>2008</v>
      </c>
      <c r="F13" s="77" t="s">
        <v>793</v>
      </c>
      <c r="G13" s="77" t="s">
        <v>1559</v>
      </c>
      <c r="H13" s="77" t="s">
        <v>1560</v>
      </c>
      <c r="I13" s="158"/>
      <c r="J13" s="78">
        <v>17082.16139751783</v>
      </c>
      <c r="K13" s="78">
        <v>599.66433827719482</v>
      </c>
      <c r="L13" s="78">
        <v>2589.2041935894722</v>
      </c>
      <c r="M13" s="78">
        <v>11161.97841631033</v>
      </c>
      <c r="N13" s="78">
        <v>13074.5909225823</v>
      </c>
      <c r="O13" s="78">
        <v>5373.5785064450993</v>
      </c>
      <c r="P13" s="78">
        <v>3932.5848593862211</v>
      </c>
      <c r="Q13" s="78">
        <v>339.249353716494</v>
      </c>
      <c r="R13" s="78">
        <v>908.70786110256813</v>
      </c>
      <c r="S13" s="78">
        <v>384.72268363000711</v>
      </c>
      <c r="T13" s="79"/>
      <c r="U13" s="78">
        <v>589417868</v>
      </c>
      <c r="V13" s="78">
        <v>227330</v>
      </c>
      <c r="W13" s="78">
        <v>36538</v>
      </c>
      <c r="X13" s="78">
        <v>1940407</v>
      </c>
      <c r="Y13" s="78">
        <v>2637145</v>
      </c>
      <c r="Z13" s="78">
        <v>2752119</v>
      </c>
      <c r="AA13" s="78">
        <v>770992</v>
      </c>
      <c r="AB13" s="78">
        <v>5543556</v>
      </c>
      <c r="AC13" s="78">
        <v>171642412</v>
      </c>
      <c r="AD13" s="78">
        <v>384.72268363000711</v>
      </c>
      <c r="AE13" s="79"/>
      <c r="AF13" s="78"/>
      <c r="AG13" s="78"/>
      <c r="AH13" s="78"/>
      <c r="AI13" s="78"/>
      <c r="AJ13" s="78"/>
      <c r="AK13" s="78"/>
      <c r="AL13" s="78"/>
      <c r="AM13" s="78"/>
      <c r="AN13" s="78"/>
      <c r="AO13" s="78"/>
      <c r="AP13" s="78"/>
      <c r="AQ13" s="79"/>
      <c r="AR13" s="78"/>
      <c r="AS13" s="78"/>
      <c r="AT13" s="78"/>
      <c r="AU13" s="78"/>
      <c r="AV13" s="78"/>
      <c r="AW13" s="78"/>
      <c r="AX13" s="78"/>
      <c r="AY13" s="79"/>
      <c r="AZ13" s="78"/>
      <c r="BA13" s="78"/>
      <c r="BB13" s="78"/>
      <c r="BC13" s="78"/>
      <c r="BD13" s="78"/>
      <c r="BE13" s="78"/>
      <c r="BF13" s="78"/>
      <c r="BG13" s="79"/>
      <c r="BH13" s="78" t="s">
        <v>789</v>
      </c>
      <c r="BI13" s="78" t="s">
        <v>789</v>
      </c>
      <c r="BJ13" s="78" t="s">
        <v>789</v>
      </c>
      <c r="BK13" s="78" t="s">
        <v>789</v>
      </c>
      <c r="BL13" s="78" t="s">
        <v>789</v>
      </c>
      <c r="BM13" s="78" t="s">
        <v>789</v>
      </c>
      <c r="BN13" s="79"/>
      <c r="BO13" s="78" t="s">
        <v>789</v>
      </c>
      <c r="BP13" s="78" t="s">
        <v>789</v>
      </c>
      <c r="BQ13" s="78" t="s">
        <v>789</v>
      </c>
      <c r="BR13" s="78" t="s">
        <v>789</v>
      </c>
      <c r="BS13" s="78" t="s">
        <v>789</v>
      </c>
      <c r="BT13" s="78" t="s">
        <v>789</v>
      </c>
      <c r="BU13"/>
      <c r="BV13" s="77"/>
      <c r="BW13" s="77"/>
      <c r="BX13" s="77"/>
      <c r="BY13" s="77"/>
      <c r="BZ13" s="77"/>
      <c r="CA13" s="77"/>
      <c r="CB13" s="77"/>
      <c r="CC13" s="77"/>
      <c r="CD13" s="77"/>
    </row>
    <row r="14" spans="1:82">
      <c r="A14" s="77" t="s">
        <v>1656</v>
      </c>
      <c r="B14" s="77">
        <v>6</v>
      </c>
      <c r="C14" s="77">
        <v>6</v>
      </c>
      <c r="D14" s="77">
        <v>1</v>
      </c>
      <c r="E14" s="77">
        <v>2009</v>
      </c>
      <c r="F14" s="77" t="s">
        <v>177</v>
      </c>
      <c r="G14" s="77" t="s">
        <v>1559</v>
      </c>
      <c r="H14" s="77" t="s">
        <v>1560</v>
      </c>
      <c r="I14" s="158"/>
      <c r="J14" s="78">
        <v>14913.9440914926</v>
      </c>
      <c r="K14" s="78">
        <v>476.99614120734361</v>
      </c>
      <c r="L14" s="78">
        <v>2956.113425414519</v>
      </c>
      <c r="M14" s="78">
        <v>9392.0366026625816</v>
      </c>
      <c r="N14" s="78">
        <v>11303.244424064391</v>
      </c>
      <c r="O14" s="78">
        <v>5449.7267960308754</v>
      </c>
      <c r="P14" s="78">
        <v>3785.695844653344</v>
      </c>
      <c r="Q14" s="78">
        <v>321.85353596677197</v>
      </c>
      <c r="R14" s="78">
        <v>831.85811892021889</v>
      </c>
      <c r="S14" s="78">
        <v>354.77146202964161</v>
      </c>
      <c r="T14" s="79"/>
      <c r="U14" s="78">
        <v>519677609</v>
      </c>
      <c r="V14" s="78">
        <v>221470</v>
      </c>
      <c r="W14" s="78">
        <v>47803</v>
      </c>
      <c r="X14" s="78">
        <v>2061970</v>
      </c>
      <c r="Y14" s="78">
        <v>2654310</v>
      </c>
      <c r="Z14" s="78">
        <v>2754970</v>
      </c>
      <c r="AA14" s="78">
        <v>761946</v>
      </c>
      <c r="AB14" s="78">
        <v>5520894</v>
      </c>
      <c r="AC14" s="78">
        <v>153289547</v>
      </c>
      <c r="AD14" s="78">
        <v>354.77146202964173</v>
      </c>
      <c r="AE14" s="79"/>
      <c r="AF14" s="78"/>
      <c r="AG14" s="78"/>
      <c r="AH14" s="78"/>
      <c r="AI14" s="78"/>
      <c r="AJ14" s="78"/>
      <c r="AK14" s="78"/>
      <c r="AL14" s="78"/>
      <c r="AM14" s="78"/>
      <c r="AN14" s="78"/>
      <c r="AO14" s="78"/>
      <c r="AP14" s="78"/>
      <c r="AQ14" s="79"/>
      <c r="AR14" s="78"/>
      <c r="AS14" s="78"/>
      <c r="AT14" s="78"/>
      <c r="AU14" s="78"/>
      <c r="AV14" s="78"/>
      <c r="AW14" s="78"/>
      <c r="AX14" s="78"/>
      <c r="AY14" s="79"/>
      <c r="AZ14" s="78"/>
      <c r="BA14" s="78"/>
      <c r="BB14" s="78"/>
      <c r="BC14" s="78"/>
      <c r="BD14" s="78"/>
      <c r="BE14" s="78"/>
      <c r="BF14" s="78"/>
      <c r="BG14" s="79"/>
      <c r="BH14" s="78">
        <v>62.795999999999999</v>
      </c>
      <c r="BI14" s="78">
        <v>172.185</v>
      </c>
      <c r="BJ14" s="78">
        <v>15895.125</v>
      </c>
      <c r="BK14" s="78">
        <v>1864.0920000000001</v>
      </c>
      <c r="BL14" s="78">
        <v>1965.1257380000002</v>
      </c>
      <c r="BM14" s="78">
        <v>9.3000000000000007</v>
      </c>
      <c r="BN14" s="79"/>
      <c r="BO14" s="78">
        <v>9</v>
      </c>
      <c r="BP14" s="78">
        <v>6</v>
      </c>
      <c r="BQ14" s="78">
        <v>223</v>
      </c>
      <c r="BR14" s="78">
        <v>30</v>
      </c>
      <c r="BS14" s="78">
        <v>246</v>
      </c>
      <c r="BT14" s="78">
        <v>1</v>
      </c>
      <c r="BU14"/>
      <c r="BV14" s="77">
        <v>16837.907738000002</v>
      </c>
      <c r="BW14" s="77">
        <v>363.80099999999999</v>
      </c>
      <c r="BX14" s="77">
        <v>2147.194</v>
      </c>
      <c r="BY14" s="77">
        <v>96.075000000000003</v>
      </c>
      <c r="BZ14" s="77">
        <v>523.64599999999996</v>
      </c>
      <c r="CA14" s="77">
        <v>0</v>
      </c>
      <c r="CB14" s="77">
        <v>0</v>
      </c>
      <c r="CC14" s="77">
        <v>0</v>
      </c>
      <c r="CD14" s="77">
        <v>0</v>
      </c>
    </row>
    <row r="15" spans="1:82">
      <c r="A15" s="77" t="s">
        <v>1657</v>
      </c>
      <c r="B15" s="77">
        <v>7</v>
      </c>
      <c r="C15" s="77">
        <v>7</v>
      </c>
      <c r="D15" s="77">
        <v>1</v>
      </c>
      <c r="E15" s="77">
        <v>2010</v>
      </c>
      <c r="F15" s="77" t="s">
        <v>178</v>
      </c>
      <c r="G15" s="77" t="s">
        <v>1559</v>
      </c>
      <c r="H15" s="77" t="s">
        <v>1560</v>
      </c>
      <c r="I15" s="158"/>
      <c r="J15" s="78">
        <v>15205.167769580719</v>
      </c>
      <c r="K15" s="78">
        <v>497.46224478213179</v>
      </c>
      <c r="L15" s="78">
        <v>2691.252322958338</v>
      </c>
      <c r="M15" s="78">
        <v>8407.1826464545811</v>
      </c>
      <c r="N15" s="78">
        <v>11182.04635611149</v>
      </c>
      <c r="O15" s="78">
        <v>5431.4273702772989</v>
      </c>
      <c r="P15" s="78">
        <v>3833.0024453178789</v>
      </c>
      <c r="Q15" s="78">
        <v>334.54836466635101</v>
      </c>
      <c r="R15" s="78">
        <v>876.65249507004137</v>
      </c>
      <c r="S15" s="78">
        <v>336.7357135597735</v>
      </c>
      <c r="T15" s="79"/>
      <c r="U15" s="78">
        <v>593095390</v>
      </c>
      <c r="V15" s="78">
        <v>221470</v>
      </c>
      <c r="W15" s="78">
        <v>47803</v>
      </c>
      <c r="X15" s="78">
        <v>2061970</v>
      </c>
      <c r="Y15" s="78">
        <v>2670572</v>
      </c>
      <c r="Z15" s="78">
        <v>2758478</v>
      </c>
      <c r="AA15" s="78">
        <v>752201</v>
      </c>
      <c r="AB15" s="78">
        <v>5498916</v>
      </c>
      <c r="AC15" s="78">
        <v>153088568</v>
      </c>
      <c r="AD15" s="78">
        <v>336.73571355977339</v>
      </c>
      <c r="AE15" s="79"/>
      <c r="AF15" s="78"/>
      <c r="AG15" s="78"/>
      <c r="AH15" s="78"/>
      <c r="AI15" s="78"/>
      <c r="AJ15" s="78"/>
      <c r="AK15" s="78"/>
      <c r="AL15" s="78"/>
      <c r="AM15" s="78"/>
      <c r="AN15" s="78"/>
      <c r="AO15" s="78"/>
      <c r="AP15" s="78"/>
      <c r="AQ15" s="79"/>
      <c r="AR15" s="78"/>
      <c r="AS15" s="78"/>
      <c r="AT15" s="78"/>
      <c r="AU15" s="78"/>
      <c r="AV15" s="78"/>
      <c r="AW15" s="78"/>
      <c r="AX15" s="78"/>
      <c r="AY15" s="79"/>
      <c r="AZ15" s="78"/>
      <c r="BA15" s="78"/>
      <c r="BB15" s="78"/>
      <c r="BC15" s="78"/>
      <c r="BD15" s="78"/>
      <c r="BE15" s="78"/>
      <c r="BF15" s="78"/>
      <c r="BG15" s="79"/>
      <c r="BH15" s="78">
        <v>59.917000000000002</v>
      </c>
      <c r="BI15" s="78">
        <v>154.56200000000001</v>
      </c>
      <c r="BJ15" s="78">
        <v>15625.664000000001</v>
      </c>
      <c r="BK15" s="78">
        <v>2750.701</v>
      </c>
      <c r="BL15" s="78">
        <v>1879.5830000000003</v>
      </c>
      <c r="BM15" s="78">
        <v>8.02</v>
      </c>
      <c r="BN15" s="79"/>
      <c r="BO15" s="78">
        <v>7</v>
      </c>
      <c r="BP15" s="78">
        <v>6</v>
      </c>
      <c r="BQ15" s="78">
        <v>219</v>
      </c>
      <c r="BR15" s="78">
        <v>31</v>
      </c>
      <c r="BS15" s="78">
        <v>251</v>
      </c>
      <c r="BT15" s="78">
        <v>1</v>
      </c>
      <c r="BU15"/>
      <c r="BV15" s="77">
        <v>17169.789000000001</v>
      </c>
      <c r="BW15" s="77">
        <v>349.64600000000002</v>
      </c>
      <c r="BX15" s="77">
        <v>2330.335</v>
      </c>
      <c r="BY15" s="77">
        <v>110.264</v>
      </c>
      <c r="BZ15" s="77">
        <v>508.154</v>
      </c>
      <c r="CA15" s="77">
        <v>0</v>
      </c>
      <c r="CB15" s="77">
        <v>5.0010000000000003</v>
      </c>
      <c r="CC15" s="77">
        <v>5.258</v>
      </c>
      <c r="CD15" s="77">
        <v>0</v>
      </c>
    </row>
    <row r="16" spans="1:82">
      <c r="A16" s="77" t="s">
        <v>1658</v>
      </c>
      <c r="B16" s="77">
        <v>8</v>
      </c>
      <c r="C16" s="77">
        <v>8</v>
      </c>
      <c r="D16" s="77">
        <v>1</v>
      </c>
      <c r="E16" s="77">
        <v>2011</v>
      </c>
      <c r="F16" s="77" t="s">
        <v>179</v>
      </c>
      <c r="G16" s="77" t="s">
        <v>1559</v>
      </c>
      <c r="H16" s="77" t="s">
        <v>1560</v>
      </c>
      <c r="I16" s="158"/>
      <c r="J16" s="78">
        <v>16414.9533092577</v>
      </c>
      <c r="K16" s="78">
        <v>697.03713618655365</v>
      </c>
      <c r="L16" s="78">
        <v>2511.134514993023</v>
      </c>
      <c r="M16" s="78">
        <v>10620.63531533829</v>
      </c>
      <c r="N16" s="78">
        <v>13536.14386784005</v>
      </c>
      <c r="O16" s="78">
        <v>5347.2582870544175</v>
      </c>
      <c r="P16" s="78">
        <v>3671.2162598458826</v>
      </c>
      <c r="Q16" s="78">
        <v>384.16428507418402</v>
      </c>
      <c r="R16" s="78">
        <v>896.91961968373732</v>
      </c>
      <c r="S16" s="78">
        <v>363.01219709667612</v>
      </c>
      <c r="T16" s="79"/>
      <c r="U16" s="78">
        <v>603017591</v>
      </c>
      <c r="V16" s="78">
        <v>221470</v>
      </c>
      <c r="W16" s="78">
        <v>47803</v>
      </c>
      <c r="X16" s="78">
        <v>2061970</v>
      </c>
      <c r="Y16" s="78">
        <v>2685761</v>
      </c>
      <c r="Z16" s="78">
        <v>2774730</v>
      </c>
      <c r="AA16" s="78">
        <v>741891</v>
      </c>
      <c r="AB16" s="78">
        <v>5474216</v>
      </c>
      <c r="AC16" s="78">
        <v>156368744</v>
      </c>
      <c r="AD16" s="78">
        <v>363.01219709667612</v>
      </c>
      <c r="AE16" s="79"/>
      <c r="AF16" s="78"/>
      <c r="AG16" s="78"/>
      <c r="AH16" s="78"/>
      <c r="AI16" s="78"/>
      <c r="AJ16" s="78"/>
      <c r="AK16" s="78"/>
      <c r="AL16" s="78"/>
      <c r="AM16" s="78"/>
      <c r="AN16" s="78"/>
      <c r="AO16" s="78"/>
      <c r="AP16" s="78"/>
      <c r="AQ16" s="79"/>
      <c r="AR16" s="78"/>
      <c r="AS16" s="78"/>
      <c r="AT16" s="78"/>
      <c r="AU16" s="78"/>
      <c r="AV16" s="78"/>
      <c r="AW16" s="78"/>
      <c r="AX16" s="78"/>
      <c r="AY16" s="79"/>
      <c r="AZ16" s="78"/>
      <c r="BA16" s="78"/>
      <c r="BB16" s="78"/>
      <c r="BC16" s="78"/>
      <c r="BD16" s="78"/>
      <c r="BE16" s="78"/>
      <c r="BF16" s="78"/>
      <c r="BG16" s="79"/>
      <c r="BH16" s="78">
        <v>18.484999999999999</v>
      </c>
      <c r="BI16" s="78">
        <v>102.20399999999999</v>
      </c>
      <c r="BJ16" s="78">
        <v>16054.81</v>
      </c>
      <c r="BK16" s="78">
        <v>3323.3670000000002</v>
      </c>
      <c r="BL16" s="78">
        <v>2044.6410249999999</v>
      </c>
      <c r="BM16" s="78">
        <v>8.14</v>
      </c>
      <c r="BN16" s="79"/>
      <c r="BO16" s="78">
        <v>2</v>
      </c>
      <c r="BP16" s="78">
        <v>5</v>
      </c>
      <c r="BQ16" s="78">
        <v>216</v>
      </c>
      <c r="BR16" s="78">
        <v>32</v>
      </c>
      <c r="BS16" s="78">
        <v>257</v>
      </c>
      <c r="BT16" s="78">
        <v>1</v>
      </c>
      <c r="BU16"/>
      <c r="BV16" s="77">
        <v>17714.317025</v>
      </c>
      <c r="BW16" s="77">
        <v>406.553</v>
      </c>
      <c r="BX16" s="77">
        <v>2858.4050000000002</v>
      </c>
      <c r="BY16" s="77">
        <v>60.698999999999998</v>
      </c>
      <c r="BZ16" s="77">
        <v>498.54</v>
      </c>
      <c r="CA16" s="77">
        <v>0</v>
      </c>
      <c r="CB16" s="77">
        <v>7.218</v>
      </c>
      <c r="CC16" s="77">
        <v>5.915</v>
      </c>
      <c r="CD16" s="77">
        <v>0</v>
      </c>
    </row>
    <row r="17" spans="1:82">
      <c r="A17" s="77" t="s">
        <v>1659</v>
      </c>
      <c r="B17" s="77">
        <v>9</v>
      </c>
      <c r="C17" s="77">
        <v>9</v>
      </c>
      <c r="D17" s="77">
        <v>1</v>
      </c>
      <c r="E17" s="77">
        <v>2012</v>
      </c>
      <c r="F17" s="77" t="s">
        <v>180</v>
      </c>
      <c r="G17" s="77" t="s">
        <v>1559</v>
      </c>
      <c r="H17" s="77" t="s">
        <v>1560</v>
      </c>
      <c r="I17" s="158"/>
      <c r="J17" s="78">
        <v>17385.330702274969</v>
      </c>
      <c r="K17" s="78">
        <v>785.23929253990707</v>
      </c>
      <c r="L17" s="78">
        <v>2533.6600550497142</v>
      </c>
      <c r="M17" s="78">
        <v>13190.79531631339</v>
      </c>
      <c r="N17" s="78">
        <v>15001.624620457769</v>
      </c>
      <c r="O17" s="78">
        <v>5345.8855754701444</v>
      </c>
      <c r="P17" s="78">
        <v>3664.0305921742215</v>
      </c>
      <c r="Q17" s="78">
        <v>416.71845914647201</v>
      </c>
      <c r="R17" s="78">
        <v>941.26483350125932</v>
      </c>
      <c r="S17" s="78">
        <v>401.58745175038001</v>
      </c>
      <c r="T17" s="79"/>
      <c r="U17" s="78">
        <v>611928517</v>
      </c>
      <c r="V17" s="78">
        <v>221470</v>
      </c>
      <c r="W17" s="78">
        <v>47803</v>
      </c>
      <c r="X17" s="78">
        <v>2061970</v>
      </c>
      <c r="Y17" s="78">
        <v>2709610</v>
      </c>
      <c r="Z17" s="78">
        <v>2796020</v>
      </c>
      <c r="AA17" s="78">
        <v>736250</v>
      </c>
      <c r="AB17" s="78">
        <v>5465451</v>
      </c>
      <c r="AC17" s="78">
        <v>159849558</v>
      </c>
      <c r="AD17" s="78">
        <v>401.58745175038013</v>
      </c>
      <c r="AE17" s="79"/>
      <c r="AF17" s="78"/>
      <c r="AG17" s="78"/>
      <c r="AH17" s="78"/>
      <c r="AI17" s="78"/>
      <c r="AJ17" s="78"/>
      <c r="AK17" s="78"/>
      <c r="AL17" s="78"/>
      <c r="AM17" s="78"/>
      <c r="AN17" s="78"/>
      <c r="AO17" s="78"/>
      <c r="AP17" s="78"/>
      <c r="AQ17" s="79"/>
      <c r="AR17" s="78"/>
      <c r="AS17" s="78"/>
      <c r="AT17" s="78"/>
      <c r="AU17" s="78"/>
      <c r="AV17" s="78"/>
      <c r="AW17" s="78"/>
      <c r="AX17" s="78"/>
      <c r="AY17" s="79"/>
      <c r="AZ17" s="78"/>
      <c r="BA17" s="78"/>
      <c r="BB17" s="78"/>
      <c r="BC17" s="78"/>
      <c r="BD17" s="78"/>
      <c r="BE17" s="78"/>
      <c r="BF17" s="78"/>
      <c r="BG17" s="79"/>
      <c r="BH17" s="78">
        <v>23.626000000000001</v>
      </c>
      <c r="BI17" s="78">
        <v>111.22499999999999</v>
      </c>
      <c r="BJ17" s="78">
        <v>15214.433000000001</v>
      </c>
      <c r="BK17" s="78">
        <v>3460.67</v>
      </c>
      <c r="BL17" s="78">
        <v>1877.8700000000001</v>
      </c>
      <c r="BM17" s="78">
        <v>8.59</v>
      </c>
      <c r="BN17" s="79"/>
      <c r="BO17" s="78">
        <v>3</v>
      </c>
      <c r="BP17" s="78">
        <v>5</v>
      </c>
      <c r="BQ17" s="78">
        <v>223</v>
      </c>
      <c r="BR17" s="78">
        <v>32</v>
      </c>
      <c r="BS17" s="78">
        <v>259</v>
      </c>
      <c r="BT17" s="78">
        <v>1</v>
      </c>
      <c r="BU17"/>
      <c r="BV17" s="77">
        <v>17277.739000000001</v>
      </c>
      <c r="BW17" s="77">
        <v>264.67700000000002</v>
      </c>
      <c r="BX17" s="77">
        <v>2680.83</v>
      </c>
      <c r="BY17" s="77">
        <v>39.994</v>
      </c>
      <c r="BZ17" s="77">
        <v>420.61399999999998</v>
      </c>
      <c r="CA17" s="77">
        <v>0</v>
      </c>
      <c r="CB17" s="77">
        <v>9.0109999999999992</v>
      </c>
      <c r="CC17" s="77">
        <v>3.5489999999999999</v>
      </c>
      <c r="CD17" s="77">
        <v>0</v>
      </c>
    </row>
    <row r="18" spans="1:82">
      <c r="A18" s="77" t="s">
        <v>1660</v>
      </c>
      <c r="B18" s="77">
        <v>10</v>
      </c>
      <c r="C18" s="77">
        <v>10</v>
      </c>
      <c r="D18" s="77">
        <v>1</v>
      </c>
      <c r="E18" s="77">
        <v>2013</v>
      </c>
      <c r="F18" s="77" t="s">
        <v>181</v>
      </c>
      <c r="G18" s="77" t="s">
        <v>1559</v>
      </c>
      <c r="H18" s="77" t="s">
        <v>1560</v>
      </c>
      <c r="I18" s="158"/>
      <c r="J18" s="78">
        <v>17759.18024590546</v>
      </c>
      <c r="K18" s="78">
        <v>649.00295370922743</v>
      </c>
      <c r="L18" s="78">
        <v>2237.421611813355</v>
      </c>
      <c r="M18" s="78">
        <v>12267.75501235921</v>
      </c>
      <c r="N18" s="78">
        <v>14633.931681599161</v>
      </c>
      <c r="O18" s="78">
        <v>5174.2961453317612</v>
      </c>
      <c r="P18" s="78">
        <v>3693.2423883459833</v>
      </c>
      <c r="Q18" s="78">
        <v>422.59326578870298</v>
      </c>
      <c r="R18" s="78">
        <v>959.8449233407307</v>
      </c>
      <c r="S18" s="78">
        <v>383.78928037763222</v>
      </c>
      <c r="T18" s="79"/>
      <c r="U18" s="78">
        <v>636467257</v>
      </c>
      <c r="V18" s="78">
        <v>221470</v>
      </c>
      <c r="W18" s="78">
        <v>47803</v>
      </c>
      <c r="X18" s="78">
        <v>2061970</v>
      </c>
      <c r="Y18" s="78">
        <v>2727383</v>
      </c>
      <c r="Z18" s="78">
        <v>2827105</v>
      </c>
      <c r="AA18" s="78">
        <v>739334</v>
      </c>
      <c r="AB18" s="78">
        <v>5463045</v>
      </c>
      <c r="AC18" s="78">
        <v>159115230</v>
      </c>
      <c r="AD18" s="78">
        <v>383.78928037763222</v>
      </c>
      <c r="AE18" s="79"/>
      <c r="AF18" s="78"/>
      <c r="AG18" s="78"/>
      <c r="AH18" s="78"/>
      <c r="AI18" s="78"/>
      <c r="AJ18" s="78"/>
      <c r="AK18" s="78"/>
      <c r="AL18" s="78"/>
      <c r="AM18" s="78"/>
      <c r="AN18" s="78"/>
      <c r="AO18" s="78"/>
      <c r="AP18" s="78"/>
      <c r="AQ18" s="79"/>
      <c r="AR18" s="78"/>
      <c r="AS18" s="78"/>
      <c r="AT18" s="78"/>
      <c r="AU18" s="78"/>
      <c r="AV18" s="78"/>
      <c r="AW18" s="78"/>
      <c r="AX18" s="78"/>
      <c r="AY18" s="79"/>
      <c r="AZ18" s="78"/>
      <c r="BA18" s="78"/>
      <c r="BB18" s="78"/>
      <c r="BC18" s="78"/>
      <c r="BD18" s="78"/>
      <c r="BE18" s="78"/>
      <c r="BF18" s="78"/>
      <c r="BG18" s="79"/>
      <c r="BH18" s="78">
        <v>39.807000000000002</v>
      </c>
      <c r="BI18" s="78">
        <v>132.83700000000002</v>
      </c>
      <c r="BJ18" s="78">
        <v>17619.312999999998</v>
      </c>
      <c r="BK18" s="78">
        <v>3544.5230000000001</v>
      </c>
      <c r="BL18" s="78">
        <v>2176.0389999999998</v>
      </c>
      <c r="BM18" s="78">
        <v>9.33</v>
      </c>
      <c r="BN18" s="79"/>
      <c r="BO18" s="78">
        <v>5</v>
      </c>
      <c r="BP18" s="78">
        <v>7</v>
      </c>
      <c r="BQ18" s="78">
        <v>232</v>
      </c>
      <c r="BR18" s="78">
        <v>34</v>
      </c>
      <c r="BS18" s="78">
        <v>258</v>
      </c>
      <c r="BT18" s="78">
        <v>1</v>
      </c>
      <c r="BU18"/>
      <c r="BV18" s="77">
        <v>19622.749</v>
      </c>
      <c r="BW18" s="77">
        <v>475.74599999999998</v>
      </c>
      <c r="BX18" s="77">
        <v>2831.3809999999999</v>
      </c>
      <c r="BY18" s="77">
        <v>58.761000000000003</v>
      </c>
      <c r="BZ18" s="77">
        <v>520.82899999999995</v>
      </c>
      <c r="CA18" s="77">
        <v>0</v>
      </c>
      <c r="CB18" s="77">
        <v>8.8339999999999996</v>
      </c>
      <c r="CC18" s="77">
        <v>3.5489999999999999</v>
      </c>
      <c r="CD18" s="77">
        <v>0</v>
      </c>
    </row>
    <row r="19" spans="1:82">
      <c r="A19" s="77" t="s">
        <v>1661</v>
      </c>
      <c r="B19" s="77">
        <v>11</v>
      </c>
      <c r="C19" s="77">
        <v>11</v>
      </c>
      <c r="D19" s="77">
        <v>1</v>
      </c>
      <c r="E19" s="77">
        <v>2014</v>
      </c>
      <c r="F19" s="77" t="s">
        <v>182</v>
      </c>
      <c r="G19" s="77" t="s">
        <v>1559</v>
      </c>
      <c r="H19" s="77" t="s">
        <v>1560</v>
      </c>
      <c r="I19" s="158"/>
      <c r="J19" s="78">
        <v>16717.59653911275</v>
      </c>
      <c r="K19" s="78">
        <v>643.19885235622257</v>
      </c>
      <c r="L19" s="78">
        <v>2025.834129244354</v>
      </c>
      <c r="M19" s="78">
        <v>12576.17879975548</v>
      </c>
      <c r="N19" s="78">
        <v>15556.74160075375</v>
      </c>
      <c r="O19" s="78">
        <v>4935.4105530307888</v>
      </c>
      <c r="P19" s="78">
        <v>3701.8643792177731</v>
      </c>
      <c r="Q19" s="78">
        <v>403.12360552835702</v>
      </c>
      <c r="R19" s="78">
        <v>973.51065954417561</v>
      </c>
      <c r="S19" s="78">
        <v>377.62782276180218</v>
      </c>
      <c r="T19" s="79"/>
      <c r="U19" s="78">
        <v>665412555</v>
      </c>
      <c r="V19" s="78">
        <v>190709</v>
      </c>
      <c r="W19" s="78">
        <v>44181</v>
      </c>
      <c r="X19" s="78">
        <v>2009602</v>
      </c>
      <c r="Y19" s="78">
        <v>2738172</v>
      </c>
      <c r="Z19" s="78">
        <v>2840103</v>
      </c>
      <c r="AA19" s="78">
        <v>737228</v>
      </c>
      <c r="AB19" s="78">
        <v>5431658</v>
      </c>
      <c r="AC19" s="78">
        <v>161888065</v>
      </c>
      <c r="AD19" s="78">
        <v>377.62782276180218</v>
      </c>
      <c r="AE19" s="79"/>
      <c r="AF19" s="78"/>
      <c r="AG19" s="78"/>
      <c r="AH19" s="78"/>
      <c r="AI19" s="78"/>
      <c r="AJ19" s="78"/>
      <c r="AK19" s="78"/>
      <c r="AL19" s="78"/>
      <c r="AM19" s="78"/>
      <c r="AN19" s="78"/>
      <c r="AO19" s="78"/>
      <c r="AP19" s="78"/>
      <c r="AQ19" s="79"/>
      <c r="AR19" s="78">
        <v>25204</v>
      </c>
      <c r="AS19" s="78">
        <v>3543</v>
      </c>
      <c r="AT19" s="78">
        <v>55</v>
      </c>
      <c r="AU19" s="78">
        <v>4</v>
      </c>
      <c r="AV19" s="78">
        <v>0</v>
      </c>
      <c r="AW19" s="78">
        <v>48</v>
      </c>
      <c r="AX19" s="78"/>
      <c r="AY19" s="79"/>
      <c r="AZ19" s="78">
        <v>115467.11500000001</v>
      </c>
      <c r="BA19" s="78">
        <v>482683.30499999988</v>
      </c>
      <c r="BB19" s="78">
        <v>319907.09999999998</v>
      </c>
      <c r="BC19" s="78">
        <v>17550</v>
      </c>
      <c r="BD19" s="78">
        <v>0</v>
      </c>
      <c r="BE19" s="78">
        <v>41730.300000000003</v>
      </c>
      <c r="BF19" s="78"/>
      <c r="BG19" s="79"/>
      <c r="BH19" s="78">
        <v>36.408000000000001</v>
      </c>
      <c r="BI19" s="78">
        <v>135.88299999999998</v>
      </c>
      <c r="BJ19" s="78">
        <v>17170.344000000001</v>
      </c>
      <c r="BK19" s="78">
        <v>2919.42</v>
      </c>
      <c r="BL19" s="78">
        <v>2209.6759999999999</v>
      </c>
      <c r="BM19" s="78">
        <v>8.5470000000000006</v>
      </c>
      <c r="BN19" s="79"/>
      <c r="BO19" s="78">
        <v>6</v>
      </c>
      <c r="BP19" s="78">
        <v>7</v>
      </c>
      <c r="BQ19" s="78">
        <v>231</v>
      </c>
      <c r="BR19" s="78">
        <v>33</v>
      </c>
      <c r="BS19" s="78">
        <v>252</v>
      </c>
      <c r="BT19" s="78">
        <v>1</v>
      </c>
      <c r="BU19"/>
      <c r="BV19" s="77">
        <v>18686.440999999999</v>
      </c>
      <c r="BW19" s="77">
        <v>460.31900000000002</v>
      </c>
      <c r="BX19" s="77">
        <v>2740.5810000000001</v>
      </c>
      <c r="BY19" s="77">
        <v>71.153999999999996</v>
      </c>
      <c r="BZ19" s="77">
        <v>511.714</v>
      </c>
      <c r="CA19" s="77">
        <v>0</v>
      </c>
      <c r="CB19" s="77">
        <v>10.069000000000001</v>
      </c>
      <c r="CC19" s="77">
        <v>0</v>
      </c>
      <c r="CD19" s="77">
        <v>0</v>
      </c>
    </row>
    <row r="20" spans="1:82">
      <c r="A20" s="77" t="s">
        <v>1662</v>
      </c>
      <c r="B20" s="77">
        <v>12</v>
      </c>
      <c r="C20" s="77">
        <v>12</v>
      </c>
      <c r="D20" s="77">
        <v>1</v>
      </c>
      <c r="E20" s="77">
        <v>2015</v>
      </c>
      <c r="F20" s="77" t="s">
        <v>183</v>
      </c>
      <c r="G20" s="77" t="s">
        <v>1559</v>
      </c>
      <c r="H20" s="77" t="s">
        <v>1560</v>
      </c>
      <c r="I20" s="158"/>
      <c r="J20" s="78">
        <v>16330.084033562331</v>
      </c>
      <c r="K20" s="78">
        <v>616.76083709568513</v>
      </c>
      <c r="L20" s="78">
        <v>2132.401763608641</v>
      </c>
      <c r="M20" s="78">
        <v>12168.36905761591</v>
      </c>
      <c r="N20" s="78">
        <v>14386.96823864129</v>
      </c>
      <c r="O20" s="78">
        <v>4906.1400933382611</v>
      </c>
      <c r="P20" s="78">
        <v>3692.6580033685632</v>
      </c>
      <c r="Q20" s="78">
        <v>392.41985802306903</v>
      </c>
      <c r="R20" s="78">
        <v>955.14101138922547</v>
      </c>
      <c r="S20" s="78">
        <v>395.64548251559847</v>
      </c>
      <c r="T20" s="79"/>
      <c r="U20" s="78">
        <v>651685183</v>
      </c>
      <c r="V20" s="78">
        <v>190709</v>
      </c>
      <c r="W20" s="78">
        <v>44181</v>
      </c>
      <c r="X20" s="78">
        <v>2009602</v>
      </c>
      <c r="Y20" s="78">
        <v>2751282</v>
      </c>
      <c r="Z20" s="78">
        <v>2850430</v>
      </c>
      <c r="AA20" s="78">
        <v>734814</v>
      </c>
      <c r="AB20" s="78">
        <v>5401210</v>
      </c>
      <c r="AC20" s="78">
        <v>163265771</v>
      </c>
      <c r="AD20" s="78">
        <v>395.64548251559847</v>
      </c>
      <c r="AE20" s="79"/>
      <c r="AF20" s="78">
        <v>5029250433.0507441</v>
      </c>
      <c r="AG20" s="78">
        <v>410898323.35083938</v>
      </c>
      <c r="AH20" s="78">
        <v>275723523.6533711</v>
      </c>
      <c r="AI20" s="78">
        <v>12781231827.781639</v>
      </c>
      <c r="AJ20" s="78">
        <v>12185558999.829599</v>
      </c>
      <c r="AK20" s="78"/>
      <c r="AL20" s="78"/>
      <c r="AM20" s="78">
        <v>740213173.27620399</v>
      </c>
      <c r="AN20" s="78"/>
      <c r="AO20" s="78"/>
      <c r="AP20" s="78">
        <v>31422876280.942394</v>
      </c>
      <c r="AQ20" s="79"/>
      <c r="AR20" s="78">
        <v>28229</v>
      </c>
      <c r="AS20" s="78">
        <v>4258</v>
      </c>
      <c r="AT20" s="78">
        <v>69</v>
      </c>
      <c r="AU20" s="78">
        <v>9</v>
      </c>
      <c r="AV20" s="78">
        <v>0</v>
      </c>
      <c r="AW20" s="78">
        <v>56</v>
      </c>
      <c r="AX20" s="78"/>
      <c r="AY20" s="79"/>
      <c r="AZ20" s="78">
        <v>133050.04399999999</v>
      </c>
      <c r="BA20" s="78">
        <v>854616.20499999984</v>
      </c>
      <c r="BB20" s="78">
        <v>319676.7</v>
      </c>
      <c r="BC20" s="78">
        <v>47717.8</v>
      </c>
      <c r="BD20" s="78">
        <v>0</v>
      </c>
      <c r="BE20" s="78">
        <v>66355.3</v>
      </c>
      <c r="BF20" s="78"/>
      <c r="BG20" s="79"/>
      <c r="BH20" s="78">
        <v>37.822000000000003</v>
      </c>
      <c r="BI20" s="78">
        <v>110.17099999999999</v>
      </c>
      <c r="BJ20" s="78">
        <v>16866.82</v>
      </c>
      <c r="BK20" s="78">
        <v>3069.83</v>
      </c>
      <c r="BL20" s="78">
        <v>2126.3849999999998</v>
      </c>
      <c r="BM20" s="78">
        <v>9.6029999999999998</v>
      </c>
      <c r="BN20" s="79"/>
      <c r="BO20" s="78">
        <v>6</v>
      </c>
      <c r="BP20" s="78">
        <v>6</v>
      </c>
      <c r="BQ20" s="78">
        <v>235</v>
      </c>
      <c r="BR20" s="78">
        <v>34</v>
      </c>
      <c r="BS20" s="78">
        <v>257</v>
      </c>
      <c r="BT20" s="78">
        <v>1</v>
      </c>
      <c r="BU20"/>
      <c r="BV20" s="77">
        <v>18429.544999999998</v>
      </c>
      <c r="BW20" s="77">
        <v>466.60599999999999</v>
      </c>
      <c r="BX20" s="77">
        <v>2751.625</v>
      </c>
      <c r="BY20" s="77">
        <v>72.887</v>
      </c>
      <c r="BZ20" s="77">
        <v>478.91899999999998</v>
      </c>
      <c r="CA20" s="77">
        <v>1.542</v>
      </c>
      <c r="CB20" s="77">
        <v>15.3</v>
      </c>
      <c r="CC20" s="77">
        <v>4.2069999999999999</v>
      </c>
      <c r="CD20" s="77">
        <v>0</v>
      </c>
    </row>
    <row r="21" spans="1:82">
      <c r="A21" s="77" t="s">
        <v>1663</v>
      </c>
      <c r="B21" s="77">
        <v>13</v>
      </c>
      <c r="C21" s="77">
        <v>13</v>
      </c>
      <c r="D21" s="77">
        <v>1</v>
      </c>
      <c r="E21" s="77">
        <v>2016</v>
      </c>
      <c r="F21" s="77" t="s">
        <v>156</v>
      </c>
      <c r="G21" s="77" t="s">
        <v>1559</v>
      </c>
      <c r="H21" s="77" t="s">
        <v>1560</v>
      </c>
      <c r="I21" s="158"/>
      <c r="J21" s="78">
        <v>15946.869153851316</v>
      </c>
      <c r="K21" s="78">
        <v>581.77696471708907</v>
      </c>
      <c r="L21" s="78">
        <v>2293.074342598647</v>
      </c>
      <c r="M21" s="78">
        <v>10432.965256059206</v>
      </c>
      <c r="N21" s="78">
        <v>14686.666404386515</v>
      </c>
      <c r="O21" s="78">
        <v>4873.592010790705</v>
      </c>
      <c r="P21" s="78">
        <v>3867.9605095986622</v>
      </c>
      <c r="Q21" s="78">
        <v>379.3509896079899</v>
      </c>
      <c r="R21" s="78">
        <v>969.95781758072837</v>
      </c>
      <c r="S21" s="78">
        <v>444.06559823623951</v>
      </c>
      <c r="T21" s="79"/>
      <c r="U21" s="78">
        <v>603660080</v>
      </c>
      <c r="V21" s="78">
        <v>190709</v>
      </c>
      <c r="W21" s="78">
        <v>44181</v>
      </c>
      <c r="X21" s="78">
        <v>2009602</v>
      </c>
      <c r="Y21" s="78">
        <v>2761826</v>
      </c>
      <c r="Z21" s="78">
        <v>2866327</v>
      </c>
      <c r="AA21" s="78">
        <v>796086</v>
      </c>
      <c r="AB21" s="78">
        <v>5370807</v>
      </c>
      <c r="AC21" s="78">
        <v>165659247.48236421</v>
      </c>
      <c r="AD21" s="78">
        <v>444.06559823623951</v>
      </c>
      <c r="AE21" s="79"/>
      <c r="AF21" s="78">
        <v>4979891351.819026</v>
      </c>
      <c r="AG21" s="78">
        <v>391670135.27534032</v>
      </c>
      <c r="AH21" s="78">
        <v>233689272.73909941</v>
      </c>
      <c r="AI21" s="78">
        <v>12758217654.67079</v>
      </c>
      <c r="AJ21" s="78">
        <v>12150184787.6409</v>
      </c>
      <c r="AK21" s="78"/>
      <c r="AL21" s="78"/>
      <c r="AM21" s="78">
        <v>736618405.6263777</v>
      </c>
      <c r="AN21" s="78"/>
      <c r="AO21" s="78"/>
      <c r="AP21" s="78">
        <v>31250271607.771534</v>
      </c>
      <c r="AQ21" s="79"/>
      <c r="AR21" s="78">
        <v>30520</v>
      </c>
      <c r="AS21" s="78">
        <v>4950</v>
      </c>
      <c r="AT21" s="78">
        <v>84</v>
      </c>
      <c r="AU21" s="78">
        <v>13</v>
      </c>
      <c r="AV21" s="78">
        <v>1</v>
      </c>
      <c r="AW21" s="78">
        <v>66</v>
      </c>
      <c r="AX21" s="78"/>
      <c r="AY21" s="79"/>
      <c r="AZ21" s="78">
        <v>146745.451</v>
      </c>
      <c r="BA21" s="78">
        <v>975032.00499999989</v>
      </c>
      <c r="BB21" s="78">
        <v>353921.7</v>
      </c>
      <c r="BC21" s="78">
        <v>50500</v>
      </c>
      <c r="BD21" s="78">
        <v>100</v>
      </c>
      <c r="BE21" s="78">
        <v>105916.3</v>
      </c>
      <c r="BF21" s="78"/>
      <c r="BG21" s="79"/>
      <c r="BH21" s="78">
        <v>37.734999999999999</v>
      </c>
      <c r="BI21" s="78">
        <v>111.348</v>
      </c>
      <c r="BJ21" s="78">
        <v>16908.844000000001</v>
      </c>
      <c r="BK21" s="78">
        <v>2928.9609999999998</v>
      </c>
      <c r="BL21" s="78">
        <v>2261.703</v>
      </c>
      <c r="BM21" s="78">
        <v>8.5</v>
      </c>
      <c r="BN21" s="79"/>
      <c r="BO21" s="78">
        <v>5</v>
      </c>
      <c r="BP21" s="78">
        <v>6</v>
      </c>
      <c r="BQ21" s="78">
        <v>238</v>
      </c>
      <c r="BR21" s="78">
        <v>35</v>
      </c>
      <c r="BS21" s="78">
        <v>268</v>
      </c>
      <c r="BT21" s="78">
        <v>1</v>
      </c>
      <c r="BU21"/>
      <c r="BV21" s="77">
        <v>18223.511999999999</v>
      </c>
      <c r="BW21" s="77">
        <v>527.99400000000003</v>
      </c>
      <c r="BX21" s="77">
        <v>2803.7629999999999</v>
      </c>
      <c r="BY21" s="77">
        <v>80.168999999999997</v>
      </c>
      <c r="BZ21" s="77">
        <v>621.65300000000002</v>
      </c>
      <c r="CA21" s="77">
        <v>0</v>
      </c>
      <c r="CB21" s="77">
        <v>0</v>
      </c>
      <c r="CC21" s="77">
        <v>0</v>
      </c>
      <c r="CD21" s="77">
        <v>0</v>
      </c>
    </row>
    <row r="22" spans="1:82">
      <c r="A22" s="77" t="s">
        <v>1664</v>
      </c>
      <c r="B22" s="77">
        <v>14</v>
      </c>
      <c r="C22" s="77">
        <v>14</v>
      </c>
      <c r="D22" s="77">
        <v>1</v>
      </c>
      <c r="E22" s="77">
        <v>2017</v>
      </c>
      <c r="F22" s="77" t="s">
        <v>157</v>
      </c>
      <c r="G22" s="77" t="s">
        <v>1559</v>
      </c>
      <c r="H22" s="77" t="s">
        <v>1560</v>
      </c>
      <c r="I22" s="158"/>
      <c r="J22" s="78">
        <v>16402.043855098364</v>
      </c>
      <c r="K22" s="78">
        <v>594.48894963019688</v>
      </c>
      <c r="L22" s="78">
        <v>2069.9812660517541</v>
      </c>
      <c r="M22" s="78">
        <v>10461.029624681056</v>
      </c>
      <c r="N22" s="78">
        <v>14429.090615125009</v>
      </c>
      <c r="O22" s="78">
        <v>4815.215958408623</v>
      </c>
      <c r="P22" s="78">
        <v>3858.328427459172</v>
      </c>
      <c r="Q22" s="78">
        <v>364.70516075081201</v>
      </c>
      <c r="R22" s="78">
        <v>988.41205904984997</v>
      </c>
      <c r="S22" s="78">
        <v>430.7267910234001</v>
      </c>
      <c r="T22" s="79"/>
      <c r="U22" s="78">
        <v>610549238</v>
      </c>
      <c r="V22" s="78">
        <v>190709</v>
      </c>
      <c r="W22" s="78">
        <v>44181</v>
      </c>
      <c r="X22" s="78">
        <v>2009602</v>
      </c>
      <c r="Y22" s="78">
        <v>2772845</v>
      </c>
      <c r="Z22" s="78">
        <v>2878972</v>
      </c>
      <c r="AA22" s="78">
        <v>799166</v>
      </c>
      <c r="AB22" s="78">
        <v>5339539</v>
      </c>
      <c r="AC22" s="78">
        <v>172160613</v>
      </c>
      <c r="AD22" s="78">
        <v>430.7267910234001</v>
      </c>
      <c r="AE22" s="79"/>
      <c r="AF22" s="78">
        <v>4949279039.765892</v>
      </c>
      <c r="AG22" s="78">
        <v>392808151.71876138</v>
      </c>
      <c r="AH22" s="78">
        <v>285476171.71763331</v>
      </c>
      <c r="AI22" s="78">
        <v>12442571319.05834</v>
      </c>
      <c r="AJ22" s="78">
        <v>11061748158.85364</v>
      </c>
      <c r="AK22" s="78"/>
      <c r="AL22" s="78"/>
      <c r="AM22" s="78">
        <v>733475824.68410873</v>
      </c>
      <c r="AN22" s="78"/>
      <c r="AO22" s="78"/>
      <c r="AP22" s="78">
        <v>29865358665.798374</v>
      </c>
      <c r="AQ22" s="79"/>
      <c r="AR22" s="78">
        <v>32147</v>
      </c>
      <c r="AS22" s="78">
        <v>5693</v>
      </c>
      <c r="AT22" s="78">
        <v>107</v>
      </c>
      <c r="AU22" s="78">
        <v>16</v>
      </c>
      <c r="AV22" s="78">
        <v>1</v>
      </c>
      <c r="AW22" s="78">
        <v>80</v>
      </c>
      <c r="AX22" s="78"/>
      <c r="AY22" s="79"/>
      <c r="AZ22" s="78">
        <v>156160.88</v>
      </c>
      <c r="BA22" s="78">
        <v>1146485.8049999999</v>
      </c>
      <c r="BB22" s="78">
        <v>360144.79999999987</v>
      </c>
      <c r="BC22" s="78">
        <v>57360</v>
      </c>
      <c r="BD22" s="78">
        <v>100</v>
      </c>
      <c r="BE22" s="78">
        <v>109470.6</v>
      </c>
      <c r="BF22" s="78"/>
      <c r="BG22" s="79"/>
      <c r="BH22" s="78">
        <v>148.82300000000001</v>
      </c>
      <c r="BI22" s="78">
        <v>103.1</v>
      </c>
      <c r="BJ22" s="78">
        <v>16886.244999999999</v>
      </c>
      <c r="BK22" s="78">
        <v>3282.8710000000001</v>
      </c>
      <c r="BL22" s="78">
        <v>2163.3650000000002</v>
      </c>
      <c r="BM22" s="78">
        <v>9.8699999999999992</v>
      </c>
      <c r="BN22" s="79"/>
      <c r="BO22" s="78">
        <v>8</v>
      </c>
      <c r="BP22" s="78">
        <v>6</v>
      </c>
      <c r="BQ22" s="78">
        <v>236</v>
      </c>
      <c r="BR22" s="78">
        <v>34</v>
      </c>
      <c r="BS22" s="78">
        <v>261</v>
      </c>
      <c r="BT22" s="78">
        <v>1</v>
      </c>
      <c r="BU22"/>
      <c r="BV22" s="77">
        <v>18505.297999999999</v>
      </c>
      <c r="BW22" s="77">
        <v>501.76100000000002</v>
      </c>
      <c r="BX22" s="77">
        <v>2741.0329999999999</v>
      </c>
      <c r="BY22" s="77">
        <v>87.358000000000004</v>
      </c>
      <c r="BZ22" s="77">
        <v>758.82399999999996</v>
      </c>
      <c r="CA22" s="77">
        <v>0</v>
      </c>
      <c r="CB22" s="77">
        <v>0</v>
      </c>
      <c r="CC22" s="77">
        <v>0</v>
      </c>
      <c r="CD22" s="77">
        <v>0</v>
      </c>
    </row>
    <row r="23" spans="1:82">
      <c r="A23" s="77" t="s">
        <v>1665</v>
      </c>
      <c r="B23" s="77">
        <v>15</v>
      </c>
      <c r="C23" s="77">
        <v>15</v>
      </c>
      <c r="D23" s="77">
        <v>1</v>
      </c>
      <c r="E23" s="77">
        <v>2018</v>
      </c>
      <c r="F23" s="77" t="s">
        <v>184</v>
      </c>
      <c r="G23" s="77" t="s">
        <v>1559</v>
      </c>
      <c r="H23" s="77" t="s">
        <v>1560</v>
      </c>
      <c r="I23" s="158"/>
      <c r="J23" s="78">
        <v>16201.75802699879</v>
      </c>
      <c r="K23" s="78">
        <v>553.30819232749457</v>
      </c>
      <c r="L23" s="78">
        <v>1898.9411907220149</v>
      </c>
      <c r="M23" s="78">
        <v>10512.624221804503</v>
      </c>
      <c r="N23" s="78">
        <v>13325.300134929639</v>
      </c>
      <c r="O23" s="78">
        <v>4732.3781425646739</v>
      </c>
      <c r="P23" s="78">
        <v>3838.6732000070215</v>
      </c>
      <c r="Q23" s="78">
        <v>336.19811653276201</v>
      </c>
      <c r="R23" s="78">
        <v>1011.2446959428828</v>
      </c>
      <c r="S23" s="78">
        <v>489.40962602617537</v>
      </c>
      <c r="T23" s="79"/>
      <c r="U23" s="78">
        <v>630434565</v>
      </c>
      <c r="V23" s="78">
        <v>190709</v>
      </c>
      <c r="W23" s="78">
        <v>44181</v>
      </c>
      <c r="X23" s="78">
        <v>2009602</v>
      </c>
      <c r="Y23" s="78">
        <v>2781336</v>
      </c>
      <c r="Z23" s="78">
        <v>2883621</v>
      </c>
      <c r="AA23" s="78">
        <v>803089</v>
      </c>
      <c r="AB23" s="78">
        <v>5304413</v>
      </c>
      <c r="AC23" s="78">
        <v>175447271</v>
      </c>
      <c r="AD23" s="78">
        <v>489.40962602617537</v>
      </c>
      <c r="AE23" s="79"/>
      <c r="AF23" s="78">
        <v>5130018578.3435736</v>
      </c>
      <c r="AG23" s="78">
        <v>355397409.00529748</v>
      </c>
      <c r="AH23" s="78">
        <v>269061326.97015113</v>
      </c>
      <c r="AI23" s="78">
        <v>12718849463.945749</v>
      </c>
      <c r="AJ23" s="78">
        <v>10307147356.170959</v>
      </c>
      <c r="AK23" s="78"/>
      <c r="AL23" s="78"/>
      <c r="AM23" s="78">
        <v>730158341.12330925</v>
      </c>
      <c r="AN23" s="78"/>
      <c r="AO23" s="78"/>
      <c r="AP23" s="78">
        <v>29510632475.55904</v>
      </c>
      <c r="AQ23" s="79"/>
      <c r="AR23" s="78">
        <v>34928</v>
      </c>
      <c r="AS23" s="78">
        <v>6695</v>
      </c>
      <c r="AT23" s="78">
        <v>257</v>
      </c>
      <c r="AU23" s="78">
        <v>21</v>
      </c>
      <c r="AV23" s="78">
        <v>2</v>
      </c>
      <c r="AW23" s="78">
        <v>91</v>
      </c>
      <c r="AX23" s="78"/>
      <c r="AY23" s="79"/>
      <c r="AZ23" s="78">
        <v>171496.25099999941</v>
      </c>
      <c r="BA23" s="78">
        <v>1310084.605</v>
      </c>
      <c r="BB23" s="78">
        <v>412946.1</v>
      </c>
      <c r="BC23" s="78">
        <v>72017</v>
      </c>
      <c r="BD23" s="78">
        <v>350</v>
      </c>
      <c r="BE23" s="78">
        <v>140087.48300000001</v>
      </c>
      <c r="BF23" s="78"/>
      <c r="BG23" s="79"/>
      <c r="BH23" s="78">
        <v>158.95599999999999</v>
      </c>
      <c r="BI23" s="78">
        <v>108.512</v>
      </c>
      <c r="BJ23" s="78">
        <v>16817.845000000001</v>
      </c>
      <c r="BK23" s="78">
        <v>3163.732</v>
      </c>
      <c r="BL23" s="78">
        <v>2221.254586</v>
      </c>
      <c r="BM23" s="78">
        <v>8.843</v>
      </c>
      <c r="BN23" s="79"/>
      <c r="BO23" s="78">
        <v>8</v>
      </c>
      <c r="BP23" s="78">
        <v>6</v>
      </c>
      <c r="BQ23" s="78">
        <v>239</v>
      </c>
      <c r="BR23" s="78">
        <v>34</v>
      </c>
      <c r="BS23" s="78">
        <v>259</v>
      </c>
      <c r="BT23" s="78">
        <v>1</v>
      </c>
      <c r="BU23"/>
      <c r="BV23" s="77">
        <v>18270.909</v>
      </c>
      <c r="BW23" s="77">
        <v>500.88499999999999</v>
      </c>
      <c r="BX23" s="77">
        <v>2830.942</v>
      </c>
      <c r="BY23" s="77">
        <v>119.421586</v>
      </c>
      <c r="BZ23" s="77">
        <v>756.98500000000001</v>
      </c>
      <c r="CA23" s="77">
        <v>0</v>
      </c>
      <c r="CB23" s="77">
        <v>0</v>
      </c>
      <c r="CC23" s="77">
        <v>0</v>
      </c>
      <c r="CD23" s="77">
        <v>0</v>
      </c>
    </row>
    <row r="24" spans="1:82">
      <c r="A24" s="77" t="s">
        <v>1666</v>
      </c>
      <c r="B24" s="77">
        <v>16</v>
      </c>
      <c r="C24" s="77">
        <v>16</v>
      </c>
      <c r="D24" s="77">
        <v>1</v>
      </c>
      <c r="E24" s="77">
        <v>2019</v>
      </c>
      <c r="F24" s="77" t="s">
        <v>159</v>
      </c>
      <c r="G24" s="77" t="s">
        <v>1559</v>
      </c>
      <c r="H24" s="77" t="s">
        <v>1560</v>
      </c>
      <c r="I24" s="158"/>
      <c r="J24" s="78">
        <v>14723.198848885817</v>
      </c>
      <c r="K24" s="78">
        <v>513.4292595117771</v>
      </c>
      <c r="L24" s="78">
        <v>1907.4490951961754</v>
      </c>
      <c r="M24" s="78">
        <v>9430.7785042428459</v>
      </c>
      <c r="N24" s="78">
        <v>13533.27774934913</v>
      </c>
      <c r="O24" s="78">
        <v>4598.737728825995</v>
      </c>
      <c r="P24" s="78">
        <v>3578.1369080593204</v>
      </c>
      <c r="Q24" s="78">
        <v>325.07474952540502</v>
      </c>
      <c r="R24" s="78">
        <v>977.05080558300506</v>
      </c>
      <c r="S24" s="78">
        <v>449.55850097540167</v>
      </c>
      <c r="T24" s="79"/>
      <c r="U24" s="78">
        <v>602362255</v>
      </c>
      <c r="V24" s="78">
        <v>190709</v>
      </c>
      <c r="W24" s="78">
        <v>44181</v>
      </c>
      <c r="X24" s="78">
        <v>2009602</v>
      </c>
      <c r="Y24" s="78">
        <v>2790286</v>
      </c>
      <c r="Z24" s="78">
        <v>2879118</v>
      </c>
      <c r="AA24" s="78">
        <v>742979</v>
      </c>
      <c r="AB24" s="78">
        <v>5267762</v>
      </c>
      <c r="AC24" s="78">
        <v>172291205</v>
      </c>
      <c r="AD24" s="78">
        <v>449.55850097540173</v>
      </c>
      <c r="AE24" s="79"/>
      <c r="AF24" s="78">
        <v>4829938692.8975611</v>
      </c>
      <c r="AG24" s="78">
        <v>355292165.85834301</v>
      </c>
      <c r="AH24" s="78">
        <v>290505863.9306224</v>
      </c>
      <c r="AI24" s="78">
        <v>12463416616.447771</v>
      </c>
      <c r="AJ24" s="78">
        <v>10907430524.91353</v>
      </c>
      <c r="AK24" s="78">
        <v>0</v>
      </c>
      <c r="AL24" s="78">
        <v>0</v>
      </c>
      <c r="AM24" s="78">
        <v>717429528.70889544</v>
      </c>
      <c r="AN24" s="78">
        <v>0</v>
      </c>
      <c r="AO24" s="78">
        <v>0</v>
      </c>
      <c r="AP24" s="78">
        <v>29564013392.756725</v>
      </c>
      <c r="AQ24" s="79"/>
      <c r="AR24" s="78">
        <v>36192</v>
      </c>
      <c r="AS24" s="78">
        <v>7852</v>
      </c>
      <c r="AT24" s="78">
        <v>385</v>
      </c>
      <c r="AU24" s="78">
        <v>23</v>
      </c>
      <c r="AV24" s="78">
        <v>2</v>
      </c>
      <c r="AW24" s="78">
        <v>105</v>
      </c>
      <c r="AX24" s="78"/>
      <c r="AY24" s="79"/>
      <c r="AZ24" s="78">
        <v>179682.6400000001</v>
      </c>
      <c r="BA24" s="78">
        <v>1663172.2050000001</v>
      </c>
      <c r="BB24" s="78">
        <v>541441.30000000005</v>
      </c>
      <c r="BC24" s="78">
        <v>72214.100000000006</v>
      </c>
      <c r="BD24" s="78">
        <v>350</v>
      </c>
      <c r="BE24" s="78">
        <v>145012.25899999999</v>
      </c>
      <c r="BF24" s="78"/>
      <c r="BG24" s="79"/>
      <c r="BH24" s="78">
        <v>157.47999999999999</v>
      </c>
      <c r="BI24" s="78">
        <v>83.381</v>
      </c>
      <c r="BJ24" s="78">
        <v>16444.150000000001</v>
      </c>
      <c r="BK24" s="78">
        <v>2342.3960000000002</v>
      </c>
      <c r="BL24" s="78">
        <v>2217.7060000000001</v>
      </c>
      <c r="BM24" s="78">
        <v>8.9459999999999997</v>
      </c>
      <c r="BN24" s="79"/>
      <c r="BO24" s="78">
        <v>7</v>
      </c>
      <c r="BP24" s="78">
        <v>6</v>
      </c>
      <c r="BQ24" s="78">
        <v>237</v>
      </c>
      <c r="BR24" s="78">
        <v>34</v>
      </c>
      <c r="BS24" s="78">
        <v>257</v>
      </c>
      <c r="BT24" s="78">
        <v>1</v>
      </c>
      <c r="BU24"/>
      <c r="BV24" s="77">
        <v>17082.599999999999</v>
      </c>
      <c r="BW24" s="77">
        <v>528.15099999999995</v>
      </c>
      <c r="BX24" s="77">
        <v>2850.201</v>
      </c>
      <c r="BY24" s="77">
        <v>80.552999999999997</v>
      </c>
      <c r="BZ24" s="77">
        <v>712.55399999999997</v>
      </c>
      <c r="CA24" s="77">
        <v>0</v>
      </c>
      <c r="CB24" s="77">
        <v>0</v>
      </c>
      <c r="CC24" s="77">
        <v>0</v>
      </c>
      <c r="CD24" s="77">
        <v>0</v>
      </c>
    </row>
    <row r="25" spans="1:82">
      <c r="A25" s="77" t="s">
        <v>1667</v>
      </c>
      <c r="B25" s="77">
        <v>17</v>
      </c>
      <c r="C25" s="77">
        <v>17</v>
      </c>
      <c r="D25" s="77">
        <v>1</v>
      </c>
      <c r="E25" s="77">
        <v>2020</v>
      </c>
      <c r="F25" s="77" t="s">
        <v>160</v>
      </c>
      <c r="G25" s="77" t="s">
        <v>1559</v>
      </c>
      <c r="H25" s="77" t="s">
        <v>1560</v>
      </c>
      <c r="I25" s="158"/>
      <c r="J25" s="78">
        <v>11996.850887685881</v>
      </c>
      <c r="K25" s="78">
        <v>538.06533288373214</v>
      </c>
      <c r="L25" s="78">
        <v>2354.6139247279307</v>
      </c>
      <c r="M25" s="78">
        <v>8870.8095450281962</v>
      </c>
      <c r="N25" s="78">
        <v>12427.507191015693</v>
      </c>
      <c r="O25" s="78">
        <v>4026.9221276709372</v>
      </c>
      <c r="P25" s="78">
        <v>3390.1545623072011</v>
      </c>
      <c r="Q25" s="78">
        <v>308.289821179081</v>
      </c>
      <c r="R25" s="78">
        <v>921.22371527302187</v>
      </c>
      <c r="S25" s="78">
        <v>449.62454700200823</v>
      </c>
      <c r="T25" s="79"/>
      <c r="U25" s="78">
        <v>558722694</v>
      </c>
      <c r="V25" s="78">
        <v>184908</v>
      </c>
      <c r="W25" s="78">
        <v>48461</v>
      </c>
      <c r="X25" s="78">
        <v>1987761</v>
      </c>
      <c r="Y25" s="78">
        <v>2795571</v>
      </c>
      <c r="Z25" s="78">
        <v>2877530</v>
      </c>
      <c r="AA25" s="78">
        <v>748220</v>
      </c>
      <c r="AB25" s="78">
        <v>5228732</v>
      </c>
      <c r="AC25" s="78">
        <v>163305112.99999997</v>
      </c>
      <c r="AD25" s="78">
        <v>449.62454700200823</v>
      </c>
      <c r="AE25" s="79"/>
      <c r="AF25" s="78">
        <v>4362455076.1374426</v>
      </c>
      <c r="AG25" s="78">
        <v>344738779.4325313</v>
      </c>
      <c r="AH25" s="78">
        <v>345300101.15131354</v>
      </c>
      <c r="AI25" s="78">
        <v>11413090874.315611</v>
      </c>
      <c r="AJ25" s="78">
        <v>11479978262.99855</v>
      </c>
      <c r="AK25" s="78">
        <v>0</v>
      </c>
      <c r="AL25" s="78">
        <v>0</v>
      </c>
      <c r="AM25" s="78">
        <v>682407618.42415571</v>
      </c>
      <c r="AN25" s="78">
        <v>0</v>
      </c>
      <c r="AO25" s="78">
        <v>0</v>
      </c>
      <c r="AP25" s="78">
        <v>28627970712.459606</v>
      </c>
      <c r="AQ25" s="79"/>
      <c r="AR25" s="78">
        <v>38320</v>
      </c>
      <c r="AS25" s="78">
        <v>8985</v>
      </c>
      <c r="AT25" s="78">
        <v>507</v>
      </c>
      <c r="AU25" s="78">
        <v>31</v>
      </c>
      <c r="AV25" s="78">
        <v>2</v>
      </c>
      <c r="AW25" s="78">
        <v>111</v>
      </c>
      <c r="AX25" s="78"/>
      <c r="AY25" s="79"/>
      <c r="AZ25" s="78">
        <v>192962.5740000002</v>
      </c>
      <c r="BA25" s="78">
        <v>1924409.5729999989</v>
      </c>
      <c r="BB25" s="78">
        <v>543263.70000000007</v>
      </c>
      <c r="BC25" s="78">
        <v>91799.1</v>
      </c>
      <c r="BD25" s="78">
        <v>350</v>
      </c>
      <c r="BE25" s="78">
        <v>257856.06</v>
      </c>
      <c r="BF25" s="78"/>
      <c r="BG25" s="79"/>
      <c r="BH25" s="78">
        <v>48.762999999999998</v>
      </c>
      <c r="BI25" s="78">
        <v>76.344999999999999</v>
      </c>
      <c r="BJ25" s="78">
        <v>13504.99</v>
      </c>
      <c r="BK25" s="78">
        <v>1761.41</v>
      </c>
      <c r="BL25" s="78">
        <v>2049.3470000000002</v>
      </c>
      <c r="BM25" s="78">
        <v>8.625</v>
      </c>
      <c r="BN25" s="79"/>
      <c r="BO25" s="78">
        <v>6</v>
      </c>
      <c r="BP25" s="78">
        <v>5</v>
      </c>
      <c r="BQ25" s="78">
        <v>233</v>
      </c>
      <c r="BR25" s="78">
        <v>35</v>
      </c>
      <c r="BS25" s="78">
        <v>250</v>
      </c>
      <c r="BT25" s="78">
        <v>1</v>
      </c>
      <c r="BU25"/>
      <c r="BV25" s="77">
        <v>13840.763999999999</v>
      </c>
      <c r="BW25" s="77">
        <v>519.76</v>
      </c>
      <c r="BX25" s="77">
        <v>2640.4119999999998</v>
      </c>
      <c r="BY25" s="77">
        <v>59.889000000000003</v>
      </c>
      <c r="BZ25" s="77">
        <v>388.65499999999997</v>
      </c>
      <c r="CA25" s="77">
        <v>0</v>
      </c>
      <c r="CB25" s="77">
        <v>0</v>
      </c>
      <c r="CC25" s="77">
        <v>0</v>
      </c>
      <c r="CD25" s="77">
        <v>0</v>
      </c>
    </row>
    <row r="26" spans="1:82">
      <c r="A26" s="77" t="s">
        <v>1668</v>
      </c>
      <c r="B26" s="77">
        <v>17</v>
      </c>
      <c r="C26" s="77">
        <v>18</v>
      </c>
      <c r="D26" s="77">
        <v>1</v>
      </c>
      <c r="E26" s="77">
        <v>2021</v>
      </c>
      <c r="F26" s="77" t="s">
        <v>161</v>
      </c>
      <c r="G26" s="1029" t="s">
        <v>1559</v>
      </c>
      <c r="H26" s="77" t="s">
        <v>1560</v>
      </c>
      <c r="I26" s="158"/>
      <c r="J26" s="78">
        <v>12815.551882190202</v>
      </c>
      <c r="K26" s="78">
        <v>518.30627332050346</v>
      </c>
      <c r="L26" s="78">
        <v>2148.7946345153746</v>
      </c>
      <c r="M26" s="78">
        <v>9009.3404871329567</v>
      </c>
      <c r="N26" s="78">
        <v>12282.093985108651</v>
      </c>
      <c r="O26" s="78">
        <v>3905.4178970024227</v>
      </c>
      <c r="P26" s="78">
        <v>3501.9779582906262</v>
      </c>
      <c r="Q26" s="78">
        <v>302.66048958369299</v>
      </c>
      <c r="R26" s="78">
        <v>957.10181350929565</v>
      </c>
      <c r="S26" s="78">
        <v>479.14245092041199</v>
      </c>
      <c r="T26" s="79"/>
      <c r="U26" s="78">
        <v>612925649</v>
      </c>
      <c r="V26" s="78">
        <v>184908</v>
      </c>
      <c r="W26" s="78">
        <v>48461</v>
      </c>
      <c r="X26" s="78">
        <v>1987761</v>
      </c>
      <c r="Y26" s="78">
        <v>2796536</v>
      </c>
      <c r="Z26" s="78">
        <v>2873457</v>
      </c>
      <c r="AA26" s="78">
        <v>753663</v>
      </c>
      <c r="AB26" s="78">
        <v>5183687</v>
      </c>
      <c r="AC26" s="78">
        <v>164595157.99999997</v>
      </c>
      <c r="AD26" s="78">
        <v>479.14245092041199</v>
      </c>
      <c r="AE26" s="79"/>
      <c r="AF26" s="78">
        <v>4694746646.3446655</v>
      </c>
      <c r="AG26" s="78">
        <v>350691877.0291239</v>
      </c>
      <c r="AH26" s="78">
        <v>309581635.8983652</v>
      </c>
      <c r="AI26" s="78">
        <v>12523543882.417791</v>
      </c>
      <c r="AJ26" s="78">
        <v>11186714096.02211</v>
      </c>
      <c r="AK26" s="78">
        <v>0</v>
      </c>
      <c r="AL26" s="78">
        <v>0</v>
      </c>
      <c r="AM26" s="78">
        <v>680430908.79876673</v>
      </c>
      <c r="AN26" s="78">
        <v>0</v>
      </c>
      <c r="AO26" s="78">
        <v>0</v>
      </c>
      <c r="AP26" s="78">
        <v>29745709046.510822</v>
      </c>
      <c r="AQ26" s="79"/>
      <c r="AR26" s="78">
        <v>41675</v>
      </c>
      <c r="AS26" s="78">
        <v>9816</v>
      </c>
      <c r="AT26" s="78">
        <v>639</v>
      </c>
      <c r="AU26" s="78">
        <v>33</v>
      </c>
      <c r="AV26" s="78">
        <v>2</v>
      </c>
      <c r="AW26" s="78">
        <v>115</v>
      </c>
      <c r="AX26" s="78"/>
      <c r="AY26" s="79"/>
      <c r="AZ26" s="78">
        <v>213255.94999998939</v>
      </c>
      <c r="BA26" s="78">
        <v>1984164.07099998</v>
      </c>
      <c r="BB26" s="78">
        <v>603477.6</v>
      </c>
      <c r="BC26" s="78">
        <v>99939.099999999991</v>
      </c>
      <c r="BD26" s="78">
        <v>350</v>
      </c>
      <c r="BE26" s="78">
        <v>259594.06</v>
      </c>
      <c r="BF26" s="78"/>
      <c r="BG26" s="79"/>
      <c r="BH26" s="78">
        <v>42.908999999999999</v>
      </c>
      <c r="BI26" s="78">
        <v>81.971000000000004</v>
      </c>
      <c r="BJ26" s="78">
        <v>15013.976000000001</v>
      </c>
      <c r="BK26" s="78">
        <v>2148.672</v>
      </c>
      <c r="BL26" s="78">
        <v>1840.2409999999998</v>
      </c>
      <c r="BM26" s="78">
        <v>0</v>
      </c>
      <c r="BN26" s="79"/>
      <c r="BO26" s="78">
        <v>6</v>
      </c>
      <c r="BP26" s="78">
        <v>5</v>
      </c>
      <c r="BQ26" s="78">
        <v>233</v>
      </c>
      <c r="BR26" s="78">
        <v>35</v>
      </c>
      <c r="BS26" s="78">
        <v>252</v>
      </c>
      <c r="BT26" s="78">
        <v>0</v>
      </c>
      <c r="BU26"/>
      <c r="BV26" s="77">
        <v>15517.28</v>
      </c>
      <c r="BW26" s="77">
        <v>542.45799999999997</v>
      </c>
      <c r="BX26" s="77">
        <v>2538.4679999999998</v>
      </c>
      <c r="BY26" s="77">
        <v>59.69</v>
      </c>
      <c r="BZ26" s="77">
        <v>469.87299999999999</v>
      </c>
      <c r="CA26" s="77">
        <v>0</v>
      </c>
      <c r="CB26" s="77">
        <v>0</v>
      </c>
      <c r="CC26" s="77">
        <v>0</v>
      </c>
      <c r="CD26" s="77">
        <v>0</v>
      </c>
    </row>
    <row r="27" spans="1:82">
      <c r="A27" s="77" t="s">
        <v>1669</v>
      </c>
      <c r="B27" s="77">
        <v>17</v>
      </c>
      <c r="C27" s="77">
        <v>19</v>
      </c>
      <c r="D27" s="77">
        <v>1</v>
      </c>
      <c r="E27" s="77">
        <v>2022</v>
      </c>
      <c r="F27" s="77" t="s">
        <v>162</v>
      </c>
      <c r="G27" s="1029" t="s">
        <v>1559</v>
      </c>
      <c r="H27" s="77" t="s">
        <v>1560</v>
      </c>
      <c r="I27" s="158"/>
      <c r="J27" s="78">
        <v>11290.283591913147</v>
      </c>
      <c r="K27" s="78">
        <v>495.78797895919894</v>
      </c>
      <c r="L27" s="78">
        <v>1926.6780987110706</v>
      </c>
      <c r="M27" s="78">
        <v>9185.4950014356455</v>
      </c>
      <c r="N27" s="78">
        <v>12129.358782938451</v>
      </c>
      <c r="O27" s="78">
        <v>4115.1057387305082</v>
      </c>
      <c r="P27" s="78">
        <v>3482.1366476673725</v>
      </c>
      <c r="Q27" s="78">
        <v>302.58586881011513</v>
      </c>
      <c r="R27" s="78">
        <v>962.88797699418831</v>
      </c>
      <c r="S27" s="78">
        <v>456.78000790976273</v>
      </c>
      <c r="T27" s="79"/>
      <c r="U27" s="78">
        <v>664125927</v>
      </c>
      <c r="V27" s="78">
        <v>184908</v>
      </c>
      <c r="W27" s="78">
        <v>48461</v>
      </c>
      <c r="X27" s="78">
        <v>1987761</v>
      </c>
      <c r="Y27" s="78">
        <v>2804281</v>
      </c>
      <c r="Z27" s="78">
        <v>2876677</v>
      </c>
      <c r="AA27" s="78">
        <v>760817</v>
      </c>
      <c r="AB27" s="78">
        <v>5139913</v>
      </c>
      <c r="AC27" s="78">
        <v>167669939.99999997</v>
      </c>
      <c r="AD27" s="78">
        <v>456.78000790976273</v>
      </c>
      <c r="AE27" s="79"/>
      <c r="AF27" s="78">
        <v>4535001021.4841261</v>
      </c>
      <c r="AG27" s="78">
        <v>353772554.98230088</v>
      </c>
      <c r="AH27" s="78">
        <v>343638461.8869738</v>
      </c>
      <c r="AI27" s="78">
        <v>12437436696.524389</v>
      </c>
      <c r="AJ27" s="78">
        <v>11418652767.36241</v>
      </c>
      <c r="AK27" s="78">
        <v>0</v>
      </c>
      <c r="AL27" s="78">
        <v>0</v>
      </c>
      <c r="AM27" s="78">
        <v>663703059.17796135</v>
      </c>
      <c r="AN27" s="78">
        <v>0</v>
      </c>
      <c r="AO27" s="78">
        <v>0</v>
      </c>
      <c r="AP27" s="78">
        <v>29752204561.418167</v>
      </c>
      <c r="AQ27" s="79"/>
      <c r="AR27" s="78">
        <v>45199</v>
      </c>
      <c r="AS27" s="78">
        <v>10282</v>
      </c>
      <c r="AT27" s="78">
        <v>776</v>
      </c>
      <c r="AU27" s="78">
        <v>42</v>
      </c>
      <c r="AV27" s="78">
        <v>2</v>
      </c>
      <c r="AW27" s="78">
        <v>121</v>
      </c>
      <c r="AX27" s="78"/>
      <c r="AY27" s="79"/>
      <c r="AZ27" s="78">
        <v>235288.94199998491</v>
      </c>
      <c r="BA27" s="78">
        <v>2015500.8709999735</v>
      </c>
      <c r="BB27" s="78">
        <v>639467.20000000007</v>
      </c>
      <c r="BC27" s="78">
        <v>171857.8</v>
      </c>
      <c r="BD27" s="78">
        <v>350</v>
      </c>
      <c r="BE27" s="78">
        <v>406613.45999999996</v>
      </c>
      <c r="BF27" s="78"/>
      <c r="BG27" s="79"/>
      <c r="BH27" s="78"/>
      <c r="BI27" s="78"/>
      <c r="BJ27" s="78"/>
      <c r="BK27" s="78"/>
      <c r="BL27" s="78"/>
      <c r="BM27" s="78"/>
      <c r="BN27" s="79"/>
      <c r="BO27" s="78"/>
      <c r="BP27" s="78"/>
      <c r="BQ27" s="78"/>
      <c r="BR27" s="78"/>
      <c r="BS27" s="78"/>
      <c r="BT27" s="78"/>
      <c r="BU27"/>
      <c r="BV27" s="77"/>
      <c r="BW27" s="77"/>
      <c r="BX27" s="77"/>
      <c r="BY27" s="77"/>
      <c r="BZ27" s="77"/>
      <c r="CA27" s="77"/>
      <c r="CB27" s="77"/>
      <c r="CC27" s="77"/>
      <c r="CD27" s="77"/>
    </row>
    <row r="28" spans="1:82">
      <c r="A28" s="77" t="s">
        <v>2525</v>
      </c>
      <c r="B28" s="77">
        <v>17</v>
      </c>
      <c r="C28" s="77">
        <v>20</v>
      </c>
      <c r="D28" s="77">
        <v>1</v>
      </c>
      <c r="E28" s="77">
        <v>2023</v>
      </c>
      <c r="F28" s="77" t="s">
        <v>2526</v>
      </c>
      <c r="G28" s="77" t="s">
        <v>1559</v>
      </c>
      <c r="H28" s="77" t="s">
        <v>1560</v>
      </c>
      <c r="I28" s="158"/>
      <c r="J28" s="78"/>
      <c r="K28" s="78"/>
      <c r="L28" s="78"/>
      <c r="M28" s="78"/>
      <c r="N28" s="78"/>
      <c r="O28" s="78"/>
      <c r="P28" s="78"/>
      <c r="Q28" s="78"/>
      <c r="R28" s="78"/>
      <c r="S28" s="78"/>
      <c r="T28" s="79"/>
      <c r="U28" s="78"/>
      <c r="V28" s="78"/>
      <c r="W28" s="78"/>
      <c r="X28" s="78"/>
      <c r="Y28" s="78"/>
      <c r="Z28" s="78"/>
      <c r="AA28" s="78"/>
      <c r="AB28" s="78"/>
      <c r="AC28" s="78"/>
      <c r="AD28" s="78"/>
      <c r="AE28" s="79"/>
      <c r="AF28" s="78"/>
      <c r="AG28" s="78"/>
      <c r="AH28" s="78"/>
      <c r="AI28" s="78"/>
      <c r="AJ28" s="78"/>
      <c r="AK28" s="78"/>
      <c r="AL28" s="78"/>
      <c r="AM28" s="78"/>
      <c r="AN28" s="78"/>
      <c r="AO28" s="78"/>
      <c r="AP28" s="78"/>
      <c r="AQ28" s="79"/>
      <c r="AR28" s="78">
        <v>48697</v>
      </c>
      <c r="AS28" s="78">
        <v>10539</v>
      </c>
      <c r="AT28" s="78">
        <v>907</v>
      </c>
      <c r="AU28" s="78">
        <v>44</v>
      </c>
      <c r="AV28" s="78">
        <v>3</v>
      </c>
      <c r="AW28" s="78">
        <v>123</v>
      </c>
      <c r="AX28" s="78"/>
      <c r="AY28" s="79"/>
      <c r="AZ28" s="78">
        <v>257748.57899997837</v>
      </c>
      <c r="BA28" s="78">
        <v>2035100.5709999662</v>
      </c>
      <c r="BB28" s="78">
        <v>1164555.6000000001</v>
      </c>
      <c r="BC28" s="78">
        <v>193637.8</v>
      </c>
      <c r="BD28" s="78">
        <v>2350</v>
      </c>
      <c r="BE28" s="78">
        <v>330975.26</v>
      </c>
      <c r="BF28" s="78"/>
      <c r="BG28" s="79"/>
      <c r="BH28" s="78"/>
      <c r="BI28" s="78"/>
      <c r="BJ28" s="78"/>
      <c r="BK28" s="78"/>
      <c r="BL28" s="78"/>
      <c r="BM28" s="78"/>
      <c r="BN28" s="79"/>
      <c r="BO28" s="78"/>
      <c r="BP28" s="78"/>
      <c r="BQ28" s="78"/>
      <c r="BR28" s="78"/>
      <c r="BS28" s="78"/>
      <c r="BT28" s="78"/>
      <c r="BU28"/>
      <c r="BV28" s="77"/>
      <c r="BW28" s="77"/>
      <c r="BX28" s="77"/>
      <c r="BY28" s="77"/>
      <c r="BZ28" s="77"/>
      <c r="CA28" s="77"/>
      <c r="CB28" s="77"/>
      <c r="CC28" s="77"/>
      <c r="CD28" s="77"/>
    </row>
    <row r="29" spans="1:82">
      <c r="A29" s="77" t="s">
        <v>2587</v>
      </c>
      <c r="B29" s="77">
        <v>17</v>
      </c>
      <c r="C29" s="77">
        <v>21</v>
      </c>
      <c r="D29" s="77">
        <v>1</v>
      </c>
      <c r="E29" s="77">
        <v>2024</v>
      </c>
      <c r="F29" s="77" t="s">
        <v>2588</v>
      </c>
      <c r="G29" s="77" t="s">
        <v>1559</v>
      </c>
      <c r="H29" s="77" t="s">
        <v>1560</v>
      </c>
      <c r="I29" s="158"/>
      <c r="J29" s="78"/>
      <c r="K29" s="78"/>
      <c r="L29" s="78"/>
      <c r="M29" s="78"/>
      <c r="N29" s="78"/>
      <c r="O29" s="78"/>
      <c r="P29" s="78"/>
      <c r="Q29" s="78"/>
      <c r="R29" s="78"/>
      <c r="S29" s="78"/>
      <c r="T29" s="79"/>
      <c r="U29" s="78"/>
      <c r="V29" s="78"/>
      <c r="W29" s="78"/>
      <c r="X29" s="78"/>
      <c r="Y29" s="78"/>
      <c r="Z29" s="78"/>
      <c r="AA29" s="78"/>
      <c r="AB29" s="78"/>
      <c r="AC29" s="78"/>
      <c r="AD29" s="78"/>
      <c r="AE29" s="79"/>
      <c r="AF29" s="78"/>
      <c r="AG29" s="78"/>
      <c r="AH29" s="78"/>
      <c r="AI29" s="78"/>
      <c r="AJ29" s="78"/>
      <c r="AK29" s="78"/>
      <c r="AL29" s="78"/>
      <c r="AM29" s="78"/>
      <c r="AN29" s="78"/>
      <c r="AO29" s="78"/>
      <c r="AP29" s="78"/>
      <c r="AQ29" s="79"/>
      <c r="AR29" s="78"/>
      <c r="AS29" s="78"/>
      <c r="AT29" s="78"/>
      <c r="AU29" s="78"/>
      <c r="AV29" s="78"/>
      <c r="AW29" s="78"/>
      <c r="AX29" s="78"/>
      <c r="AY29" s="79"/>
      <c r="AZ29" s="78"/>
      <c r="BA29" s="78"/>
      <c r="BB29" s="78"/>
      <c r="BC29" s="78"/>
      <c r="BD29" s="78"/>
      <c r="BE29" s="78"/>
      <c r="BF29" s="78"/>
      <c r="BG29" s="79"/>
      <c r="BH29" s="78"/>
      <c r="BI29" s="78"/>
      <c r="BJ29" s="78"/>
      <c r="BK29" s="78"/>
      <c r="BL29" s="78"/>
      <c r="BM29" s="78"/>
      <c r="BN29" s="79"/>
      <c r="BO29" s="78"/>
      <c r="BP29" s="78"/>
      <c r="BQ29" s="78"/>
      <c r="BR29" s="78"/>
      <c r="BS29" s="78"/>
      <c r="BT29" s="78"/>
      <c r="BU29"/>
      <c r="BV29" s="77"/>
      <c r="BW29" s="77"/>
      <c r="BX29" s="77"/>
      <c r="BY29" s="77"/>
      <c r="BZ29" s="77"/>
      <c r="CA29" s="77"/>
      <c r="CB29" s="77"/>
      <c r="CC29" s="77"/>
      <c r="CD29" s="77"/>
    </row>
    <row r="30" spans="1:82">
      <c r="A30" s="77" t="s">
        <v>795</v>
      </c>
      <c r="B30" s="77">
        <v>18</v>
      </c>
      <c r="C30" s="77">
        <v>1</v>
      </c>
      <c r="D30" s="77">
        <v>2</v>
      </c>
      <c r="E30" s="77">
        <v>1990</v>
      </c>
      <c r="F30" s="77" t="s">
        <v>788</v>
      </c>
      <c r="G30" s="77" t="s">
        <v>796</v>
      </c>
      <c r="H30" s="77" t="s">
        <v>797</v>
      </c>
      <c r="I30" s="158"/>
      <c r="J30" s="78">
        <v>5986.2892082356257</v>
      </c>
      <c r="K30" s="78">
        <v>211.04120025180001</v>
      </c>
      <c r="L30" s="78">
        <v>644.68089578277386</v>
      </c>
      <c r="M30" s="78">
        <v>1037.045407072186</v>
      </c>
      <c r="N30" s="78">
        <v>2073.3263758963431</v>
      </c>
      <c r="O30" s="78">
        <v>897.92973460105839</v>
      </c>
      <c r="P30" s="78">
        <v>1365.493624428085</v>
      </c>
      <c r="Q30" s="78">
        <v>91.328989295787807</v>
      </c>
      <c r="R30" s="78">
        <v>299.69167197374321</v>
      </c>
      <c r="S30" s="78">
        <v>104.98035</v>
      </c>
      <c r="T30" s="79"/>
      <c r="U30" s="78">
        <v>127024793</v>
      </c>
      <c r="V30" s="78">
        <v>65043</v>
      </c>
      <c r="W30" s="78">
        <v>8489</v>
      </c>
      <c r="X30" s="78">
        <v>431091</v>
      </c>
      <c r="Y30" s="78">
        <v>455304</v>
      </c>
      <c r="Z30" s="78">
        <v>369329</v>
      </c>
      <c r="AA30" s="78">
        <v>331557</v>
      </c>
      <c r="AB30" s="78">
        <v>1482873</v>
      </c>
      <c r="AC30" s="78">
        <v>51907137</v>
      </c>
      <c r="AD30" s="78">
        <v>104.98035</v>
      </c>
      <c r="AE30" s="79"/>
      <c r="AF30" s="78"/>
      <c r="AG30" s="78"/>
      <c r="AH30" s="78"/>
      <c r="AI30" s="78"/>
      <c r="AJ30" s="78"/>
      <c r="AK30" s="78"/>
      <c r="AL30" s="78"/>
      <c r="AM30" s="78"/>
      <c r="AN30" s="78"/>
      <c r="AO30" s="78"/>
      <c r="AP30" s="78"/>
      <c r="AQ30" s="79"/>
      <c r="AR30" s="78"/>
      <c r="AS30" s="78"/>
      <c r="AT30" s="78"/>
      <c r="AU30" s="78"/>
      <c r="AV30" s="78"/>
      <c r="AW30" s="78"/>
      <c r="AX30" s="78"/>
      <c r="AY30" s="79"/>
      <c r="AZ30" s="78"/>
      <c r="BA30" s="78"/>
      <c r="BB30" s="78"/>
      <c r="BC30" s="78"/>
      <c r="BD30" s="78"/>
      <c r="BE30" s="78"/>
      <c r="BF30" s="78"/>
      <c r="BG30" s="79"/>
      <c r="BH30" s="78" t="s">
        <v>789</v>
      </c>
      <c r="BI30" s="78" t="s">
        <v>789</v>
      </c>
      <c r="BJ30" s="78" t="s">
        <v>789</v>
      </c>
      <c r="BK30" s="78" t="s">
        <v>789</v>
      </c>
      <c r="BL30" s="78" t="s">
        <v>789</v>
      </c>
      <c r="BM30" s="78" t="s">
        <v>789</v>
      </c>
      <c r="BN30" s="79"/>
      <c r="BO30" s="78" t="s">
        <v>789</v>
      </c>
      <c r="BP30" s="78" t="s">
        <v>789</v>
      </c>
      <c r="BQ30" s="78" t="s">
        <v>789</v>
      </c>
      <c r="BR30" s="78" t="s">
        <v>789</v>
      </c>
      <c r="BS30" s="78" t="s">
        <v>789</v>
      </c>
      <c r="BT30" s="78" t="s">
        <v>789</v>
      </c>
      <c r="BU30"/>
      <c r="BV30" s="77"/>
      <c r="BW30" s="77"/>
      <c r="BX30" s="77"/>
      <c r="BY30" s="77"/>
      <c r="BZ30" s="77"/>
      <c r="CA30" s="77"/>
      <c r="CB30" s="77"/>
      <c r="CC30" s="77"/>
      <c r="CD30" s="77"/>
    </row>
    <row r="31" spans="1:82">
      <c r="A31" s="77" t="s">
        <v>798</v>
      </c>
      <c r="B31" s="77">
        <v>19</v>
      </c>
      <c r="C31" s="77">
        <v>2</v>
      </c>
      <c r="D31" s="77">
        <v>2</v>
      </c>
      <c r="E31" s="77">
        <v>2005</v>
      </c>
      <c r="F31" s="77" t="s">
        <v>790</v>
      </c>
      <c r="G31" s="77" t="s">
        <v>796</v>
      </c>
      <c r="H31" s="77" t="s">
        <v>797</v>
      </c>
      <c r="I31" s="158"/>
      <c r="J31" s="78">
        <v>4824.3972846725292</v>
      </c>
      <c r="K31" s="78">
        <v>190.53649261033269</v>
      </c>
      <c r="L31" s="78">
        <v>573.79277578438666</v>
      </c>
      <c r="M31" s="78">
        <v>2214.9949230962188</v>
      </c>
      <c r="N31" s="78">
        <v>3670.319371918295</v>
      </c>
      <c r="O31" s="78">
        <v>1460.8793912145441</v>
      </c>
      <c r="P31" s="78">
        <v>1391.109358208555</v>
      </c>
      <c r="Q31" s="78">
        <v>86.023386394735695</v>
      </c>
      <c r="R31" s="78">
        <v>338.88917161653831</v>
      </c>
      <c r="S31" s="78">
        <v>145.147719134</v>
      </c>
      <c r="T31" s="79"/>
      <c r="U31" s="78">
        <v>120478922</v>
      </c>
      <c r="V31" s="78">
        <v>64214</v>
      </c>
      <c r="W31" s="78">
        <v>5874</v>
      </c>
      <c r="X31" s="78">
        <v>368220</v>
      </c>
      <c r="Y31" s="78">
        <v>559992</v>
      </c>
      <c r="Z31" s="78">
        <v>695329</v>
      </c>
      <c r="AA31" s="78">
        <v>276636</v>
      </c>
      <c r="AB31" s="78">
        <v>1460144</v>
      </c>
      <c r="AC31" s="78">
        <v>59925533</v>
      </c>
      <c r="AD31" s="78">
        <v>145.147719134</v>
      </c>
      <c r="AE31" s="79"/>
      <c r="AF31" s="78"/>
      <c r="AG31" s="78"/>
      <c r="AH31" s="78"/>
      <c r="AI31" s="78"/>
      <c r="AJ31" s="78"/>
      <c r="AK31" s="78"/>
      <c r="AL31" s="78"/>
      <c r="AM31" s="78"/>
      <c r="AN31" s="78"/>
      <c r="AO31" s="78"/>
      <c r="AP31" s="78"/>
      <c r="AQ31" s="79"/>
      <c r="AR31" s="78"/>
      <c r="AS31" s="78"/>
      <c r="AT31" s="78"/>
      <c r="AU31" s="78"/>
      <c r="AV31" s="78"/>
      <c r="AW31" s="78"/>
      <c r="AX31" s="78"/>
      <c r="AY31" s="79"/>
      <c r="AZ31" s="78"/>
      <c r="BA31" s="78"/>
      <c r="BB31" s="78"/>
      <c r="BC31" s="78"/>
      <c r="BD31" s="78"/>
      <c r="BE31" s="78"/>
      <c r="BF31" s="78"/>
      <c r="BG31" s="79"/>
      <c r="BH31" s="78" t="s">
        <v>789</v>
      </c>
      <c r="BI31" s="78" t="s">
        <v>789</v>
      </c>
      <c r="BJ31" s="78" t="s">
        <v>789</v>
      </c>
      <c r="BK31" s="78" t="s">
        <v>789</v>
      </c>
      <c r="BL31" s="78" t="s">
        <v>789</v>
      </c>
      <c r="BM31" s="78" t="s">
        <v>789</v>
      </c>
      <c r="BN31" s="79"/>
      <c r="BO31" s="78" t="s">
        <v>789</v>
      </c>
      <c r="BP31" s="78" t="s">
        <v>789</v>
      </c>
      <c r="BQ31" s="78" t="s">
        <v>789</v>
      </c>
      <c r="BR31" s="78" t="s">
        <v>789</v>
      </c>
      <c r="BS31" s="78" t="s">
        <v>789</v>
      </c>
      <c r="BT31" s="78" t="s">
        <v>789</v>
      </c>
      <c r="BU31"/>
      <c r="BV31" s="77"/>
      <c r="BW31" s="77"/>
      <c r="BX31" s="77"/>
      <c r="BY31" s="77"/>
      <c r="BZ31" s="77"/>
      <c r="CA31" s="77"/>
      <c r="CB31" s="77"/>
      <c r="CC31" s="77"/>
      <c r="CD31" s="77"/>
    </row>
    <row r="32" spans="1:82">
      <c r="A32" s="77" t="s">
        <v>799</v>
      </c>
      <c r="B32" s="77">
        <v>20</v>
      </c>
      <c r="C32" s="77">
        <v>3</v>
      </c>
      <c r="D32" s="77">
        <v>2</v>
      </c>
      <c r="E32" s="77">
        <v>2006</v>
      </c>
      <c r="F32" s="77" t="s">
        <v>791</v>
      </c>
      <c r="G32" s="77" t="s">
        <v>796</v>
      </c>
      <c r="H32" s="77" t="s">
        <v>797</v>
      </c>
      <c r="I32" s="158"/>
      <c r="J32" s="78" t="s">
        <v>789</v>
      </c>
      <c r="K32" s="78" t="s">
        <v>789</v>
      </c>
      <c r="L32" s="78" t="s">
        <v>789</v>
      </c>
      <c r="M32" s="78" t="s">
        <v>789</v>
      </c>
      <c r="N32" s="78" t="s">
        <v>789</v>
      </c>
      <c r="O32" s="78" t="s">
        <v>789</v>
      </c>
      <c r="P32" s="78" t="s">
        <v>789</v>
      </c>
      <c r="Q32" s="78" t="s">
        <v>789</v>
      </c>
      <c r="R32" s="78" t="s">
        <v>789</v>
      </c>
      <c r="S32" s="78" t="s">
        <v>789</v>
      </c>
      <c r="T32" s="79"/>
      <c r="U32" s="78" t="s">
        <v>789</v>
      </c>
      <c r="V32" s="78" t="s">
        <v>789</v>
      </c>
      <c r="W32" s="78" t="s">
        <v>789</v>
      </c>
      <c r="X32" s="78" t="s">
        <v>789</v>
      </c>
      <c r="Y32" s="78" t="s">
        <v>789</v>
      </c>
      <c r="Z32" s="78" t="s">
        <v>789</v>
      </c>
      <c r="AA32" s="78" t="s">
        <v>789</v>
      </c>
      <c r="AB32" s="78" t="s">
        <v>789</v>
      </c>
      <c r="AC32" s="78" t="s">
        <v>789</v>
      </c>
      <c r="AD32" s="78" t="s">
        <v>789</v>
      </c>
      <c r="AE32" s="79"/>
      <c r="AF32" s="78" t="s">
        <v>789</v>
      </c>
      <c r="AG32" s="78" t="s">
        <v>789</v>
      </c>
      <c r="AH32" s="78" t="s">
        <v>789</v>
      </c>
      <c r="AI32" s="78" t="s">
        <v>789</v>
      </c>
      <c r="AJ32" s="78" t="s">
        <v>789</v>
      </c>
      <c r="AK32" s="78" t="s">
        <v>789</v>
      </c>
      <c r="AL32" s="78" t="s">
        <v>789</v>
      </c>
      <c r="AM32" s="78" t="s">
        <v>789</v>
      </c>
      <c r="AN32" s="78" t="s">
        <v>789</v>
      </c>
      <c r="AO32" s="78" t="s">
        <v>789</v>
      </c>
      <c r="AP32" s="78"/>
      <c r="AQ32" s="79"/>
      <c r="AR32" s="78" t="s">
        <v>789</v>
      </c>
      <c r="AS32" s="78" t="s">
        <v>789</v>
      </c>
      <c r="AT32" s="78" t="s">
        <v>789</v>
      </c>
      <c r="AU32" s="78" t="s">
        <v>789</v>
      </c>
      <c r="AV32" s="78" t="s">
        <v>789</v>
      </c>
      <c r="AW32" s="78" t="s">
        <v>789</v>
      </c>
      <c r="AX32" s="78" t="s">
        <v>789</v>
      </c>
      <c r="AY32" s="79"/>
      <c r="AZ32" s="78" t="s">
        <v>789</v>
      </c>
      <c r="BA32" s="78" t="s">
        <v>789</v>
      </c>
      <c r="BB32" s="78" t="s">
        <v>789</v>
      </c>
      <c r="BC32" s="78" t="s">
        <v>789</v>
      </c>
      <c r="BD32" s="78" t="s">
        <v>789</v>
      </c>
      <c r="BE32" s="78" t="s">
        <v>789</v>
      </c>
      <c r="BF32" s="78" t="s">
        <v>789</v>
      </c>
      <c r="BG32" s="79"/>
      <c r="BH32" s="78" t="s">
        <v>789</v>
      </c>
      <c r="BI32" s="78" t="s">
        <v>789</v>
      </c>
      <c r="BJ32" s="78" t="s">
        <v>789</v>
      </c>
      <c r="BK32" s="78" t="s">
        <v>789</v>
      </c>
      <c r="BL32" s="78" t="s">
        <v>789</v>
      </c>
      <c r="BM32" s="78" t="s">
        <v>789</v>
      </c>
      <c r="BN32" s="79"/>
      <c r="BO32" s="78" t="s">
        <v>789</v>
      </c>
      <c r="BP32" s="78" t="s">
        <v>789</v>
      </c>
      <c r="BQ32" s="78" t="s">
        <v>789</v>
      </c>
      <c r="BR32" s="78" t="s">
        <v>789</v>
      </c>
      <c r="BS32" s="78" t="s">
        <v>789</v>
      </c>
      <c r="BT32" s="78" t="s">
        <v>789</v>
      </c>
      <c r="BU32"/>
      <c r="BV32" s="77"/>
      <c r="BW32" s="77"/>
      <c r="BX32" s="77"/>
      <c r="BY32" s="77"/>
      <c r="BZ32" s="77"/>
      <c r="CA32" s="77"/>
      <c r="CB32" s="77"/>
      <c r="CC32" s="77"/>
      <c r="CD32" s="77"/>
    </row>
    <row r="33" spans="1:82">
      <c r="A33" s="77" t="s">
        <v>800</v>
      </c>
      <c r="B33" s="77">
        <v>21</v>
      </c>
      <c r="C33" s="77">
        <v>4</v>
      </c>
      <c r="D33" s="77">
        <v>2</v>
      </c>
      <c r="E33" s="77">
        <v>2007</v>
      </c>
      <c r="F33" s="77" t="s">
        <v>792</v>
      </c>
      <c r="G33" s="77" t="s">
        <v>796</v>
      </c>
      <c r="H33" s="77" t="s">
        <v>797</v>
      </c>
      <c r="I33" s="158"/>
      <c r="J33" s="78">
        <v>4254.0059347014176</v>
      </c>
      <c r="K33" s="78">
        <v>188.19614422116689</v>
      </c>
      <c r="L33" s="78">
        <v>569.60340836860587</v>
      </c>
      <c r="M33" s="78">
        <v>2068.431545920017</v>
      </c>
      <c r="N33" s="78">
        <v>3190.0819320276651</v>
      </c>
      <c r="O33" s="78">
        <v>1404.7660664239329</v>
      </c>
      <c r="P33" s="78">
        <v>1357.573612954413</v>
      </c>
      <c r="Q33" s="78">
        <v>88.984961229012896</v>
      </c>
      <c r="R33" s="78">
        <v>318.16440577865518</v>
      </c>
      <c r="S33" s="78">
        <v>164.78615741894799</v>
      </c>
      <c r="T33" s="79"/>
      <c r="U33" s="78">
        <v>165085410</v>
      </c>
      <c r="V33" s="78">
        <v>59183</v>
      </c>
      <c r="W33" s="78">
        <v>6759</v>
      </c>
      <c r="X33" s="78">
        <v>447670</v>
      </c>
      <c r="Y33" s="78">
        <v>565347</v>
      </c>
      <c r="Z33" s="78">
        <v>695066</v>
      </c>
      <c r="AA33" s="78">
        <v>265852</v>
      </c>
      <c r="AB33" s="78">
        <v>1430543</v>
      </c>
      <c r="AC33" s="78">
        <v>57875054</v>
      </c>
      <c r="AD33" s="78">
        <v>164.78615741894791</v>
      </c>
      <c r="AE33" s="79"/>
      <c r="AF33" s="78"/>
      <c r="AG33" s="78"/>
      <c r="AH33" s="78"/>
      <c r="AI33" s="78"/>
      <c r="AJ33" s="78"/>
      <c r="AK33" s="78"/>
      <c r="AL33" s="78"/>
      <c r="AM33" s="78"/>
      <c r="AN33" s="78"/>
      <c r="AO33" s="78"/>
      <c r="AP33" s="78"/>
      <c r="AQ33" s="79"/>
      <c r="AR33" s="78"/>
      <c r="AS33" s="78"/>
      <c r="AT33" s="78"/>
      <c r="AU33" s="78"/>
      <c r="AV33" s="78"/>
      <c r="AW33" s="78"/>
      <c r="AX33" s="78"/>
      <c r="AY33" s="79"/>
      <c r="AZ33" s="78"/>
      <c r="BA33" s="78"/>
      <c r="BB33" s="78"/>
      <c r="BC33" s="78"/>
      <c r="BD33" s="78"/>
      <c r="BE33" s="78"/>
      <c r="BF33" s="78"/>
      <c r="BG33" s="79"/>
      <c r="BH33" s="78" t="s">
        <v>789</v>
      </c>
      <c r="BI33" s="78" t="s">
        <v>789</v>
      </c>
      <c r="BJ33" s="78" t="s">
        <v>789</v>
      </c>
      <c r="BK33" s="78" t="s">
        <v>789</v>
      </c>
      <c r="BL33" s="78" t="s">
        <v>789</v>
      </c>
      <c r="BM33" s="78" t="s">
        <v>789</v>
      </c>
      <c r="BN33" s="79"/>
      <c r="BO33" s="78" t="s">
        <v>789</v>
      </c>
      <c r="BP33" s="78" t="s">
        <v>789</v>
      </c>
      <c r="BQ33" s="78" t="s">
        <v>789</v>
      </c>
      <c r="BR33" s="78" t="s">
        <v>789</v>
      </c>
      <c r="BS33" s="78" t="s">
        <v>789</v>
      </c>
      <c r="BT33" s="78" t="s">
        <v>789</v>
      </c>
      <c r="BU33"/>
      <c r="BV33" s="77"/>
      <c r="BW33" s="77"/>
      <c r="BX33" s="77"/>
      <c r="BY33" s="77"/>
      <c r="BZ33" s="77"/>
      <c r="CA33" s="77"/>
      <c r="CB33" s="77"/>
      <c r="CC33" s="77"/>
      <c r="CD33" s="77"/>
    </row>
    <row r="34" spans="1:82">
      <c r="A34" s="77" t="s">
        <v>801</v>
      </c>
      <c r="B34" s="77">
        <v>22</v>
      </c>
      <c r="C34" s="77">
        <v>5</v>
      </c>
      <c r="D34" s="77">
        <v>2</v>
      </c>
      <c r="E34" s="77">
        <v>2008</v>
      </c>
      <c r="F34" s="77" t="s">
        <v>793</v>
      </c>
      <c r="G34" s="77" t="s">
        <v>796</v>
      </c>
      <c r="H34" s="77" t="s">
        <v>797</v>
      </c>
      <c r="I34" s="158"/>
      <c r="J34" s="78">
        <v>3875.8263300693961</v>
      </c>
      <c r="K34" s="78">
        <v>135.67014353213889</v>
      </c>
      <c r="L34" s="78">
        <v>506.58303691025162</v>
      </c>
      <c r="M34" s="78">
        <v>2180.130164503732</v>
      </c>
      <c r="N34" s="78">
        <v>3046.985062054508</v>
      </c>
      <c r="O34" s="78">
        <v>1359.3648088595151</v>
      </c>
      <c r="P34" s="78">
        <v>1319.1026213507389</v>
      </c>
      <c r="Q34" s="78">
        <v>86.733253084591595</v>
      </c>
      <c r="R34" s="78">
        <v>321.72145888588261</v>
      </c>
      <c r="S34" s="78">
        <v>162.95649195441899</v>
      </c>
      <c r="T34" s="79"/>
      <c r="U34" s="78">
        <v>164933310</v>
      </c>
      <c r="V34" s="78">
        <v>59183</v>
      </c>
      <c r="W34" s="78">
        <v>6759</v>
      </c>
      <c r="X34" s="78">
        <v>447670</v>
      </c>
      <c r="Y34" s="78">
        <v>567780</v>
      </c>
      <c r="Z34" s="78">
        <v>696209</v>
      </c>
      <c r="AA34" s="78">
        <v>258613</v>
      </c>
      <c r="AB34" s="78">
        <v>1417278</v>
      </c>
      <c r="AC34" s="78">
        <v>60768757</v>
      </c>
      <c r="AD34" s="78">
        <v>162.95649195441891</v>
      </c>
      <c r="AE34" s="79"/>
      <c r="AF34" s="78"/>
      <c r="AG34" s="78"/>
      <c r="AH34" s="78"/>
      <c r="AI34" s="78"/>
      <c r="AJ34" s="78"/>
      <c r="AK34" s="78"/>
      <c r="AL34" s="78"/>
      <c r="AM34" s="78"/>
      <c r="AN34" s="78"/>
      <c r="AO34" s="78"/>
      <c r="AP34" s="78"/>
      <c r="AQ34" s="79"/>
      <c r="AR34" s="78"/>
      <c r="AS34" s="78"/>
      <c r="AT34" s="78"/>
      <c r="AU34" s="78"/>
      <c r="AV34" s="78"/>
      <c r="AW34" s="78"/>
      <c r="AX34" s="78"/>
      <c r="AY34" s="79"/>
      <c r="AZ34" s="78"/>
      <c r="BA34" s="78"/>
      <c r="BB34" s="78"/>
      <c r="BC34" s="78"/>
      <c r="BD34" s="78"/>
      <c r="BE34" s="78"/>
      <c r="BF34" s="78"/>
      <c r="BG34" s="79"/>
      <c r="BH34" s="78" t="s">
        <v>789</v>
      </c>
      <c r="BI34" s="78" t="s">
        <v>789</v>
      </c>
      <c r="BJ34" s="78" t="s">
        <v>789</v>
      </c>
      <c r="BK34" s="78" t="s">
        <v>789</v>
      </c>
      <c r="BL34" s="78" t="s">
        <v>789</v>
      </c>
      <c r="BM34" s="78" t="s">
        <v>789</v>
      </c>
      <c r="BN34" s="79"/>
      <c r="BO34" s="78" t="s">
        <v>789</v>
      </c>
      <c r="BP34" s="78" t="s">
        <v>789</v>
      </c>
      <c r="BQ34" s="78" t="s">
        <v>789</v>
      </c>
      <c r="BR34" s="78" t="s">
        <v>789</v>
      </c>
      <c r="BS34" s="78" t="s">
        <v>789</v>
      </c>
      <c r="BT34" s="78" t="s">
        <v>789</v>
      </c>
      <c r="BU34"/>
      <c r="BV34" s="77"/>
      <c r="BW34" s="77"/>
      <c r="BX34" s="77"/>
      <c r="BY34" s="77"/>
      <c r="BZ34" s="77"/>
      <c r="CA34" s="77"/>
      <c r="CB34" s="77"/>
      <c r="CC34" s="77"/>
      <c r="CD34" s="77"/>
    </row>
    <row r="35" spans="1:82">
      <c r="A35" s="77" t="s">
        <v>802</v>
      </c>
      <c r="B35" s="77">
        <v>23</v>
      </c>
      <c r="C35" s="77">
        <v>6</v>
      </c>
      <c r="D35" s="77">
        <v>2</v>
      </c>
      <c r="E35" s="77">
        <v>2009</v>
      </c>
      <c r="F35" s="77" t="s">
        <v>177</v>
      </c>
      <c r="G35" s="77" t="s">
        <v>796</v>
      </c>
      <c r="H35" s="77" t="s">
        <v>797</v>
      </c>
      <c r="I35" s="158"/>
      <c r="J35" s="78">
        <v>3624.617078172475</v>
      </c>
      <c r="K35" s="78">
        <v>127.42512076032</v>
      </c>
      <c r="L35" s="78">
        <v>590.88146005969588</v>
      </c>
      <c r="M35" s="78">
        <v>2260.0718639641618</v>
      </c>
      <c r="N35" s="78">
        <v>3129.6916529626142</v>
      </c>
      <c r="O35" s="78">
        <v>1384.4197563010021</v>
      </c>
      <c r="P35" s="78">
        <v>1259.866516021191</v>
      </c>
      <c r="Q35" s="78">
        <v>81.938977577735997</v>
      </c>
      <c r="R35" s="78">
        <v>249.49619469622351</v>
      </c>
      <c r="S35" s="78">
        <v>145.61016335779499</v>
      </c>
      <c r="T35" s="79"/>
      <c r="U35" s="78">
        <v>145688256</v>
      </c>
      <c r="V35" s="78">
        <v>57776</v>
      </c>
      <c r="W35" s="78">
        <v>9894</v>
      </c>
      <c r="X35" s="78">
        <v>474654</v>
      </c>
      <c r="Y35" s="78">
        <v>571091</v>
      </c>
      <c r="Z35" s="78">
        <v>699858</v>
      </c>
      <c r="AA35" s="78">
        <v>253573</v>
      </c>
      <c r="AB35" s="78">
        <v>1405535</v>
      </c>
      <c r="AC35" s="78">
        <v>45975579</v>
      </c>
      <c r="AD35" s="78">
        <v>145.61016335779499</v>
      </c>
      <c r="AE35" s="79"/>
      <c r="AF35" s="78"/>
      <c r="AG35" s="78"/>
      <c r="AH35" s="78"/>
      <c r="AI35" s="78"/>
      <c r="AJ35" s="78"/>
      <c r="AK35" s="78"/>
      <c r="AL35" s="78"/>
      <c r="AM35" s="78"/>
      <c r="AN35" s="78"/>
      <c r="AO35" s="78"/>
      <c r="AP35" s="78"/>
      <c r="AQ35" s="79"/>
      <c r="AR35" s="78"/>
      <c r="AS35" s="78"/>
      <c r="AT35" s="78"/>
      <c r="AU35" s="78"/>
      <c r="AV35" s="78"/>
      <c r="AW35" s="78"/>
      <c r="AX35" s="78"/>
      <c r="AY35" s="79"/>
      <c r="AZ35" s="78"/>
      <c r="BA35" s="78"/>
      <c r="BB35" s="78"/>
      <c r="BC35" s="78"/>
      <c r="BD35" s="78"/>
      <c r="BE35" s="78"/>
      <c r="BF35" s="78"/>
      <c r="BG35" s="79"/>
      <c r="BH35" s="78">
        <v>7.26</v>
      </c>
      <c r="BI35" s="78">
        <v>38.619</v>
      </c>
      <c r="BJ35" s="78">
        <v>4128.7489999999998</v>
      </c>
      <c r="BK35" s="78">
        <v>36.405999999999999</v>
      </c>
      <c r="BL35" s="78">
        <v>776.19999999999993</v>
      </c>
      <c r="BM35" s="78">
        <v>5.39</v>
      </c>
      <c r="BN35" s="79"/>
      <c r="BO35" s="78">
        <v>1</v>
      </c>
      <c r="BP35" s="78">
        <v>2</v>
      </c>
      <c r="BQ35" s="78">
        <v>51</v>
      </c>
      <c r="BR35" s="78">
        <v>3</v>
      </c>
      <c r="BS35" s="78">
        <v>51</v>
      </c>
      <c r="BT35" s="78">
        <v>1</v>
      </c>
      <c r="BU35"/>
      <c r="BV35" s="77">
        <v>3663.7719999999999</v>
      </c>
      <c r="BW35" s="77">
        <v>154.47499999999999</v>
      </c>
      <c r="BX35" s="77">
        <v>1124.069</v>
      </c>
      <c r="BY35" s="77">
        <v>0</v>
      </c>
      <c r="BZ35" s="77">
        <v>31.529</v>
      </c>
      <c r="CA35" s="77">
        <v>0</v>
      </c>
      <c r="CB35" s="77">
        <v>15.51</v>
      </c>
      <c r="CC35" s="77">
        <v>3.2690000000000001</v>
      </c>
      <c r="CD35" s="77">
        <v>0</v>
      </c>
    </row>
    <row r="36" spans="1:82">
      <c r="A36" s="77" t="s">
        <v>803</v>
      </c>
      <c r="B36" s="77">
        <v>24</v>
      </c>
      <c r="C36" s="77">
        <v>7</v>
      </c>
      <c r="D36" s="77">
        <v>2</v>
      </c>
      <c r="E36" s="77">
        <v>2010</v>
      </c>
      <c r="F36" s="77" t="s">
        <v>178</v>
      </c>
      <c r="G36" s="77" t="s">
        <v>796</v>
      </c>
      <c r="H36" s="77" t="s">
        <v>797</v>
      </c>
      <c r="I36" s="158"/>
      <c r="J36" s="78">
        <v>3810.9891708491891</v>
      </c>
      <c r="K36" s="78">
        <v>148.03767048819489</v>
      </c>
      <c r="L36" s="78">
        <v>545.45226063155189</v>
      </c>
      <c r="M36" s="78">
        <v>2147.6379684429171</v>
      </c>
      <c r="N36" s="78">
        <v>3213.5348133523212</v>
      </c>
      <c r="O36" s="78">
        <v>1384.1734354576649</v>
      </c>
      <c r="P36" s="78">
        <v>1267.5134189542609</v>
      </c>
      <c r="Q36" s="78">
        <v>84.9242611745033</v>
      </c>
      <c r="R36" s="78">
        <v>268.5262846911117</v>
      </c>
      <c r="S36" s="78">
        <v>142.6177107551579</v>
      </c>
      <c r="T36" s="79"/>
      <c r="U36" s="78">
        <v>151020074</v>
      </c>
      <c r="V36" s="78">
        <v>57776</v>
      </c>
      <c r="W36" s="78">
        <v>9894</v>
      </c>
      <c r="X36" s="78">
        <v>474654</v>
      </c>
      <c r="Y36" s="78">
        <v>574712</v>
      </c>
      <c r="Z36" s="78">
        <v>702985</v>
      </c>
      <c r="AA36" s="78">
        <v>248741</v>
      </c>
      <c r="AB36" s="78">
        <v>1395886</v>
      </c>
      <c r="AC36" s="78">
        <v>46892360</v>
      </c>
      <c r="AD36" s="78">
        <v>142.6177107551579</v>
      </c>
      <c r="AE36" s="79"/>
      <c r="AF36" s="78"/>
      <c r="AG36" s="78"/>
      <c r="AH36" s="78"/>
      <c r="AI36" s="78"/>
      <c r="AJ36" s="78"/>
      <c r="AK36" s="78"/>
      <c r="AL36" s="78"/>
      <c r="AM36" s="78"/>
      <c r="AN36" s="78"/>
      <c r="AO36" s="78"/>
      <c r="AP36" s="78"/>
      <c r="AQ36" s="79"/>
      <c r="AR36" s="78"/>
      <c r="AS36" s="78"/>
      <c r="AT36" s="78"/>
      <c r="AU36" s="78"/>
      <c r="AV36" s="78"/>
      <c r="AW36" s="78"/>
      <c r="AX36" s="78"/>
      <c r="AY36" s="79"/>
      <c r="AZ36" s="78"/>
      <c r="BA36" s="78"/>
      <c r="BB36" s="78"/>
      <c r="BC36" s="78"/>
      <c r="BD36" s="78"/>
      <c r="BE36" s="78"/>
      <c r="BF36" s="78"/>
      <c r="BG36" s="79"/>
      <c r="BH36" s="78">
        <v>6.37</v>
      </c>
      <c r="BI36" s="78">
        <v>37.155999999999999</v>
      </c>
      <c r="BJ36" s="78">
        <v>4400.6899999999996</v>
      </c>
      <c r="BK36" s="78">
        <v>26.449000000000002</v>
      </c>
      <c r="BL36" s="78">
        <v>844.72700000000009</v>
      </c>
      <c r="BM36" s="78">
        <v>5.34</v>
      </c>
      <c r="BN36" s="79"/>
      <c r="BO36" s="78">
        <v>1</v>
      </c>
      <c r="BP36" s="78">
        <v>2</v>
      </c>
      <c r="BQ36" s="78">
        <v>53</v>
      </c>
      <c r="BR36" s="78">
        <v>3</v>
      </c>
      <c r="BS36" s="78">
        <v>57</v>
      </c>
      <c r="BT36" s="78">
        <v>1</v>
      </c>
      <c r="BU36"/>
      <c r="BV36" s="77">
        <v>3854.962</v>
      </c>
      <c r="BW36" s="77">
        <v>163.66800000000001</v>
      </c>
      <c r="BX36" s="77">
        <v>1233.49</v>
      </c>
      <c r="BY36" s="77">
        <v>0</v>
      </c>
      <c r="BZ36" s="77">
        <v>38.112000000000002</v>
      </c>
      <c r="CA36" s="77">
        <v>0</v>
      </c>
      <c r="CB36" s="77">
        <v>25</v>
      </c>
      <c r="CC36" s="77">
        <v>5.5</v>
      </c>
      <c r="CD36" s="77">
        <v>0</v>
      </c>
    </row>
    <row r="37" spans="1:82">
      <c r="A37" s="77" t="s">
        <v>804</v>
      </c>
      <c r="B37" s="77">
        <v>25</v>
      </c>
      <c r="C37" s="77">
        <v>8</v>
      </c>
      <c r="D37" s="77">
        <v>2</v>
      </c>
      <c r="E37" s="77">
        <v>2011</v>
      </c>
      <c r="F37" s="77" t="s">
        <v>179</v>
      </c>
      <c r="G37" s="77" t="s">
        <v>796</v>
      </c>
      <c r="H37" s="77" t="s">
        <v>797</v>
      </c>
      <c r="I37" s="158"/>
      <c r="J37" s="78">
        <v>3735.1973604005029</v>
      </c>
      <c r="K37" s="78">
        <v>172.14070814484219</v>
      </c>
      <c r="L37" s="78">
        <v>493.86985153813271</v>
      </c>
      <c r="M37" s="78">
        <v>2529.860792851448</v>
      </c>
      <c r="N37" s="78">
        <v>3676.4023637822738</v>
      </c>
      <c r="O37" s="78">
        <v>1375.0863589110947</v>
      </c>
      <c r="P37" s="78">
        <v>1220.7201940616631</v>
      </c>
      <c r="Q37" s="78">
        <v>97.057866427239006</v>
      </c>
      <c r="R37" s="78">
        <v>272.68621454801092</v>
      </c>
      <c r="S37" s="78">
        <v>126.6401115824705</v>
      </c>
      <c r="T37" s="79"/>
      <c r="U37" s="78">
        <v>140190884</v>
      </c>
      <c r="V37" s="78">
        <v>57776</v>
      </c>
      <c r="W37" s="78">
        <v>9894</v>
      </c>
      <c r="X37" s="78">
        <v>474654</v>
      </c>
      <c r="Y37" s="78">
        <v>577351</v>
      </c>
      <c r="Z37" s="78">
        <v>713542</v>
      </c>
      <c r="AA37" s="78">
        <v>246687</v>
      </c>
      <c r="AB37" s="78">
        <v>1383043</v>
      </c>
      <c r="AC37" s="78">
        <v>47540047</v>
      </c>
      <c r="AD37" s="78">
        <v>126.6401115824705</v>
      </c>
      <c r="AE37" s="79"/>
      <c r="AF37" s="78"/>
      <c r="AG37" s="78"/>
      <c r="AH37" s="78"/>
      <c r="AI37" s="78"/>
      <c r="AJ37" s="78"/>
      <c r="AK37" s="78"/>
      <c r="AL37" s="78"/>
      <c r="AM37" s="78"/>
      <c r="AN37" s="78"/>
      <c r="AO37" s="78"/>
      <c r="AP37" s="78"/>
      <c r="AQ37" s="79"/>
      <c r="AR37" s="78"/>
      <c r="AS37" s="78"/>
      <c r="AT37" s="78"/>
      <c r="AU37" s="78"/>
      <c r="AV37" s="78"/>
      <c r="AW37" s="78"/>
      <c r="AX37" s="78"/>
      <c r="AY37" s="79"/>
      <c r="AZ37" s="78"/>
      <c r="BA37" s="78"/>
      <c r="BB37" s="78"/>
      <c r="BC37" s="78"/>
      <c r="BD37" s="78"/>
      <c r="BE37" s="78"/>
      <c r="BF37" s="78"/>
      <c r="BG37" s="79"/>
      <c r="BH37" s="78">
        <v>6.3979999999999997</v>
      </c>
      <c r="BI37" s="78">
        <v>33.475000000000001</v>
      </c>
      <c r="BJ37" s="78">
        <v>3783.5729999999999</v>
      </c>
      <c r="BK37" s="78">
        <v>117.70699999999999</v>
      </c>
      <c r="BL37" s="78">
        <v>756.73400000000004</v>
      </c>
      <c r="BM37" s="78">
        <v>5.8029999999999999</v>
      </c>
      <c r="BN37" s="79"/>
      <c r="BO37" s="78">
        <v>1</v>
      </c>
      <c r="BP37" s="78">
        <v>2</v>
      </c>
      <c r="BQ37" s="78">
        <v>54</v>
      </c>
      <c r="BR37" s="78">
        <v>3</v>
      </c>
      <c r="BS37" s="78">
        <v>53</v>
      </c>
      <c r="BT37" s="78">
        <v>1</v>
      </c>
      <c r="BU37"/>
      <c r="BV37" s="77">
        <v>3507.9430000000002</v>
      </c>
      <c r="BW37" s="77">
        <v>98.176000000000002</v>
      </c>
      <c r="BX37" s="77">
        <v>1030.1959999999999</v>
      </c>
      <c r="BY37" s="77">
        <v>0</v>
      </c>
      <c r="BZ37" s="77">
        <v>37.975000000000001</v>
      </c>
      <c r="CA37" s="77">
        <v>0</v>
      </c>
      <c r="CB37" s="77">
        <v>24</v>
      </c>
      <c r="CC37" s="77">
        <v>5.4</v>
      </c>
      <c r="CD37" s="77">
        <v>0</v>
      </c>
    </row>
    <row r="38" spans="1:82">
      <c r="A38" s="77" t="s">
        <v>805</v>
      </c>
      <c r="B38" s="77">
        <v>26</v>
      </c>
      <c r="C38" s="77">
        <v>9</v>
      </c>
      <c r="D38" s="77">
        <v>2</v>
      </c>
      <c r="E38" s="77">
        <v>2012</v>
      </c>
      <c r="F38" s="77" t="s">
        <v>180</v>
      </c>
      <c r="G38" s="77" t="s">
        <v>796</v>
      </c>
      <c r="H38" s="77" t="s">
        <v>797</v>
      </c>
      <c r="I38" s="158"/>
      <c r="J38" s="78">
        <v>4487.7350125647481</v>
      </c>
      <c r="K38" s="78">
        <v>189.31652546763129</v>
      </c>
      <c r="L38" s="78">
        <v>481.25393393343609</v>
      </c>
      <c r="M38" s="78">
        <v>2743.2833900842388</v>
      </c>
      <c r="N38" s="78">
        <v>3708.6215260044169</v>
      </c>
      <c r="O38" s="78">
        <v>1379.7658742256697</v>
      </c>
      <c r="P38" s="78">
        <v>1218.7722811863728</v>
      </c>
      <c r="Q38" s="78">
        <v>104.610194681747</v>
      </c>
      <c r="R38" s="78">
        <v>295.31562436158231</v>
      </c>
      <c r="S38" s="78">
        <v>149.87759897258519</v>
      </c>
      <c r="T38" s="79"/>
      <c r="U38" s="78">
        <v>149120310</v>
      </c>
      <c r="V38" s="78">
        <v>57776</v>
      </c>
      <c r="W38" s="78">
        <v>9894</v>
      </c>
      <c r="X38" s="78">
        <v>474654</v>
      </c>
      <c r="Y38" s="78">
        <v>581393</v>
      </c>
      <c r="Z38" s="78">
        <v>721649</v>
      </c>
      <c r="AA38" s="78">
        <v>244900</v>
      </c>
      <c r="AB38" s="78">
        <v>1372010</v>
      </c>
      <c r="AC38" s="78">
        <v>50151743</v>
      </c>
      <c r="AD38" s="78">
        <v>149.87759897258519</v>
      </c>
      <c r="AE38" s="79"/>
      <c r="AF38" s="78"/>
      <c r="AG38" s="78"/>
      <c r="AH38" s="78"/>
      <c r="AI38" s="78"/>
      <c r="AJ38" s="78"/>
      <c r="AK38" s="78"/>
      <c r="AL38" s="78"/>
      <c r="AM38" s="78"/>
      <c r="AN38" s="78"/>
      <c r="AO38" s="78"/>
      <c r="AP38" s="78"/>
      <c r="AQ38" s="79"/>
      <c r="AR38" s="78"/>
      <c r="AS38" s="78"/>
      <c r="AT38" s="78"/>
      <c r="AU38" s="78"/>
      <c r="AV38" s="78"/>
      <c r="AW38" s="78"/>
      <c r="AX38" s="78"/>
      <c r="AY38" s="79"/>
      <c r="AZ38" s="78"/>
      <c r="BA38" s="78"/>
      <c r="BB38" s="78"/>
      <c r="BC38" s="78"/>
      <c r="BD38" s="78"/>
      <c r="BE38" s="78"/>
      <c r="BF38" s="78"/>
      <c r="BG38" s="79"/>
      <c r="BH38" s="78">
        <v>7.5640000000000001</v>
      </c>
      <c r="BI38" s="78">
        <v>40.972000000000001</v>
      </c>
      <c r="BJ38" s="78">
        <v>4852.7640000000001</v>
      </c>
      <c r="BK38" s="78">
        <v>124.587</v>
      </c>
      <c r="BL38" s="78">
        <v>912.37900000000002</v>
      </c>
      <c r="BM38" s="78">
        <v>5.85</v>
      </c>
      <c r="BN38" s="79"/>
      <c r="BO38" s="78">
        <v>1</v>
      </c>
      <c r="BP38" s="78">
        <v>2</v>
      </c>
      <c r="BQ38" s="78">
        <v>55</v>
      </c>
      <c r="BR38" s="78">
        <v>3</v>
      </c>
      <c r="BS38" s="78">
        <v>62</v>
      </c>
      <c r="BT38" s="78">
        <v>1</v>
      </c>
      <c r="BU38"/>
      <c r="BV38" s="77">
        <v>4476.6120000000001</v>
      </c>
      <c r="BW38" s="77">
        <v>112.209</v>
      </c>
      <c r="BX38" s="77">
        <v>1294.9059999999999</v>
      </c>
      <c r="BY38" s="77">
        <v>0</v>
      </c>
      <c r="BZ38" s="77">
        <v>41.689</v>
      </c>
      <c r="CA38" s="77">
        <v>0</v>
      </c>
      <c r="CB38" s="77">
        <v>15.5</v>
      </c>
      <c r="CC38" s="77">
        <v>3.2</v>
      </c>
      <c r="CD38" s="77">
        <v>0</v>
      </c>
    </row>
    <row r="39" spans="1:82">
      <c r="A39" s="77" t="s">
        <v>806</v>
      </c>
      <c r="B39" s="77">
        <v>27</v>
      </c>
      <c r="C39" s="77">
        <v>10</v>
      </c>
      <c r="D39" s="77">
        <v>2</v>
      </c>
      <c r="E39" s="77">
        <v>2013</v>
      </c>
      <c r="F39" s="77" t="s">
        <v>181</v>
      </c>
      <c r="G39" s="77" t="s">
        <v>796</v>
      </c>
      <c r="H39" s="77" t="s">
        <v>797</v>
      </c>
      <c r="I39" s="158"/>
      <c r="J39" s="78">
        <v>4564.0627271746635</v>
      </c>
      <c r="K39" s="78">
        <v>174.95667689052689</v>
      </c>
      <c r="L39" s="78">
        <v>415.37094806162048</v>
      </c>
      <c r="M39" s="78">
        <v>2556.9473873331549</v>
      </c>
      <c r="N39" s="78">
        <v>3666.0012806421441</v>
      </c>
      <c r="O39" s="78">
        <v>1334.345957310589</v>
      </c>
      <c r="P39" s="78">
        <v>1217.9446541273289</v>
      </c>
      <c r="Q39" s="78">
        <v>105.810510320746</v>
      </c>
      <c r="R39" s="78">
        <v>301.77221375706819</v>
      </c>
      <c r="S39" s="78">
        <v>162.30473406263201</v>
      </c>
      <c r="T39" s="79"/>
      <c r="U39" s="78">
        <v>151914296</v>
      </c>
      <c r="V39" s="78">
        <v>57776</v>
      </c>
      <c r="W39" s="78">
        <v>9894</v>
      </c>
      <c r="X39" s="78">
        <v>474654</v>
      </c>
      <c r="Y39" s="78">
        <v>585217</v>
      </c>
      <c r="Z39" s="78">
        <v>729053</v>
      </c>
      <c r="AA39" s="78">
        <v>243815</v>
      </c>
      <c r="AB39" s="78">
        <v>1367858</v>
      </c>
      <c r="AC39" s="78">
        <v>50025326</v>
      </c>
      <c r="AD39" s="78">
        <v>162.30473406263201</v>
      </c>
      <c r="AE39" s="79"/>
      <c r="AF39" s="78"/>
      <c r="AG39" s="78"/>
      <c r="AH39" s="78"/>
      <c r="AI39" s="78"/>
      <c r="AJ39" s="78"/>
      <c r="AK39" s="78"/>
      <c r="AL39" s="78"/>
      <c r="AM39" s="78"/>
      <c r="AN39" s="78"/>
      <c r="AO39" s="78"/>
      <c r="AP39" s="78"/>
      <c r="AQ39" s="79"/>
      <c r="AR39" s="78"/>
      <c r="AS39" s="78"/>
      <c r="AT39" s="78"/>
      <c r="AU39" s="78"/>
      <c r="AV39" s="78"/>
      <c r="AW39" s="78"/>
      <c r="AX39" s="78"/>
      <c r="AY39" s="79"/>
      <c r="AZ39" s="78"/>
      <c r="BA39" s="78"/>
      <c r="BB39" s="78"/>
      <c r="BC39" s="78"/>
      <c r="BD39" s="78"/>
      <c r="BE39" s="78"/>
      <c r="BF39" s="78"/>
      <c r="BG39" s="79"/>
      <c r="BH39" s="78">
        <v>7.6589999999999998</v>
      </c>
      <c r="BI39" s="78">
        <v>45.783999999999999</v>
      </c>
      <c r="BJ39" s="78">
        <v>5062.3410000000003</v>
      </c>
      <c r="BK39" s="78">
        <v>75.195999999999998</v>
      </c>
      <c r="BL39" s="78">
        <v>934.45400000000006</v>
      </c>
      <c r="BM39" s="78">
        <v>5.7709999999999999</v>
      </c>
      <c r="BN39" s="79"/>
      <c r="BO39" s="78">
        <v>1</v>
      </c>
      <c r="BP39" s="78">
        <v>2</v>
      </c>
      <c r="BQ39" s="78">
        <v>57</v>
      </c>
      <c r="BR39" s="78">
        <v>3</v>
      </c>
      <c r="BS39" s="78">
        <v>60</v>
      </c>
      <c r="BT39" s="78">
        <v>1</v>
      </c>
      <c r="BU39"/>
      <c r="BV39" s="77">
        <v>4597.18</v>
      </c>
      <c r="BW39" s="77">
        <v>118.48399999999999</v>
      </c>
      <c r="BX39" s="77">
        <v>1359.086</v>
      </c>
      <c r="BY39" s="77">
        <v>0</v>
      </c>
      <c r="BZ39" s="77">
        <v>42.755000000000003</v>
      </c>
      <c r="CA39" s="77">
        <v>0</v>
      </c>
      <c r="CB39" s="77">
        <v>13.7</v>
      </c>
      <c r="CC39" s="77">
        <v>0</v>
      </c>
      <c r="CD39" s="77">
        <v>0</v>
      </c>
    </row>
    <row r="40" spans="1:82">
      <c r="A40" s="77" t="s">
        <v>807</v>
      </c>
      <c r="B40" s="77">
        <v>28</v>
      </c>
      <c r="C40" s="77">
        <v>11</v>
      </c>
      <c r="D40" s="77">
        <v>2</v>
      </c>
      <c r="E40" s="77">
        <v>2014</v>
      </c>
      <c r="F40" s="77" t="s">
        <v>182</v>
      </c>
      <c r="G40" s="77" t="s">
        <v>796</v>
      </c>
      <c r="H40" s="77" t="s">
        <v>797</v>
      </c>
      <c r="I40" s="158"/>
      <c r="J40" s="78">
        <v>4063.1221243512982</v>
      </c>
      <c r="K40" s="78">
        <v>173.03834463788479</v>
      </c>
      <c r="L40" s="78">
        <v>452.32082577434312</v>
      </c>
      <c r="M40" s="78">
        <v>2494.900783228079</v>
      </c>
      <c r="N40" s="78">
        <v>3528.0119077603608</v>
      </c>
      <c r="O40" s="78">
        <v>1273.8614657597516</v>
      </c>
      <c r="P40" s="78">
        <v>1212.9572687258544</v>
      </c>
      <c r="Q40" s="78">
        <v>100.441096956274</v>
      </c>
      <c r="R40" s="78">
        <v>308.98146009139441</v>
      </c>
      <c r="S40" s="78">
        <v>153.68836675028641</v>
      </c>
      <c r="T40" s="79"/>
      <c r="U40" s="78">
        <v>159390146</v>
      </c>
      <c r="V40" s="78">
        <v>51918</v>
      </c>
      <c r="W40" s="78">
        <v>8896</v>
      </c>
      <c r="X40" s="78">
        <v>452833</v>
      </c>
      <c r="Y40" s="78">
        <v>586819</v>
      </c>
      <c r="Z40" s="78">
        <v>733049</v>
      </c>
      <c r="AA40" s="78">
        <v>241561</v>
      </c>
      <c r="AB40" s="78">
        <v>1353336</v>
      </c>
      <c r="AC40" s="78">
        <v>51381472</v>
      </c>
      <c r="AD40" s="78">
        <v>153.68836675028641</v>
      </c>
      <c r="AE40" s="79"/>
      <c r="AF40" s="78"/>
      <c r="AG40" s="78"/>
      <c r="AH40" s="78"/>
      <c r="AI40" s="78"/>
      <c r="AJ40" s="78"/>
      <c r="AK40" s="78"/>
      <c r="AL40" s="78"/>
      <c r="AM40" s="78"/>
      <c r="AN40" s="78"/>
      <c r="AO40" s="78"/>
      <c r="AP40" s="78"/>
      <c r="AQ40" s="79"/>
      <c r="AR40" s="78">
        <v>7953</v>
      </c>
      <c r="AS40" s="78">
        <v>1120</v>
      </c>
      <c r="AT40" s="78">
        <v>28</v>
      </c>
      <c r="AU40" s="78">
        <v>7</v>
      </c>
      <c r="AV40" s="78">
        <v>0</v>
      </c>
      <c r="AW40" s="78">
        <v>2</v>
      </c>
      <c r="AX40" s="78"/>
      <c r="AY40" s="79"/>
      <c r="AZ40" s="78">
        <v>33330.199999999997</v>
      </c>
      <c r="BA40" s="78">
        <v>99609.89999999998</v>
      </c>
      <c r="BB40" s="78">
        <v>364160</v>
      </c>
      <c r="BC40" s="78">
        <v>1817</v>
      </c>
      <c r="BD40" s="78">
        <v>0</v>
      </c>
      <c r="BE40" s="78">
        <v>6624</v>
      </c>
      <c r="BF40" s="78"/>
      <c r="BG40" s="79"/>
      <c r="BH40" s="78">
        <v>7.194</v>
      </c>
      <c r="BI40" s="78">
        <v>44.484999999999999</v>
      </c>
      <c r="BJ40" s="78">
        <v>4746.317</v>
      </c>
      <c r="BK40" s="78">
        <v>80.688000000000002</v>
      </c>
      <c r="BL40" s="78">
        <v>796.36400000000003</v>
      </c>
      <c r="BM40" s="78">
        <v>5.47</v>
      </c>
      <c r="BN40" s="79"/>
      <c r="BO40" s="78">
        <v>1</v>
      </c>
      <c r="BP40" s="78">
        <v>2</v>
      </c>
      <c r="BQ40" s="78">
        <v>57</v>
      </c>
      <c r="BR40" s="78">
        <v>3</v>
      </c>
      <c r="BS40" s="78">
        <v>60</v>
      </c>
      <c r="BT40" s="78">
        <v>1</v>
      </c>
      <c r="BU40"/>
      <c r="BV40" s="77">
        <v>4240.616</v>
      </c>
      <c r="BW40" s="77">
        <v>127.593</v>
      </c>
      <c r="BX40" s="77">
        <v>1257.8530000000001</v>
      </c>
      <c r="BY40" s="77">
        <v>0</v>
      </c>
      <c r="BZ40" s="77">
        <v>39.996000000000002</v>
      </c>
      <c r="CA40" s="77">
        <v>0</v>
      </c>
      <c r="CB40" s="77">
        <v>14.46</v>
      </c>
      <c r="CC40" s="77">
        <v>0</v>
      </c>
      <c r="CD40" s="77">
        <v>0</v>
      </c>
    </row>
    <row r="41" spans="1:82">
      <c r="A41" s="77" t="s">
        <v>808</v>
      </c>
      <c r="B41" s="77">
        <v>29</v>
      </c>
      <c r="C41" s="77">
        <v>12</v>
      </c>
      <c r="D41" s="77">
        <v>2</v>
      </c>
      <c r="E41" s="77">
        <v>2015</v>
      </c>
      <c r="F41" s="77" t="s">
        <v>183</v>
      </c>
      <c r="G41" s="77" t="s">
        <v>796</v>
      </c>
      <c r="H41" s="77" t="s">
        <v>797</v>
      </c>
      <c r="I41" s="158"/>
      <c r="J41" s="78">
        <v>4342.9509779606506</v>
      </c>
      <c r="K41" s="78">
        <v>166.71972085499209</v>
      </c>
      <c r="L41" s="78">
        <v>399.79907453250217</v>
      </c>
      <c r="M41" s="78">
        <v>2159.695048444984</v>
      </c>
      <c r="N41" s="78">
        <v>3277.3149647499358</v>
      </c>
      <c r="O41" s="78">
        <v>1264.2816458851826</v>
      </c>
      <c r="P41" s="78">
        <v>1204.4579683965917</v>
      </c>
      <c r="Q41" s="78">
        <v>97.244922020963301</v>
      </c>
      <c r="R41" s="78">
        <v>308.10370449454467</v>
      </c>
      <c r="S41" s="78">
        <v>151.70988087978051</v>
      </c>
      <c r="T41" s="79"/>
      <c r="U41" s="78">
        <v>170110497</v>
      </c>
      <c r="V41" s="78">
        <v>51918</v>
      </c>
      <c r="W41" s="78">
        <v>8896</v>
      </c>
      <c r="X41" s="78">
        <v>452833</v>
      </c>
      <c r="Y41" s="78">
        <v>588464</v>
      </c>
      <c r="Z41" s="78">
        <v>734538</v>
      </c>
      <c r="AA41" s="78">
        <v>239679</v>
      </c>
      <c r="AB41" s="78">
        <v>1338465</v>
      </c>
      <c r="AC41" s="78">
        <v>52665301</v>
      </c>
      <c r="AD41" s="78">
        <v>151.7098808797804</v>
      </c>
      <c r="AE41" s="79"/>
      <c r="AF41" s="78">
        <v>2378702063.719821</v>
      </c>
      <c r="AG41" s="78">
        <v>130014889.5440378</v>
      </c>
      <c r="AH41" s="78">
        <v>60158886.450251937</v>
      </c>
      <c r="AI41" s="78">
        <v>2765142049.4253469</v>
      </c>
      <c r="AJ41" s="78">
        <v>3130232114.449472</v>
      </c>
      <c r="AK41" s="78"/>
      <c r="AL41" s="78"/>
      <c r="AM41" s="78">
        <v>183431013.60049599</v>
      </c>
      <c r="AN41" s="78"/>
      <c r="AO41" s="78"/>
      <c r="AP41" s="78">
        <v>8647681017.1894264</v>
      </c>
      <c r="AQ41" s="79"/>
      <c r="AR41" s="78">
        <v>8867</v>
      </c>
      <c r="AS41" s="78">
        <v>1696</v>
      </c>
      <c r="AT41" s="78">
        <v>34</v>
      </c>
      <c r="AU41" s="78">
        <v>7</v>
      </c>
      <c r="AV41" s="78">
        <v>0</v>
      </c>
      <c r="AW41" s="78">
        <v>4</v>
      </c>
      <c r="AX41" s="78"/>
      <c r="AY41" s="79"/>
      <c r="AZ41" s="78">
        <v>38148.300000000003</v>
      </c>
      <c r="BA41" s="78">
        <v>299451.7</v>
      </c>
      <c r="BB41" s="78">
        <v>366212.4</v>
      </c>
      <c r="BC41" s="78">
        <v>1817</v>
      </c>
      <c r="BD41" s="78">
        <v>0</v>
      </c>
      <c r="BE41" s="78">
        <v>13084</v>
      </c>
      <c r="BF41" s="78"/>
      <c r="BG41" s="79"/>
      <c r="BH41" s="78">
        <v>6.9580000000000002</v>
      </c>
      <c r="BI41" s="78">
        <v>42.505000000000003</v>
      </c>
      <c r="BJ41" s="78">
        <v>4959.4309999999996</v>
      </c>
      <c r="BK41" s="78">
        <v>94.384</v>
      </c>
      <c r="BL41" s="78">
        <v>831.27499999999998</v>
      </c>
      <c r="BM41" s="78">
        <v>5.16</v>
      </c>
      <c r="BN41" s="79"/>
      <c r="BO41" s="78">
        <v>1</v>
      </c>
      <c r="BP41" s="78">
        <v>2</v>
      </c>
      <c r="BQ41" s="78">
        <v>56</v>
      </c>
      <c r="BR41" s="78">
        <v>4</v>
      </c>
      <c r="BS41" s="78">
        <v>62</v>
      </c>
      <c r="BT41" s="78">
        <v>1</v>
      </c>
      <c r="BU41"/>
      <c r="BV41" s="77">
        <v>4476.8909999999996</v>
      </c>
      <c r="BW41" s="77">
        <v>119.471</v>
      </c>
      <c r="BX41" s="77">
        <v>1290.925</v>
      </c>
      <c r="BY41" s="77">
        <v>0</v>
      </c>
      <c r="BZ41" s="77">
        <v>38.695999999999998</v>
      </c>
      <c r="CA41" s="77">
        <v>0</v>
      </c>
      <c r="CB41" s="77">
        <v>13.73</v>
      </c>
      <c r="CC41" s="77">
        <v>0</v>
      </c>
      <c r="CD41" s="77">
        <v>0</v>
      </c>
    </row>
    <row r="42" spans="1:82">
      <c r="A42" s="77" t="s">
        <v>809</v>
      </c>
      <c r="B42" s="77">
        <v>30</v>
      </c>
      <c r="C42" s="77">
        <v>13</v>
      </c>
      <c r="D42" s="77">
        <v>2</v>
      </c>
      <c r="E42" s="77">
        <v>2016</v>
      </c>
      <c r="F42" s="77" t="s">
        <v>156</v>
      </c>
      <c r="G42" s="77" t="s">
        <v>796</v>
      </c>
      <c r="H42" s="77" t="s">
        <v>797</v>
      </c>
      <c r="I42" s="158"/>
      <c r="J42" s="78">
        <v>4030.3984486555632</v>
      </c>
      <c r="K42" s="78">
        <v>153.45762930115887</v>
      </c>
      <c r="L42" s="78">
        <v>496.77585420156908</v>
      </c>
      <c r="M42" s="78">
        <v>2032.1810358155226</v>
      </c>
      <c r="N42" s="78">
        <v>3563.4954672526733</v>
      </c>
      <c r="O42" s="78">
        <v>1255.1196276396488</v>
      </c>
      <c r="P42" s="78">
        <v>1203.748359163543</v>
      </c>
      <c r="Q42" s="78">
        <v>93.506987023257878</v>
      </c>
      <c r="R42" s="78">
        <v>304.79236124596133</v>
      </c>
      <c r="S42" s="78">
        <v>165.68312881622438</v>
      </c>
      <c r="T42" s="79"/>
      <c r="U42" s="78">
        <v>180594316</v>
      </c>
      <c r="V42" s="78">
        <v>51918</v>
      </c>
      <c r="W42" s="78">
        <v>8896</v>
      </c>
      <c r="X42" s="78">
        <v>452833</v>
      </c>
      <c r="Y42" s="78">
        <v>589887</v>
      </c>
      <c r="Z42" s="78">
        <v>738179</v>
      </c>
      <c r="AA42" s="78">
        <v>247750</v>
      </c>
      <c r="AB42" s="78">
        <v>1323861</v>
      </c>
      <c r="AC42" s="78">
        <v>52055535.08328367</v>
      </c>
      <c r="AD42" s="78">
        <v>165.68312881622441</v>
      </c>
      <c r="AE42" s="79"/>
      <c r="AF42" s="78">
        <v>2208434916.6474919</v>
      </c>
      <c r="AG42" s="78">
        <v>121860627.7198686</v>
      </c>
      <c r="AH42" s="78">
        <v>55114754.299176387</v>
      </c>
      <c r="AI42" s="78">
        <v>2823231240.892395</v>
      </c>
      <c r="AJ42" s="78">
        <v>3175229451.8860559</v>
      </c>
      <c r="AK42" s="78"/>
      <c r="AL42" s="78"/>
      <c r="AM42" s="78">
        <v>181570549.65686581</v>
      </c>
      <c r="AN42" s="78"/>
      <c r="AO42" s="78"/>
      <c r="AP42" s="78">
        <v>8565441541.1018534</v>
      </c>
      <c r="AQ42" s="79"/>
      <c r="AR42" s="78">
        <v>9736</v>
      </c>
      <c r="AS42" s="78">
        <v>1954</v>
      </c>
      <c r="AT42" s="78">
        <v>65</v>
      </c>
      <c r="AU42" s="78">
        <v>7</v>
      </c>
      <c r="AV42" s="78">
        <v>0</v>
      </c>
      <c r="AW42" s="78">
        <v>5</v>
      </c>
      <c r="AX42" s="78"/>
      <c r="AY42" s="79"/>
      <c r="AZ42" s="78">
        <v>42975</v>
      </c>
      <c r="BA42" s="78">
        <v>439297.2</v>
      </c>
      <c r="BB42" s="78">
        <v>386269.4</v>
      </c>
      <c r="BC42" s="78">
        <v>1817</v>
      </c>
      <c r="BD42" s="78">
        <v>0</v>
      </c>
      <c r="BE42" s="78">
        <v>13834</v>
      </c>
      <c r="BF42" s="78"/>
      <c r="BG42" s="79"/>
      <c r="BH42" s="78">
        <v>29.222999999999999</v>
      </c>
      <c r="BI42" s="78">
        <v>39.923999999999999</v>
      </c>
      <c r="BJ42" s="78">
        <v>4789.21</v>
      </c>
      <c r="BK42" s="78">
        <v>85.828999999999994</v>
      </c>
      <c r="BL42" s="78">
        <v>844.83199999999999</v>
      </c>
      <c r="BM42" s="78">
        <v>5.2779999999999996</v>
      </c>
      <c r="BN42" s="79"/>
      <c r="BO42" s="78">
        <v>1</v>
      </c>
      <c r="BP42" s="78">
        <v>2</v>
      </c>
      <c r="BQ42" s="78">
        <v>60</v>
      </c>
      <c r="BR42" s="78">
        <v>4</v>
      </c>
      <c r="BS42" s="78">
        <v>63</v>
      </c>
      <c r="BT42" s="78">
        <v>1</v>
      </c>
      <c r="BU42"/>
      <c r="BV42" s="77">
        <v>4295.9260000000004</v>
      </c>
      <c r="BW42" s="77">
        <v>145.126</v>
      </c>
      <c r="BX42" s="77">
        <v>1274.462</v>
      </c>
      <c r="BY42" s="77">
        <v>1.2190000000000001</v>
      </c>
      <c r="BZ42" s="77">
        <v>62.46</v>
      </c>
      <c r="CA42" s="77">
        <v>0</v>
      </c>
      <c r="CB42" s="77">
        <v>15.103</v>
      </c>
      <c r="CC42" s="77">
        <v>0</v>
      </c>
      <c r="CD42" s="77">
        <v>0</v>
      </c>
    </row>
    <row r="43" spans="1:82">
      <c r="A43" s="77" t="s">
        <v>810</v>
      </c>
      <c r="B43" s="77">
        <v>31</v>
      </c>
      <c r="C43" s="77">
        <v>14</v>
      </c>
      <c r="D43" s="77">
        <v>2</v>
      </c>
      <c r="E43" s="77">
        <v>2017</v>
      </c>
      <c r="F43" s="77" t="s">
        <v>157</v>
      </c>
      <c r="G43" s="77" t="s">
        <v>796</v>
      </c>
      <c r="H43" s="77" t="s">
        <v>797</v>
      </c>
      <c r="I43" s="158"/>
      <c r="J43" s="78">
        <v>4178.9140450516434</v>
      </c>
      <c r="K43" s="78">
        <v>167.93128826566951</v>
      </c>
      <c r="L43" s="78">
        <v>484.85930456133502</v>
      </c>
      <c r="M43" s="78">
        <v>1812.1075968687708</v>
      </c>
      <c r="N43" s="78">
        <v>3233.4175810350262</v>
      </c>
      <c r="O43" s="78">
        <v>1239.9360222685048</v>
      </c>
      <c r="P43" s="78">
        <v>1190.7881654007645</v>
      </c>
      <c r="Q43" s="78">
        <v>89.388278053725799</v>
      </c>
      <c r="R43" s="78">
        <v>357.73768934992762</v>
      </c>
      <c r="S43" s="78">
        <v>140.15010618622986</v>
      </c>
      <c r="T43" s="79"/>
      <c r="U43" s="78">
        <v>191092882</v>
      </c>
      <c r="V43" s="78">
        <v>51918</v>
      </c>
      <c r="W43" s="78">
        <v>8896</v>
      </c>
      <c r="X43" s="78">
        <v>452833</v>
      </c>
      <c r="Y43" s="78">
        <v>591371</v>
      </c>
      <c r="Z43" s="78">
        <v>741346</v>
      </c>
      <c r="AA43" s="78">
        <v>246645</v>
      </c>
      <c r="AB43" s="78">
        <v>1308707</v>
      </c>
      <c r="AC43" s="78">
        <v>62310388.999999993</v>
      </c>
      <c r="AD43" s="78">
        <v>140.15010618622989</v>
      </c>
      <c r="AE43" s="79"/>
      <c r="AF43" s="78">
        <v>2432912669.2446518</v>
      </c>
      <c r="AG43" s="78">
        <v>130600947.84304111</v>
      </c>
      <c r="AH43" s="78">
        <v>74520627.922790274</v>
      </c>
      <c r="AI43" s="78">
        <v>2626986466.0933509</v>
      </c>
      <c r="AJ43" s="78">
        <v>3213888144.8536372</v>
      </c>
      <c r="AK43" s="78"/>
      <c r="AL43" s="78"/>
      <c r="AM43" s="78">
        <v>179773000.27115929</v>
      </c>
      <c r="AN43" s="78"/>
      <c r="AO43" s="78"/>
      <c r="AP43" s="78">
        <v>8658681856.228632</v>
      </c>
      <c r="AQ43" s="79"/>
      <c r="AR43" s="78">
        <v>10471</v>
      </c>
      <c r="AS43" s="78">
        <v>2265</v>
      </c>
      <c r="AT43" s="78">
        <v>165</v>
      </c>
      <c r="AU43" s="78">
        <v>9</v>
      </c>
      <c r="AV43" s="78">
        <v>0</v>
      </c>
      <c r="AW43" s="78">
        <v>6</v>
      </c>
      <c r="AX43" s="78"/>
      <c r="AY43" s="79"/>
      <c r="AZ43" s="78">
        <v>47324.999999999993</v>
      </c>
      <c r="BA43" s="78">
        <v>563335.99999999988</v>
      </c>
      <c r="BB43" s="78">
        <v>420369.9</v>
      </c>
      <c r="BC43" s="78">
        <v>2478</v>
      </c>
      <c r="BD43" s="78">
        <v>0</v>
      </c>
      <c r="BE43" s="78">
        <v>26234</v>
      </c>
      <c r="BF43" s="78"/>
      <c r="BG43" s="79"/>
      <c r="BH43" s="78">
        <v>46.911999999999999</v>
      </c>
      <c r="BI43" s="78">
        <v>40.454999999999998</v>
      </c>
      <c r="BJ43" s="78">
        <v>4847.8940000000002</v>
      </c>
      <c r="BK43" s="78">
        <v>74.25</v>
      </c>
      <c r="BL43" s="78">
        <v>804.15099999999995</v>
      </c>
      <c r="BM43" s="78">
        <v>6.6669999999999998</v>
      </c>
      <c r="BN43" s="79"/>
      <c r="BO43" s="78">
        <v>3</v>
      </c>
      <c r="BP43" s="78">
        <v>2</v>
      </c>
      <c r="BQ43" s="78">
        <v>57</v>
      </c>
      <c r="BR43" s="78">
        <v>4</v>
      </c>
      <c r="BS43" s="78">
        <v>63</v>
      </c>
      <c r="BT43" s="78">
        <v>1</v>
      </c>
      <c r="BU43"/>
      <c r="BV43" s="77">
        <v>4252.2979999999998</v>
      </c>
      <c r="BW43" s="77">
        <v>140</v>
      </c>
      <c r="BX43" s="77">
        <v>1324.124</v>
      </c>
      <c r="BY43" s="77">
        <v>2.294</v>
      </c>
      <c r="BZ43" s="77">
        <v>80.453000000000003</v>
      </c>
      <c r="CA43" s="77">
        <v>0</v>
      </c>
      <c r="CB43" s="77">
        <v>16.742000000000001</v>
      </c>
      <c r="CC43" s="77">
        <v>4.4180000000000001</v>
      </c>
      <c r="CD43" s="77">
        <v>0</v>
      </c>
    </row>
    <row r="44" spans="1:82">
      <c r="A44" s="77" t="s">
        <v>811</v>
      </c>
      <c r="B44" s="77">
        <v>32</v>
      </c>
      <c r="C44" s="77">
        <v>15</v>
      </c>
      <c r="D44" s="77">
        <v>2</v>
      </c>
      <c r="E44" s="77">
        <v>2018</v>
      </c>
      <c r="F44" s="77" t="s">
        <v>184</v>
      </c>
      <c r="G44" s="77" t="s">
        <v>796</v>
      </c>
      <c r="H44" s="77" t="s">
        <v>797</v>
      </c>
      <c r="I44" s="158"/>
      <c r="J44" s="78">
        <v>4185.5514886552037</v>
      </c>
      <c r="K44" s="78">
        <v>156.70835276866256</v>
      </c>
      <c r="L44" s="78">
        <v>447.44792208125165</v>
      </c>
      <c r="M44" s="78">
        <v>1964.4858720013744</v>
      </c>
      <c r="N44" s="78">
        <v>3135.6056744316738</v>
      </c>
      <c r="O44" s="78">
        <v>1217.971281646016</v>
      </c>
      <c r="P44" s="78">
        <v>1176.3584192548121</v>
      </c>
      <c r="Q44" s="78">
        <v>81.932973738083902</v>
      </c>
      <c r="R44" s="78">
        <v>371.87470120602472</v>
      </c>
      <c r="S44" s="78">
        <v>153.83693691908101</v>
      </c>
      <c r="T44" s="79"/>
      <c r="U44" s="78">
        <v>177823468</v>
      </c>
      <c r="V44" s="78">
        <v>51918</v>
      </c>
      <c r="W44" s="78">
        <v>8896</v>
      </c>
      <c r="X44" s="78">
        <v>452833</v>
      </c>
      <c r="Y44" s="78">
        <v>592453</v>
      </c>
      <c r="Z44" s="78">
        <v>742157</v>
      </c>
      <c r="AA44" s="78">
        <v>246106</v>
      </c>
      <c r="AB44" s="78">
        <v>1292709</v>
      </c>
      <c r="AC44" s="78">
        <v>64518906</v>
      </c>
      <c r="AD44" s="78">
        <v>153.83693691908101</v>
      </c>
      <c r="AE44" s="79"/>
      <c r="AF44" s="78">
        <v>2421414889.1703458</v>
      </c>
      <c r="AG44" s="78">
        <v>119731416.07456531</v>
      </c>
      <c r="AH44" s="78">
        <v>70920564.417938605</v>
      </c>
      <c r="AI44" s="78">
        <v>2779623172.822731</v>
      </c>
      <c r="AJ44" s="78">
        <v>2925016204.5247979</v>
      </c>
      <c r="AK44" s="78"/>
      <c r="AL44" s="78"/>
      <c r="AM44" s="78">
        <v>177942829.67694491</v>
      </c>
      <c r="AN44" s="78"/>
      <c r="AO44" s="78"/>
      <c r="AP44" s="78">
        <v>8494649076.6873226</v>
      </c>
      <c r="AQ44" s="79"/>
      <c r="AR44" s="78">
        <v>11327</v>
      </c>
      <c r="AS44" s="78">
        <v>2600</v>
      </c>
      <c r="AT44" s="78">
        <v>266</v>
      </c>
      <c r="AU44" s="78">
        <v>9</v>
      </c>
      <c r="AV44" s="78">
        <v>0</v>
      </c>
      <c r="AW44" s="78">
        <v>7</v>
      </c>
      <c r="AX44" s="78"/>
      <c r="AY44" s="79"/>
      <c r="AZ44" s="78">
        <v>52185.699999999924</v>
      </c>
      <c r="BA44" s="78">
        <v>585401.69999999995</v>
      </c>
      <c r="BB44" s="78">
        <v>422350</v>
      </c>
      <c r="BC44" s="78">
        <v>2478</v>
      </c>
      <c r="BD44" s="78">
        <v>0</v>
      </c>
      <c r="BE44" s="78">
        <v>26287</v>
      </c>
      <c r="BF44" s="78"/>
      <c r="BG44" s="79"/>
      <c r="BH44" s="78">
        <v>49.384999999999998</v>
      </c>
      <c r="BI44" s="78">
        <v>41.99</v>
      </c>
      <c r="BJ44" s="78">
        <v>4902.68</v>
      </c>
      <c r="BK44" s="78">
        <v>68.94</v>
      </c>
      <c r="BL44" s="78">
        <v>825.00523799999996</v>
      </c>
      <c r="BM44" s="78">
        <v>5.9450000000000003</v>
      </c>
      <c r="BN44" s="79"/>
      <c r="BO44" s="78">
        <v>3</v>
      </c>
      <c r="BP44" s="78">
        <v>2</v>
      </c>
      <c r="BQ44" s="78">
        <v>59</v>
      </c>
      <c r="BR44" s="78">
        <v>3</v>
      </c>
      <c r="BS44" s="78">
        <v>63</v>
      </c>
      <c r="BT44" s="78">
        <v>1</v>
      </c>
      <c r="BU44"/>
      <c r="BV44" s="77">
        <v>4308.9719999999998</v>
      </c>
      <c r="BW44" s="77">
        <v>136.9</v>
      </c>
      <c r="BX44" s="77">
        <v>1343.2235000000001</v>
      </c>
      <c r="BY44" s="77">
        <v>2.252078</v>
      </c>
      <c r="BZ44" s="77">
        <v>81.314660000000003</v>
      </c>
      <c r="CA44" s="77">
        <v>0</v>
      </c>
      <c r="CB44" s="77">
        <v>21.283000000000001</v>
      </c>
      <c r="CC44" s="77">
        <v>0</v>
      </c>
      <c r="CD44" s="77">
        <v>0</v>
      </c>
    </row>
    <row r="45" spans="1:82">
      <c r="A45" s="77" t="s">
        <v>812</v>
      </c>
      <c r="B45" s="77">
        <v>33</v>
      </c>
      <c r="C45" s="77">
        <v>16</v>
      </c>
      <c r="D45" s="77">
        <v>2</v>
      </c>
      <c r="E45" s="77">
        <v>2019</v>
      </c>
      <c r="F45" s="77" t="s">
        <v>159</v>
      </c>
      <c r="G45" s="1029" t="s">
        <v>796</v>
      </c>
      <c r="H45" s="77" t="s">
        <v>797</v>
      </c>
      <c r="I45" s="158"/>
      <c r="J45" s="78">
        <v>4044.2643560011002</v>
      </c>
      <c r="K45" s="78">
        <v>139.06050700385617</v>
      </c>
      <c r="L45" s="78">
        <v>452.12151791225097</v>
      </c>
      <c r="M45" s="78">
        <v>1819.1841944503115</v>
      </c>
      <c r="N45" s="78">
        <v>3082.2288818334077</v>
      </c>
      <c r="O45" s="78">
        <v>1183.1113649754948</v>
      </c>
      <c r="P45" s="78">
        <v>1131.6719602308001</v>
      </c>
      <c r="Q45" s="78">
        <v>78.728849020470307</v>
      </c>
      <c r="R45" s="78">
        <v>375.35100942125734</v>
      </c>
      <c r="S45" s="78">
        <v>137.4332174602267</v>
      </c>
      <c r="T45" s="79"/>
      <c r="U45" s="78">
        <v>172599275</v>
      </c>
      <c r="V45" s="78">
        <v>51918</v>
      </c>
      <c r="W45" s="78">
        <v>8896</v>
      </c>
      <c r="X45" s="78">
        <v>452833</v>
      </c>
      <c r="Y45" s="78">
        <v>592822</v>
      </c>
      <c r="Z45" s="78">
        <v>740707</v>
      </c>
      <c r="AA45" s="78">
        <v>234985</v>
      </c>
      <c r="AB45" s="78">
        <v>1275783</v>
      </c>
      <c r="AC45" s="78">
        <v>66188654</v>
      </c>
      <c r="AD45" s="78">
        <v>137.4332174602267</v>
      </c>
      <c r="AE45" s="79"/>
      <c r="AF45" s="78">
        <v>2280629231.764019</v>
      </c>
      <c r="AG45" s="78">
        <v>104876987.95749541</v>
      </c>
      <c r="AH45" s="78">
        <v>75296085.064614415</v>
      </c>
      <c r="AI45" s="78">
        <v>2655563596.265727</v>
      </c>
      <c r="AJ45" s="78">
        <v>2979781875.833972</v>
      </c>
      <c r="AK45" s="78">
        <v>0</v>
      </c>
      <c r="AL45" s="78">
        <v>0</v>
      </c>
      <c r="AM45" s="78">
        <v>173752040.51071796</v>
      </c>
      <c r="AN45" s="78">
        <v>0</v>
      </c>
      <c r="AO45" s="78">
        <v>0</v>
      </c>
      <c r="AP45" s="78">
        <v>8269899817.3965464</v>
      </c>
      <c r="AQ45" s="79"/>
      <c r="AR45" s="78">
        <v>12194</v>
      </c>
      <c r="AS45" s="78">
        <v>3060</v>
      </c>
      <c r="AT45" s="78">
        <v>339</v>
      </c>
      <c r="AU45" s="78">
        <v>9</v>
      </c>
      <c r="AV45" s="78">
        <v>0</v>
      </c>
      <c r="AW45" s="78">
        <v>8</v>
      </c>
      <c r="AX45" s="78"/>
      <c r="AY45" s="79"/>
      <c r="AZ45" s="78">
        <v>57144.799999999967</v>
      </c>
      <c r="BA45" s="78">
        <v>680310.6</v>
      </c>
      <c r="BB45" s="78">
        <v>511442.9</v>
      </c>
      <c r="BC45" s="78">
        <v>2478</v>
      </c>
      <c r="BD45" s="78">
        <v>0</v>
      </c>
      <c r="BE45" s="78">
        <v>101235.83900000001</v>
      </c>
      <c r="BF45" s="78"/>
      <c r="BG45" s="79"/>
      <c r="BH45" s="78">
        <v>47.499000000000002</v>
      </c>
      <c r="BI45" s="78">
        <v>40.911000000000001</v>
      </c>
      <c r="BJ45" s="78">
        <v>4707.5879999999997</v>
      </c>
      <c r="BK45" s="78">
        <v>74.275999999999996</v>
      </c>
      <c r="BL45" s="78">
        <v>739.48599999999999</v>
      </c>
      <c r="BM45" s="78">
        <v>5.1740000000000004</v>
      </c>
      <c r="BN45" s="79"/>
      <c r="BO45" s="78">
        <v>3</v>
      </c>
      <c r="BP45" s="78">
        <v>2</v>
      </c>
      <c r="BQ45" s="78">
        <v>59</v>
      </c>
      <c r="BR45" s="78">
        <v>4</v>
      </c>
      <c r="BS45" s="78">
        <v>57</v>
      </c>
      <c r="BT45" s="78">
        <v>1</v>
      </c>
      <c r="BU45"/>
      <c r="BV45" s="77">
        <v>4149.3900000000003</v>
      </c>
      <c r="BW45" s="77">
        <v>133.86799999999999</v>
      </c>
      <c r="BX45" s="77">
        <v>1232.222</v>
      </c>
      <c r="BY45" s="77">
        <v>0</v>
      </c>
      <c r="BZ45" s="77">
        <v>81.515000000000001</v>
      </c>
      <c r="CA45" s="77">
        <v>0</v>
      </c>
      <c r="CB45" s="77">
        <v>17.939</v>
      </c>
      <c r="CC45" s="77">
        <v>0</v>
      </c>
      <c r="CD45" s="77">
        <v>0</v>
      </c>
    </row>
    <row r="46" spans="1:82">
      <c r="A46" s="77" t="s">
        <v>813</v>
      </c>
      <c r="B46" s="77">
        <v>34</v>
      </c>
      <c r="C46" s="77">
        <v>17</v>
      </c>
      <c r="D46" s="77">
        <v>2</v>
      </c>
      <c r="E46" s="77">
        <v>2020</v>
      </c>
      <c r="F46" s="77" t="s">
        <v>160</v>
      </c>
      <c r="G46" s="1029" t="s">
        <v>796</v>
      </c>
      <c r="H46" s="77" t="s">
        <v>797</v>
      </c>
      <c r="I46" s="158"/>
      <c r="J46" s="78">
        <v>3329.2927085487895</v>
      </c>
      <c r="K46" s="78">
        <v>153.30187561269372</v>
      </c>
      <c r="L46" s="78">
        <v>507.71752166672053</v>
      </c>
      <c r="M46" s="78">
        <v>1627.473761151585</v>
      </c>
      <c r="N46" s="78">
        <v>2704.4804261361874</v>
      </c>
      <c r="O46" s="78">
        <v>1036.6413999523943</v>
      </c>
      <c r="P46" s="78">
        <v>1063.5611995395661</v>
      </c>
      <c r="Q46" s="78">
        <v>74.294461851106803</v>
      </c>
      <c r="R46" s="78">
        <v>363.36870202193404</v>
      </c>
      <c r="S46" s="78">
        <v>138.50183765916663</v>
      </c>
      <c r="T46" s="79"/>
      <c r="U46" s="78">
        <v>167647083</v>
      </c>
      <c r="V46" s="78">
        <v>51109</v>
      </c>
      <c r="W46" s="78">
        <v>10793</v>
      </c>
      <c r="X46" s="78">
        <v>439704</v>
      </c>
      <c r="Y46" s="78">
        <v>594459</v>
      </c>
      <c r="Z46" s="78">
        <v>740756</v>
      </c>
      <c r="AA46" s="78">
        <v>234732</v>
      </c>
      <c r="AB46" s="78">
        <v>1260067</v>
      </c>
      <c r="AC46" s="78">
        <v>64414285</v>
      </c>
      <c r="AD46" s="78">
        <v>138.50183765916663</v>
      </c>
      <c r="AE46" s="79"/>
      <c r="AF46" s="78">
        <v>1961753614.30866</v>
      </c>
      <c r="AG46" s="78">
        <v>118105444.7442462</v>
      </c>
      <c r="AH46" s="78">
        <v>88530835.344681978</v>
      </c>
      <c r="AI46" s="78">
        <v>2484875521.5243139</v>
      </c>
      <c r="AJ46" s="78">
        <v>2857495437.4040742</v>
      </c>
      <c r="AK46" s="78">
        <v>0</v>
      </c>
      <c r="AL46" s="78">
        <v>0</v>
      </c>
      <c r="AM46" s="78">
        <v>164452743.13636109</v>
      </c>
      <c r="AN46" s="78">
        <v>0</v>
      </c>
      <c r="AO46" s="78">
        <v>0</v>
      </c>
      <c r="AP46" s="78">
        <v>7675213596.4623365</v>
      </c>
      <c r="AQ46" s="79"/>
      <c r="AR46" s="78">
        <v>13029</v>
      </c>
      <c r="AS46" s="78">
        <v>3512</v>
      </c>
      <c r="AT46" s="78">
        <v>392</v>
      </c>
      <c r="AU46" s="78">
        <v>10</v>
      </c>
      <c r="AV46" s="78">
        <v>0</v>
      </c>
      <c r="AW46" s="78">
        <v>9</v>
      </c>
      <c r="AX46" s="78"/>
      <c r="AY46" s="79"/>
      <c r="AZ46" s="78">
        <v>62001.599999999977</v>
      </c>
      <c r="BA46" s="78">
        <v>704514.09999999986</v>
      </c>
      <c r="BB46" s="78">
        <v>634516.30000000005</v>
      </c>
      <c r="BC46" s="78">
        <v>2505</v>
      </c>
      <c r="BD46" s="78">
        <v>0</v>
      </c>
      <c r="BE46" s="78">
        <v>101835.84</v>
      </c>
      <c r="BF46" s="78"/>
      <c r="BG46" s="79"/>
      <c r="BH46" s="78">
        <v>40.155000000000001</v>
      </c>
      <c r="BI46" s="78">
        <v>38.488999999999997</v>
      </c>
      <c r="BJ46" s="78">
        <v>4046.4360000000001</v>
      </c>
      <c r="BK46" s="78">
        <v>70.741</v>
      </c>
      <c r="BL46" s="78">
        <v>837.36300000000006</v>
      </c>
      <c r="BM46" s="78">
        <v>6.3630000000000004</v>
      </c>
      <c r="BN46" s="79"/>
      <c r="BO46" s="78">
        <v>2</v>
      </c>
      <c r="BP46" s="78">
        <v>2</v>
      </c>
      <c r="BQ46" s="78">
        <v>60</v>
      </c>
      <c r="BR46" s="78">
        <v>3</v>
      </c>
      <c r="BS46" s="78">
        <v>58</v>
      </c>
      <c r="BT46" s="78">
        <v>1</v>
      </c>
      <c r="BU46"/>
      <c r="BV46" s="77">
        <v>3545.848</v>
      </c>
      <c r="BW46" s="77">
        <v>152.143</v>
      </c>
      <c r="BX46" s="77">
        <v>1250.5070000000001</v>
      </c>
      <c r="BY46" s="77">
        <v>0</v>
      </c>
      <c r="BZ46" s="77">
        <v>76.373999999999995</v>
      </c>
      <c r="CA46" s="77">
        <v>0</v>
      </c>
      <c r="CB46" s="77">
        <v>14.675000000000001</v>
      </c>
      <c r="CC46" s="77">
        <v>0</v>
      </c>
      <c r="CD46" s="77">
        <v>0</v>
      </c>
    </row>
    <row r="47" spans="1:82">
      <c r="A47" s="77" t="s">
        <v>814</v>
      </c>
      <c r="B47" s="77">
        <v>34</v>
      </c>
      <c r="C47" s="77">
        <v>18</v>
      </c>
      <c r="D47" s="77">
        <v>2</v>
      </c>
      <c r="E47" s="77">
        <v>2021</v>
      </c>
      <c r="F47" s="77" t="s">
        <v>161</v>
      </c>
      <c r="G47" s="77" t="s">
        <v>796</v>
      </c>
      <c r="H47" s="77" t="s">
        <v>797</v>
      </c>
      <c r="I47" s="158"/>
      <c r="J47" s="78">
        <v>3646.1542048031274</v>
      </c>
      <c r="K47" s="78">
        <v>181.70602827350569</v>
      </c>
      <c r="L47" s="78">
        <v>404.98179771188848</v>
      </c>
      <c r="M47" s="78">
        <v>1852.4600408512761</v>
      </c>
      <c r="N47" s="78">
        <v>2733.9749418757128</v>
      </c>
      <c r="O47" s="78">
        <v>1003.0584320567709</v>
      </c>
      <c r="P47" s="78">
        <v>1090.2759007080792</v>
      </c>
      <c r="Q47" s="78">
        <v>72.579903850712199</v>
      </c>
      <c r="R47" s="78">
        <v>389.90383170346036</v>
      </c>
      <c r="S47" s="78">
        <v>157.68499002656196</v>
      </c>
      <c r="T47" s="79"/>
      <c r="U47" s="78">
        <v>169469271</v>
      </c>
      <c r="V47" s="78">
        <v>51109</v>
      </c>
      <c r="W47" s="78">
        <v>10793</v>
      </c>
      <c r="X47" s="78">
        <v>439704</v>
      </c>
      <c r="Y47" s="78">
        <v>594018</v>
      </c>
      <c r="Z47" s="78">
        <v>738012</v>
      </c>
      <c r="AA47" s="78">
        <v>234639</v>
      </c>
      <c r="AB47" s="78">
        <v>1243081</v>
      </c>
      <c r="AC47" s="78">
        <v>67052722.999999985</v>
      </c>
      <c r="AD47" s="78">
        <v>157.68499002656196</v>
      </c>
      <c r="AE47" s="79"/>
      <c r="AF47" s="78">
        <v>2150099291.746202</v>
      </c>
      <c r="AG47" s="78">
        <v>130768643.53456941</v>
      </c>
      <c r="AH47" s="78">
        <v>67942605.934549272</v>
      </c>
      <c r="AI47" s="78">
        <v>2789682522.6711841</v>
      </c>
      <c r="AJ47" s="78">
        <v>2957646401.8309302</v>
      </c>
      <c r="AK47" s="78">
        <v>0</v>
      </c>
      <c r="AL47" s="78">
        <v>0</v>
      </c>
      <c r="AM47" s="78">
        <v>163171644.92001149</v>
      </c>
      <c r="AN47" s="78">
        <v>0</v>
      </c>
      <c r="AO47" s="78">
        <v>0</v>
      </c>
      <c r="AP47" s="78">
        <v>8259311110.6374474</v>
      </c>
      <c r="AQ47" s="79"/>
      <c r="AR47" s="78">
        <v>13901</v>
      </c>
      <c r="AS47" s="78">
        <v>3860</v>
      </c>
      <c r="AT47" s="78">
        <v>444</v>
      </c>
      <c r="AU47" s="78">
        <v>12</v>
      </c>
      <c r="AV47" s="78">
        <v>0</v>
      </c>
      <c r="AW47" s="78">
        <v>9</v>
      </c>
      <c r="AX47" s="78"/>
      <c r="AY47" s="79"/>
      <c r="AZ47" s="78">
        <v>67501.500000000844</v>
      </c>
      <c r="BA47" s="78">
        <v>754069.30000000156</v>
      </c>
      <c r="BB47" s="78">
        <v>701954.4</v>
      </c>
      <c r="BC47" s="78">
        <v>3985</v>
      </c>
      <c r="BD47" s="78">
        <v>0</v>
      </c>
      <c r="BE47" s="78">
        <v>101835.84</v>
      </c>
      <c r="BF47" s="78"/>
      <c r="BG47" s="79"/>
      <c r="BH47" s="78">
        <v>38.338999999999999</v>
      </c>
      <c r="BI47" s="78">
        <v>41.531999999999996</v>
      </c>
      <c r="BJ47" s="78">
        <v>4209.2449999999999</v>
      </c>
      <c r="BK47" s="78">
        <v>64.483000000000004</v>
      </c>
      <c r="BL47" s="78">
        <v>717.16800000000001</v>
      </c>
      <c r="BM47" s="78">
        <v>0</v>
      </c>
      <c r="BN47" s="79"/>
      <c r="BO47" s="78">
        <v>2</v>
      </c>
      <c r="BP47" s="78">
        <v>2</v>
      </c>
      <c r="BQ47" s="78">
        <v>59</v>
      </c>
      <c r="BR47" s="78">
        <v>3</v>
      </c>
      <c r="BS47" s="78">
        <v>55</v>
      </c>
      <c r="BT47" s="78">
        <v>0</v>
      </c>
      <c r="BU47"/>
      <c r="BV47" s="77">
        <v>3727.518</v>
      </c>
      <c r="BW47" s="77">
        <v>143.47999999999999</v>
      </c>
      <c r="BX47" s="77">
        <v>1119.962</v>
      </c>
      <c r="BY47" s="77">
        <v>0</v>
      </c>
      <c r="BZ47" s="77">
        <v>68.194999999999993</v>
      </c>
      <c r="CA47" s="77">
        <v>0</v>
      </c>
      <c r="CB47" s="77">
        <v>11.612</v>
      </c>
      <c r="CC47" s="77">
        <v>0</v>
      </c>
      <c r="CD47" s="77">
        <v>0</v>
      </c>
    </row>
    <row r="48" spans="1:82">
      <c r="A48" s="77" t="s">
        <v>815</v>
      </c>
      <c r="B48" s="77">
        <v>34</v>
      </c>
      <c r="C48" s="77">
        <v>19</v>
      </c>
      <c r="D48" s="77">
        <v>2</v>
      </c>
      <c r="E48" s="77">
        <v>2022</v>
      </c>
      <c r="F48" s="77" t="s">
        <v>162</v>
      </c>
      <c r="G48" s="77" t="s">
        <v>796</v>
      </c>
      <c r="H48" s="77" t="s">
        <v>797</v>
      </c>
      <c r="I48" s="158"/>
      <c r="J48" s="78">
        <v>3010.1391491730287</v>
      </c>
      <c r="K48" s="78">
        <v>166.21162804260572</v>
      </c>
      <c r="L48" s="78">
        <v>409.06088198567608</v>
      </c>
      <c r="M48" s="78">
        <v>1767.0601891839572</v>
      </c>
      <c r="N48" s="78">
        <v>2897.053421979374</v>
      </c>
      <c r="O48" s="78">
        <v>1054.6310552553859</v>
      </c>
      <c r="P48" s="78">
        <v>1081.6213928710738</v>
      </c>
      <c r="Q48" s="78">
        <v>72.144815382904241</v>
      </c>
      <c r="R48" s="78">
        <v>370.90467909169121</v>
      </c>
      <c r="S48" s="78">
        <v>157.52974329700606</v>
      </c>
      <c r="T48" s="79"/>
      <c r="U48" s="78">
        <v>177906779</v>
      </c>
      <c r="V48" s="78">
        <v>51109</v>
      </c>
      <c r="W48" s="78">
        <v>10793</v>
      </c>
      <c r="X48" s="78">
        <v>439704</v>
      </c>
      <c r="Y48" s="78">
        <v>594597</v>
      </c>
      <c r="Z48" s="78">
        <v>737243</v>
      </c>
      <c r="AA48" s="78">
        <v>236325</v>
      </c>
      <c r="AB48" s="78">
        <v>1225497</v>
      </c>
      <c r="AC48" s="78">
        <v>64586500.999999985</v>
      </c>
      <c r="AD48" s="78">
        <v>157.52974329700606</v>
      </c>
      <c r="AE48" s="79"/>
      <c r="AF48" s="78">
        <v>1765501910.217653</v>
      </c>
      <c r="AG48" s="78">
        <v>137061538.49606138</v>
      </c>
      <c r="AH48" s="78">
        <v>83223191.403620899</v>
      </c>
      <c r="AI48" s="78">
        <v>2612386635.8905287</v>
      </c>
      <c r="AJ48" s="78">
        <v>3406531652.9064331</v>
      </c>
      <c r="AK48" s="78">
        <v>0</v>
      </c>
      <c r="AL48" s="78">
        <v>0</v>
      </c>
      <c r="AM48" s="78">
        <v>158245111.91403687</v>
      </c>
      <c r="AN48" s="78">
        <v>0</v>
      </c>
      <c r="AO48" s="78">
        <v>0</v>
      </c>
      <c r="AP48" s="78">
        <v>8162950040.8283339</v>
      </c>
      <c r="AQ48" s="79"/>
      <c r="AR48" s="78">
        <v>15038</v>
      </c>
      <c r="AS48" s="78">
        <v>4095</v>
      </c>
      <c r="AT48" s="78">
        <v>479</v>
      </c>
      <c r="AU48" s="78">
        <v>12</v>
      </c>
      <c r="AV48" s="78">
        <v>0</v>
      </c>
      <c r="AW48" s="78">
        <v>9</v>
      </c>
      <c r="AX48" s="78"/>
      <c r="AY48" s="79"/>
      <c r="AZ48" s="78">
        <v>74886.600000001214</v>
      </c>
      <c r="BA48" s="78">
        <v>820034.50000000128</v>
      </c>
      <c r="BB48" s="78">
        <v>794145.6</v>
      </c>
      <c r="BC48" s="78">
        <v>3985</v>
      </c>
      <c r="BD48" s="78">
        <v>0</v>
      </c>
      <c r="BE48" s="78">
        <v>102146.58900000001</v>
      </c>
      <c r="BF48" s="78"/>
      <c r="BG48" s="79"/>
      <c r="BH48" s="78"/>
      <c r="BI48" s="78"/>
      <c r="BJ48" s="78"/>
      <c r="BK48" s="78"/>
      <c r="BL48" s="78"/>
      <c r="BM48" s="78"/>
      <c r="BN48" s="79"/>
      <c r="BO48" s="78"/>
      <c r="BP48" s="78"/>
      <c r="BQ48" s="78"/>
      <c r="BR48" s="78"/>
      <c r="BS48" s="78"/>
      <c r="BT48" s="78"/>
      <c r="BU48"/>
      <c r="BV48" s="77"/>
      <c r="BW48" s="77"/>
      <c r="BX48" s="77"/>
      <c r="BY48" s="77"/>
      <c r="BZ48" s="77"/>
      <c r="CA48" s="77"/>
      <c r="CB48" s="77"/>
      <c r="CC48" s="77"/>
      <c r="CD48" s="77"/>
    </row>
    <row r="49" spans="1:82">
      <c r="A49" s="77" t="s">
        <v>2527</v>
      </c>
      <c r="B49" s="77">
        <v>34</v>
      </c>
      <c r="C49" s="77">
        <v>20</v>
      </c>
      <c r="D49" s="77">
        <v>2</v>
      </c>
      <c r="E49" s="77">
        <v>2023</v>
      </c>
      <c r="F49" s="77" t="s">
        <v>2526</v>
      </c>
      <c r="G49" s="77" t="s">
        <v>796</v>
      </c>
      <c r="H49" s="77" t="s">
        <v>797</v>
      </c>
      <c r="I49" s="158"/>
      <c r="J49" s="78"/>
      <c r="K49" s="78"/>
      <c r="L49" s="78"/>
      <c r="M49" s="78"/>
      <c r="N49" s="78"/>
      <c r="O49" s="78"/>
      <c r="P49" s="78"/>
      <c r="Q49" s="78"/>
      <c r="R49" s="78"/>
      <c r="S49" s="78"/>
      <c r="T49" s="79"/>
      <c r="U49" s="78"/>
      <c r="V49" s="78"/>
      <c r="W49" s="78"/>
      <c r="X49" s="78"/>
      <c r="Y49" s="78"/>
      <c r="Z49" s="78"/>
      <c r="AA49" s="78"/>
      <c r="AB49" s="78"/>
      <c r="AC49" s="78"/>
      <c r="AD49" s="78"/>
      <c r="AE49" s="79"/>
      <c r="AF49" s="78"/>
      <c r="AG49" s="78"/>
      <c r="AH49" s="78"/>
      <c r="AI49" s="78"/>
      <c r="AJ49" s="78"/>
      <c r="AK49" s="78"/>
      <c r="AL49" s="78"/>
      <c r="AM49" s="78"/>
      <c r="AN49" s="78"/>
      <c r="AO49" s="78"/>
      <c r="AP49" s="78"/>
      <c r="AQ49" s="79"/>
      <c r="AR49" s="78">
        <v>16161</v>
      </c>
      <c r="AS49" s="78">
        <v>4254</v>
      </c>
      <c r="AT49" s="78">
        <v>536</v>
      </c>
      <c r="AU49" s="78">
        <v>12</v>
      </c>
      <c r="AV49" s="78">
        <v>0</v>
      </c>
      <c r="AW49" s="78">
        <v>9</v>
      </c>
      <c r="AX49" s="78"/>
      <c r="AY49" s="79"/>
      <c r="AZ49" s="78">
        <v>82108.600000001796</v>
      </c>
      <c r="BA49" s="78">
        <v>877348.10000000114</v>
      </c>
      <c r="BB49" s="78">
        <v>913536.6</v>
      </c>
      <c r="BC49" s="78">
        <v>4160</v>
      </c>
      <c r="BD49" s="78">
        <v>0</v>
      </c>
      <c r="BE49" s="78">
        <v>102146.58900000001</v>
      </c>
      <c r="BF49" s="78"/>
      <c r="BG49" s="79"/>
      <c r="BH49" s="78"/>
      <c r="BI49" s="78"/>
      <c r="BJ49" s="78"/>
      <c r="BK49" s="78"/>
      <c r="BL49" s="78"/>
      <c r="BM49" s="78"/>
      <c r="BN49" s="79"/>
      <c r="BO49" s="78"/>
      <c r="BP49" s="78"/>
      <c r="BQ49" s="78"/>
      <c r="BR49" s="78"/>
      <c r="BS49" s="78"/>
      <c r="BT49" s="78"/>
      <c r="BU49"/>
      <c r="BV49" s="77"/>
      <c r="BW49" s="77"/>
      <c r="BX49" s="77"/>
      <c r="BY49" s="77"/>
      <c r="BZ49" s="77"/>
      <c r="CA49" s="77"/>
      <c r="CB49" s="77"/>
      <c r="CC49" s="77"/>
      <c r="CD49" s="77"/>
    </row>
    <row r="50" spans="1:82">
      <c r="A50" s="77" t="s">
        <v>2589</v>
      </c>
      <c r="B50" s="77">
        <v>34</v>
      </c>
      <c r="C50" s="77">
        <v>21</v>
      </c>
      <c r="D50" s="77">
        <v>2</v>
      </c>
      <c r="E50" s="77">
        <v>2024</v>
      </c>
      <c r="F50" s="77" t="s">
        <v>2588</v>
      </c>
      <c r="G50" s="77" t="s">
        <v>796</v>
      </c>
      <c r="H50" s="77" t="s">
        <v>797</v>
      </c>
      <c r="I50" s="158"/>
      <c r="J50" s="78"/>
      <c r="K50" s="78"/>
      <c r="L50" s="78"/>
      <c r="M50" s="78"/>
      <c r="N50" s="78"/>
      <c r="O50" s="78"/>
      <c r="P50" s="78"/>
      <c r="Q50" s="78"/>
      <c r="R50" s="78"/>
      <c r="S50" s="78"/>
      <c r="T50" s="79"/>
      <c r="U50" s="78"/>
      <c r="V50" s="78"/>
      <c r="W50" s="78"/>
      <c r="X50" s="78"/>
      <c r="Y50" s="78"/>
      <c r="Z50" s="78"/>
      <c r="AA50" s="78"/>
      <c r="AB50" s="78"/>
      <c r="AC50" s="78"/>
      <c r="AD50" s="78"/>
      <c r="AE50" s="79"/>
      <c r="AF50" s="78"/>
      <c r="AG50" s="78"/>
      <c r="AH50" s="78"/>
      <c r="AI50" s="78"/>
      <c r="AJ50" s="78"/>
      <c r="AK50" s="78"/>
      <c r="AL50" s="78"/>
      <c r="AM50" s="78"/>
      <c r="AN50" s="78"/>
      <c r="AO50" s="78"/>
      <c r="AP50" s="78"/>
      <c r="AQ50" s="79"/>
      <c r="AR50" s="78"/>
      <c r="AS50" s="78"/>
      <c r="AT50" s="78"/>
      <c r="AU50" s="78"/>
      <c r="AV50" s="78"/>
      <c r="AW50" s="78"/>
      <c r="AX50" s="78"/>
      <c r="AY50" s="79"/>
      <c r="AZ50" s="78"/>
      <c r="BA50" s="78"/>
      <c r="BB50" s="78"/>
      <c r="BC50" s="78"/>
      <c r="BD50" s="78"/>
      <c r="BE50" s="78"/>
      <c r="BF50" s="78"/>
      <c r="BG50" s="79"/>
      <c r="BH50" s="78"/>
      <c r="BI50" s="78"/>
      <c r="BJ50" s="78"/>
      <c r="BK50" s="78"/>
      <c r="BL50" s="78"/>
      <c r="BM50" s="78"/>
      <c r="BN50" s="79"/>
      <c r="BO50" s="78"/>
      <c r="BP50" s="78"/>
      <c r="BQ50" s="78"/>
      <c r="BR50" s="78"/>
      <c r="BS50" s="78"/>
      <c r="BT50" s="78"/>
      <c r="BU50"/>
      <c r="BV50" s="77"/>
      <c r="BW50" s="77"/>
      <c r="BX50" s="77"/>
      <c r="BY50" s="77"/>
      <c r="BZ50" s="77"/>
      <c r="CA50" s="77"/>
      <c r="CB50" s="77"/>
      <c r="CC50" s="77"/>
      <c r="CD50" s="77"/>
    </row>
    <row r="51" spans="1:82">
      <c r="A51" s="77" t="s">
        <v>1670</v>
      </c>
      <c r="B51" s="77">
        <v>35</v>
      </c>
      <c r="C51" s="77">
        <v>1</v>
      </c>
      <c r="D51" s="77">
        <v>3</v>
      </c>
      <c r="E51" s="77">
        <v>1990</v>
      </c>
      <c r="F51" s="77" t="s">
        <v>788</v>
      </c>
      <c r="G51" s="77" t="s">
        <v>1561</v>
      </c>
      <c r="H51" s="77" t="s">
        <v>1562</v>
      </c>
      <c r="I51" s="158"/>
      <c r="J51" s="78">
        <v>2692.0082427413881</v>
      </c>
      <c r="K51" s="78">
        <v>240.00340030829241</v>
      </c>
      <c r="L51" s="78">
        <v>1050.246545864909</v>
      </c>
      <c r="M51" s="78">
        <v>1041.0598683628309</v>
      </c>
      <c r="N51" s="78">
        <v>1647.434521731316</v>
      </c>
      <c r="O51" s="78">
        <v>937.13601111922139</v>
      </c>
      <c r="P51" s="78">
        <v>1289.0350090542361</v>
      </c>
      <c r="Q51" s="78">
        <v>87.267488277756698</v>
      </c>
      <c r="R51" s="78">
        <v>39.613912811988037</v>
      </c>
      <c r="S51" s="78">
        <v>79.646339999999995</v>
      </c>
      <c r="T51" s="79"/>
      <c r="U51" s="78">
        <v>200401556</v>
      </c>
      <c r="V51" s="78">
        <v>70040</v>
      </c>
      <c r="W51" s="78">
        <v>11333</v>
      </c>
      <c r="X51" s="78">
        <v>391564</v>
      </c>
      <c r="Y51" s="78">
        <v>427458</v>
      </c>
      <c r="Z51" s="78">
        <v>385455</v>
      </c>
      <c r="AA51" s="78">
        <v>312992</v>
      </c>
      <c r="AB51" s="78">
        <v>1416928</v>
      </c>
      <c r="AC51" s="78">
        <v>6861201</v>
      </c>
      <c r="AD51" s="78">
        <v>79.646340000000009</v>
      </c>
      <c r="AE51" s="79"/>
      <c r="AF51" s="78"/>
      <c r="AG51" s="78"/>
      <c r="AH51" s="78"/>
      <c r="AI51" s="78"/>
      <c r="AJ51" s="78"/>
      <c r="AK51" s="78"/>
      <c r="AL51" s="78"/>
      <c r="AM51" s="78"/>
      <c r="AN51" s="78"/>
      <c r="AO51" s="78"/>
      <c r="AP51" s="78"/>
      <c r="AQ51" s="79"/>
      <c r="AR51" s="78"/>
      <c r="AS51" s="78"/>
      <c r="AT51" s="78"/>
      <c r="AU51" s="78"/>
      <c r="AV51" s="78"/>
      <c r="AW51" s="78"/>
      <c r="AX51" s="78"/>
      <c r="AY51" s="79"/>
      <c r="AZ51" s="78"/>
      <c r="BA51" s="78"/>
      <c r="BB51" s="78"/>
      <c r="BC51" s="78"/>
      <c r="BD51" s="78"/>
      <c r="BE51" s="78"/>
      <c r="BF51" s="78"/>
      <c r="BG51" s="79"/>
      <c r="BH51" s="78" t="s">
        <v>789</v>
      </c>
      <c r="BI51" s="78" t="s">
        <v>789</v>
      </c>
      <c r="BJ51" s="78" t="s">
        <v>789</v>
      </c>
      <c r="BK51" s="78" t="s">
        <v>789</v>
      </c>
      <c r="BL51" s="78" t="s">
        <v>789</v>
      </c>
      <c r="BM51" s="78" t="s">
        <v>789</v>
      </c>
      <c r="BN51" s="79"/>
      <c r="BO51" s="78" t="s">
        <v>789</v>
      </c>
      <c r="BP51" s="78" t="s">
        <v>789</v>
      </c>
      <c r="BQ51" s="78" t="s">
        <v>789</v>
      </c>
      <c r="BR51" s="78" t="s">
        <v>789</v>
      </c>
      <c r="BS51" s="78" t="s">
        <v>789</v>
      </c>
      <c r="BT51" s="78" t="s">
        <v>789</v>
      </c>
      <c r="BU51"/>
      <c r="BV51" s="77"/>
      <c r="BW51" s="77"/>
      <c r="BX51" s="77"/>
      <c r="BY51" s="77"/>
      <c r="BZ51" s="77"/>
      <c r="CA51" s="77"/>
      <c r="CB51" s="77"/>
      <c r="CC51" s="77"/>
      <c r="CD51" s="77"/>
    </row>
    <row r="52" spans="1:82">
      <c r="A52" s="77" t="s">
        <v>1671</v>
      </c>
      <c r="B52" s="77">
        <v>36</v>
      </c>
      <c r="C52" s="77">
        <v>2</v>
      </c>
      <c r="D52" s="77">
        <v>3</v>
      </c>
      <c r="E52" s="77">
        <v>2005</v>
      </c>
      <c r="F52" s="77" t="s">
        <v>790</v>
      </c>
      <c r="G52" s="77" t="s">
        <v>1561</v>
      </c>
      <c r="H52" s="77" t="s">
        <v>1562</v>
      </c>
      <c r="I52" s="158"/>
      <c r="J52" s="78">
        <v>2943.460746967226</v>
      </c>
      <c r="K52" s="78">
        <v>205.04076482574081</v>
      </c>
      <c r="L52" s="78">
        <v>787.21440410953301</v>
      </c>
      <c r="M52" s="78">
        <v>2197.489034346278</v>
      </c>
      <c r="N52" s="78">
        <v>2847.970087948469</v>
      </c>
      <c r="O52" s="78">
        <v>1455.8349138257011</v>
      </c>
      <c r="P52" s="78">
        <v>1371.537799835286</v>
      </c>
      <c r="Q52" s="78">
        <v>81.7827338613601</v>
      </c>
      <c r="R52" s="78">
        <v>26.318258087862802</v>
      </c>
      <c r="S52" s="78">
        <v>181.96190587300001</v>
      </c>
      <c r="T52" s="79"/>
      <c r="U52" s="78">
        <v>237700878</v>
      </c>
      <c r="V52" s="78">
        <v>63648</v>
      </c>
      <c r="W52" s="78">
        <v>7849</v>
      </c>
      <c r="X52" s="78">
        <v>347812</v>
      </c>
      <c r="Y52" s="78">
        <v>494553</v>
      </c>
      <c r="Z52" s="78">
        <v>692928</v>
      </c>
      <c r="AA52" s="78">
        <v>272744</v>
      </c>
      <c r="AB52" s="78">
        <v>1388164</v>
      </c>
      <c r="AC52" s="78">
        <v>4653839</v>
      </c>
      <c r="AD52" s="78">
        <v>181.96190587299989</v>
      </c>
      <c r="AE52" s="79"/>
      <c r="AF52" s="78"/>
      <c r="AG52" s="78"/>
      <c r="AH52" s="78"/>
      <c r="AI52" s="78"/>
      <c r="AJ52" s="78"/>
      <c r="AK52" s="78"/>
      <c r="AL52" s="78"/>
      <c r="AM52" s="78"/>
      <c r="AN52" s="78"/>
      <c r="AO52" s="78"/>
      <c r="AP52" s="78"/>
      <c r="AQ52" s="79"/>
      <c r="AR52" s="78"/>
      <c r="AS52" s="78"/>
      <c r="AT52" s="78"/>
      <c r="AU52" s="78"/>
      <c r="AV52" s="78"/>
      <c r="AW52" s="78"/>
      <c r="AX52" s="78"/>
      <c r="AY52" s="79"/>
      <c r="AZ52" s="78"/>
      <c r="BA52" s="78"/>
      <c r="BB52" s="78"/>
      <c r="BC52" s="78"/>
      <c r="BD52" s="78"/>
      <c r="BE52" s="78"/>
      <c r="BF52" s="78"/>
      <c r="BG52" s="79"/>
      <c r="BH52" s="78" t="s">
        <v>789</v>
      </c>
      <c r="BI52" s="78" t="s">
        <v>789</v>
      </c>
      <c r="BJ52" s="78" t="s">
        <v>789</v>
      </c>
      <c r="BK52" s="78" t="s">
        <v>789</v>
      </c>
      <c r="BL52" s="78" t="s">
        <v>789</v>
      </c>
      <c r="BM52" s="78" t="s">
        <v>789</v>
      </c>
      <c r="BN52" s="79"/>
      <c r="BO52" s="78" t="s">
        <v>789</v>
      </c>
      <c r="BP52" s="78" t="s">
        <v>789</v>
      </c>
      <c r="BQ52" s="78" t="s">
        <v>789</v>
      </c>
      <c r="BR52" s="78" t="s">
        <v>789</v>
      </c>
      <c r="BS52" s="78" t="s">
        <v>789</v>
      </c>
      <c r="BT52" s="78" t="s">
        <v>789</v>
      </c>
      <c r="BU52"/>
      <c r="BV52" s="77"/>
      <c r="BW52" s="77"/>
      <c r="BX52" s="77"/>
      <c r="BY52" s="77"/>
      <c r="BZ52" s="77"/>
      <c r="CA52" s="77"/>
      <c r="CB52" s="77"/>
      <c r="CC52" s="77"/>
      <c r="CD52" s="77"/>
    </row>
    <row r="53" spans="1:82">
      <c r="A53" s="77" t="s">
        <v>1672</v>
      </c>
      <c r="B53" s="77">
        <v>37</v>
      </c>
      <c r="C53" s="77">
        <v>3</v>
      </c>
      <c r="D53" s="77">
        <v>3</v>
      </c>
      <c r="E53" s="77">
        <v>2006</v>
      </c>
      <c r="F53" s="77" t="s">
        <v>791</v>
      </c>
      <c r="G53" s="77" t="s">
        <v>1561</v>
      </c>
      <c r="H53" s="77" t="s">
        <v>1562</v>
      </c>
      <c r="I53" s="158"/>
      <c r="J53" s="78" t="s">
        <v>789</v>
      </c>
      <c r="K53" s="78" t="s">
        <v>789</v>
      </c>
      <c r="L53" s="78" t="s">
        <v>789</v>
      </c>
      <c r="M53" s="78" t="s">
        <v>789</v>
      </c>
      <c r="N53" s="78" t="s">
        <v>789</v>
      </c>
      <c r="O53" s="78" t="s">
        <v>789</v>
      </c>
      <c r="P53" s="78" t="s">
        <v>789</v>
      </c>
      <c r="Q53" s="78" t="s">
        <v>789</v>
      </c>
      <c r="R53" s="78" t="s">
        <v>789</v>
      </c>
      <c r="S53" s="78" t="s">
        <v>789</v>
      </c>
      <c r="T53" s="79"/>
      <c r="U53" s="78" t="s">
        <v>789</v>
      </c>
      <c r="V53" s="78" t="s">
        <v>789</v>
      </c>
      <c r="W53" s="78" t="s">
        <v>789</v>
      </c>
      <c r="X53" s="78" t="s">
        <v>789</v>
      </c>
      <c r="Y53" s="78" t="s">
        <v>789</v>
      </c>
      <c r="Z53" s="78" t="s">
        <v>789</v>
      </c>
      <c r="AA53" s="78" t="s">
        <v>789</v>
      </c>
      <c r="AB53" s="78" t="s">
        <v>789</v>
      </c>
      <c r="AC53" s="78" t="s">
        <v>789</v>
      </c>
      <c r="AD53" s="78" t="s">
        <v>789</v>
      </c>
      <c r="AE53" s="79"/>
      <c r="AF53" s="78" t="s">
        <v>789</v>
      </c>
      <c r="AG53" s="78" t="s">
        <v>789</v>
      </c>
      <c r="AH53" s="78" t="s">
        <v>789</v>
      </c>
      <c r="AI53" s="78" t="s">
        <v>789</v>
      </c>
      <c r="AJ53" s="78" t="s">
        <v>789</v>
      </c>
      <c r="AK53" s="78" t="s">
        <v>789</v>
      </c>
      <c r="AL53" s="78" t="s">
        <v>789</v>
      </c>
      <c r="AM53" s="78" t="s">
        <v>789</v>
      </c>
      <c r="AN53" s="78" t="s">
        <v>789</v>
      </c>
      <c r="AO53" s="78" t="s">
        <v>789</v>
      </c>
      <c r="AP53" s="78"/>
      <c r="AQ53" s="79"/>
      <c r="AR53" s="78" t="s">
        <v>789</v>
      </c>
      <c r="AS53" s="78" t="s">
        <v>789</v>
      </c>
      <c r="AT53" s="78" t="s">
        <v>789</v>
      </c>
      <c r="AU53" s="78" t="s">
        <v>789</v>
      </c>
      <c r="AV53" s="78" t="s">
        <v>789</v>
      </c>
      <c r="AW53" s="78" t="s">
        <v>789</v>
      </c>
      <c r="AX53" s="78" t="s">
        <v>789</v>
      </c>
      <c r="AY53" s="79"/>
      <c r="AZ53" s="78" t="s">
        <v>789</v>
      </c>
      <c r="BA53" s="78" t="s">
        <v>789</v>
      </c>
      <c r="BB53" s="78" t="s">
        <v>789</v>
      </c>
      <c r="BC53" s="78" t="s">
        <v>789</v>
      </c>
      <c r="BD53" s="78" t="s">
        <v>789</v>
      </c>
      <c r="BE53" s="78" t="s">
        <v>789</v>
      </c>
      <c r="BF53" s="78" t="s">
        <v>789</v>
      </c>
      <c r="BG53" s="79"/>
      <c r="BH53" s="78" t="s">
        <v>789</v>
      </c>
      <c r="BI53" s="78" t="s">
        <v>789</v>
      </c>
      <c r="BJ53" s="78" t="s">
        <v>789</v>
      </c>
      <c r="BK53" s="78" t="s">
        <v>789</v>
      </c>
      <c r="BL53" s="78" t="s">
        <v>789</v>
      </c>
      <c r="BM53" s="78" t="s">
        <v>789</v>
      </c>
      <c r="BN53" s="79"/>
      <c r="BO53" s="78" t="s">
        <v>789</v>
      </c>
      <c r="BP53" s="78" t="s">
        <v>789</v>
      </c>
      <c r="BQ53" s="78" t="s">
        <v>789</v>
      </c>
      <c r="BR53" s="78" t="s">
        <v>789</v>
      </c>
      <c r="BS53" s="78" t="s">
        <v>789</v>
      </c>
      <c r="BT53" s="78" t="s">
        <v>789</v>
      </c>
      <c r="BU53"/>
      <c r="BV53" s="77"/>
      <c r="BW53" s="77"/>
      <c r="BX53" s="77"/>
      <c r="BY53" s="77"/>
      <c r="BZ53" s="77"/>
      <c r="CA53" s="77"/>
      <c r="CB53" s="77"/>
      <c r="CC53" s="77"/>
      <c r="CD53" s="77"/>
    </row>
    <row r="54" spans="1:82">
      <c r="A54" s="77" t="s">
        <v>1673</v>
      </c>
      <c r="B54" s="77">
        <v>38</v>
      </c>
      <c r="C54" s="77">
        <v>4</v>
      </c>
      <c r="D54" s="77">
        <v>3</v>
      </c>
      <c r="E54" s="77">
        <v>2007</v>
      </c>
      <c r="F54" s="77" t="s">
        <v>792</v>
      </c>
      <c r="G54" s="77" t="s">
        <v>1561</v>
      </c>
      <c r="H54" s="77" t="s">
        <v>1562</v>
      </c>
      <c r="I54" s="158"/>
      <c r="J54" s="78">
        <v>2904.7143224152378</v>
      </c>
      <c r="K54" s="78">
        <v>173.40731805300999</v>
      </c>
      <c r="L54" s="78">
        <v>663.69725252111459</v>
      </c>
      <c r="M54" s="78">
        <v>2012.221904798814</v>
      </c>
      <c r="N54" s="78">
        <v>2866.125290051913</v>
      </c>
      <c r="O54" s="78">
        <v>1410.8999659551951</v>
      </c>
      <c r="P54" s="78">
        <v>1354.6373746434399</v>
      </c>
      <c r="Q54" s="78">
        <v>85.010709383466903</v>
      </c>
      <c r="R54" s="78">
        <v>23.444442560439491</v>
      </c>
      <c r="S54" s="78">
        <v>154.56235859004519</v>
      </c>
      <c r="T54" s="79"/>
      <c r="U54" s="78">
        <v>263345844</v>
      </c>
      <c r="V54" s="78">
        <v>57300</v>
      </c>
      <c r="W54" s="78">
        <v>8685</v>
      </c>
      <c r="X54" s="78">
        <v>427604</v>
      </c>
      <c r="Y54" s="78">
        <v>499351</v>
      </c>
      <c r="Z54" s="78">
        <v>698101</v>
      </c>
      <c r="AA54" s="78">
        <v>265277</v>
      </c>
      <c r="AB54" s="78">
        <v>1366652</v>
      </c>
      <c r="AC54" s="78">
        <v>4264614</v>
      </c>
      <c r="AD54" s="78">
        <v>154.56235859004519</v>
      </c>
      <c r="AE54" s="79"/>
      <c r="AF54" s="78"/>
      <c r="AG54" s="78"/>
      <c r="AH54" s="78"/>
      <c r="AI54" s="78"/>
      <c r="AJ54" s="78"/>
      <c r="AK54" s="78"/>
      <c r="AL54" s="78"/>
      <c r="AM54" s="78"/>
      <c r="AN54" s="78"/>
      <c r="AO54" s="78"/>
      <c r="AP54" s="78"/>
      <c r="AQ54" s="79"/>
      <c r="AR54" s="78"/>
      <c r="AS54" s="78"/>
      <c r="AT54" s="78"/>
      <c r="AU54" s="78"/>
      <c r="AV54" s="78"/>
      <c r="AW54" s="78"/>
      <c r="AX54" s="78"/>
      <c r="AY54" s="79"/>
      <c r="AZ54" s="78"/>
      <c r="BA54" s="78"/>
      <c r="BB54" s="78"/>
      <c r="BC54" s="78"/>
      <c r="BD54" s="78"/>
      <c r="BE54" s="78"/>
      <c r="BF54" s="78"/>
      <c r="BG54" s="79"/>
      <c r="BH54" s="78" t="s">
        <v>789</v>
      </c>
      <c r="BI54" s="78" t="s">
        <v>789</v>
      </c>
      <c r="BJ54" s="78" t="s">
        <v>789</v>
      </c>
      <c r="BK54" s="78" t="s">
        <v>789</v>
      </c>
      <c r="BL54" s="78" t="s">
        <v>789</v>
      </c>
      <c r="BM54" s="78" t="s">
        <v>789</v>
      </c>
      <c r="BN54" s="79"/>
      <c r="BO54" s="78" t="s">
        <v>789</v>
      </c>
      <c r="BP54" s="78" t="s">
        <v>789</v>
      </c>
      <c r="BQ54" s="78" t="s">
        <v>789</v>
      </c>
      <c r="BR54" s="78" t="s">
        <v>789</v>
      </c>
      <c r="BS54" s="78" t="s">
        <v>789</v>
      </c>
      <c r="BT54" s="78" t="s">
        <v>789</v>
      </c>
      <c r="BU54"/>
      <c r="BV54" s="77"/>
      <c r="BW54" s="77"/>
      <c r="BX54" s="77"/>
      <c r="BY54" s="77"/>
      <c r="BZ54" s="77"/>
      <c r="CA54" s="77"/>
      <c r="CB54" s="77"/>
      <c r="CC54" s="77"/>
      <c r="CD54" s="77"/>
    </row>
    <row r="55" spans="1:82">
      <c r="A55" s="77" t="s">
        <v>1674</v>
      </c>
      <c r="B55" s="77">
        <v>39</v>
      </c>
      <c r="C55" s="77">
        <v>5</v>
      </c>
      <c r="D55" s="77">
        <v>3</v>
      </c>
      <c r="E55" s="77">
        <v>2008</v>
      </c>
      <c r="F55" s="77" t="s">
        <v>793</v>
      </c>
      <c r="G55" s="77" t="s">
        <v>1561</v>
      </c>
      <c r="H55" s="77" t="s">
        <v>1562</v>
      </c>
      <c r="I55" s="158"/>
      <c r="J55" s="78">
        <v>2583.2573726829528</v>
      </c>
      <c r="K55" s="78">
        <v>126.0398694811135</v>
      </c>
      <c r="L55" s="78">
        <v>584.54488141065383</v>
      </c>
      <c r="M55" s="78">
        <v>2110.408755386597</v>
      </c>
      <c r="N55" s="78">
        <v>2367.428755193127</v>
      </c>
      <c r="O55" s="78">
        <v>1367.711849127415</v>
      </c>
      <c r="P55" s="78">
        <v>1327.013778816585</v>
      </c>
      <c r="Q55" s="78">
        <v>82.934567704080607</v>
      </c>
      <c r="R55" s="78">
        <v>22.983410428953441</v>
      </c>
      <c r="S55" s="78">
        <v>144.8564230628628</v>
      </c>
      <c r="T55" s="79"/>
      <c r="U55" s="78">
        <v>252840395</v>
      </c>
      <c r="V55" s="78">
        <v>57300</v>
      </c>
      <c r="W55" s="78">
        <v>8685</v>
      </c>
      <c r="X55" s="78">
        <v>427604</v>
      </c>
      <c r="Y55" s="78">
        <v>500973</v>
      </c>
      <c r="Z55" s="78">
        <v>700484</v>
      </c>
      <c r="AA55" s="78">
        <v>260164</v>
      </c>
      <c r="AB55" s="78">
        <v>1355205</v>
      </c>
      <c r="AC55" s="78">
        <v>4341250</v>
      </c>
      <c r="AD55" s="78">
        <v>144.8564230628628</v>
      </c>
      <c r="AE55" s="79"/>
      <c r="AF55" s="78"/>
      <c r="AG55" s="78"/>
      <c r="AH55" s="78"/>
      <c r="AI55" s="78"/>
      <c r="AJ55" s="78"/>
      <c r="AK55" s="78"/>
      <c r="AL55" s="78"/>
      <c r="AM55" s="78"/>
      <c r="AN55" s="78"/>
      <c r="AO55" s="78"/>
      <c r="AP55" s="78"/>
      <c r="AQ55" s="79"/>
      <c r="AR55" s="78"/>
      <c r="AS55" s="78"/>
      <c r="AT55" s="78"/>
      <c r="AU55" s="78"/>
      <c r="AV55" s="78"/>
      <c r="AW55" s="78"/>
      <c r="AX55" s="78"/>
      <c r="AY55" s="79"/>
      <c r="AZ55" s="78"/>
      <c r="BA55" s="78"/>
      <c r="BB55" s="78"/>
      <c r="BC55" s="78"/>
      <c r="BD55" s="78"/>
      <c r="BE55" s="78"/>
      <c r="BF55" s="78"/>
      <c r="BG55" s="79"/>
      <c r="BH55" s="78" t="s">
        <v>789</v>
      </c>
      <c r="BI55" s="78" t="s">
        <v>789</v>
      </c>
      <c r="BJ55" s="78" t="s">
        <v>789</v>
      </c>
      <c r="BK55" s="78" t="s">
        <v>789</v>
      </c>
      <c r="BL55" s="78" t="s">
        <v>789</v>
      </c>
      <c r="BM55" s="78" t="s">
        <v>789</v>
      </c>
      <c r="BN55" s="79"/>
      <c r="BO55" s="78" t="s">
        <v>789</v>
      </c>
      <c r="BP55" s="78" t="s">
        <v>789</v>
      </c>
      <c r="BQ55" s="78" t="s">
        <v>789</v>
      </c>
      <c r="BR55" s="78" t="s">
        <v>789</v>
      </c>
      <c r="BS55" s="78" t="s">
        <v>789</v>
      </c>
      <c r="BT55" s="78" t="s">
        <v>789</v>
      </c>
      <c r="BU55"/>
      <c r="BV55" s="77"/>
      <c r="BW55" s="77"/>
      <c r="BX55" s="77"/>
      <c r="BY55" s="77"/>
      <c r="BZ55" s="77"/>
      <c r="CA55" s="77"/>
      <c r="CB55" s="77"/>
      <c r="CC55" s="77"/>
      <c r="CD55" s="77"/>
    </row>
    <row r="56" spans="1:82">
      <c r="A56" s="77" t="s">
        <v>1675</v>
      </c>
      <c r="B56" s="77">
        <v>40</v>
      </c>
      <c r="C56" s="77">
        <v>6</v>
      </c>
      <c r="D56" s="77">
        <v>3</v>
      </c>
      <c r="E56" s="77">
        <v>2009</v>
      </c>
      <c r="F56" s="77" t="s">
        <v>177</v>
      </c>
      <c r="G56" s="77" t="s">
        <v>1561</v>
      </c>
      <c r="H56" s="77" t="s">
        <v>1562</v>
      </c>
      <c r="I56" s="158"/>
      <c r="J56" s="78">
        <v>2688.854223555491</v>
      </c>
      <c r="K56" s="78">
        <v>142.24310871465241</v>
      </c>
      <c r="L56" s="78">
        <v>675.61868462975008</v>
      </c>
      <c r="M56" s="78">
        <v>2188.6686465460029</v>
      </c>
      <c r="N56" s="78">
        <v>2264.8187129500102</v>
      </c>
      <c r="O56" s="78">
        <v>1390.59749935592</v>
      </c>
      <c r="P56" s="78">
        <v>1271.7709387017869</v>
      </c>
      <c r="Q56" s="78">
        <v>78.410355071127995</v>
      </c>
      <c r="R56" s="78">
        <v>25.302708983895339</v>
      </c>
      <c r="S56" s="78">
        <v>149.08610369457611</v>
      </c>
      <c r="T56" s="79"/>
      <c r="U56" s="78">
        <v>201017037</v>
      </c>
      <c r="V56" s="78">
        <v>52348</v>
      </c>
      <c r="W56" s="78">
        <v>13746</v>
      </c>
      <c r="X56" s="78">
        <v>445404</v>
      </c>
      <c r="Y56" s="78">
        <v>503139</v>
      </c>
      <c r="Z56" s="78">
        <v>702981</v>
      </c>
      <c r="AA56" s="78">
        <v>255969</v>
      </c>
      <c r="AB56" s="78">
        <v>1345007</v>
      </c>
      <c r="AC56" s="78">
        <v>4662623</v>
      </c>
      <c r="AD56" s="78">
        <v>149.08610369457611</v>
      </c>
      <c r="AE56" s="79"/>
      <c r="AF56" s="78"/>
      <c r="AG56" s="78"/>
      <c r="AH56" s="78"/>
      <c r="AI56" s="78"/>
      <c r="AJ56" s="78"/>
      <c r="AK56" s="78"/>
      <c r="AL56" s="78"/>
      <c r="AM56" s="78"/>
      <c r="AN56" s="78"/>
      <c r="AO56" s="78"/>
      <c r="AP56" s="78"/>
      <c r="AQ56" s="79"/>
      <c r="AR56" s="78"/>
      <c r="AS56" s="78"/>
      <c r="AT56" s="78"/>
      <c r="AU56" s="78"/>
      <c r="AV56" s="78"/>
      <c r="AW56" s="78"/>
      <c r="AX56" s="78"/>
      <c r="AY56" s="79"/>
      <c r="AZ56" s="78"/>
      <c r="BA56" s="78"/>
      <c r="BB56" s="78"/>
      <c r="BC56" s="78"/>
      <c r="BD56" s="78"/>
      <c r="BE56" s="78"/>
      <c r="BF56" s="78"/>
      <c r="BG56" s="79"/>
      <c r="BH56" s="78">
        <v>23.457000000000001</v>
      </c>
      <c r="BI56" s="78">
        <v>7.5010000000000003</v>
      </c>
      <c r="BJ56" s="78">
        <v>3528.7510000000002</v>
      </c>
      <c r="BK56" s="78">
        <v>1.3</v>
      </c>
      <c r="BL56" s="78">
        <v>315.69300000000004</v>
      </c>
      <c r="BM56" s="78">
        <v>6.0419999999999998</v>
      </c>
      <c r="BN56" s="79"/>
      <c r="BO56" s="78">
        <v>3</v>
      </c>
      <c r="BP56" s="78">
        <v>1</v>
      </c>
      <c r="BQ56" s="78">
        <v>91</v>
      </c>
      <c r="BR56" s="78">
        <v>1</v>
      </c>
      <c r="BS56" s="78">
        <v>43</v>
      </c>
      <c r="BT56" s="78">
        <v>1</v>
      </c>
      <c r="BU56"/>
      <c r="BV56" s="77">
        <v>2476.2080000000001</v>
      </c>
      <c r="BW56" s="77">
        <v>64.569000000000003</v>
      </c>
      <c r="BX56" s="77">
        <v>1181.3710000000001</v>
      </c>
      <c r="BY56" s="77">
        <v>21.042999999999999</v>
      </c>
      <c r="BZ56" s="77">
        <v>4.984</v>
      </c>
      <c r="CA56" s="77">
        <v>0</v>
      </c>
      <c r="CB56" s="77">
        <v>110.93600000000001</v>
      </c>
      <c r="CC56" s="77">
        <v>23.632999999999999</v>
      </c>
      <c r="CD56" s="77">
        <v>0</v>
      </c>
    </row>
    <row r="57" spans="1:82">
      <c r="A57" s="77" t="s">
        <v>1676</v>
      </c>
      <c r="B57" s="77">
        <v>41</v>
      </c>
      <c r="C57" s="77">
        <v>7</v>
      </c>
      <c r="D57" s="77">
        <v>3</v>
      </c>
      <c r="E57" s="77">
        <v>2010</v>
      </c>
      <c r="F57" s="77" t="s">
        <v>178</v>
      </c>
      <c r="G57" s="77" t="s">
        <v>1561</v>
      </c>
      <c r="H57" s="77" t="s">
        <v>1562</v>
      </c>
      <c r="I57" s="158"/>
      <c r="J57" s="78">
        <v>2389.150519863088</v>
      </c>
      <c r="K57" s="78">
        <v>135.63491026083449</v>
      </c>
      <c r="L57" s="78">
        <v>626.62658595588653</v>
      </c>
      <c r="M57" s="78">
        <v>2090.1413634584251</v>
      </c>
      <c r="N57" s="78">
        <v>2363.9922525874558</v>
      </c>
      <c r="O57" s="78">
        <v>1390.470279126582</v>
      </c>
      <c r="P57" s="78">
        <v>1285.6847411407559</v>
      </c>
      <c r="Q57" s="78">
        <v>81.2087038306734</v>
      </c>
      <c r="R57" s="78">
        <v>21.83342673930656</v>
      </c>
      <c r="S57" s="78">
        <v>161.42744386054011</v>
      </c>
      <c r="T57" s="79"/>
      <c r="U57" s="78">
        <v>209907717</v>
      </c>
      <c r="V57" s="78">
        <v>52348</v>
      </c>
      <c r="W57" s="78">
        <v>13746</v>
      </c>
      <c r="X57" s="78">
        <v>445404</v>
      </c>
      <c r="Y57" s="78">
        <v>505347</v>
      </c>
      <c r="Z57" s="78">
        <v>706183</v>
      </c>
      <c r="AA57" s="78">
        <v>252307</v>
      </c>
      <c r="AB57" s="78">
        <v>1334814</v>
      </c>
      <c r="AC57" s="78">
        <v>3812740</v>
      </c>
      <c r="AD57" s="78">
        <v>161.42744386054011</v>
      </c>
      <c r="AE57" s="79"/>
      <c r="AF57" s="78"/>
      <c r="AG57" s="78"/>
      <c r="AH57" s="78"/>
      <c r="AI57" s="78"/>
      <c r="AJ57" s="78"/>
      <c r="AK57" s="78"/>
      <c r="AL57" s="78"/>
      <c r="AM57" s="78"/>
      <c r="AN57" s="78"/>
      <c r="AO57" s="78"/>
      <c r="AP57" s="78"/>
      <c r="AQ57" s="79"/>
      <c r="AR57" s="78"/>
      <c r="AS57" s="78"/>
      <c r="AT57" s="78"/>
      <c r="AU57" s="78"/>
      <c r="AV57" s="78"/>
      <c r="AW57" s="78"/>
      <c r="AX57" s="78"/>
      <c r="AY57" s="79"/>
      <c r="AZ57" s="78"/>
      <c r="BA57" s="78"/>
      <c r="BB57" s="78"/>
      <c r="BC57" s="78"/>
      <c r="BD57" s="78"/>
      <c r="BE57" s="78"/>
      <c r="BF57" s="78"/>
      <c r="BG57" s="79"/>
      <c r="BH57" s="78">
        <v>25.494</v>
      </c>
      <c r="BI57" s="78">
        <v>7.5620000000000003</v>
      </c>
      <c r="BJ57" s="78">
        <v>3561.15</v>
      </c>
      <c r="BK57" s="78">
        <v>2.0760000000000001</v>
      </c>
      <c r="BL57" s="78">
        <v>331.29599999999999</v>
      </c>
      <c r="BM57" s="78">
        <v>5.1619999999999999</v>
      </c>
      <c r="BN57" s="79"/>
      <c r="BO57" s="78">
        <v>3</v>
      </c>
      <c r="BP57" s="78">
        <v>1</v>
      </c>
      <c r="BQ57" s="78">
        <v>90</v>
      </c>
      <c r="BR57" s="78">
        <v>1</v>
      </c>
      <c r="BS57" s="78">
        <v>44</v>
      </c>
      <c r="BT57" s="78">
        <v>1</v>
      </c>
      <c r="BU57"/>
      <c r="BV57" s="77">
        <v>2448.9899999999998</v>
      </c>
      <c r="BW57" s="77">
        <v>71.894999999999996</v>
      </c>
      <c r="BX57" s="77">
        <v>1279.982</v>
      </c>
      <c r="BY57" s="77">
        <v>18.948</v>
      </c>
      <c r="BZ57" s="77">
        <v>5.4029999999999996</v>
      </c>
      <c r="CA57" s="77">
        <v>0</v>
      </c>
      <c r="CB57" s="77">
        <v>95.585999999999999</v>
      </c>
      <c r="CC57" s="77">
        <v>11.936</v>
      </c>
      <c r="CD57" s="77">
        <v>0</v>
      </c>
    </row>
    <row r="58" spans="1:82">
      <c r="A58" s="77" t="s">
        <v>1677</v>
      </c>
      <c r="B58" s="77">
        <v>42</v>
      </c>
      <c r="C58" s="77">
        <v>8</v>
      </c>
      <c r="D58" s="77">
        <v>3</v>
      </c>
      <c r="E58" s="77">
        <v>2011</v>
      </c>
      <c r="F58" s="77" t="s">
        <v>179</v>
      </c>
      <c r="G58" s="77" t="s">
        <v>1561</v>
      </c>
      <c r="H58" s="77" t="s">
        <v>1562</v>
      </c>
      <c r="I58" s="158"/>
      <c r="J58" s="78">
        <v>1964.973002949537</v>
      </c>
      <c r="K58" s="78">
        <v>165.52648602262519</v>
      </c>
      <c r="L58" s="78">
        <v>686.35281593289267</v>
      </c>
      <c r="M58" s="78">
        <v>2574.386566480513</v>
      </c>
      <c r="N58" s="78">
        <v>2879.42204549189</v>
      </c>
      <c r="O58" s="78">
        <v>1374.8261967083756</v>
      </c>
      <c r="P58" s="78">
        <v>1237.7577340542623</v>
      </c>
      <c r="Q58" s="78">
        <v>92.478954803634807</v>
      </c>
      <c r="R58" s="78">
        <v>9.8386052577024437</v>
      </c>
      <c r="S58" s="78">
        <v>160.88386213131</v>
      </c>
      <c r="T58" s="79"/>
      <c r="U58" s="78">
        <v>191191686</v>
      </c>
      <c r="V58" s="78">
        <v>52348</v>
      </c>
      <c r="W58" s="78">
        <v>13746</v>
      </c>
      <c r="X58" s="78">
        <v>445404</v>
      </c>
      <c r="Y58" s="78">
        <v>506306</v>
      </c>
      <c r="Z58" s="78">
        <v>713407</v>
      </c>
      <c r="AA58" s="78">
        <v>250130</v>
      </c>
      <c r="AB58" s="78">
        <v>1317795</v>
      </c>
      <c r="AC58" s="78">
        <v>1715260</v>
      </c>
      <c r="AD58" s="78">
        <v>160.88386213130991</v>
      </c>
      <c r="AE58" s="79"/>
      <c r="AF58" s="78"/>
      <c r="AG58" s="78"/>
      <c r="AH58" s="78"/>
      <c r="AI58" s="78"/>
      <c r="AJ58" s="78"/>
      <c r="AK58" s="78"/>
      <c r="AL58" s="78"/>
      <c r="AM58" s="78"/>
      <c r="AN58" s="78"/>
      <c r="AO58" s="78"/>
      <c r="AP58" s="78"/>
      <c r="AQ58" s="79"/>
      <c r="AR58" s="78"/>
      <c r="AS58" s="78"/>
      <c r="AT58" s="78"/>
      <c r="AU58" s="78"/>
      <c r="AV58" s="78"/>
      <c r="AW58" s="78"/>
      <c r="AX58" s="78"/>
      <c r="AY58" s="79"/>
      <c r="AZ58" s="78"/>
      <c r="BA58" s="78"/>
      <c r="BB58" s="78"/>
      <c r="BC58" s="78"/>
      <c r="BD58" s="78"/>
      <c r="BE58" s="78"/>
      <c r="BF58" s="78"/>
      <c r="BG58" s="79"/>
      <c r="BH58" s="78">
        <v>3.87</v>
      </c>
      <c r="BI58" s="78">
        <v>4.9779999999999998</v>
      </c>
      <c r="BJ58" s="78">
        <v>2154.4369999999999</v>
      </c>
      <c r="BK58" s="78">
        <v>1.7749999999999999</v>
      </c>
      <c r="BL58" s="78">
        <v>326.37400000000002</v>
      </c>
      <c r="BM58" s="78">
        <v>3.2170000000000001</v>
      </c>
      <c r="BN58" s="79"/>
      <c r="BO58" s="78">
        <v>1</v>
      </c>
      <c r="BP58" s="78">
        <v>1</v>
      </c>
      <c r="BQ58" s="78">
        <v>92</v>
      </c>
      <c r="BR58" s="78">
        <v>1</v>
      </c>
      <c r="BS58" s="78">
        <v>44</v>
      </c>
      <c r="BT58" s="78">
        <v>1</v>
      </c>
      <c r="BU58"/>
      <c r="BV58" s="77">
        <v>1790.0989999999999</v>
      </c>
      <c r="BW58" s="77">
        <v>47.244</v>
      </c>
      <c r="BX58" s="77">
        <v>595.37099999999998</v>
      </c>
      <c r="BY58" s="77">
        <v>4.4859999999999998</v>
      </c>
      <c r="BZ58" s="77">
        <v>0.60699999999999998</v>
      </c>
      <c r="CA58" s="77">
        <v>0</v>
      </c>
      <c r="CB58" s="77">
        <v>52.987000000000002</v>
      </c>
      <c r="CC58" s="77">
        <v>3.8570000000000002</v>
      </c>
      <c r="CD58" s="77">
        <v>0</v>
      </c>
    </row>
    <row r="59" spans="1:82">
      <c r="A59" s="77" t="s">
        <v>1678</v>
      </c>
      <c r="B59" s="77">
        <v>43</v>
      </c>
      <c r="C59" s="77">
        <v>9</v>
      </c>
      <c r="D59" s="77">
        <v>3</v>
      </c>
      <c r="E59" s="77">
        <v>2012</v>
      </c>
      <c r="F59" s="77" t="s">
        <v>180</v>
      </c>
      <c r="G59" s="77" t="s">
        <v>1561</v>
      </c>
      <c r="H59" s="77" t="s">
        <v>1562</v>
      </c>
      <c r="I59" s="158"/>
      <c r="J59" s="78">
        <v>2626.207509612103</v>
      </c>
      <c r="K59" s="78">
        <v>158.29501128902089</v>
      </c>
      <c r="L59" s="78">
        <v>671.17827398964846</v>
      </c>
      <c r="M59" s="78">
        <v>2566.7622828111171</v>
      </c>
      <c r="N59" s="78">
        <v>3116.6911317703298</v>
      </c>
      <c r="O59" s="78">
        <v>1389.3983416362096</v>
      </c>
      <c r="P59" s="78">
        <v>1252.5933364045948</v>
      </c>
      <c r="Q59" s="78">
        <v>100.200891864388</v>
      </c>
      <c r="R59" s="78">
        <v>18.696456619310869</v>
      </c>
      <c r="S59" s="78">
        <v>172.237873429383</v>
      </c>
      <c r="T59" s="79"/>
      <c r="U59" s="78">
        <v>222956474</v>
      </c>
      <c r="V59" s="78">
        <v>52348</v>
      </c>
      <c r="W59" s="78">
        <v>13746</v>
      </c>
      <c r="X59" s="78">
        <v>445404</v>
      </c>
      <c r="Y59" s="78">
        <v>512115</v>
      </c>
      <c r="Z59" s="78">
        <v>726687</v>
      </c>
      <c r="AA59" s="78">
        <v>251696</v>
      </c>
      <c r="AB59" s="78">
        <v>1314180</v>
      </c>
      <c r="AC59" s="78">
        <v>3175111</v>
      </c>
      <c r="AD59" s="78">
        <v>172.237873429383</v>
      </c>
      <c r="AE59" s="79"/>
      <c r="AF59" s="78"/>
      <c r="AG59" s="78"/>
      <c r="AH59" s="78"/>
      <c r="AI59" s="78"/>
      <c r="AJ59" s="78"/>
      <c r="AK59" s="78"/>
      <c r="AL59" s="78"/>
      <c r="AM59" s="78"/>
      <c r="AN59" s="78"/>
      <c r="AO59" s="78"/>
      <c r="AP59" s="78"/>
      <c r="AQ59" s="79"/>
      <c r="AR59" s="78"/>
      <c r="AS59" s="78"/>
      <c r="AT59" s="78"/>
      <c r="AU59" s="78"/>
      <c r="AV59" s="78"/>
      <c r="AW59" s="78"/>
      <c r="AX59" s="78"/>
      <c r="AY59" s="79"/>
      <c r="AZ59" s="78"/>
      <c r="BA59" s="78"/>
      <c r="BB59" s="78"/>
      <c r="BC59" s="78"/>
      <c r="BD59" s="78"/>
      <c r="BE59" s="78"/>
      <c r="BF59" s="78"/>
      <c r="BG59" s="79"/>
      <c r="BH59" s="78">
        <v>0</v>
      </c>
      <c r="BI59" s="78">
        <v>9.5239999999999991</v>
      </c>
      <c r="BJ59" s="78">
        <v>3386.7910000000002</v>
      </c>
      <c r="BK59" s="78">
        <v>2.8610000000000002</v>
      </c>
      <c r="BL59" s="78">
        <v>427.24299999999999</v>
      </c>
      <c r="BM59" s="78">
        <v>5.5880000000000001</v>
      </c>
      <c r="BN59" s="79"/>
      <c r="BO59" s="78">
        <v>0</v>
      </c>
      <c r="BP59" s="78">
        <v>1</v>
      </c>
      <c r="BQ59" s="78">
        <v>95</v>
      </c>
      <c r="BR59" s="78">
        <v>1</v>
      </c>
      <c r="BS59" s="78">
        <v>48</v>
      </c>
      <c r="BT59" s="78">
        <v>1</v>
      </c>
      <c r="BU59"/>
      <c r="BV59" s="77">
        <v>2498.3319999999999</v>
      </c>
      <c r="BW59" s="77">
        <v>64.307000000000002</v>
      </c>
      <c r="BX59" s="77">
        <v>1224.902</v>
      </c>
      <c r="BY59" s="77">
        <v>0</v>
      </c>
      <c r="BZ59" s="77">
        <v>0</v>
      </c>
      <c r="CA59" s="77">
        <v>0</v>
      </c>
      <c r="CB59" s="77">
        <v>44.466000000000001</v>
      </c>
      <c r="CC59" s="77">
        <v>0</v>
      </c>
      <c r="CD59" s="77">
        <v>0</v>
      </c>
    </row>
    <row r="60" spans="1:82">
      <c r="A60" s="77" t="s">
        <v>1679</v>
      </c>
      <c r="B60" s="77">
        <v>44</v>
      </c>
      <c r="C60" s="77">
        <v>10</v>
      </c>
      <c r="D60" s="77">
        <v>3</v>
      </c>
      <c r="E60" s="77">
        <v>2013</v>
      </c>
      <c r="F60" s="77" t="s">
        <v>181</v>
      </c>
      <c r="G60" s="77" t="s">
        <v>1561</v>
      </c>
      <c r="H60" s="77" t="s">
        <v>1562</v>
      </c>
      <c r="I60" s="158"/>
      <c r="J60" s="78">
        <v>2848.4427136659142</v>
      </c>
      <c r="K60" s="78">
        <v>153.84826249174699</v>
      </c>
      <c r="L60" s="78">
        <v>545.59255609219611</v>
      </c>
      <c r="M60" s="78">
        <v>2462.624795946901</v>
      </c>
      <c r="N60" s="78">
        <v>2704.7106776145229</v>
      </c>
      <c r="O60" s="78">
        <v>1354.8941233050036</v>
      </c>
      <c r="P60" s="78">
        <v>1269.7715547961607</v>
      </c>
      <c r="Q60" s="78">
        <v>101.44065501520301</v>
      </c>
      <c r="R60" s="78">
        <v>22.937717855944559</v>
      </c>
      <c r="S60" s="78">
        <v>169.4937172518562</v>
      </c>
      <c r="T60" s="79"/>
      <c r="U60" s="78">
        <v>226715135</v>
      </c>
      <c r="V60" s="78">
        <v>52348</v>
      </c>
      <c r="W60" s="78">
        <v>13746</v>
      </c>
      <c r="X60" s="78">
        <v>445404</v>
      </c>
      <c r="Y60" s="78">
        <v>515721</v>
      </c>
      <c r="Z60" s="78">
        <v>740280</v>
      </c>
      <c r="AA60" s="78">
        <v>254190</v>
      </c>
      <c r="AB60" s="78">
        <v>1311367</v>
      </c>
      <c r="AC60" s="78">
        <v>3802427</v>
      </c>
      <c r="AD60" s="78">
        <v>169.4937172518562</v>
      </c>
      <c r="AE60" s="79"/>
      <c r="AF60" s="78"/>
      <c r="AG60" s="78"/>
      <c r="AH60" s="78"/>
      <c r="AI60" s="78"/>
      <c r="AJ60" s="78"/>
      <c r="AK60" s="78"/>
      <c r="AL60" s="78"/>
      <c r="AM60" s="78"/>
      <c r="AN60" s="78"/>
      <c r="AO60" s="78"/>
      <c r="AP60" s="78"/>
      <c r="AQ60" s="79"/>
      <c r="AR60" s="78"/>
      <c r="AS60" s="78"/>
      <c r="AT60" s="78"/>
      <c r="AU60" s="78"/>
      <c r="AV60" s="78"/>
      <c r="AW60" s="78"/>
      <c r="AX60" s="78"/>
      <c r="AY60" s="79"/>
      <c r="AZ60" s="78"/>
      <c r="BA60" s="78"/>
      <c r="BB60" s="78"/>
      <c r="BC60" s="78"/>
      <c r="BD60" s="78"/>
      <c r="BE60" s="78"/>
      <c r="BF60" s="78"/>
      <c r="BG60" s="79"/>
      <c r="BH60" s="78">
        <v>0</v>
      </c>
      <c r="BI60" s="78">
        <v>11.2</v>
      </c>
      <c r="BJ60" s="78">
        <v>3838.9920000000002</v>
      </c>
      <c r="BK60" s="78">
        <v>2.3250000000000002</v>
      </c>
      <c r="BL60" s="78">
        <v>441.3</v>
      </c>
      <c r="BM60" s="78">
        <v>6.2850000000000001</v>
      </c>
      <c r="BN60" s="79"/>
      <c r="BO60" s="78">
        <v>0</v>
      </c>
      <c r="BP60" s="78">
        <v>1</v>
      </c>
      <c r="BQ60" s="78">
        <v>98</v>
      </c>
      <c r="BR60" s="78">
        <v>1</v>
      </c>
      <c r="BS60" s="78">
        <v>46</v>
      </c>
      <c r="BT60" s="78">
        <v>1</v>
      </c>
      <c r="BU60"/>
      <c r="BV60" s="77">
        <v>2706.194</v>
      </c>
      <c r="BW60" s="77">
        <v>67.555000000000007</v>
      </c>
      <c r="BX60" s="77">
        <v>1473.1890000000001</v>
      </c>
      <c r="BY60" s="77">
        <v>0</v>
      </c>
      <c r="BZ60" s="77">
        <v>0</v>
      </c>
      <c r="CA60" s="77">
        <v>0</v>
      </c>
      <c r="CB60" s="77">
        <v>49.125</v>
      </c>
      <c r="CC60" s="77">
        <v>4.0389999999999997</v>
      </c>
      <c r="CD60" s="77">
        <v>0</v>
      </c>
    </row>
    <row r="61" spans="1:82">
      <c r="A61" s="77" t="s">
        <v>1680</v>
      </c>
      <c r="B61" s="77">
        <v>45</v>
      </c>
      <c r="C61" s="77">
        <v>11</v>
      </c>
      <c r="D61" s="77">
        <v>3</v>
      </c>
      <c r="E61" s="77">
        <v>2014</v>
      </c>
      <c r="F61" s="77" t="s">
        <v>182</v>
      </c>
      <c r="G61" s="77" t="s">
        <v>1561</v>
      </c>
      <c r="H61" s="77" t="s">
        <v>1562</v>
      </c>
      <c r="I61" s="158"/>
      <c r="J61" s="78">
        <v>2860.746999809468</v>
      </c>
      <c r="K61" s="78">
        <v>154.41907640373299</v>
      </c>
      <c r="L61" s="78">
        <v>500.1167443267226</v>
      </c>
      <c r="M61" s="78">
        <v>2373.054562210049</v>
      </c>
      <c r="N61" s="78">
        <v>2387.4253719076132</v>
      </c>
      <c r="O61" s="78">
        <v>1298.3099773350682</v>
      </c>
      <c r="P61" s="78">
        <v>1272.0984823781121</v>
      </c>
      <c r="Q61" s="78">
        <v>96.554108380716897</v>
      </c>
      <c r="R61" s="78">
        <v>23.406226552705888</v>
      </c>
      <c r="S61" s="78">
        <v>172.3353996152124</v>
      </c>
      <c r="T61" s="79"/>
      <c r="U61" s="78">
        <v>227069619</v>
      </c>
      <c r="V61" s="78">
        <v>53409</v>
      </c>
      <c r="W61" s="78">
        <v>10819</v>
      </c>
      <c r="X61" s="78">
        <v>438855</v>
      </c>
      <c r="Y61" s="78">
        <v>518383</v>
      </c>
      <c r="Z61" s="78">
        <v>747118</v>
      </c>
      <c r="AA61" s="78">
        <v>253339</v>
      </c>
      <c r="AB61" s="78">
        <v>1300963</v>
      </c>
      <c r="AC61" s="78">
        <v>3892293</v>
      </c>
      <c r="AD61" s="78">
        <v>172.33539961521231</v>
      </c>
      <c r="AE61" s="79"/>
      <c r="AF61" s="78"/>
      <c r="AG61" s="78"/>
      <c r="AH61" s="78"/>
      <c r="AI61" s="78"/>
      <c r="AJ61" s="78"/>
      <c r="AK61" s="78"/>
      <c r="AL61" s="78"/>
      <c r="AM61" s="78"/>
      <c r="AN61" s="78"/>
      <c r="AO61" s="78"/>
      <c r="AP61" s="78"/>
      <c r="AQ61" s="79"/>
      <c r="AR61" s="78">
        <v>19317</v>
      </c>
      <c r="AS61" s="78">
        <v>1751</v>
      </c>
      <c r="AT61" s="78">
        <v>4</v>
      </c>
      <c r="AU61" s="78">
        <v>8</v>
      </c>
      <c r="AV61" s="78">
        <v>0</v>
      </c>
      <c r="AW61" s="78">
        <v>7</v>
      </c>
      <c r="AX61" s="78"/>
      <c r="AY61" s="79"/>
      <c r="AZ61" s="78">
        <v>81192.299999999974</v>
      </c>
      <c r="BA61" s="78">
        <v>122952.6</v>
      </c>
      <c r="BB61" s="78">
        <v>67080</v>
      </c>
      <c r="BC61" s="78">
        <v>17404.7</v>
      </c>
      <c r="BD61" s="78">
        <v>0</v>
      </c>
      <c r="BE61" s="78">
        <v>8943.4</v>
      </c>
      <c r="BF61" s="78"/>
      <c r="BG61" s="79"/>
      <c r="BH61" s="78">
        <v>3.5539999999999998</v>
      </c>
      <c r="BI61" s="78">
        <v>11.851000000000001</v>
      </c>
      <c r="BJ61" s="78">
        <v>3822.9870000000001</v>
      </c>
      <c r="BK61" s="78">
        <v>0</v>
      </c>
      <c r="BL61" s="78">
        <v>396.34100000000001</v>
      </c>
      <c r="BM61" s="78">
        <v>7.0010000000000003</v>
      </c>
      <c r="BN61" s="79"/>
      <c r="BO61" s="78">
        <v>1</v>
      </c>
      <c r="BP61" s="78">
        <v>1</v>
      </c>
      <c r="BQ61" s="78">
        <v>99</v>
      </c>
      <c r="BR61" s="78">
        <v>1</v>
      </c>
      <c r="BS61" s="78">
        <v>44</v>
      </c>
      <c r="BT61" s="78">
        <v>1</v>
      </c>
      <c r="BU61"/>
      <c r="BV61" s="77">
        <v>2571.0050000000001</v>
      </c>
      <c r="BW61" s="77">
        <v>85.06</v>
      </c>
      <c r="BX61" s="77">
        <v>1521.8130000000001</v>
      </c>
      <c r="BY61" s="77">
        <v>5.1769999999999996</v>
      </c>
      <c r="BZ61" s="77">
        <v>1.339</v>
      </c>
      <c r="CA61" s="77">
        <v>0</v>
      </c>
      <c r="CB61" s="77">
        <v>51.488</v>
      </c>
      <c r="CC61" s="77">
        <v>5.8520000000000003</v>
      </c>
      <c r="CD61" s="77">
        <v>0</v>
      </c>
    </row>
    <row r="62" spans="1:82">
      <c r="A62" s="77" t="s">
        <v>1681</v>
      </c>
      <c r="B62" s="77">
        <v>46</v>
      </c>
      <c r="C62" s="77">
        <v>12</v>
      </c>
      <c r="D62" s="77">
        <v>3</v>
      </c>
      <c r="E62" s="77">
        <v>2015</v>
      </c>
      <c r="F62" s="77" t="s">
        <v>183</v>
      </c>
      <c r="G62" s="77" t="s">
        <v>1561</v>
      </c>
      <c r="H62" s="77" t="s">
        <v>1562</v>
      </c>
      <c r="I62" s="158"/>
      <c r="J62" s="78">
        <v>2611.530018266224</v>
      </c>
      <c r="K62" s="78">
        <v>158.94281713660621</v>
      </c>
      <c r="L62" s="78">
        <v>437.86853815641763</v>
      </c>
      <c r="M62" s="78">
        <v>2504.4017016850789</v>
      </c>
      <c r="N62" s="78">
        <v>2704.5380143610769</v>
      </c>
      <c r="O62" s="78">
        <v>1292.7140326485326</v>
      </c>
      <c r="P62" s="78">
        <v>1263.9725513167507</v>
      </c>
      <c r="Q62" s="78">
        <v>93.685236146161202</v>
      </c>
      <c r="R62" s="78">
        <v>22.437871397980285</v>
      </c>
      <c r="S62" s="78">
        <v>178.45296666942329</v>
      </c>
      <c r="T62" s="79"/>
      <c r="U62" s="78">
        <v>236697795</v>
      </c>
      <c r="V62" s="78">
        <v>53409</v>
      </c>
      <c r="W62" s="78">
        <v>10819</v>
      </c>
      <c r="X62" s="78">
        <v>438855</v>
      </c>
      <c r="Y62" s="78">
        <v>520986</v>
      </c>
      <c r="Z62" s="78">
        <v>751057</v>
      </c>
      <c r="AA62" s="78">
        <v>251522</v>
      </c>
      <c r="AB62" s="78">
        <v>1289470</v>
      </c>
      <c r="AC62" s="78">
        <v>3835388</v>
      </c>
      <c r="AD62" s="78">
        <v>178.45296666942329</v>
      </c>
      <c r="AE62" s="79"/>
      <c r="AF62" s="78">
        <v>2234662793.5863171</v>
      </c>
      <c r="AG62" s="78">
        <v>105359117.80436639</v>
      </c>
      <c r="AH62" s="78">
        <v>65214914.967738323</v>
      </c>
      <c r="AI62" s="78">
        <v>2949425844.6264691</v>
      </c>
      <c r="AJ62" s="78">
        <v>3216214307.107532</v>
      </c>
      <c r="AK62" s="78"/>
      <c r="AL62" s="78"/>
      <c r="AM62" s="78">
        <v>176716454.376791</v>
      </c>
      <c r="AN62" s="78"/>
      <c r="AO62" s="78"/>
      <c r="AP62" s="78">
        <v>8747593432.4692135</v>
      </c>
      <c r="AQ62" s="79"/>
      <c r="AR62" s="78">
        <v>21376</v>
      </c>
      <c r="AS62" s="78">
        <v>2575</v>
      </c>
      <c r="AT62" s="78">
        <v>5</v>
      </c>
      <c r="AU62" s="78">
        <v>9</v>
      </c>
      <c r="AV62" s="78">
        <v>0</v>
      </c>
      <c r="AW62" s="78">
        <v>8</v>
      </c>
      <c r="AX62" s="78"/>
      <c r="AY62" s="79"/>
      <c r="AZ62" s="78">
        <v>91851.6</v>
      </c>
      <c r="BA62" s="78">
        <v>236505.2</v>
      </c>
      <c r="BB62" s="78">
        <v>67083.199999999997</v>
      </c>
      <c r="BC62" s="78">
        <v>17613.3</v>
      </c>
      <c r="BD62" s="78">
        <v>0</v>
      </c>
      <c r="BE62" s="78">
        <v>11485.4</v>
      </c>
      <c r="BF62" s="78"/>
      <c r="BG62" s="79"/>
      <c r="BH62" s="78">
        <v>3.528</v>
      </c>
      <c r="BI62" s="78">
        <v>12.853</v>
      </c>
      <c r="BJ62" s="78">
        <v>3712.0160000000001</v>
      </c>
      <c r="BK62" s="78">
        <v>0</v>
      </c>
      <c r="BL62" s="78">
        <v>375.84400000000005</v>
      </c>
      <c r="BM62" s="78">
        <v>6.3979999999999997</v>
      </c>
      <c r="BN62" s="79"/>
      <c r="BO62" s="78">
        <v>1</v>
      </c>
      <c r="BP62" s="78">
        <v>1</v>
      </c>
      <c r="BQ62" s="78">
        <v>97</v>
      </c>
      <c r="BR62" s="78">
        <v>1</v>
      </c>
      <c r="BS62" s="78">
        <v>42</v>
      </c>
      <c r="BT62" s="78">
        <v>1</v>
      </c>
      <c r="BU62"/>
      <c r="BV62" s="77">
        <v>2536.558</v>
      </c>
      <c r="BW62" s="77">
        <v>98.870999999999995</v>
      </c>
      <c r="BX62" s="77">
        <v>1415.396</v>
      </c>
      <c r="BY62" s="77">
        <v>5.0659999999999998</v>
      </c>
      <c r="BZ62" s="77">
        <v>1.2689999999999999</v>
      </c>
      <c r="CA62" s="77">
        <v>0</v>
      </c>
      <c r="CB62" s="77">
        <v>48.649000000000001</v>
      </c>
      <c r="CC62" s="77">
        <v>4.83</v>
      </c>
      <c r="CD62" s="77">
        <v>0</v>
      </c>
    </row>
    <row r="63" spans="1:82">
      <c r="A63" s="77" t="s">
        <v>1682</v>
      </c>
      <c r="B63" s="77">
        <v>47</v>
      </c>
      <c r="C63" s="77">
        <v>13</v>
      </c>
      <c r="D63" s="77">
        <v>3</v>
      </c>
      <c r="E63" s="77">
        <v>2016</v>
      </c>
      <c r="F63" s="77" t="s">
        <v>156</v>
      </c>
      <c r="G63" s="77" t="s">
        <v>1561</v>
      </c>
      <c r="H63" s="77" t="s">
        <v>1562</v>
      </c>
      <c r="I63" s="158"/>
      <c r="J63" s="78">
        <v>2594.3964485415149</v>
      </c>
      <c r="K63" s="78">
        <v>155.36504673558548</v>
      </c>
      <c r="L63" s="78">
        <v>530.10578498439031</v>
      </c>
      <c r="M63" s="78">
        <v>1999.2147294086235</v>
      </c>
      <c r="N63" s="78">
        <v>2461.5313752409488</v>
      </c>
      <c r="O63" s="78">
        <v>1284.4054518997059</v>
      </c>
      <c r="P63" s="78">
        <v>1241.3500082112391</v>
      </c>
      <c r="Q63" s="78">
        <v>90.216240845665581</v>
      </c>
      <c r="R63" s="78">
        <v>22.485999694541899</v>
      </c>
      <c r="S63" s="78">
        <v>180.04410563426399</v>
      </c>
      <c r="T63" s="79"/>
      <c r="U63" s="78">
        <v>237167820</v>
      </c>
      <c r="V63" s="78">
        <v>53409</v>
      </c>
      <c r="W63" s="78">
        <v>10819</v>
      </c>
      <c r="X63" s="78">
        <v>438855</v>
      </c>
      <c r="Y63" s="78">
        <v>523065</v>
      </c>
      <c r="Z63" s="78">
        <v>755403</v>
      </c>
      <c r="AA63" s="78">
        <v>255489</v>
      </c>
      <c r="AB63" s="78">
        <v>1277271</v>
      </c>
      <c r="AC63" s="78">
        <v>3840387.4073384171</v>
      </c>
      <c r="AD63" s="78">
        <v>180.04410563426401</v>
      </c>
      <c r="AE63" s="79"/>
      <c r="AF63" s="78">
        <v>2215946458.1951098</v>
      </c>
      <c r="AG63" s="78">
        <v>103565028.4492522</v>
      </c>
      <c r="AH63" s="78">
        <v>62861262.766717501</v>
      </c>
      <c r="AI63" s="78">
        <v>2708685631.4790239</v>
      </c>
      <c r="AJ63" s="78">
        <v>2577915744.123394</v>
      </c>
      <c r="AK63" s="78"/>
      <c r="AL63" s="78"/>
      <c r="AM63" s="78">
        <v>175180625.10397589</v>
      </c>
      <c r="AN63" s="78"/>
      <c r="AO63" s="78"/>
      <c r="AP63" s="78">
        <v>7844154750.1174736</v>
      </c>
      <c r="AQ63" s="79"/>
      <c r="AR63" s="78">
        <v>23425</v>
      </c>
      <c r="AS63" s="78">
        <v>3124</v>
      </c>
      <c r="AT63" s="78">
        <v>8</v>
      </c>
      <c r="AU63" s="78">
        <v>12</v>
      </c>
      <c r="AV63" s="78">
        <v>0</v>
      </c>
      <c r="AW63" s="78">
        <v>12</v>
      </c>
      <c r="AX63" s="78"/>
      <c r="AY63" s="79"/>
      <c r="AZ63" s="78">
        <v>102869.6</v>
      </c>
      <c r="BA63" s="78">
        <v>309988.09999999998</v>
      </c>
      <c r="BB63" s="78">
        <v>67125.099999999991</v>
      </c>
      <c r="BC63" s="78">
        <v>17963.7</v>
      </c>
      <c r="BD63" s="78">
        <v>0</v>
      </c>
      <c r="BE63" s="78">
        <v>44472.9</v>
      </c>
      <c r="BF63" s="78"/>
      <c r="BG63" s="79"/>
      <c r="BH63" s="78">
        <v>3.6709999999999998</v>
      </c>
      <c r="BI63" s="78">
        <v>12.319000000000001</v>
      </c>
      <c r="BJ63" s="78">
        <v>3709.491</v>
      </c>
      <c r="BK63" s="78">
        <v>0</v>
      </c>
      <c r="BL63" s="78">
        <v>367.02100000000002</v>
      </c>
      <c r="BM63" s="78">
        <v>6.2370000000000001</v>
      </c>
      <c r="BN63" s="79"/>
      <c r="BO63" s="78">
        <v>1</v>
      </c>
      <c r="BP63" s="78">
        <v>1</v>
      </c>
      <c r="BQ63" s="78">
        <v>102</v>
      </c>
      <c r="BR63" s="78">
        <v>1</v>
      </c>
      <c r="BS63" s="78">
        <v>41</v>
      </c>
      <c r="BT63" s="78">
        <v>1</v>
      </c>
      <c r="BU63"/>
      <c r="BV63" s="77">
        <v>2477.5259999999998</v>
      </c>
      <c r="BW63" s="77">
        <v>119.39100000000001</v>
      </c>
      <c r="BX63" s="77">
        <v>1441.4010000000001</v>
      </c>
      <c r="BY63" s="77">
        <v>5.2469999999999999</v>
      </c>
      <c r="BZ63" s="77">
        <v>6.8739999999999997</v>
      </c>
      <c r="CA63" s="77">
        <v>0</v>
      </c>
      <c r="CB63" s="77">
        <v>42.67</v>
      </c>
      <c r="CC63" s="77">
        <v>5.63</v>
      </c>
      <c r="CD63" s="77">
        <v>0</v>
      </c>
    </row>
    <row r="64" spans="1:82">
      <c r="A64" s="77" t="s">
        <v>1683</v>
      </c>
      <c r="B64" s="77">
        <v>48</v>
      </c>
      <c r="C64" s="77">
        <v>14</v>
      </c>
      <c r="D64" s="77">
        <v>3</v>
      </c>
      <c r="E64" s="77">
        <v>2017</v>
      </c>
      <c r="F64" s="77" t="s">
        <v>157</v>
      </c>
      <c r="G64" s="1029" t="s">
        <v>1561</v>
      </c>
      <c r="H64" s="77" t="s">
        <v>1562</v>
      </c>
      <c r="I64" s="158"/>
      <c r="J64" s="78">
        <v>2417.054231915004</v>
      </c>
      <c r="K64" s="78">
        <v>157.54728500907291</v>
      </c>
      <c r="L64" s="78">
        <v>471.54601418117232</v>
      </c>
      <c r="M64" s="78">
        <v>1794.463003087011</v>
      </c>
      <c r="N64" s="78">
        <v>2444.5814763237377</v>
      </c>
      <c r="O64" s="78">
        <v>1269.5250511024801</v>
      </c>
      <c r="P64" s="78">
        <v>1226.8239369207674</v>
      </c>
      <c r="Q64" s="78">
        <v>86.357138919092804</v>
      </c>
      <c r="R64" s="78">
        <v>23.280402688439562</v>
      </c>
      <c r="S64" s="78">
        <v>197.28325408495252</v>
      </c>
      <c r="T64" s="79"/>
      <c r="U64" s="78">
        <v>252564989</v>
      </c>
      <c r="V64" s="78">
        <v>53409</v>
      </c>
      <c r="W64" s="78">
        <v>10819</v>
      </c>
      <c r="X64" s="78">
        <v>438855</v>
      </c>
      <c r="Y64" s="78">
        <v>524685</v>
      </c>
      <c r="Z64" s="78">
        <v>759037</v>
      </c>
      <c r="AA64" s="78">
        <v>254109</v>
      </c>
      <c r="AB64" s="78">
        <v>1264329</v>
      </c>
      <c r="AC64" s="78">
        <v>4054956.9999999991</v>
      </c>
      <c r="AD64" s="78">
        <v>197.28325408495249</v>
      </c>
      <c r="AE64" s="79"/>
      <c r="AF64" s="78">
        <v>2117190950.1809859</v>
      </c>
      <c r="AG64" s="78">
        <v>105332098.32588761</v>
      </c>
      <c r="AH64" s="78">
        <v>74749014.966196671</v>
      </c>
      <c r="AI64" s="78">
        <v>2586525523.956656</v>
      </c>
      <c r="AJ64" s="78">
        <v>2971635389.3646922</v>
      </c>
      <c r="AK64" s="78"/>
      <c r="AL64" s="78"/>
      <c r="AM64" s="78">
        <v>173676932.77397811</v>
      </c>
      <c r="AN64" s="78"/>
      <c r="AO64" s="78"/>
      <c r="AP64" s="78">
        <v>8029109909.5683966</v>
      </c>
      <c r="AQ64" s="79"/>
      <c r="AR64" s="78">
        <v>24993</v>
      </c>
      <c r="AS64" s="78">
        <v>3494</v>
      </c>
      <c r="AT64" s="78">
        <v>13</v>
      </c>
      <c r="AU64" s="78">
        <v>13</v>
      </c>
      <c r="AV64" s="78">
        <v>0</v>
      </c>
      <c r="AW64" s="78">
        <v>13</v>
      </c>
      <c r="AX64" s="78"/>
      <c r="AY64" s="79"/>
      <c r="AZ64" s="78">
        <v>111407.7</v>
      </c>
      <c r="BA64" s="78">
        <v>416358.8000000001</v>
      </c>
      <c r="BB64" s="78">
        <v>92502.799999999988</v>
      </c>
      <c r="BC64" s="78">
        <v>18022.900000000001</v>
      </c>
      <c r="BD64" s="78">
        <v>0</v>
      </c>
      <c r="BE64" s="78">
        <v>44625.4</v>
      </c>
      <c r="BF64" s="78"/>
      <c r="BG64" s="79"/>
      <c r="BH64" s="78">
        <v>8.0690000000000008</v>
      </c>
      <c r="BI64" s="78">
        <v>11.566000000000001</v>
      </c>
      <c r="BJ64" s="78">
        <v>3743.297</v>
      </c>
      <c r="BK64" s="78">
        <v>0</v>
      </c>
      <c r="BL64" s="78">
        <v>367.69800000000004</v>
      </c>
      <c r="BM64" s="78">
        <v>5.9880000000000004</v>
      </c>
      <c r="BN64" s="79"/>
      <c r="BO64" s="78">
        <v>1</v>
      </c>
      <c r="BP64" s="78">
        <v>1</v>
      </c>
      <c r="BQ64" s="78">
        <v>102</v>
      </c>
      <c r="BR64" s="78">
        <v>1</v>
      </c>
      <c r="BS64" s="78">
        <v>41</v>
      </c>
      <c r="BT64" s="78">
        <v>1</v>
      </c>
      <c r="BU64"/>
      <c r="BV64" s="77">
        <v>2562.944</v>
      </c>
      <c r="BW64" s="77">
        <v>136.14400000000001</v>
      </c>
      <c r="BX64" s="77">
        <v>1374.6369999999999</v>
      </c>
      <c r="BY64" s="77">
        <v>5.5140000000000002</v>
      </c>
      <c r="BZ64" s="77">
        <v>7.0519999999999996</v>
      </c>
      <c r="CA64" s="77">
        <v>0</v>
      </c>
      <c r="CB64" s="77">
        <v>43.713999999999999</v>
      </c>
      <c r="CC64" s="77">
        <v>6.6130000000000004</v>
      </c>
      <c r="CD64" s="77">
        <v>0</v>
      </c>
    </row>
    <row r="65" spans="1:82">
      <c r="A65" s="77" t="s">
        <v>1684</v>
      </c>
      <c r="B65" s="77">
        <v>49</v>
      </c>
      <c r="C65" s="77">
        <v>15</v>
      </c>
      <c r="D65" s="77">
        <v>3</v>
      </c>
      <c r="E65" s="77">
        <v>2018</v>
      </c>
      <c r="F65" s="77" t="s">
        <v>184</v>
      </c>
      <c r="G65" s="1029" t="s">
        <v>1561</v>
      </c>
      <c r="H65" s="77" t="s">
        <v>1562</v>
      </c>
      <c r="I65" s="158"/>
      <c r="J65" s="78">
        <v>2545.3655447146739</v>
      </c>
      <c r="K65" s="78">
        <v>149.84864786019261</v>
      </c>
      <c r="L65" s="78">
        <v>431.79290230728674</v>
      </c>
      <c r="M65" s="78">
        <v>1919.0318728806205</v>
      </c>
      <c r="N65" s="78">
        <v>2265.983748934686</v>
      </c>
      <c r="O65" s="78">
        <v>1249.4184898498072</v>
      </c>
      <c r="P65" s="78">
        <v>1210.5537177495621</v>
      </c>
      <c r="Q65" s="78">
        <v>79.235041803588999</v>
      </c>
      <c r="R65" s="78">
        <v>30.34881587425728</v>
      </c>
      <c r="S65" s="78">
        <v>201.82415699133225</v>
      </c>
      <c r="T65" s="79"/>
      <c r="U65" s="78">
        <v>272717681</v>
      </c>
      <c r="V65" s="78">
        <v>53409</v>
      </c>
      <c r="W65" s="78">
        <v>10819</v>
      </c>
      <c r="X65" s="78">
        <v>438855</v>
      </c>
      <c r="Y65" s="78">
        <v>526690</v>
      </c>
      <c r="Z65" s="78">
        <v>761319</v>
      </c>
      <c r="AA65" s="78">
        <v>253260</v>
      </c>
      <c r="AB65" s="78">
        <v>1250142</v>
      </c>
      <c r="AC65" s="78">
        <v>5265409</v>
      </c>
      <c r="AD65" s="78">
        <v>201.82415699133219</v>
      </c>
      <c r="AE65" s="79"/>
      <c r="AF65" s="78">
        <v>2363403583.7580738</v>
      </c>
      <c r="AG65" s="78">
        <v>95581840.93616578</v>
      </c>
      <c r="AH65" s="78">
        <v>70654059.374568328</v>
      </c>
      <c r="AI65" s="78">
        <v>2654868575.1072421</v>
      </c>
      <c r="AJ65" s="78">
        <v>2690161028.5432081</v>
      </c>
      <c r="AK65" s="78"/>
      <c r="AL65" s="78"/>
      <c r="AM65" s="78">
        <v>172083434.84728211</v>
      </c>
      <c r="AN65" s="78"/>
      <c r="AO65" s="78"/>
      <c r="AP65" s="78">
        <v>8046752522.5665407</v>
      </c>
      <c r="AQ65" s="79"/>
      <c r="AR65" s="78">
        <v>27568</v>
      </c>
      <c r="AS65" s="78">
        <v>3975</v>
      </c>
      <c r="AT65" s="78">
        <v>49</v>
      </c>
      <c r="AU65" s="78">
        <v>14</v>
      </c>
      <c r="AV65" s="78">
        <v>1</v>
      </c>
      <c r="AW65" s="78">
        <v>13</v>
      </c>
      <c r="AX65" s="78"/>
      <c r="AY65" s="79"/>
      <c r="AZ65" s="78">
        <v>123988.19999999997</v>
      </c>
      <c r="BA65" s="78">
        <v>513983.8</v>
      </c>
      <c r="BB65" s="78">
        <v>93215</v>
      </c>
      <c r="BC65" s="78">
        <v>18072.900000000001</v>
      </c>
      <c r="BD65" s="78">
        <v>7499</v>
      </c>
      <c r="BE65" s="78">
        <v>46443.596000000005</v>
      </c>
      <c r="BF65" s="78"/>
      <c r="BG65" s="79"/>
      <c r="BH65" s="78">
        <v>8.7230000000000008</v>
      </c>
      <c r="BI65" s="78">
        <v>11.632</v>
      </c>
      <c r="BJ65" s="78">
        <v>3698.2649999999999</v>
      </c>
      <c r="BK65" s="78">
        <v>0</v>
      </c>
      <c r="BL65" s="78">
        <v>354.95</v>
      </c>
      <c r="BM65" s="78">
        <v>6.0000000000000001E-3</v>
      </c>
      <c r="BN65" s="79"/>
      <c r="BO65" s="78">
        <v>1</v>
      </c>
      <c r="BP65" s="78">
        <v>1</v>
      </c>
      <c r="BQ65" s="78">
        <v>98</v>
      </c>
      <c r="BR65" s="78">
        <v>1</v>
      </c>
      <c r="BS65" s="78">
        <v>48</v>
      </c>
      <c r="BT65" s="78">
        <v>1</v>
      </c>
      <c r="BU65"/>
      <c r="BV65" s="77">
        <v>2340.7750000000001</v>
      </c>
      <c r="BW65" s="77">
        <v>154.93899999999999</v>
      </c>
      <c r="BX65" s="77">
        <v>1510.86</v>
      </c>
      <c r="BY65" s="77">
        <v>6.4130000000000003</v>
      </c>
      <c r="BZ65" s="77">
        <v>7.1379999999999999</v>
      </c>
      <c r="CA65" s="77">
        <v>0.17</v>
      </c>
      <c r="CB65" s="77">
        <v>47.133000000000003</v>
      </c>
      <c r="CC65" s="77">
        <v>6.1479999999999997</v>
      </c>
      <c r="CD65" s="77">
        <v>0</v>
      </c>
    </row>
    <row r="66" spans="1:82">
      <c r="A66" s="77" t="s">
        <v>1685</v>
      </c>
      <c r="B66" s="77">
        <v>50</v>
      </c>
      <c r="C66" s="77">
        <v>16</v>
      </c>
      <c r="D66" s="77">
        <v>3</v>
      </c>
      <c r="E66" s="77">
        <v>2019</v>
      </c>
      <c r="F66" s="77" t="s">
        <v>159</v>
      </c>
      <c r="G66" s="77" t="s">
        <v>1561</v>
      </c>
      <c r="H66" s="77" t="s">
        <v>1562</v>
      </c>
      <c r="I66" s="158"/>
      <c r="J66" s="78">
        <v>2307.7506497235813</v>
      </c>
      <c r="K66" s="78">
        <v>140.9002228327771</v>
      </c>
      <c r="L66" s="78">
        <v>435.93860367916835</v>
      </c>
      <c r="M66" s="78">
        <v>1788.0357388641257</v>
      </c>
      <c r="N66" s="78">
        <v>2117.3956520060142</v>
      </c>
      <c r="O66" s="78">
        <v>1215.1159260502702</v>
      </c>
      <c r="P66" s="78">
        <v>1185.4707451223385</v>
      </c>
      <c r="Q66" s="78">
        <v>76.244025320312602</v>
      </c>
      <c r="R66" s="78">
        <v>38.623389216194603</v>
      </c>
      <c r="S66" s="78">
        <v>182.49940151414643</v>
      </c>
      <c r="T66" s="79"/>
      <c r="U66" s="78">
        <v>262620623</v>
      </c>
      <c r="V66" s="78">
        <v>53409</v>
      </c>
      <c r="W66" s="78">
        <v>10819</v>
      </c>
      <c r="X66" s="78">
        <v>438855</v>
      </c>
      <c r="Y66" s="78">
        <v>528691</v>
      </c>
      <c r="Z66" s="78">
        <v>760744</v>
      </c>
      <c r="AA66" s="78">
        <v>246156</v>
      </c>
      <c r="AB66" s="78">
        <v>1235517</v>
      </c>
      <c r="AC66" s="78">
        <v>6810772</v>
      </c>
      <c r="AD66" s="78">
        <v>182.4994015141464</v>
      </c>
      <c r="AE66" s="79"/>
      <c r="AF66" s="78">
        <v>2277863792.9754601</v>
      </c>
      <c r="AG66" s="78">
        <v>92625420.32295607</v>
      </c>
      <c r="AH66" s="78">
        <v>75243062.135584027</v>
      </c>
      <c r="AI66" s="78">
        <v>2546070759.4232883</v>
      </c>
      <c r="AJ66" s="78">
        <v>2556254851.961874</v>
      </c>
      <c r="AK66" s="78">
        <v>0</v>
      </c>
      <c r="AL66" s="78">
        <v>0</v>
      </c>
      <c r="AM66" s="78">
        <v>168268114.43300378</v>
      </c>
      <c r="AN66" s="78">
        <v>0</v>
      </c>
      <c r="AO66" s="78">
        <v>0</v>
      </c>
      <c r="AP66" s="78">
        <v>7716326001.2521658</v>
      </c>
      <c r="AQ66" s="79"/>
      <c r="AR66" s="78">
        <v>28519</v>
      </c>
      <c r="AS66" s="78">
        <v>4335</v>
      </c>
      <c r="AT66" s="78">
        <v>54</v>
      </c>
      <c r="AU66" s="78">
        <v>15</v>
      </c>
      <c r="AV66" s="78">
        <v>1</v>
      </c>
      <c r="AW66" s="78">
        <v>14</v>
      </c>
      <c r="AX66" s="78"/>
      <c r="AY66" s="79"/>
      <c r="AZ66" s="78">
        <v>130141.9</v>
      </c>
      <c r="BA66" s="78">
        <v>681716.5</v>
      </c>
      <c r="BB66" s="78">
        <v>111294.2</v>
      </c>
      <c r="BC66" s="78">
        <v>18092.7</v>
      </c>
      <c r="BD66" s="78">
        <v>7499</v>
      </c>
      <c r="BE66" s="78">
        <v>126325.398</v>
      </c>
      <c r="BF66" s="78"/>
      <c r="BG66" s="79"/>
      <c r="BH66" s="78">
        <v>8.9109999999999996</v>
      </c>
      <c r="BI66" s="78">
        <v>12.311999999999999</v>
      </c>
      <c r="BJ66" s="78">
        <v>3610.491</v>
      </c>
      <c r="BK66" s="78">
        <v>9.8109999999999999</v>
      </c>
      <c r="BL66" s="78">
        <v>354.19299999999998</v>
      </c>
      <c r="BM66" s="78">
        <v>5.6639999999999997</v>
      </c>
      <c r="BN66" s="79"/>
      <c r="BO66" s="78">
        <v>1</v>
      </c>
      <c r="BP66" s="78">
        <v>1</v>
      </c>
      <c r="BQ66" s="78">
        <v>102</v>
      </c>
      <c r="BR66" s="78">
        <v>1</v>
      </c>
      <c r="BS66" s="78">
        <v>41</v>
      </c>
      <c r="BT66" s="78">
        <v>1</v>
      </c>
      <c r="BU66"/>
      <c r="BV66" s="77">
        <v>2339.6509999999998</v>
      </c>
      <c r="BW66" s="77">
        <v>172.26900000000001</v>
      </c>
      <c r="BX66" s="77">
        <v>1419.848</v>
      </c>
      <c r="BY66" s="77">
        <v>6.65</v>
      </c>
      <c r="BZ66" s="77">
        <v>6.9779999999999998</v>
      </c>
      <c r="CA66" s="77">
        <v>0</v>
      </c>
      <c r="CB66" s="77">
        <v>48.344999999999999</v>
      </c>
      <c r="CC66" s="77">
        <v>7.641</v>
      </c>
      <c r="CD66" s="77">
        <v>0</v>
      </c>
    </row>
    <row r="67" spans="1:82">
      <c r="A67" s="77" t="s">
        <v>1686</v>
      </c>
      <c r="B67" s="77">
        <v>51</v>
      </c>
      <c r="C67" s="77">
        <v>17</v>
      </c>
      <c r="D67" s="77">
        <v>3</v>
      </c>
      <c r="E67" s="77">
        <v>2020</v>
      </c>
      <c r="F67" s="77" t="s">
        <v>160</v>
      </c>
      <c r="G67" s="77" t="s">
        <v>1561</v>
      </c>
      <c r="H67" s="77" t="s">
        <v>1562</v>
      </c>
      <c r="I67" s="158"/>
      <c r="J67" s="78">
        <v>2841.8535510461861</v>
      </c>
      <c r="K67" s="78">
        <v>146.64007865160312</v>
      </c>
      <c r="L67" s="78">
        <v>528.94262311463945</v>
      </c>
      <c r="M67" s="78">
        <v>1550.9605158094607</v>
      </c>
      <c r="N67" s="78">
        <v>2041.7283494087862</v>
      </c>
      <c r="O67" s="78">
        <v>1066.9000280968451</v>
      </c>
      <c r="P67" s="78">
        <v>1111.0365938137834</v>
      </c>
      <c r="Q67" s="78">
        <v>72.003130218377905</v>
      </c>
      <c r="R67" s="78">
        <v>24.40328705103714</v>
      </c>
      <c r="S67" s="78">
        <v>178.70779556643987</v>
      </c>
      <c r="T67" s="79"/>
      <c r="U67" s="78">
        <v>249429896</v>
      </c>
      <c r="V67" s="78">
        <v>48878</v>
      </c>
      <c r="W67" s="78">
        <v>13493</v>
      </c>
      <c r="X67" s="78">
        <v>422229</v>
      </c>
      <c r="Y67" s="78">
        <v>530800</v>
      </c>
      <c r="Z67" s="78">
        <v>762378</v>
      </c>
      <c r="AA67" s="78">
        <v>245210</v>
      </c>
      <c r="AB67" s="78">
        <v>1221205</v>
      </c>
      <c r="AC67" s="78">
        <v>4325965</v>
      </c>
      <c r="AD67" s="78">
        <v>178.70779556643987</v>
      </c>
      <c r="AE67" s="79"/>
      <c r="AF67" s="78">
        <v>2076790225.8555717</v>
      </c>
      <c r="AG67" s="78">
        <v>95804020.327729344</v>
      </c>
      <c r="AH67" s="78">
        <v>92518242.447611138</v>
      </c>
      <c r="AI67" s="78">
        <v>2340550106.3143568</v>
      </c>
      <c r="AJ67" s="78">
        <v>2539214483.6798239</v>
      </c>
      <c r="AK67" s="78">
        <v>0</v>
      </c>
      <c r="AL67" s="78">
        <v>0</v>
      </c>
      <c r="AM67" s="78">
        <v>159380820.37053567</v>
      </c>
      <c r="AN67" s="78">
        <v>0</v>
      </c>
      <c r="AO67" s="78">
        <v>0</v>
      </c>
      <c r="AP67" s="78">
        <v>7304257898.9956284</v>
      </c>
      <c r="AQ67" s="79"/>
      <c r="AR67" s="78">
        <v>29916</v>
      </c>
      <c r="AS67" s="78">
        <v>4641</v>
      </c>
      <c r="AT67" s="78">
        <v>55</v>
      </c>
      <c r="AU67" s="78">
        <v>17</v>
      </c>
      <c r="AV67" s="78">
        <v>1</v>
      </c>
      <c r="AW67" s="78">
        <v>14</v>
      </c>
      <c r="AX67" s="78"/>
      <c r="AY67" s="79"/>
      <c r="AZ67" s="78">
        <v>138241.59999999989</v>
      </c>
      <c r="BA67" s="78">
        <v>783106.79999999981</v>
      </c>
      <c r="BB67" s="78">
        <v>156684.20000000001</v>
      </c>
      <c r="BC67" s="78">
        <v>18203.600000000009</v>
      </c>
      <c r="BD67" s="78">
        <v>7499</v>
      </c>
      <c r="BE67" s="78">
        <v>126325.398</v>
      </c>
      <c r="BF67" s="78"/>
      <c r="BG67" s="79"/>
      <c r="BH67" s="78">
        <v>9.1519999999999992</v>
      </c>
      <c r="BI67" s="78">
        <v>12.420999999999999</v>
      </c>
      <c r="BJ67" s="78">
        <v>3387.9853199999998</v>
      </c>
      <c r="BK67" s="78">
        <v>1.254</v>
      </c>
      <c r="BL67" s="78">
        <v>374.18599999999998</v>
      </c>
      <c r="BM67" s="78">
        <v>5.5110000000000001</v>
      </c>
      <c r="BN67" s="79"/>
      <c r="BO67" s="78">
        <v>1</v>
      </c>
      <c r="BP67" s="78">
        <v>1</v>
      </c>
      <c r="BQ67" s="78">
        <v>106</v>
      </c>
      <c r="BR67" s="78">
        <v>1</v>
      </c>
      <c r="BS67" s="78">
        <v>42</v>
      </c>
      <c r="BT67" s="78">
        <v>1</v>
      </c>
      <c r="BU67"/>
      <c r="BV67" s="77">
        <v>2248.8609999999999</v>
      </c>
      <c r="BW67" s="77">
        <v>160.34200000000001</v>
      </c>
      <c r="BX67" s="77">
        <v>1292.787</v>
      </c>
      <c r="BY67" s="77">
        <v>6.6972399999999999</v>
      </c>
      <c r="BZ67" s="77">
        <v>7.0870800000000003</v>
      </c>
      <c r="CA67" s="77">
        <v>0</v>
      </c>
      <c r="CB67" s="77">
        <v>62.905999999999999</v>
      </c>
      <c r="CC67" s="77">
        <v>7.7290000000000001</v>
      </c>
      <c r="CD67" s="77">
        <v>4.0999999999999996</v>
      </c>
    </row>
    <row r="68" spans="1:82">
      <c r="A68" s="77" t="s">
        <v>1687</v>
      </c>
      <c r="B68" s="77">
        <v>51</v>
      </c>
      <c r="C68" s="77">
        <v>18</v>
      </c>
      <c r="D68" s="77">
        <v>3</v>
      </c>
      <c r="E68" s="77">
        <v>2021</v>
      </c>
      <c r="F68" s="77" t="s">
        <v>161</v>
      </c>
      <c r="G68" s="77" t="s">
        <v>1561</v>
      </c>
      <c r="H68" s="77" t="s">
        <v>1562</v>
      </c>
      <c r="I68" s="158"/>
      <c r="J68" s="78">
        <v>2864.8561083852378</v>
      </c>
      <c r="K68" s="78">
        <v>159.94890012330251</v>
      </c>
      <c r="L68" s="78">
        <v>481.68279473152046</v>
      </c>
      <c r="M68" s="78">
        <v>1745.7073931127436</v>
      </c>
      <c r="N68" s="78">
        <v>2115.6290001581915</v>
      </c>
      <c r="O68" s="78">
        <v>1033.4745291541062</v>
      </c>
      <c r="P68" s="78">
        <v>1133.949387173481</v>
      </c>
      <c r="Q68" s="78">
        <v>70.442818945751199</v>
      </c>
      <c r="R68" s="78">
        <v>20.661610000775408</v>
      </c>
      <c r="S68" s="78">
        <v>168.43754189863466</v>
      </c>
      <c r="T68" s="79"/>
      <c r="U68" s="78">
        <v>271326608</v>
      </c>
      <c r="V68" s="78">
        <v>48878</v>
      </c>
      <c r="W68" s="78">
        <v>13493</v>
      </c>
      <c r="X68" s="78">
        <v>422229</v>
      </c>
      <c r="Y68" s="78">
        <v>532269</v>
      </c>
      <c r="Z68" s="78">
        <v>760391</v>
      </c>
      <c r="AA68" s="78">
        <v>244038</v>
      </c>
      <c r="AB68" s="78">
        <v>1206479</v>
      </c>
      <c r="AC68" s="78">
        <v>3553227.9999999995</v>
      </c>
      <c r="AD68" s="78">
        <v>168.43754189863466</v>
      </c>
      <c r="AE68" s="79"/>
      <c r="AF68" s="78">
        <v>2066904587.0619438</v>
      </c>
      <c r="AG68" s="78">
        <v>100718475.6433342</v>
      </c>
      <c r="AH68" s="78">
        <v>84631756.271048173</v>
      </c>
      <c r="AI68" s="78">
        <v>2573160654.7294507</v>
      </c>
      <c r="AJ68" s="78">
        <v>2518098709.5765958</v>
      </c>
      <c r="AK68" s="78">
        <v>0</v>
      </c>
      <c r="AL68" s="78">
        <v>0</v>
      </c>
      <c r="AM68" s="78">
        <v>158367124.09847027</v>
      </c>
      <c r="AN68" s="78">
        <v>0</v>
      </c>
      <c r="AO68" s="78">
        <v>0</v>
      </c>
      <c r="AP68" s="78">
        <v>7501881307.3808422</v>
      </c>
      <c r="AQ68" s="79"/>
      <c r="AR68" s="78">
        <v>31976</v>
      </c>
      <c r="AS68" s="78">
        <v>4855</v>
      </c>
      <c r="AT68" s="78">
        <v>57</v>
      </c>
      <c r="AU68" s="78">
        <v>19</v>
      </c>
      <c r="AV68" s="78">
        <v>1</v>
      </c>
      <c r="AW68" s="78">
        <v>16</v>
      </c>
      <c r="AX68" s="78"/>
      <c r="AY68" s="79"/>
      <c r="AZ68" s="78">
        <v>149158.39999999781</v>
      </c>
      <c r="BA68" s="78">
        <v>862317.99999999627</v>
      </c>
      <c r="BB68" s="78">
        <v>154762.70000000001</v>
      </c>
      <c r="BC68" s="78">
        <v>20503.599999999999</v>
      </c>
      <c r="BD68" s="78">
        <v>7499</v>
      </c>
      <c r="BE68" s="78">
        <v>126415.398</v>
      </c>
      <c r="BF68" s="78"/>
      <c r="BG68" s="79"/>
      <c r="BH68" s="78">
        <v>8.9710000000000001</v>
      </c>
      <c r="BI68" s="78">
        <v>11.423999999999999</v>
      </c>
      <c r="BJ68" s="78">
        <v>4060.8449999999998</v>
      </c>
      <c r="BK68" s="78">
        <v>0.14299999999999999</v>
      </c>
      <c r="BL68" s="78">
        <v>340.07</v>
      </c>
      <c r="BM68" s="78">
        <v>0</v>
      </c>
      <c r="BN68" s="79"/>
      <c r="BO68" s="78">
        <v>1</v>
      </c>
      <c r="BP68" s="78">
        <v>1</v>
      </c>
      <c r="BQ68" s="78">
        <v>100</v>
      </c>
      <c r="BR68" s="78">
        <v>1</v>
      </c>
      <c r="BS68" s="78">
        <v>42</v>
      </c>
      <c r="BT68" s="78">
        <v>0</v>
      </c>
      <c r="BU68"/>
      <c r="BV68" s="77">
        <v>2822.377</v>
      </c>
      <c r="BW68" s="77">
        <v>182.733</v>
      </c>
      <c r="BX68" s="77">
        <v>1232.451</v>
      </c>
      <c r="BY68" s="77">
        <v>5.03</v>
      </c>
      <c r="BZ68" s="77">
        <v>54.262</v>
      </c>
      <c r="CA68" s="77">
        <v>4.3</v>
      </c>
      <c r="CB68" s="77">
        <v>92.272999999999996</v>
      </c>
      <c r="CC68" s="77">
        <v>9.0269999999999992</v>
      </c>
      <c r="CD68" s="77">
        <v>19</v>
      </c>
    </row>
    <row r="69" spans="1:82">
      <c r="A69" s="77" t="s">
        <v>1688</v>
      </c>
      <c r="B69" s="77">
        <v>51</v>
      </c>
      <c r="C69" s="77">
        <v>19</v>
      </c>
      <c r="D69" s="77">
        <v>3</v>
      </c>
      <c r="E69" s="77">
        <v>2022</v>
      </c>
      <c r="F69" s="77" t="s">
        <v>162</v>
      </c>
      <c r="G69" s="77" t="s">
        <v>1561</v>
      </c>
      <c r="H69" s="77" t="s">
        <v>1562</v>
      </c>
      <c r="I69" s="158"/>
      <c r="J69" s="78">
        <v>2812.3668276498752</v>
      </c>
      <c r="K69" s="78">
        <v>145.63612791761344</v>
      </c>
      <c r="L69" s="78">
        <v>412.89938478093836</v>
      </c>
      <c r="M69" s="78">
        <v>1666.6385704710653</v>
      </c>
      <c r="N69" s="78">
        <v>2161.4234718325411</v>
      </c>
      <c r="O69" s="78">
        <v>1087.0463372073159</v>
      </c>
      <c r="P69" s="78">
        <v>1113.7279159684633</v>
      </c>
      <c r="Q69" s="78">
        <v>70.035685535402934</v>
      </c>
      <c r="R69" s="78">
        <v>17.373027540480305</v>
      </c>
      <c r="S69" s="78">
        <v>187.7200314386163</v>
      </c>
      <c r="T69" s="79"/>
      <c r="U69" s="78">
        <v>311239286</v>
      </c>
      <c r="V69" s="78">
        <v>48878</v>
      </c>
      <c r="W69" s="78">
        <v>13493</v>
      </c>
      <c r="X69" s="78">
        <v>422229</v>
      </c>
      <c r="Y69" s="78">
        <v>533908</v>
      </c>
      <c r="Z69" s="78">
        <v>759903</v>
      </c>
      <c r="AA69" s="78">
        <v>243340</v>
      </c>
      <c r="AB69" s="78">
        <v>1189670</v>
      </c>
      <c r="AC69" s="78">
        <v>3025205.9999999995</v>
      </c>
      <c r="AD69" s="78">
        <v>187.7200314386163</v>
      </c>
      <c r="AE69" s="79"/>
      <c r="AF69" s="78">
        <v>2165085260.0935259</v>
      </c>
      <c r="AG69" s="78">
        <v>101842056.44000711</v>
      </c>
      <c r="AH69" s="78">
        <v>84691906.131256834</v>
      </c>
      <c r="AI69" s="78">
        <v>2533159192.4094052</v>
      </c>
      <c r="AJ69" s="78">
        <v>2734166288.7573338</v>
      </c>
      <c r="AK69" s="78">
        <v>0</v>
      </c>
      <c r="AL69" s="78">
        <v>0</v>
      </c>
      <c r="AM69" s="78">
        <v>153618868.33731318</v>
      </c>
      <c r="AN69" s="78">
        <v>0</v>
      </c>
      <c r="AO69" s="78">
        <v>0</v>
      </c>
      <c r="AP69" s="78">
        <v>7772563572.1688423</v>
      </c>
      <c r="AQ69" s="79"/>
      <c r="AR69" s="78">
        <v>33927</v>
      </c>
      <c r="AS69" s="78">
        <v>5023</v>
      </c>
      <c r="AT69" s="78">
        <v>24</v>
      </c>
      <c r="AU69" s="78">
        <v>23</v>
      </c>
      <c r="AV69" s="78">
        <v>1</v>
      </c>
      <c r="AW69" s="78">
        <v>15</v>
      </c>
      <c r="AX69" s="78"/>
      <c r="AY69" s="79"/>
      <c r="AZ69" s="78">
        <v>161361.29999999522</v>
      </c>
      <c r="BA69" s="78">
        <v>1003040.9999999959</v>
      </c>
      <c r="BB69" s="78">
        <v>200229.7</v>
      </c>
      <c r="BC69" s="78">
        <v>27793.5</v>
      </c>
      <c r="BD69" s="78">
        <v>7499</v>
      </c>
      <c r="BE69" s="78">
        <v>120265.39799999999</v>
      </c>
      <c r="BF69" s="78"/>
      <c r="BG69" s="79"/>
      <c r="BH69" s="78"/>
      <c r="BI69" s="78"/>
      <c r="BJ69" s="78"/>
      <c r="BK69" s="78"/>
      <c r="BL69" s="78"/>
      <c r="BM69" s="78"/>
      <c r="BN69" s="79"/>
      <c r="BO69" s="78"/>
      <c r="BP69" s="78"/>
      <c r="BQ69" s="78"/>
      <c r="BR69" s="78"/>
      <c r="BS69" s="78"/>
      <c r="BT69" s="78"/>
      <c r="BU69"/>
      <c r="BV69" s="77"/>
      <c r="BW69" s="77"/>
      <c r="BX69" s="77"/>
      <c r="BY69" s="77"/>
      <c r="BZ69" s="77"/>
      <c r="CA69" s="77"/>
      <c r="CB69" s="77"/>
      <c r="CC69" s="77"/>
      <c r="CD69" s="77"/>
    </row>
    <row r="70" spans="1:82">
      <c r="A70" s="77" t="s">
        <v>2528</v>
      </c>
      <c r="B70" s="77">
        <v>51</v>
      </c>
      <c r="C70" s="77">
        <v>20</v>
      </c>
      <c r="D70" s="77">
        <v>3</v>
      </c>
      <c r="E70" s="77">
        <v>2023</v>
      </c>
      <c r="F70" s="77" t="s">
        <v>2526</v>
      </c>
      <c r="G70" s="77" t="s">
        <v>1561</v>
      </c>
      <c r="H70" s="77" t="s">
        <v>1562</v>
      </c>
      <c r="I70" s="158"/>
      <c r="J70" s="78"/>
      <c r="K70" s="78"/>
      <c r="L70" s="78"/>
      <c r="M70" s="78"/>
      <c r="N70" s="78"/>
      <c r="O70" s="78"/>
      <c r="P70" s="78"/>
      <c r="Q70" s="78"/>
      <c r="R70" s="78"/>
      <c r="S70" s="78"/>
      <c r="T70" s="79"/>
      <c r="U70" s="78"/>
      <c r="V70" s="78"/>
      <c r="W70" s="78"/>
      <c r="X70" s="78"/>
      <c r="Y70" s="78"/>
      <c r="Z70" s="78"/>
      <c r="AA70" s="78"/>
      <c r="AB70" s="78"/>
      <c r="AC70" s="78"/>
      <c r="AD70" s="78"/>
      <c r="AE70" s="79"/>
      <c r="AF70" s="78"/>
      <c r="AG70" s="78"/>
      <c r="AH70" s="78"/>
      <c r="AI70" s="78"/>
      <c r="AJ70" s="78"/>
      <c r="AK70" s="78"/>
      <c r="AL70" s="78"/>
      <c r="AM70" s="78"/>
      <c r="AN70" s="78"/>
      <c r="AO70" s="78"/>
      <c r="AP70" s="78"/>
      <c r="AQ70" s="79"/>
      <c r="AR70" s="78">
        <v>35917</v>
      </c>
      <c r="AS70" s="78">
        <v>5125</v>
      </c>
      <c r="AT70" s="78">
        <v>24</v>
      </c>
      <c r="AU70" s="78">
        <v>24</v>
      </c>
      <c r="AV70" s="78">
        <v>3</v>
      </c>
      <c r="AW70" s="78">
        <v>16</v>
      </c>
      <c r="AX70" s="78"/>
      <c r="AY70" s="79"/>
      <c r="AZ70" s="78">
        <v>173166.59999999258</v>
      </c>
      <c r="BA70" s="78">
        <v>1011307.9999999962</v>
      </c>
      <c r="BB70" s="78">
        <v>281979.7</v>
      </c>
      <c r="BC70" s="78">
        <v>27813.4</v>
      </c>
      <c r="BD70" s="78">
        <v>23024</v>
      </c>
      <c r="BE70" s="78">
        <v>127271.64799999999</v>
      </c>
      <c r="BF70" s="78"/>
      <c r="BG70" s="79"/>
      <c r="BH70" s="78"/>
      <c r="BI70" s="78"/>
      <c r="BJ70" s="78"/>
      <c r="BK70" s="78"/>
      <c r="BL70" s="78"/>
      <c r="BM70" s="78"/>
      <c r="BN70" s="79"/>
      <c r="BO70" s="78"/>
      <c r="BP70" s="78"/>
      <c r="BQ70" s="78"/>
      <c r="BR70" s="78"/>
      <c r="BS70" s="78"/>
      <c r="BT70" s="78"/>
      <c r="BU70"/>
      <c r="BV70" s="77"/>
      <c r="BW70" s="77"/>
      <c r="BX70" s="77"/>
      <c r="BY70" s="77"/>
      <c r="BZ70" s="77"/>
      <c r="CA70" s="77"/>
      <c r="CB70" s="77"/>
      <c r="CC70" s="77"/>
      <c r="CD70" s="77"/>
    </row>
    <row r="71" spans="1:82">
      <c r="A71" s="77" t="s">
        <v>2590</v>
      </c>
      <c r="B71" s="77">
        <v>51</v>
      </c>
      <c r="C71" s="77">
        <v>21</v>
      </c>
      <c r="D71" s="77">
        <v>3</v>
      </c>
      <c r="E71" s="77">
        <v>2024</v>
      </c>
      <c r="F71" s="77" t="s">
        <v>2588</v>
      </c>
      <c r="G71" s="77" t="s">
        <v>1561</v>
      </c>
      <c r="H71" s="77" t="s">
        <v>1562</v>
      </c>
      <c r="I71" s="158"/>
      <c r="J71" s="78"/>
      <c r="K71" s="78"/>
      <c r="L71" s="78"/>
      <c r="M71" s="78"/>
      <c r="N71" s="78"/>
      <c r="O71" s="78"/>
      <c r="P71" s="78"/>
      <c r="Q71" s="78"/>
      <c r="R71" s="78"/>
      <c r="S71" s="78"/>
      <c r="T71" s="79"/>
      <c r="U71" s="78"/>
      <c r="V71" s="78"/>
      <c r="W71" s="78"/>
      <c r="X71" s="78"/>
      <c r="Y71" s="78"/>
      <c r="Z71" s="78"/>
      <c r="AA71" s="78"/>
      <c r="AB71" s="78"/>
      <c r="AC71" s="78"/>
      <c r="AD71" s="78"/>
      <c r="AE71" s="79"/>
      <c r="AF71" s="78"/>
      <c r="AG71" s="78"/>
      <c r="AH71" s="78"/>
      <c r="AI71" s="78"/>
      <c r="AJ71" s="78"/>
      <c r="AK71" s="78"/>
      <c r="AL71" s="78"/>
      <c r="AM71" s="78"/>
      <c r="AN71" s="78"/>
      <c r="AO71" s="78"/>
      <c r="AP71" s="78"/>
      <c r="AQ71" s="79"/>
      <c r="AR71" s="78"/>
      <c r="AS71" s="78"/>
      <c r="AT71" s="78"/>
      <c r="AU71" s="78"/>
      <c r="AV71" s="78"/>
      <c r="AW71" s="78"/>
      <c r="AX71" s="78"/>
      <c r="AY71" s="79"/>
      <c r="AZ71" s="78"/>
      <c r="BA71" s="78"/>
      <c r="BB71" s="78"/>
      <c r="BC71" s="78"/>
      <c r="BD71" s="78"/>
      <c r="BE71" s="78"/>
      <c r="BF71" s="78"/>
      <c r="BG71" s="79"/>
      <c r="BH71" s="78"/>
      <c r="BI71" s="78"/>
      <c r="BJ71" s="78"/>
      <c r="BK71" s="78"/>
      <c r="BL71" s="78"/>
      <c r="BM71" s="78"/>
      <c r="BN71" s="79"/>
      <c r="BO71" s="78"/>
      <c r="BP71" s="78"/>
      <c r="BQ71" s="78"/>
      <c r="BR71" s="78"/>
      <c r="BS71" s="78"/>
      <c r="BT71" s="78"/>
      <c r="BU71"/>
      <c r="BV71" s="77"/>
      <c r="BW71" s="77"/>
      <c r="BX71" s="77"/>
      <c r="BY71" s="77"/>
      <c r="BZ71" s="77"/>
      <c r="CA71" s="77"/>
      <c r="CB71" s="77"/>
      <c r="CC71" s="77"/>
      <c r="CD71" s="77"/>
    </row>
    <row r="72" spans="1:82">
      <c r="A72" s="77" t="s">
        <v>1689</v>
      </c>
      <c r="B72" s="77">
        <v>52</v>
      </c>
      <c r="C72" s="77">
        <v>1</v>
      </c>
      <c r="D72" s="77">
        <v>4</v>
      </c>
      <c r="E72" s="77">
        <v>1990</v>
      </c>
      <c r="F72" s="77" t="s">
        <v>788</v>
      </c>
      <c r="G72" s="77" t="s">
        <v>1563</v>
      </c>
      <c r="H72" s="77" t="s">
        <v>1564</v>
      </c>
      <c r="I72" s="158"/>
      <c r="J72" s="78">
        <v>5340.418016979509</v>
      </c>
      <c r="K72" s="78">
        <v>374.38267491851678</v>
      </c>
      <c r="L72" s="78">
        <v>1145.7241137632379</v>
      </c>
      <c r="M72" s="78">
        <v>1787.293116084644</v>
      </c>
      <c r="N72" s="78">
        <v>1817.486381960535</v>
      </c>
      <c r="O72" s="78">
        <v>1645.8175400788421</v>
      </c>
      <c r="P72" s="78">
        <v>1773.440389159638</v>
      </c>
      <c r="Q72" s="78">
        <v>138.48693010996701</v>
      </c>
      <c r="R72" s="78">
        <v>187.3605991351946</v>
      </c>
      <c r="S72" s="78">
        <v>150.11034000000001</v>
      </c>
      <c r="T72" s="79"/>
      <c r="U72" s="78">
        <v>373302535</v>
      </c>
      <c r="V72" s="78">
        <v>123972</v>
      </c>
      <c r="W72" s="78">
        <v>10057</v>
      </c>
      <c r="X72" s="78">
        <v>733771</v>
      </c>
      <c r="Y72" s="78">
        <v>699740</v>
      </c>
      <c r="Z72" s="78">
        <v>676944</v>
      </c>
      <c r="AA72" s="78">
        <v>430611</v>
      </c>
      <c r="AB72" s="78">
        <v>2248558</v>
      </c>
      <c r="AC72" s="78">
        <v>32451193</v>
      </c>
      <c r="AD72" s="78">
        <v>150.11034000000001</v>
      </c>
      <c r="AE72" s="79"/>
      <c r="AF72" s="78"/>
      <c r="AG72" s="78"/>
      <c r="AH72" s="78"/>
      <c r="AI72" s="78"/>
      <c r="AJ72" s="78"/>
      <c r="AK72" s="78"/>
      <c r="AL72" s="78"/>
      <c r="AM72" s="78"/>
      <c r="AN72" s="78"/>
      <c r="AO72" s="78"/>
      <c r="AP72" s="78"/>
      <c r="AQ72" s="79"/>
      <c r="AR72" s="78"/>
      <c r="AS72" s="78"/>
      <c r="AT72" s="78"/>
      <c r="AU72" s="78"/>
      <c r="AV72" s="78"/>
      <c r="AW72" s="78"/>
      <c r="AX72" s="78"/>
      <c r="AY72" s="79"/>
      <c r="AZ72" s="78"/>
      <c r="BA72" s="78"/>
      <c r="BB72" s="78"/>
      <c r="BC72" s="78"/>
      <c r="BD72" s="78"/>
      <c r="BE72" s="78"/>
      <c r="BF72" s="78"/>
      <c r="BG72" s="79"/>
      <c r="BH72" s="78" t="s">
        <v>789</v>
      </c>
      <c r="BI72" s="78" t="s">
        <v>789</v>
      </c>
      <c r="BJ72" s="78" t="s">
        <v>789</v>
      </c>
      <c r="BK72" s="78" t="s">
        <v>789</v>
      </c>
      <c r="BL72" s="78" t="s">
        <v>789</v>
      </c>
      <c r="BM72" s="78" t="s">
        <v>789</v>
      </c>
      <c r="BN72" s="79"/>
      <c r="BO72" s="78" t="s">
        <v>789</v>
      </c>
      <c r="BP72" s="78" t="s">
        <v>789</v>
      </c>
      <c r="BQ72" s="78" t="s">
        <v>789</v>
      </c>
      <c r="BR72" s="78" t="s">
        <v>789</v>
      </c>
      <c r="BS72" s="78" t="s">
        <v>789</v>
      </c>
      <c r="BT72" s="78" t="s">
        <v>789</v>
      </c>
      <c r="BU72"/>
      <c r="BV72" s="77"/>
      <c r="BW72" s="77"/>
      <c r="BX72" s="77"/>
      <c r="BY72" s="77"/>
      <c r="BZ72" s="77"/>
      <c r="CA72" s="77"/>
      <c r="CB72" s="77"/>
      <c r="CC72" s="77"/>
      <c r="CD72" s="77"/>
    </row>
    <row r="73" spans="1:82">
      <c r="A73" s="77" t="s">
        <v>1690</v>
      </c>
      <c r="B73" s="77">
        <v>53</v>
      </c>
      <c r="C73" s="77">
        <v>2</v>
      </c>
      <c r="D73" s="77">
        <v>4</v>
      </c>
      <c r="E73" s="77">
        <v>2005</v>
      </c>
      <c r="F73" s="77" t="s">
        <v>790</v>
      </c>
      <c r="G73" s="77" t="s">
        <v>1563</v>
      </c>
      <c r="H73" s="77" t="s">
        <v>1564</v>
      </c>
      <c r="I73" s="158"/>
      <c r="J73" s="78">
        <v>6160.9751934686874</v>
      </c>
      <c r="K73" s="78">
        <v>268.35062589237748</v>
      </c>
      <c r="L73" s="78">
        <v>718.69998712228664</v>
      </c>
      <c r="M73" s="78">
        <v>3863.3720197638031</v>
      </c>
      <c r="N73" s="78">
        <v>3474.2098884595589</v>
      </c>
      <c r="O73" s="78">
        <v>2486.7109507119958</v>
      </c>
      <c r="P73" s="78">
        <v>1811.3346529209421</v>
      </c>
      <c r="Q73" s="78">
        <v>138.128681154817</v>
      </c>
      <c r="R73" s="78">
        <v>199.12402623289529</v>
      </c>
      <c r="S73" s="78">
        <v>235.559062719</v>
      </c>
      <c r="T73" s="79"/>
      <c r="U73" s="78">
        <v>357023806</v>
      </c>
      <c r="V73" s="78">
        <v>100956</v>
      </c>
      <c r="W73" s="78">
        <v>6055</v>
      </c>
      <c r="X73" s="78">
        <v>688214</v>
      </c>
      <c r="Y73" s="78">
        <v>873867</v>
      </c>
      <c r="Z73" s="78">
        <v>1183590</v>
      </c>
      <c r="AA73" s="78">
        <v>360202</v>
      </c>
      <c r="AB73" s="78">
        <v>2344569</v>
      </c>
      <c r="AC73" s="78">
        <v>35210961</v>
      </c>
      <c r="AD73" s="78">
        <v>235.55906271900011</v>
      </c>
      <c r="AE73" s="79"/>
      <c r="AF73" s="78"/>
      <c r="AG73" s="78"/>
      <c r="AH73" s="78"/>
      <c r="AI73" s="78"/>
      <c r="AJ73" s="78"/>
      <c r="AK73" s="78"/>
      <c r="AL73" s="78"/>
      <c r="AM73" s="78"/>
      <c r="AN73" s="78"/>
      <c r="AO73" s="78"/>
      <c r="AP73" s="78"/>
      <c r="AQ73" s="79"/>
      <c r="AR73" s="78"/>
      <c r="AS73" s="78"/>
      <c r="AT73" s="78"/>
      <c r="AU73" s="78"/>
      <c r="AV73" s="78"/>
      <c r="AW73" s="78"/>
      <c r="AX73" s="78"/>
      <c r="AY73" s="79"/>
      <c r="AZ73" s="78"/>
      <c r="BA73" s="78"/>
      <c r="BB73" s="78"/>
      <c r="BC73" s="78"/>
      <c r="BD73" s="78"/>
      <c r="BE73" s="78"/>
      <c r="BF73" s="78"/>
      <c r="BG73" s="79"/>
      <c r="BH73" s="78" t="s">
        <v>789</v>
      </c>
      <c r="BI73" s="78" t="s">
        <v>789</v>
      </c>
      <c r="BJ73" s="78" t="s">
        <v>789</v>
      </c>
      <c r="BK73" s="78" t="s">
        <v>789</v>
      </c>
      <c r="BL73" s="78" t="s">
        <v>789</v>
      </c>
      <c r="BM73" s="78" t="s">
        <v>789</v>
      </c>
      <c r="BN73" s="79"/>
      <c r="BO73" s="78" t="s">
        <v>789</v>
      </c>
      <c r="BP73" s="78" t="s">
        <v>789</v>
      </c>
      <c r="BQ73" s="78" t="s">
        <v>789</v>
      </c>
      <c r="BR73" s="78" t="s">
        <v>789</v>
      </c>
      <c r="BS73" s="78" t="s">
        <v>789</v>
      </c>
      <c r="BT73" s="78" t="s">
        <v>789</v>
      </c>
      <c r="BU73"/>
      <c r="BV73" s="77"/>
      <c r="BW73" s="77"/>
      <c r="BX73" s="77"/>
      <c r="BY73" s="77"/>
      <c r="BZ73" s="77"/>
      <c r="CA73" s="77"/>
      <c r="CB73" s="77"/>
      <c r="CC73" s="77"/>
      <c r="CD73" s="77"/>
    </row>
    <row r="74" spans="1:82">
      <c r="A74" s="77" t="s">
        <v>1691</v>
      </c>
      <c r="B74" s="77">
        <v>54</v>
      </c>
      <c r="C74" s="77">
        <v>3</v>
      </c>
      <c r="D74" s="77">
        <v>4</v>
      </c>
      <c r="E74" s="77">
        <v>2006</v>
      </c>
      <c r="F74" s="77" t="s">
        <v>791</v>
      </c>
      <c r="G74" s="77" t="s">
        <v>1563</v>
      </c>
      <c r="H74" s="77" t="s">
        <v>1564</v>
      </c>
      <c r="I74" s="158"/>
      <c r="J74" s="78" t="s">
        <v>789</v>
      </c>
      <c r="K74" s="78" t="s">
        <v>789</v>
      </c>
      <c r="L74" s="78" t="s">
        <v>789</v>
      </c>
      <c r="M74" s="78" t="s">
        <v>789</v>
      </c>
      <c r="N74" s="78" t="s">
        <v>789</v>
      </c>
      <c r="O74" s="78" t="s">
        <v>789</v>
      </c>
      <c r="P74" s="78" t="s">
        <v>789</v>
      </c>
      <c r="Q74" s="78" t="s">
        <v>789</v>
      </c>
      <c r="R74" s="78" t="s">
        <v>789</v>
      </c>
      <c r="S74" s="78" t="s">
        <v>789</v>
      </c>
      <c r="T74" s="79"/>
      <c r="U74" s="78" t="s">
        <v>789</v>
      </c>
      <c r="V74" s="78" t="s">
        <v>789</v>
      </c>
      <c r="W74" s="78" t="s">
        <v>789</v>
      </c>
      <c r="X74" s="78" t="s">
        <v>789</v>
      </c>
      <c r="Y74" s="78" t="s">
        <v>789</v>
      </c>
      <c r="Z74" s="78" t="s">
        <v>789</v>
      </c>
      <c r="AA74" s="78" t="s">
        <v>789</v>
      </c>
      <c r="AB74" s="78" t="s">
        <v>789</v>
      </c>
      <c r="AC74" s="78" t="s">
        <v>789</v>
      </c>
      <c r="AD74" s="78" t="s">
        <v>789</v>
      </c>
      <c r="AE74" s="79"/>
      <c r="AF74" s="78" t="s">
        <v>789</v>
      </c>
      <c r="AG74" s="78" t="s">
        <v>789</v>
      </c>
      <c r="AH74" s="78" t="s">
        <v>789</v>
      </c>
      <c r="AI74" s="78" t="s">
        <v>789</v>
      </c>
      <c r="AJ74" s="78" t="s">
        <v>789</v>
      </c>
      <c r="AK74" s="78" t="s">
        <v>789</v>
      </c>
      <c r="AL74" s="78" t="s">
        <v>789</v>
      </c>
      <c r="AM74" s="78" t="s">
        <v>789</v>
      </c>
      <c r="AN74" s="78" t="s">
        <v>789</v>
      </c>
      <c r="AO74" s="78" t="s">
        <v>789</v>
      </c>
      <c r="AP74" s="78"/>
      <c r="AQ74" s="79"/>
      <c r="AR74" s="78" t="s">
        <v>789</v>
      </c>
      <c r="AS74" s="78" t="s">
        <v>789</v>
      </c>
      <c r="AT74" s="78" t="s">
        <v>789</v>
      </c>
      <c r="AU74" s="78" t="s">
        <v>789</v>
      </c>
      <c r="AV74" s="78" t="s">
        <v>789</v>
      </c>
      <c r="AW74" s="78" t="s">
        <v>789</v>
      </c>
      <c r="AX74" s="78" t="s">
        <v>789</v>
      </c>
      <c r="AY74" s="79"/>
      <c r="AZ74" s="78" t="s">
        <v>789</v>
      </c>
      <c r="BA74" s="78" t="s">
        <v>789</v>
      </c>
      <c r="BB74" s="78" t="s">
        <v>789</v>
      </c>
      <c r="BC74" s="78" t="s">
        <v>789</v>
      </c>
      <c r="BD74" s="78" t="s">
        <v>789</v>
      </c>
      <c r="BE74" s="78" t="s">
        <v>789</v>
      </c>
      <c r="BF74" s="78" t="s">
        <v>789</v>
      </c>
      <c r="BG74" s="79"/>
      <c r="BH74" s="78" t="s">
        <v>789</v>
      </c>
      <c r="BI74" s="78" t="s">
        <v>789</v>
      </c>
      <c r="BJ74" s="78" t="s">
        <v>789</v>
      </c>
      <c r="BK74" s="78" t="s">
        <v>789</v>
      </c>
      <c r="BL74" s="78" t="s">
        <v>789</v>
      </c>
      <c r="BM74" s="78" t="s">
        <v>789</v>
      </c>
      <c r="BN74" s="79"/>
      <c r="BO74" s="78" t="s">
        <v>789</v>
      </c>
      <c r="BP74" s="78" t="s">
        <v>789</v>
      </c>
      <c r="BQ74" s="78" t="s">
        <v>789</v>
      </c>
      <c r="BR74" s="78" t="s">
        <v>789</v>
      </c>
      <c r="BS74" s="78" t="s">
        <v>789</v>
      </c>
      <c r="BT74" s="78" t="s">
        <v>789</v>
      </c>
      <c r="BU74"/>
      <c r="BV74" s="77"/>
      <c r="BW74" s="77"/>
      <c r="BX74" s="77"/>
      <c r="BY74" s="77"/>
      <c r="BZ74" s="77"/>
      <c r="CA74" s="77"/>
      <c r="CB74" s="77"/>
      <c r="CC74" s="77"/>
      <c r="CD74" s="77"/>
    </row>
    <row r="75" spans="1:82">
      <c r="A75" s="77" t="s">
        <v>1692</v>
      </c>
      <c r="B75" s="77">
        <v>55</v>
      </c>
      <c r="C75" s="77">
        <v>4</v>
      </c>
      <c r="D75" s="77">
        <v>4</v>
      </c>
      <c r="E75" s="77">
        <v>2007</v>
      </c>
      <c r="F75" s="77" t="s">
        <v>792</v>
      </c>
      <c r="G75" s="77" t="s">
        <v>1563</v>
      </c>
      <c r="H75" s="77" t="s">
        <v>1564</v>
      </c>
      <c r="I75" s="158"/>
      <c r="J75" s="78">
        <v>6396.146449589708</v>
      </c>
      <c r="K75" s="78">
        <v>227.37988434572361</v>
      </c>
      <c r="L75" s="78">
        <v>713.6161458964383</v>
      </c>
      <c r="M75" s="78">
        <v>3851.1993558661438</v>
      </c>
      <c r="N75" s="78">
        <v>3301.9527218834892</v>
      </c>
      <c r="O75" s="78">
        <v>2405.8689962812882</v>
      </c>
      <c r="P75" s="78">
        <v>1778.579121733834</v>
      </c>
      <c r="Q75" s="78">
        <v>145.23762820455599</v>
      </c>
      <c r="R75" s="78">
        <v>203.6071300553115</v>
      </c>
      <c r="S75" s="78">
        <v>246.59775020663099</v>
      </c>
      <c r="T75" s="79"/>
      <c r="U75" s="78">
        <v>355161646</v>
      </c>
      <c r="V75" s="78">
        <v>92656</v>
      </c>
      <c r="W75" s="78">
        <v>6759</v>
      </c>
      <c r="X75" s="78">
        <v>831360</v>
      </c>
      <c r="Y75" s="78">
        <v>891573</v>
      </c>
      <c r="Z75" s="78">
        <v>1190403</v>
      </c>
      <c r="AA75" s="78">
        <v>348297</v>
      </c>
      <c r="AB75" s="78">
        <v>2334874</v>
      </c>
      <c r="AC75" s="78">
        <v>37036744</v>
      </c>
      <c r="AD75" s="78">
        <v>246.59775020663099</v>
      </c>
      <c r="AE75" s="79"/>
      <c r="AF75" s="78"/>
      <c r="AG75" s="78"/>
      <c r="AH75" s="78"/>
      <c r="AI75" s="78"/>
      <c r="AJ75" s="78"/>
      <c r="AK75" s="78"/>
      <c r="AL75" s="78"/>
      <c r="AM75" s="78"/>
      <c r="AN75" s="78"/>
      <c r="AO75" s="78"/>
      <c r="AP75" s="78"/>
      <c r="AQ75" s="79"/>
      <c r="AR75" s="78"/>
      <c r="AS75" s="78"/>
      <c r="AT75" s="78"/>
      <c r="AU75" s="78"/>
      <c r="AV75" s="78"/>
      <c r="AW75" s="78"/>
      <c r="AX75" s="78"/>
      <c r="AY75" s="79"/>
      <c r="AZ75" s="78"/>
      <c r="BA75" s="78"/>
      <c r="BB75" s="78"/>
      <c r="BC75" s="78"/>
      <c r="BD75" s="78"/>
      <c r="BE75" s="78"/>
      <c r="BF75" s="78"/>
      <c r="BG75" s="79"/>
      <c r="BH75" s="78" t="s">
        <v>789</v>
      </c>
      <c r="BI75" s="78" t="s">
        <v>789</v>
      </c>
      <c r="BJ75" s="78" t="s">
        <v>789</v>
      </c>
      <c r="BK75" s="78" t="s">
        <v>789</v>
      </c>
      <c r="BL75" s="78" t="s">
        <v>789</v>
      </c>
      <c r="BM75" s="78" t="s">
        <v>789</v>
      </c>
      <c r="BN75" s="79"/>
      <c r="BO75" s="78" t="s">
        <v>789</v>
      </c>
      <c r="BP75" s="78" t="s">
        <v>789</v>
      </c>
      <c r="BQ75" s="78" t="s">
        <v>789</v>
      </c>
      <c r="BR75" s="78" t="s">
        <v>789</v>
      </c>
      <c r="BS75" s="78" t="s">
        <v>789</v>
      </c>
      <c r="BT75" s="78" t="s">
        <v>789</v>
      </c>
      <c r="BU75"/>
      <c r="BV75" s="77"/>
      <c r="BW75" s="77"/>
      <c r="BX75" s="77"/>
      <c r="BY75" s="77"/>
      <c r="BZ75" s="77"/>
      <c r="CA75" s="77"/>
      <c r="CB75" s="77"/>
      <c r="CC75" s="77"/>
      <c r="CD75" s="77"/>
    </row>
    <row r="76" spans="1:82">
      <c r="A76" s="77" t="s">
        <v>1693</v>
      </c>
      <c r="B76" s="77">
        <v>56</v>
      </c>
      <c r="C76" s="77">
        <v>5</v>
      </c>
      <c r="D76" s="77">
        <v>4</v>
      </c>
      <c r="E76" s="77">
        <v>2008</v>
      </c>
      <c r="F76" s="77" t="s">
        <v>793</v>
      </c>
      <c r="G76" s="77" t="s">
        <v>1563</v>
      </c>
      <c r="H76" s="77" t="s">
        <v>1564</v>
      </c>
      <c r="I76" s="158"/>
      <c r="J76" s="78">
        <v>5985.9220086524629</v>
      </c>
      <c r="K76" s="78">
        <v>170.63445864425731</v>
      </c>
      <c r="L76" s="78">
        <v>597.7707862768392</v>
      </c>
      <c r="M76" s="78">
        <v>3980.6204419243991</v>
      </c>
      <c r="N76" s="78">
        <v>2979.3352004748831</v>
      </c>
      <c r="O76" s="78">
        <v>2332.46959712544</v>
      </c>
      <c r="P76" s="78">
        <v>1725.0097780074821</v>
      </c>
      <c r="Q76" s="78">
        <v>142.64411509129999</v>
      </c>
      <c r="R76" s="78">
        <v>188.66555246101819</v>
      </c>
      <c r="S76" s="78">
        <v>215.14509142515999</v>
      </c>
      <c r="T76" s="79"/>
      <c r="U76" s="78">
        <v>353870019</v>
      </c>
      <c r="V76" s="78">
        <v>92656</v>
      </c>
      <c r="W76" s="78">
        <v>6759</v>
      </c>
      <c r="X76" s="78">
        <v>831360</v>
      </c>
      <c r="Y76" s="78">
        <v>899364</v>
      </c>
      <c r="Z76" s="78">
        <v>1194592</v>
      </c>
      <c r="AA76" s="78">
        <v>338192</v>
      </c>
      <c r="AB76" s="78">
        <v>2330898</v>
      </c>
      <c r="AC76" s="78">
        <v>35636327</v>
      </c>
      <c r="AD76" s="78">
        <v>215.14509142515999</v>
      </c>
      <c r="AE76" s="79"/>
      <c r="AF76" s="78"/>
      <c r="AG76" s="78"/>
      <c r="AH76" s="78"/>
      <c r="AI76" s="78"/>
      <c r="AJ76" s="78"/>
      <c r="AK76" s="78"/>
      <c r="AL76" s="78"/>
      <c r="AM76" s="78"/>
      <c r="AN76" s="78"/>
      <c r="AO76" s="78"/>
      <c r="AP76" s="78"/>
      <c r="AQ76" s="79"/>
      <c r="AR76" s="78"/>
      <c r="AS76" s="78"/>
      <c r="AT76" s="78"/>
      <c r="AU76" s="78"/>
      <c r="AV76" s="78"/>
      <c r="AW76" s="78"/>
      <c r="AX76" s="78"/>
      <c r="AY76" s="79"/>
      <c r="AZ76" s="78"/>
      <c r="BA76" s="78"/>
      <c r="BB76" s="78"/>
      <c r="BC76" s="78"/>
      <c r="BD76" s="78"/>
      <c r="BE76" s="78"/>
      <c r="BF76" s="78"/>
      <c r="BG76" s="79"/>
      <c r="BH76" s="78" t="s">
        <v>789</v>
      </c>
      <c r="BI76" s="78" t="s">
        <v>789</v>
      </c>
      <c r="BJ76" s="78" t="s">
        <v>789</v>
      </c>
      <c r="BK76" s="78" t="s">
        <v>789</v>
      </c>
      <c r="BL76" s="78" t="s">
        <v>789</v>
      </c>
      <c r="BM76" s="78" t="s">
        <v>789</v>
      </c>
      <c r="BN76" s="79"/>
      <c r="BO76" s="78" t="s">
        <v>789</v>
      </c>
      <c r="BP76" s="78" t="s">
        <v>789</v>
      </c>
      <c r="BQ76" s="78" t="s">
        <v>789</v>
      </c>
      <c r="BR76" s="78" t="s">
        <v>789</v>
      </c>
      <c r="BS76" s="78" t="s">
        <v>789</v>
      </c>
      <c r="BT76" s="78" t="s">
        <v>789</v>
      </c>
      <c r="BU76"/>
      <c r="BV76" s="77"/>
      <c r="BW76" s="77"/>
      <c r="BX76" s="77"/>
      <c r="BY76" s="77"/>
      <c r="BZ76" s="77"/>
      <c r="CA76" s="77"/>
      <c r="CB76" s="77"/>
      <c r="CC76" s="77"/>
      <c r="CD76" s="77"/>
    </row>
    <row r="77" spans="1:82">
      <c r="A77" s="77" t="s">
        <v>1694</v>
      </c>
      <c r="B77" s="77">
        <v>57</v>
      </c>
      <c r="C77" s="77">
        <v>6</v>
      </c>
      <c r="D77" s="77">
        <v>4</v>
      </c>
      <c r="E77" s="77">
        <v>2009</v>
      </c>
      <c r="F77" s="77" t="s">
        <v>177</v>
      </c>
      <c r="G77" s="77" t="s">
        <v>1563</v>
      </c>
      <c r="H77" s="77" t="s">
        <v>1564</v>
      </c>
      <c r="I77" s="158"/>
      <c r="J77" s="78">
        <v>5711.9893723205696</v>
      </c>
      <c r="K77" s="78">
        <v>172.36399202553639</v>
      </c>
      <c r="L77" s="78">
        <v>697.70822795435708</v>
      </c>
      <c r="M77" s="78">
        <v>4254.3443188900064</v>
      </c>
      <c r="N77" s="78">
        <v>3541.7805881347999</v>
      </c>
      <c r="O77" s="78">
        <v>2377.386616222097</v>
      </c>
      <c r="P77" s="78">
        <v>1645.304495275197</v>
      </c>
      <c r="Q77" s="78">
        <v>135.79460190378299</v>
      </c>
      <c r="R77" s="78">
        <v>174.97389786604541</v>
      </c>
      <c r="S77" s="78">
        <v>199.61027149910541</v>
      </c>
      <c r="T77" s="79"/>
      <c r="U77" s="78">
        <v>294413466</v>
      </c>
      <c r="V77" s="78">
        <v>95382</v>
      </c>
      <c r="W77" s="78">
        <v>9091</v>
      </c>
      <c r="X77" s="78">
        <v>888904</v>
      </c>
      <c r="Y77" s="78">
        <v>906925</v>
      </c>
      <c r="Z77" s="78">
        <v>1201827</v>
      </c>
      <c r="AA77" s="78">
        <v>331150</v>
      </c>
      <c r="AB77" s="78">
        <v>2329344</v>
      </c>
      <c r="AC77" s="78">
        <v>32243082</v>
      </c>
      <c r="AD77" s="78">
        <v>199.61027149910541</v>
      </c>
      <c r="AE77" s="79"/>
      <c r="AF77" s="78"/>
      <c r="AG77" s="78"/>
      <c r="AH77" s="78"/>
      <c r="AI77" s="78"/>
      <c r="AJ77" s="78"/>
      <c r="AK77" s="78"/>
      <c r="AL77" s="78"/>
      <c r="AM77" s="78"/>
      <c r="AN77" s="78"/>
      <c r="AO77" s="78"/>
      <c r="AP77" s="78"/>
      <c r="AQ77" s="79"/>
      <c r="AR77" s="78"/>
      <c r="AS77" s="78"/>
      <c r="AT77" s="78"/>
      <c r="AU77" s="78"/>
      <c r="AV77" s="78"/>
      <c r="AW77" s="78"/>
      <c r="AX77" s="78"/>
      <c r="AY77" s="79"/>
      <c r="AZ77" s="78"/>
      <c r="BA77" s="78"/>
      <c r="BB77" s="78"/>
      <c r="BC77" s="78"/>
      <c r="BD77" s="78"/>
      <c r="BE77" s="78"/>
      <c r="BF77" s="78"/>
      <c r="BG77" s="79"/>
      <c r="BH77" s="78">
        <v>4.42</v>
      </c>
      <c r="BI77" s="78">
        <v>3.54</v>
      </c>
      <c r="BJ77" s="78">
        <v>4153.6260000000002</v>
      </c>
      <c r="BK77" s="78">
        <v>69.762</v>
      </c>
      <c r="BL77" s="78">
        <v>638.79399999999998</v>
      </c>
      <c r="BM77" s="78">
        <v>0</v>
      </c>
      <c r="BN77" s="79"/>
      <c r="BO77" s="78">
        <v>1</v>
      </c>
      <c r="BP77" s="78">
        <v>1</v>
      </c>
      <c r="BQ77" s="78">
        <v>129</v>
      </c>
      <c r="BR77" s="78">
        <v>3</v>
      </c>
      <c r="BS77" s="78">
        <v>94</v>
      </c>
      <c r="BT77" s="78">
        <v>0</v>
      </c>
      <c r="BU77"/>
      <c r="BV77" s="77">
        <v>4473.7489999999998</v>
      </c>
      <c r="BW77" s="77">
        <v>137.34</v>
      </c>
      <c r="BX77" s="77">
        <v>124.738</v>
      </c>
      <c r="BY77" s="77">
        <v>5.907</v>
      </c>
      <c r="BZ77" s="77">
        <v>128.40799999999999</v>
      </c>
      <c r="CA77" s="77">
        <v>0</v>
      </c>
      <c r="CB77" s="77">
        <v>0</v>
      </c>
      <c r="CC77" s="77">
        <v>0</v>
      </c>
      <c r="CD77" s="77">
        <v>0</v>
      </c>
    </row>
    <row r="78" spans="1:82">
      <c r="A78" s="77" t="s">
        <v>1695</v>
      </c>
      <c r="B78" s="77">
        <v>58</v>
      </c>
      <c r="C78" s="77">
        <v>7</v>
      </c>
      <c r="D78" s="77">
        <v>4</v>
      </c>
      <c r="E78" s="77">
        <v>2010</v>
      </c>
      <c r="F78" s="77" t="s">
        <v>178</v>
      </c>
      <c r="G78" s="77" t="s">
        <v>1563</v>
      </c>
      <c r="H78" s="77" t="s">
        <v>1564</v>
      </c>
      <c r="I78" s="158"/>
      <c r="J78" s="78">
        <v>5303.5319475260903</v>
      </c>
      <c r="K78" s="78">
        <v>174.81849500028841</v>
      </c>
      <c r="L78" s="78">
        <v>607.36581129109891</v>
      </c>
      <c r="M78" s="78">
        <v>4138.4378451954854</v>
      </c>
      <c r="N78" s="78">
        <v>3306.9460979160422</v>
      </c>
      <c r="O78" s="78">
        <v>2375.6998789712779</v>
      </c>
      <c r="P78" s="78">
        <v>1658.5892160728049</v>
      </c>
      <c r="Q78" s="78">
        <v>141.08288570569599</v>
      </c>
      <c r="R78" s="78">
        <v>183.1787991646558</v>
      </c>
      <c r="S78" s="78">
        <v>209.51906572047</v>
      </c>
      <c r="T78" s="79"/>
      <c r="U78" s="78">
        <v>356546549</v>
      </c>
      <c r="V78" s="78">
        <v>95382</v>
      </c>
      <c r="W78" s="78">
        <v>9091</v>
      </c>
      <c r="X78" s="78">
        <v>888904</v>
      </c>
      <c r="Y78" s="78">
        <v>912225</v>
      </c>
      <c r="Z78" s="78">
        <v>1206555</v>
      </c>
      <c r="AA78" s="78">
        <v>325487</v>
      </c>
      <c r="AB78" s="78">
        <v>2318956</v>
      </c>
      <c r="AC78" s="78">
        <v>31988251</v>
      </c>
      <c r="AD78" s="78">
        <v>209.51906572047</v>
      </c>
      <c r="AE78" s="79"/>
      <c r="AF78" s="78"/>
      <c r="AG78" s="78"/>
      <c r="AH78" s="78"/>
      <c r="AI78" s="78"/>
      <c r="AJ78" s="78"/>
      <c r="AK78" s="78"/>
      <c r="AL78" s="78"/>
      <c r="AM78" s="78"/>
      <c r="AN78" s="78"/>
      <c r="AO78" s="78"/>
      <c r="AP78" s="78"/>
      <c r="AQ78" s="79"/>
      <c r="AR78" s="78"/>
      <c r="AS78" s="78"/>
      <c r="AT78" s="78"/>
      <c r="AU78" s="78"/>
      <c r="AV78" s="78"/>
      <c r="AW78" s="78"/>
      <c r="AX78" s="78"/>
      <c r="AY78" s="79"/>
      <c r="AZ78" s="78"/>
      <c r="BA78" s="78"/>
      <c r="BB78" s="78"/>
      <c r="BC78" s="78"/>
      <c r="BD78" s="78"/>
      <c r="BE78" s="78"/>
      <c r="BF78" s="78"/>
      <c r="BG78" s="79"/>
      <c r="BH78" s="78">
        <v>4.17</v>
      </c>
      <c r="BI78" s="78">
        <v>3.0739999999999998</v>
      </c>
      <c r="BJ78" s="78">
        <v>3734.0549999999998</v>
      </c>
      <c r="BK78" s="78">
        <v>1140.4459999999999</v>
      </c>
      <c r="BL78" s="78">
        <v>565.65499999999997</v>
      </c>
      <c r="BM78" s="78">
        <v>0</v>
      </c>
      <c r="BN78" s="79"/>
      <c r="BO78" s="78">
        <v>1</v>
      </c>
      <c r="BP78" s="78">
        <v>1</v>
      </c>
      <c r="BQ78" s="78">
        <v>120</v>
      </c>
      <c r="BR78" s="78">
        <v>4</v>
      </c>
      <c r="BS78" s="78">
        <v>90</v>
      </c>
      <c r="BT78" s="78">
        <v>0</v>
      </c>
      <c r="BU78"/>
      <c r="BV78" s="77">
        <v>4950.9080000000004</v>
      </c>
      <c r="BW78" s="77">
        <v>145.52000000000001</v>
      </c>
      <c r="BX78" s="77">
        <v>76.858999999999995</v>
      </c>
      <c r="BY78" s="77">
        <v>6.2080000000000002</v>
      </c>
      <c r="BZ78" s="77">
        <v>91.754999999999995</v>
      </c>
      <c r="CA78" s="77">
        <v>4.7</v>
      </c>
      <c r="CB78" s="77">
        <v>127.45</v>
      </c>
      <c r="CC78" s="77">
        <v>44</v>
      </c>
      <c r="CD78" s="77">
        <v>0</v>
      </c>
    </row>
    <row r="79" spans="1:82">
      <c r="A79" s="77" t="s">
        <v>1696</v>
      </c>
      <c r="B79" s="77">
        <v>59</v>
      </c>
      <c r="C79" s="77">
        <v>8</v>
      </c>
      <c r="D79" s="77">
        <v>4</v>
      </c>
      <c r="E79" s="77">
        <v>2011</v>
      </c>
      <c r="F79" s="77" t="s">
        <v>179</v>
      </c>
      <c r="G79" s="77" t="s">
        <v>1563</v>
      </c>
      <c r="H79" s="77" t="s">
        <v>1564</v>
      </c>
      <c r="I79" s="158"/>
      <c r="J79" s="78">
        <v>3601.120485758111</v>
      </c>
      <c r="K79" s="78">
        <v>242.81248708460299</v>
      </c>
      <c r="L79" s="78">
        <v>513.16406175877773</v>
      </c>
      <c r="M79" s="78">
        <v>4366.4641946520314</v>
      </c>
      <c r="N79" s="78">
        <v>3997.4516792519512</v>
      </c>
      <c r="O79" s="78">
        <v>2371.9874500568872</v>
      </c>
      <c r="P79" s="78">
        <v>1621.4265078695944</v>
      </c>
      <c r="Q79" s="78">
        <v>161.597095223504</v>
      </c>
      <c r="R79" s="78">
        <v>146.60253164603111</v>
      </c>
      <c r="S79" s="78">
        <v>227.86526346017001</v>
      </c>
      <c r="T79" s="79"/>
      <c r="U79" s="78">
        <v>276534544</v>
      </c>
      <c r="V79" s="78">
        <v>95382</v>
      </c>
      <c r="W79" s="78">
        <v>9091</v>
      </c>
      <c r="X79" s="78">
        <v>888904</v>
      </c>
      <c r="Y79" s="78">
        <v>918304</v>
      </c>
      <c r="Z79" s="78">
        <v>1230841</v>
      </c>
      <c r="AA79" s="78">
        <v>327663</v>
      </c>
      <c r="AB79" s="78">
        <v>2302706</v>
      </c>
      <c r="AC79" s="78">
        <v>25558649</v>
      </c>
      <c r="AD79" s="78">
        <v>227.8652634601699</v>
      </c>
      <c r="AE79" s="79"/>
      <c r="AF79" s="78"/>
      <c r="AG79" s="78"/>
      <c r="AH79" s="78"/>
      <c r="AI79" s="78"/>
      <c r="AJ79" s="78"/>
      <c r="AK79" s="78"/>
      <c r="AL79" s="78"/>
      <c r="AM79" s="78"/>
      <c r="AN79" s="78"/>
      <c r="AO79" s="78"/>
      <c r="AP79" s="78"/>
      <c r="AQ79" s="79"/>
      <c r="AR79" s="78"/>
      <c r="AS79" s="78"/>
      <c r="AT79" s="78"/>
      <c r="AU79" s="78"/>
      <c r="AV79" s="78"/>
      <c r="AW79" s="78"/>
      <c r="AX79" s="78"/>
      <c r="AY79" s="79"/>
      <c r="AZ79" s="78"/>
      <c r="BA79" s="78"/>
      <c r="BB79" s="78"/>
      <c r="BC79" s="78"/>
      <c r="BD79" s="78"/>
      <c r="BE79" s="78"/>
      <c r="BF79" s="78"/>
      <c r="BG79" s="79"/>
      <c r="BH79" s="78">
        <v>6.3579999999999997</v>
      </c>
      <c r="BI79" s="78">
        <v>7.8360000000000003</v>
      </c>
      <c r="BJ79" s="78">
        <v>2503.252</v>
      </c>
      <c r="BK79" s="78">
        <v>175.89599999999999</v>
      </c>
      <c r="BL79" s="78">
        <v>687.24700000000007</v>
      </c>
      <c r="BM79" s="78">
        <v>0</v>
      </c>
      <c r="BN79" s="79"/>
      <c r="BO79" s="78">
        <v>2</v>
      </c>
      <c r="BP79" s="78">
        <v>2</v>
      </c>
      <c r="BQ79" s="78">
        <v>117</v>
      </c>
      <c r="BR79" s="78">
        <v>5</v>
      </c>
      <c r="BS79" s="78">
        <v>95</v>
      </c>
      <c r="BT79" s="78">
        <v>0</v>
      </c>
      <c r="BU79"/>
      <c r="BV79" s="77">
        <v>2880.623</v>
      </c>
      <c r="BW79" s="77">
        <v>115.795</v>
      </c>
      <c r="BX79" s="77">
        <v>211.12200000000001</v>
      </c>
      <c r="BY79" s="77">
        <v>74.369</v>
      </c>
      <c r="BZ79" s="77">
        <v>90.501000000000005</v>
      </c>
      <c r="CA79" s="77">
        <v>0</v>
      </c>
      <c r="CB79" s="77">
        <v>8.1790000000000003</v>
      </c>
      <c r="CC79" s="77">
        <v>0</v>
      </c>
      <c r="CD79" s="77">
        <v>0</v>
      </c>
    </row>
    <row r="80" spans="1:82">
      <c r="A80" s="77" t="s">
        <v>1697</v>
      </c>
      <c r="B80" s="77">
        <v>60</v>
      </c>
      <c r="C80" s="77">
        <v>9</v>
      </c>
      <c r="D80" s="77">
        <v>4</v>
      </c>
      <c r="E80" s="77">
        <v>2012</v>
      </c>
      <c r="F80" s="77" t="s">
        <v>180</v>
      </c>
      <c r="G80" s="77" t="s">
        <v>1563</v>
      </c>
      <c r="H80" s="77" t="s">
        <v>1564</v>
      </c>
      <c r="I80" s="158"/>
      <c r="J80" s="78">
        <v>5472.7621905303049</v>
      </c>
      <c r="K80" s="78">
        <v>227.3839505696512</v>
      </c>
      <c r="L80" s="78">
        <v>511.79590722488581</v>
      </c>
      <c r="M80" s="78">
        <v>4895.1562874980409</v>
      </c>
      <c r="N80" s="78">
        <v>4284.6254964271466</v>
      </c>
      <c r="O80" s="78">
        <v>2409.667454276565</v>
      </c>
      <c r="P80" s="78">
        <v>1664.4527697190213</v>
      </c>
      <c r="Q80" s="78">
        <v>176.79085540703801</v>
      </c>
      <c r="R80" s="78">
        <v>199.8701700693945</v>
      </c>
      <c r="S80" s="78">
        <v>246.29004772545119</v>
      </c>
      <c r="T80" s="79"/>
      <c r="U80" s="78">
        <v>342067914</v>
      </c>
      <c r="V80" s="78">
        <v>95382</v>
      </c>
      <c r="W80" s="78">
        <v>9091</v>
      </c>
      <c r="X80" s="78">
        <v>888904</v>
      </c>
      <c r="Y80" s="78">
        <v>937269</v>
      </c>
      <c r="Z80" s="78">
        <v>1260311</v>
      </c>
      <c r="AA80" s="78">
        <v>334455</v>
      </c>
      <c r="AB80" s="78">
        <v>2318692</v>
      </c>
      <c r="AC80" s="78">
        <v>33942794</v>
      </c>
      <c r="AD80" s="78">
        <v>246.29004772545119</v>
      </c>
      <c r="AE80" s="79"/>
      <c r="AF80" s="78"/>
      <c r="AG80" s="78"/>
      <c r="AH80" s="78"/>
      <c r="AI80" s="78"/>
      <c r="AJ80" s="78"/>
      <c r="AK80" s="78"/>
      <c r="AL80" s="78"/>
      <c r="AM80" s="78"/>
      <c r="AN80" s="78"/>
      <c r="AO80" s="78"/>
      <c r="AP80" s="78"/>
      <c r="AQ80" s="79"/>
      <c r="AR80" s="78"/>
      <c r="AS80" s="78"/>
      <c r="AT80" s="78"/>
      <c r="AU80" s="78"/>
      <c r="AV80" s="78"/>
      <c r="AW80" s="78"/>
      <c r="AX80" s="78"/>
      <c r="AY80" s="79"/>
      <c r="AZ80" s="78"/>
      <c r="BA80" s="78"/>
      <c r="BB80" s="78"/>
      <c r="BC80" s="78"/>
      <c r="BD80" s="78"/>
      <c r="BE80" s="78"/>
      <c r="BF80" s="78"/>
      <c r="BG80" s="79"/>
      <c r="BH80" s="78">
        <v>10.363</v>
      </c>
      <c r="BI80" s="78">
        <v>9.0969999999999995</v>
      </c>
      <c r="BJ80" s="78">
        <v>3732.1480000000001</v>
      </c>
      <c r="BK80" s="78">
        <v>1258.97</v>
      </c>
      <c r="BL80" s="78">
        <v>929.88800000000003</v>
      </c>
      <c r="BM80" s="78">
        <v>0</v>
      </c>
      <c r="BN80" s="79"/>
      <c r="BO80" s="78">
        <v>2</v>
      </c>
      <c r="BP80" s="78">
        <v>2</v>
      </c>
      <c r="BQ80" s="78">
        <v>126</v>
      </c>
      <c r="BR80" s="78">
        <v>5</v>
      </c>
      <c r="BS80" s="78">
        <v>100</v>
      </c>
      <c r="BT80" s="78">
        <v>0</v>
      </c>
      <c r="BU80"/>
      <c r="BV80" s="77">
        <v>5263.92</v>
      </c>
      <c r="BW80" s="77">
        <v>140.93100000000001</v>
      </c>
      <c r="BX80" s="77">
        <v>308.09399999999999</v>
      </c>
      <c r="BY80" s="77">
        <v>98.463999999999999</v>
      </c>
      <c r="BZ80" s="77">
        <v>113.423</v>
      </c>
      <c r="CA80" s="77">
        <v>0</v>
      </c>
      <c r="CB80" s="77">
        <v>8.9659999999999993</v>
      </c>
      <c r="CC80" s="77">
        <v>6.6680000000000001</v>
      </c>
      <c r="CD80" s="77">
        <v>0</v>
      </c>
    </row>
    <row r="81" spans="1:82">
      <c r="A81" s="77" t="s">
        <v>1698</v>
      </c>
      <c r="B81" s="77">
        <v>61</v>
      </c>
      <c r="C81" s="77">
        <v>10</v>
      </c>
      <c r="D81" s="77">
        <v>4</v>
      </c>
      <c r="E81" s="77">
        <v>2013</v>
      </c>
      <c r="F81" s="77" t="s">
        <v>181</v>
      </c>
      <c r="G81" s="77" t="s">
        <v>1563</v>
      </c>
      <c r="H81" s="77" t="s">
        <v>1564</v>
      </c>
      <c r="I81" s="158"/>
      <c r="J81" s="78">
        <v>5787.888067113081</v>
      </c>
      <c r="K81" s="78">
        <v>205.1966850340948</v>
      </c>
      <c r="L81" s="78">
        <v>361.99335609952652</v>
      </c>
      <c r="M81" s="78">
        <v>4800.1396568088239</v>
      </c>
      <c r="N81" s="78">
        <v>4268.6569518797169</v>
      </c>
      <c r="O81" s="78">
        <v>2354.2648925306412</v>
      </c>
      <c r="P81" s="78">
        <v>1692.32439341551</v>
      </c>
      <c r="Q81" s="78">
        <v>180.193506453922</v>
      </c>
      <c r="R81" s="78">
        <v>211.81247316842999</v>
      </c>
      <c r="S81" s="78">
        <v>253.47184518386001</v>
      </c>
      <c r="T81" s="79"/>
      <c r="U81" s="78">
        <v>372311428</v>
      </c>
      <c r="V81" s="78">
        <v>95382</v>
      </c>
      <c r="W81" s="78">
        <v>9091</v>
      </c>
      <c r="X81" s="78">
        <v>888904</v>
      </c>
      <c r="Y81" s="78">
        <v>950570</v>
      </c>
      <c r="Z81" s="78">
        <v>1286311</v>
      </c>
      <c r="AA81" s="78">
        <v>338779</v>
      </c>
      <c r="AB81" s="78">
        <v>2329439</v>
      </c>
      <c r="AC81" s="78">
        <v>35112537</v>
      </c>
      <c r="AD81" s="78">
        <v>253.47184518386001</v>
      </c>
      <c r="AE81" s="79"/>
      <c r="AF81" s="78"/>
      <c r="AG81" s="78"/>
      <c r="AH81" s="78"/>
      <c r="AI81" s="78"/>
      <c r="AJ81" s="78"/>
      <c r="AK81" s="78"/>
      <c r="AL81" s="78"/>
      <c r="AM81" s="78"/>
      <c r="AN81" s="78"/>
      <c r="AO81" s="78"/>
      <c r="AP81" s="78"/>
      <c r="AQ81" s="79"/>
      <c r="AR81" s="78"/>
      <c r="AS81" s="78"/>
      <c r="AT81" s="78"/>
      <c r="AU81" s="78"/>
      <c r="AV81" s="78"/>
      <c r="AW81" s="78"/>
      <c r="AX81" s="78"/>
      <c r="AY81" s="79"/>
      <c r="AZ81" s="78"/>
      <c r="BA81" s="78"/>
      <c r="BB81" s="78"/>
      <c r="BC81" s="78"/>
      <c r="BD81" s="78"/>
      <c r="BE81" s="78"/>
      <c r="BF81" s="78"/>
      <c r="BG81" s="79"/>
      <c r="BH81" s="78">
        <v>11.23</v>
      </c>
      <c r="BI81" s="78">
        <v>9.7650000000000006</v>
      </c>
      <c r="BJ81" s="78">
        <v>4069.634</v>
      </c>
      <c r="BK81" s="78">
        <v>1173.202</v>
      </c>
      <c r="BL81" s="78">
        <v>879.22300000000007</v>
      </c>
      <c r="BM81" s="78">
        <v>0</v>
      </c>
      <c r="BN81" s="79"/>
      <c r="BO81" s="78">
        <v>2</v>
      </c>
      <c r="BP81" s="78">
        <v>2</v>
      </c>
      <c r="BQ81" s="78">
        <v>135</v>
      </c>
      <c r="BR81" s="78">
        <v>6</v>
      </c>
      <c r="BS81" s="78">
        <v>96</v>
      </c>
      <c r="BT81" s="78">
        <v>0</v>
      </c>
      <c r="BU81"/>
      <c r="BV81" s="77">
        <v>5565.5259999999998</v>
      </c>
      <c r="BW81" s="77">
        <v>155.298</v>
      </c>
      <c r="BX81" s="77">
        <v>293.13499999999999</v>
      </c>
      <c r="BY81" s="77">
        <v>7.98</v>
      </c>
      <c r="BZ81" s="77">
        <v>108.003</v>
      </c>
      <c r="CA81" s="77">
        <v>0</v>
      </c>
      <c r="CB81" s="77">
        <v>8.81</v>
      </c>
      <c r="CC81" s="77">
        <v>4.3019999999999996</v>
      </c>
      <c r="CD81" s="77">
        <v>0</v>
      </c>
    </row>
    <row r="82" spans="1:82">
      <c r="A82" s="77" t="s">
        <v>1699</v>
      </c>
      <c r="B82" s="77">
        <v>62</v>
      </c>
      <c r="C82" s="77">
        <v>11</v>
      </c>
      <c r="D82" s="77">
        <v>4</v>
      </c>
      <c r="E82" s="77">
        <v>2014</v>
      </c>
      <c r="F82" s="77" t="s">
        <v>182</v>
      </c>
      <c r="G82" s="77" t="s">
        <v>1563</v>
      </c>
      <c r="H82" s="77" t="s">
        <v>1564</v>
      </c>
      <c r="I82" s="158"/>
      <c r="J82" s="78">
        <v>5584.8941340039482</v>
      </c>
      <c r="K82" s="78">
        <v>212.22257697287469</v>
      </c>
      <c r="L82" s="78">
        <v>365.97450362282501</v>
      </c>
      <c r="M82" s="78">
        <v>4607.9417960834689</v>
      </c>
      <c r="N82" s="78">
        <v>3730.071136101024</v>
      </c>
      <c r="O82" s="78">
        <v>2263.9801339838432</v>
      </c>
      <c r="P82" s="78">
        <v>1700.9752186026849</v>
      </c>
      <c r="Q82" s="78">
        <v>172.78800858035399</v>
      </c>
      <c r="R82" s="78">
        <v>209.37218502397039</v>
      </c>
      <c r="S82" s="78">
        <v>272.40519207546407</v>
      </c>
      <c r="T82" s="79"/>
      <c r="U82" s="78">
        <v>396883807</v>
      </c>
      <c r="V82" s="78">
        <v>99810</v>
      </c>
      <c r="W82" s="78">
        <v>7367</v>
      </c>
      <c r="X82" s="78">
        <v>873202</v>
      </c>
      <c r="Y82" s="78">
        <v>961409</v>
      </c>
      <c r="Z82" s="78">
        <v>1302817</v>
      </c>
      <c r="AA82" s="78">
        <v>338750</v>
      </c>
      <c r="AB82" s="78">
        <v>2328133</v>
      </c>
      <c r="AC82" s="78">
        <v>34817141</v>
      </c>
      <c r="AD82" s="78">
        <v>272.40519207546402</v>
      </c>
      <c r="AE82" s="79"/>
      <c r="AF82" s="78"/>
      <c r="AG82" s="78"/>
      <c r="AH82" s="78"/>
      <c r="AI82" s="78"/>
      <c r="AJ82" s="78"/>
      <c r="AK82" s="78"/>
      <c r="AL82" s="78"/>
      <c r="AM82" s="78"/>
      <c r="AN82" s="78"/>
      <c r="AO82" s="78"/>
      <c r="AP82" s="78"/>
      <c r="AQ82" s="79"/>
      <c r="AR82" s="78">
        <v>38088</v>
      </c>
      <c r="AS82" s="78">
        <v>3677</v>
      </c>
      <c r="AT82" s="78">
        <v>0</v>
      </c>
      <c r="AU82" s="78">
        <v>4</v>
      </c>
      <c r="AV82" s="78">
        <v>0</v>
      </c>
      <c r="AW82" s="78">
        <v>5</v>
      </c>
      <c r="AX82" s="78"/>
      <c r="AY82" s="79"/>
      <c r="AZ82" s="78">
        <v>155985.29999999999</v>
      </c>
      <c r="BA82" s="78">
        <v>239601.6</v>
      </c>
      <c r="BB82" s="78">
        <v>0</v>
      </c>
      <c r="BC82" s="78">
        <v>1279.5</v>
      </c>
      <c r="BD82" s="78">
        <v>0</v>
      </c>
      <c r="BE82" s="78">
        <v>14172</v>
      </c>
      <c r="BF82" s="78"/>
      <c r="BG82" s="79"/>
      <c r="BH82" s="78">
        <v>10.832000000000001</v>
      </c>
      <c r="BI82" s="78">
        <v>9.3919999999999995</v>
      </c>
      <c r="BJ82" s="78">
        <v>3867.7849999999999</v>
      </c>
      <c r="BK82" s="78">
        <v>1256.808</v>
      </c>
      <c r="BL82" s="78">
        <v>819.11599999999987</v>
      </c>
      <c r="BM82" s="78">
        <v>0</v>
      </c>
      <c r="BN82" s="79"/>
      <c r="BO82" s="78">
        <v>2</v>
      </c>
      <c r="BP82" s="78">
        <v>2</v>
      </c>
      <c r="BQ82" s="78">
        <v>132</v>
      </c>
      <c r="BR82" s="78">
        <v>6</v>
      </c>
      <c r="BS82" s="78">
        <v>95</v>
      </c>
      <c r="BT82" s="78">
        <v>0</v>
      </c>
      <c r="BU82"/>
      <c r="BV82" s="77">
        <v>5434.5709999999999</v>
      </c>
      <c r="BW82" s="77">
        <v>164.89500000000001</v>
      </c>
      <c r="BX82" s="77">
        <v>234.46</v>
      </c>
      <c r="BY82" s="77">
        <v>10.425000000000001</v>
      </c>
      <c r="BZ82" s="77">
        <v>108.343</v>
      </c>
      <c r="CA82" s="77">
        <v>0</v>
      </c>
      <c r="CB82" s="77">
        <v>5.8620000000000001</v>
      </c>
      <c r="CC82" s="77">
        <v>5.3769999999999998</v>
      </c>
      <c r="CD82" s="77">
        <v>0</v>
      </c>
    </row>
    <row r="83" spans="1:82">
      <c r="A83" s="77" t="s">
        <v>1700</v>
      </c>
      <c r="B83" s="77">
        <v>63</v>
      </c>
      <c r="C83" s="77">
        <v>12</v>
      </c>
      <c r="D83" s="77">
        <v>4</v>
      </c>
      <c r="E83" s="77">
        <v>2015</v>
      </c>
      <c r="F83" s="77" t="s">
        <v>183</v>
      </c>
      <c r="G83" s="1029" t="s">
        <v>1563</v>
      </c>
      <c r="H83" s="77" t="s">
        <v>1564</v>
      </c>
      <c r="I83" s="158"/>
      <c r="J83" s="78">
        <v>5208.5845025922717</v>
      </c>
      <c r="K83" s="78">
        <v>237.36639387327759</v>
      </c>
      <c r="L83" s="78">
        <v>473.27831847350922</v>
      </c>
      <c r="M83" s="78">
        <v>4410.7714811616952</v>
      </c>
      <c r="N83" s="78">
        <v>3240.4497247202999</v>
      </c>
      <c r="O83" s="78">
        <v>2261.3325915771998</v>
      </c>
      <c r="P83" s="78">
        <v>1694.7208405664653</v>
      </c>
      <c r="Q83" s="78">
        <v>168.88190196260601</v>
      </c>
      <c r="R83" s="78">
        <v>206.42979400368611</v>
      </c>
      <c r="S83" s="78">
        <v>250.059124091006</v>
      </c>
      <c r="T83" s="79"/>
      <c r="U83" s="78">
        <v>401707044</v>
      </c>
      <c r="V83" s="78">
        <v>99810</v>
      </c>
      <c r="W83" s="78">
        <v>7367</v>
      </c>
      <c r="X83" s="78">
        <v>873202</v>
      </c>
      <c r="Y83" s="78">
        <v>971642</v>
      </c>
      <c r="Z83" s="78">
        <v>1313817</v>
      </c>
      <c r="AA83" s="78">
        <v>337238</v>
      </c>
      <c r="AB83" s="78">
        <v>2324466</v>
      </c>
      <c r="AC83" s="78">
        <v>35285805</v>
      </c>
      <c r="AD83" s="78">
        <v>250.059124091006</v>
      </c>
      <c r="AE83" s="79"/>
      <c r="AF83" s="78">
        <v>2939260845.1220632</v>
      </c>
      <c r="AG83" s="78">
        <v>180029055.872293</v>
      </c>
      <c r="AH83" s="78">
        <v>70384868.415173039</v>
      </c>
      <c r="AI83" s="78">
        <v>5390770152.9271593</v>
      </c>
      <c r="AJ83" s="78">
        <v>4203818272.607224</v>
      </c>
      <c r="AK83" s="78"/>
      <c r="AL83" s="78"/>
      <c r="AM83" s="78">
        <v>318558314.53186351</v>
      </c>
      <c r="AN83" s="78"/>
      <c r="AO83" s="78"/>
      <c r="AP83" s="78">
        <v>13102821509.475777</v>
      </c>
      <c r="AQ83" s="79"/>
      <c r="AR83" s="78">
        <v>43211</v>
      </c>
      <c r="AS83" s="78">
        <v>5657</v>
      </c>
      <c r="AT83" s="78">
        <v>3</v>
      </c>
      <c r="AU83" s="78">
        <v>7</v>
      </c>
      <c r="AV83" s="78">
        <v>0</v>
      </c>
      <c r="AW83" s="78">
        <v>6</v>
      </c>
      <c r="AX83" s="78"/>
      <c r="AY83" s="79"/>
      <c r="AZ83" s="78">
        <v>180446.00000000009</v>
      </c>
      <c r="BA83" s="78">
        <v>399958.90000000008</v>
      </c>
      <c r="BB83" s="78">
        <v>12.8</v>
      </c>
      <c r="BC83" s="78">
        <v>1503.6</v>
      </c>
      <c r="BD83" s="78">
        <v>0</v>
      </c>
      <c r="BE83" s="78">
        <v>15167</v>
      </c>
      <c r="BF83" s="78"/>
      <c r="BG83" s="79"/>
      <c r="BH83" s="78">
        <v>10.78</v>
      </c>
      <c r="BI83" s="78">
        <v>8.7509999999999994</v>
      </c>
      <c r="BJ83" s="78">
        <v>3817.72</v>
      </c>
      <c r="BK83" s="78">
        <v>1116.8720000000001</v>
      </c>
      <c r="BL83" s="78">
        <v>764.06100000000015</v>
      </c>
      <c r="BM83" s="78">
        <v>0</v>
      </c>
      <c r="BN83" s="79"/>
      <c r="BO83" s="78">
        <v>2</v>
      </c>
      <c r="BP83" s="78">
        <v>2</v>
      </c>
      <c r="BQ83" s="78">
        <v>130</v>
      </c>
      <c r="BR83" s="78">
        <v>6</v>
      </c>
      <c r="BS83" s="78">
        <v>91</v>
      </c>
      <c r="BT83" s="78">
        <v>0</v>
      </c>
      <c r="BU83"/>
      <c r="BV83" s="77">
        <v>5206.3590000000004</v>
      </c>
      <c r="BW83" s="77">
        <v>163.488</v>
      </c>
      <c r="BX83" s="77">
        <v>201.65</v>
      </c>
      <c r="BY83" s="77">
        <v>8.09</v>
      </c>
      <c r="BZ83" s="77">
        <v>105.67400000000001</v>
      </c>
      <c r="CA83" s="77">
        <v>0</v>
      </c>
      <c r="CB83" s="77">
        <v>8.5839999999999996</v>
      </c>
      <c r="CC83" s="77">
        <v>6.258</v>
      </c>
      <c r="CD83" s="77">
        <v>18.081</v>
      </c>
    </row>
    <row r="84" spans="1:82">
      <c r="A84" s="77" t="s">
        <v>1701</v>
      </c>
      <c r="B84" s="77">
        <v>64</v>
      </c>
      <c r="C84" s="77">
        <v>13</v>
      </c>
      <c r="D84" s="77">
        <v>4</v>
      </c>
      <c r="E84" s="77">
        <v>2016</v>
      </c>
      <c r="F84" s="77" t="s">
        <v>156</v>
      </c>
      <c r="G84" s="1029" t="s">
        <v>1563</v>
      </c>
      <c r="H84" s="77" t="s">
        <v>1564</v>
      </c>
      <c r="I84" s="158"/>
      <c r="J84" s="78">
        <v>5402.3338065958105</v>
      </c>
      <c r="K84" s="78">
        <v>239.89301750778944</v>
      </c>
      <c r="L84" s="78">
        <v>413.13422786413076</v>
      </c>
      <c r="M84" s="78">
        <v>3631.1318373147028</v>
      </c>
      <c r="N84" s="78">
        <v>3254.1676905861418</v>
      </c>
      <c r="O84" s="78">
        <v>2255.0288715248726</v>
      </c>
      <c r="P84" s="78">
        <v>1645.979512157882</v>
      </c>
      <c r="Q84" s="78">
        <v>163.82660941537765</v>
      </c>
      <c r="R84" s="78">
        <v>213.52957712743165</v>
      </c>
      <c r="S84" s="78">
        <v>313.10350354841603</v>
      </c>
      <c r="T84" s="79"/>
      <c r="U84" s="78">
        <v>411283205</v>
      </c>
      <c r="V84" s="78">
        <v>99810</v>
      </c>
      <c r="W84" s="78">
        <v>7367</v>
      </c>
      <c r="X84" s="78">
        <v>873202</v>
      </c>
      <c r="Y84" s="78">
        <v>980808</v>
      </c>
      <c r="Z84" s="78">
        <v>1326260</v>
      </c>
      <c r="AA84" s="78">
        <v>338768</v>
      </c>
      <c r="AB84" s="78">
        <v>2319438</v>
      </c>
      <c r="AC84" s="78">
        <v>36468749.899233326</v>
      </c>
      <c r="AD84" s="78">
        <v>313.10350354841597</v>
      </c>
      <c r="AE84" s="79"/>
      <c r="AF84" s="78">
        <v>3034782435.1959381</v>
      </c>
      <c r="AG84" s="78">
        <v>174169624.6358749</v>
      </c>
      <c r="AH84" s="78">
        <v>47813662.728024162</v>
      </c>
      <c r="AI84" s="78">
        <v>5070939814.0698509</v>
      </c>
      <c r="AJ84" s="78">
        <v>3875725380.3697309</v>
      </c>
      <c r="AK84" s="78"/>
      <c r="AL84" s="78"/>
      <c r="AM84" s="78">
        <v>318116201.44034868</v>
      </c>
      <c r="AN84" s="78"/>
      <c r="AO84" s="78"/>
      <c r="AP84" s="78">
        <v>12521547118.43977</v>
      </c>
      <c r="AQ84" s="79"/>
      <c r="AR84" s="78">
        <v>47841</v>
      </c>
      <c r="AS84" s="78">
        <v>6815</v>
      </c>
      <c r="AT84" s="78">
        <v>6</v>
      </c>
      <c r="AU84" s="78">
        <v>7</v>
      </c>
      <c r="AV84" s="78">
        <v>0</v>
      </c>
      <c r="AW84" s="78">
        <v>8</v>
      </c>
      <c r="AX84" s="78"/>
      <c r="AY84" s="79"/>
      <c r="AZ84" s="78">
        <v>202617.1</v>
      </c>
      <c r="BA84" s="78">
        <v>526763.20000000019</v>
      </c>
      <c r="BB84" s="78">
        <v>7531.6</v>
      </c>
      <c r="BC84" s="78">
        <v>1555.7</v>
      </c>
      <c r="BD84" s="78">
        <v>0</v>
      </c>
      <c r="BE84" s="78">
        <v>15256</v>
      </c>
      <c r="BF84" s="78"/>
      <c r="BG84" s="79"/>
      <c r="BH84" s="78">
        <v>10.33</v>
      </c>
      <c r="BI84" s="78">
        <v>8.5540000000000003</v>
      </c>
      <c r="BJ84" s="78">
        <v>3993.13</v>
      </c>
      <c r="BK84" s="78">
        <v>1400.6120000000001</v>
      </c>
      <c r="BL84" s="78">
        <v>768.35900000000004</v>
      </c>
      <c r="BM84" s="78">
        <v>0</v>
      </c>
      <c r="BN84" s="79"/>
      <c r="BO84" s="78">
        <v>2</v>
      </c>
      <c r="BP84" s="78">
        <v>2</v>
      </c>
      <c r="BQ84" s="78">
        <v>135</v>
      </c>
      <c r="BR84" s="78">
        <v>6</v>
      </c>
      <c r="BS84" s="78">
        <v>91</v>
      </c>
      <c r="BT84" s="78">
        <v>0</v>
      </c>
      <c r="BU84"/>
      <c r="BV84" s="77">
        <v>5559.3440000000001</v>
      </c>
      <c r="BW84" s="77">
        <v>160.97800000000001</v>
      </c>
      <c r="BX84" s="77">
        <v>210.762</v>
      </c>
      <c r="BY84" s="77">
        <v>8.6920000000000002</v>
      </c>
      <c r="BZ84" s="77">
        <v>103.1</v>
      </c>
      <c r="CA84" s="77">
        <v>0</v>
      </c>
      <c r="CB84" s="77">
        <v>10.191000000000001</v>
      </c>
      <c r="CC84" s="77">
        <v>110.58</v>
      </c>
      <c r="CD84" s="77">
        <v>17.338000000000001</v>
      </c>
    </row>
    <row r="85" spans="1:82">
      <c r="A85" s="77" t="s">
        <v>1702</v>
      </c>
      <c r="B85" s="77">
        <v>65</v>
      </c>
      <c r="C85" s="77">
        <v>14</v>
      </c>
      <c r="D85" s="77">
        <v>4</v>
      </c>
      <c r="E85" s="77">
        <v>2017</v>
      </c>
      <c r="F85" s="77" t="s">
        <v>157</v>
      </c>
      <c r="G85" s="77" t="s">
        <v>1563</v>
      </c>
      <c r="H85" s="77" t="s">
        <v>1564</v>
      </c>
      <c r="I85" s="158"/>
      <c r="J85" s="78">
        <v>5391.0219836622236</v>
      </c>
      <c r="K85" s="78">
        <v>245.40035589671746</v>
      </c>
      <c r="L85" s="78">
        <v>439.99955194281534</v>
      </c>
      <c r="M85" s="78">
        <v>3525.9692305237145</v>
      </c>
      <c r="N85" s="78">
        <v>3550.224882622198</v>
      </c>
      <c r="O85" s="78">
        <v>2229.2007366706825</v>
      </c>
      <c r="P85" s="78">
        <v>1620.6537855543768</v>
      </c>
      <c r="Q85" s="78">
        <v>157.92140633652701</v>
      </c>
      <c r="R85" s="78">
        <v>209.28750501605657</v>
      </c>
      <c r="S85" s="78">
        <v>334.95863775284647</v>
      </c>
      <c r="T85" s="79"/>
      <c r="U85" s="78">
        <v>446964935</v>
      </c>
      <c r="V85" s="78">
        <v>99810</v>
      </c>
      <c r="W85" s="78">
        <v>7367</v>
      </c>
      <c r="X85" s="78">
        <v>873202</v>
      </c>
      <c r="Y85" s="78">
        <v>989296</v>
      </c>
      <c r="Z85" s="78">
        <v>1332818</v>
      </c>
      <c r="AA85" s="78">
        <v>335682</v>
      </c>
      <c r="AB85" s="78">
        <v>2312080</v>
      </c>
      <c r="AC85" s="78">
        <v>36453485.999999993</v>
      </c>
      <c r="AD85" s="78">
        <v>334.95863775284653</v>
      </c>
      <c r="AE85" s="79"/>
      <c r="AF85" s="78">
        <v>3195395316.5594401</v>
      </c>
      <c r="AG85" s="78">
        <v>176804735.24568051</v>
      </c>
      <c r="AH85" s="78">
        <v>71365175.65123722</v>
      </c>
      <c r="AI85" s="78">
        <v>5180685559.4325085</v>
      </c>
      <c r="AJ85" s="78">
        <v>4451951184.66257</v>
      </c>
      <c r="AK85" s="78"/>
      <c r="AL85" s="78"/>
      <c r="AM85" s="78">
        <v>317603220.94016588</v>
      </c>
      <c r="AN85" s="78"/>
      <c r="AO85" s="78"/>
      <c r="AP85" s="78">
        <v>13393805192.491604</v>
      </c>
      <c r="AQ85" s="79"/>
      <c r="AR85" s="78">
        <v>51396</v>
      </c>
      <c r="AS85" s="78">
        <v>7606</v>
      </c>
      <c r="AT85" s="78">
        <v>8</v>
      </c>
      <c r="AU85" s="78">
        <v>7</v>
      </c>
      <c r="AV85" s="78">
        <v>0</v>
      </c>
      <c r="AW85" s="78">
        <v>10</v>
      </c>
      <c r="AX85" s="78"/>
      <c r="AY85" s="79"/>
      <c r="AZ85" s="78">
        <v>220034.8</v>
      </c>
      <c r="BA85" s="78">
        <v>664270.29999999993</v>
      </c>
      <c r="BB85" s="78">
        <v>7570.9000000000005</v>
      </c>
      <c r="BC85" s="78">
        <v>1555.7</v>
      </c>
      <c r="BD85" s="78">
        <v>0</v>
      </c>
      <c r="BE85" s="78">
        <v>42227.72</v>
      </c>
      <c r="BF85" s="78"/>
      <c r="BG85" s="79"/>
      <c r="BH85" s="78">
        <v>9.8699999999999992</v>
      </c>
      <c r="BI85" s="78">
        <v>5.2670000000000003</v>
      </c>
      <c r="BJ85" s="78">
        <v>3958.7420000000002</v>
      </c>
      <c r="BK85" s="78">
        <v>1620.7950000000001</v>
      </c>
      <c r="BL85" s="78">
        <v>766.11099999999999</v>
      </c>
      <c r="BM85" s="78">
        <v>0</v>
      </c>
      <c r="BN85" s="79"/>
      <c r="BO85" s="78">
        <v>2</v>
      </c>
      <c r="BP85" s="78">
        <v>1</v>
      </c>
      <c r="BQ85" s="78">
        <v>131</v>
      </c>
      <c r="BR85" s="78">
        <v>8</v>
      </c>
      <c r="BS85" s="78">
        <v>86</v>
      </c>
      <c r="BT85" s="78">
        <v>0</v>
      </c>
      <c r="BU85"/>
      <c r="BV85" s="77">
        <v>5707.317</v>
      </c>
      <c r="BW85" s="77">
        <v>165.81700000000001</v>
      </c>
      <c r="BX85" s="77">
        <v>239.71</v>
      </c>
      <c r="BY85" s="77">
        <v>7.3929999999999998</v>
      </c>
      <c r="BZ85" s="77">
        <v>106.117</v>
      </c>
      <c r="CA85" s="77">
        <v>0</v>
      </c>
      <c r="CB85" s="77">
        <v>10.305</v>
      </c>
      <c r="CC85" s="77">
        <v>107.16</v>
      </c>
      <c r="CD85" s="77">
        <v>16.966000000000001</v>
      </c>
    </row>
    <row r="86" spans="1:82">
      <c r="A86" s="77" t="s">
        <v>1703</v>
      </c>
      <c r="B86" s="77">
        <v>66</v>
      </c>
      <c r="C86" s="77">
        <v>15</v>
      </c>
      <c r="D86" s="77">
        <v>4</v>
      </c>
      <c r="E86" s="77">
        <v>2018</v>
      </c>
      <c r="F86" s="77" t="s">
        <v>184</v>
      </c>
      <c r="G86" s="77" t="s">
        <v>1563</v>
      </c>
      <c r="H86" s="77" t="s">
        <v>1564</v>
      </c>
      <c r="I86" s="158"/>
      <c r="J86" s="78">
        <v>5287.7284783086134</v>
      </c>
      <c r="K86" s="78">
        <v>227.67239681206675</v>
      </c>
      <c r="L86" s="78">
        <v>407.57727131069299</v>
      </c>
      <c r="M86" s="78">
        <v>3759.7398862088266</v>
      </c>
      <c r="N86" s="78">
        <v>3340.2115051919936</v>
      </c>
      <c r="O86" s="78">
        <v>2196.3483813431599</v>
      </c>
      <c r="P86" s="78">
        <v>1595.4396312796503</v>
      </c>
      <c r="Q86" s="78">
        <v>145.97227059626999</v>
      </c>
      <c r="R86" s="78">
        <v>215.67134088835397</v>
      </c>
      <c r="S86" s="78">
        <v>299.0151297100989</v>
      </c>
      <c r="T86" s="79"/>
      <c r="U86" s="78">
        <v>466555338</v>
      </c>
      <c r="V86" s="78">
        <v>99810</v>
      </c>
      <c r="W86" s="78">
        <v>7367</v>
      </c>
      <c r="X86" s="78">
        <v>873202</v>
      </c>
      <c r="Y86" s="78">
        <v>997384</v>
      </c>
      <c r="Z86" s="78">
        <v>1338320</v>
      </c>
      <c r="AA86" s="78">
        <v>333782</v>
      </c>
      <c r="AB86" s="78">
        <v>2303098</v>
      </c>
      <c r="AC86" s="78">
        <v>37418192</v>
      </c>
      <c r="AD86" s="78">
        <v>299.0151297100989</v>
      </c>
      <c r="AE86" s="79"/>
      <c r="AF86" s="78">
        <v>3001688052.9979649</v>
      </c>
      <c r="AG86" s="78">
        <v>156057523.1080426</v>
      </c>
      <c r="AH86" s="78">
        <v>67037602.895299442</v>
      </c>
      <c r="AI86" s="78">
        <v>4930102831.7157583</v>
      </c>
      <c r="AJ86" s="78">
        <v>4334755588.3253593</v>
      </c>
      <c r="AK86" s="78"/>
      <c r="AL86" s="78"/>
      <c r="AM86" s="78">
        <v>317023997.77777708</v>
      </c>
      <c r="AN86" s="78"/>
      <c r="AO86" s="78"/>
      <c r="AP86" s="78">
        <v>12806665596.820202</v>
      </c>
      <c r="AQ86" s="79"/>
      <c r="AR86" s="78">
        <v>55416</v>
      </c>
      <c r="AS86" s="78">
        <v>8490</v>
      </c>
      <c r="AT86" s="78">
        <v>11</v>
      </c>
      <c r="AU86" s="78">
        <v>10</v>
      </c>
      <c r="AV86" s="78">
        <v>1</v>
      </c>
      <c r="AW86" s="78">
        <v>12</v>
      </c>
      <c r="AX86" s="78"/>
      <c r="AY86" s="79"/>
      <c r="AZ86" s="78">
        <v>239626.30000000104</v>
      </c>
      <c r="BA86" s="78">
        <v>1020127.7</v>
      </c>
      <c r="BB86" s="78">
        <v>7629</v>
      </c>
      <c r="BC86" s="78">
        <v>1667</v>
      </c>
      <c r="BD86" s="78">
        <v>50</v>
      </c>
      <c r="BE86" s="78">
        <v>81478.84</v>
      </c>
      <c r="BF86" s="78"/>
      <c r="BG86" s="79"/>
      <c r="BH86" s="78">
        <v>9.0779999999999994</v>
      </c>
      <c r="BI86" s="78">
        <v>5.3250000000000002</v>
      </c>
      <c r="BJ86" s="78">
        <v>3651.0439999999999</v>
      </c>
      <c r="BK86" s="78">
        <v>1516.26</v>
      </c>
      <c r="BL86" s="78">
        <v>748.59699999999987</v>
      </c>
      <c r="BM86" s="78">
        <v>0</v>
      </c>
      <c r="BN86" s="79"/>
      <c r="BO86" s="78">
        <v>2</v>
      </c>
      <c r="BP86" s="78">
        <v>1</v>
      </c>
      <c r="BQ86" s="78">
        <v>127</v>
      </c>
      <c r="BR86" s="78">
        <v>8</v>
      </c>
      <c r="BS86" s="78">
        <v>84</v>
      </c>
      <c r="BT86" s="78">
        <v>0</v>
      </c>
      <c r="BU86"/>
      <c r="BV86" s="77">
        <v>5386.6549999999997</v>
      </c>
      <c r="BW86" s="77">
        <v>166.96600000000001</v>
      </c>
      <c r="BX86" s="77">
        <v>229.94800000000001</v>
      </c>
      <c r="BY86" s="77">
        <v>5.6429999999999998</v>
      </c>
      <c r="BZ86" s="77">
        <v>107.959</v>
      </c>
      <c r="CA86" s="77">
        <v>3.746</v>
      </c>
      <c r="CB86" s="77">
        <v>10.786</v>
      </c>
      <c r="CC86" s="77">
        <v>2.5000000000000001E-2</v>
      </c>
      <c r="CD86" s="77">
        <v>18.576000000000001</v>
      </c>
    </row>
    <row r="87" spans="1:82">
      <c r="A87" s="77" t="s">
        <v>1704</v>
      </c>
      <c r="B87" s="77">
        <v>67</v>
      </c>
      <c r="C87" s="77">
        <v>16</v>
      </c>
      <c r="D87" s="77">
        <v>4</v>
      </c>
      <c r="E87" s="77">
        <v>2019</v>
      </c>
      <c r="F87" s="77" t="s">
        <v>159</v>
      </c>
      <c r="G87" s="77" t="s">
        <v>1563</v>
      </c>
      <c r="H87" s="77" t="s">
        <v>1564</v>
      </c>
      <c r="I87" s="158"/>
      <c r="J87" s="78">
        <v>4994.6643910013763</v>
      </c>
      <c r="K87" s="78">
        <v>212.00563050901164</v>
      </c>
      <c r="L87" s="78">
        <v>412.00731818077338</v>
      </c>
      <c r="M87" s="78">
        <v>3594.8578168731324</v>
      </c>
      <c r="N87" s="78">
        <v>2943.6219169099518</v>
      </c>
      <c r="O87" s="78">
        <v>2139.5712745460073</v>
      </c>
      <c r="P87" s="78">
        <v>1576.6256200373575</v>
      </c>
      <c r="Q87" s="78">
        <v>141.46358162931301</v>
      </c>
      <c r="R87" s="78">
        <v>208.69764156548331</v>
      </c>
      <c r="S87" s="78">
        <v>325.5394506582208</v>
      </c>
      <c r="T87" s="79"/>
      <c r="U87" s="78">
        <v>453356515</v>
      </c>
      <c r="V87" s="78">
        <v>99810</v>
      </c>
      <c r="W87" s="78">
        <v>7367</v>
      </c>
      <c r="X87" s="78">
        <v>873202</v>
      </c>
      <c r="Y87" s="78">
        <v>1006676</v>
      </c>
      <c r="Z87" s="78">
        <v>1339515</v>
      </c>
      <c r="AA87" s="78">
        <v>327377</v>
      </c>
      <c r="AB87" s="78">
        <v>2292385</v>
      </c>
      <c r="AC87" s="78">
        <v>36801329</v>
      </c>
      <c r="AD87" s="78">
        <v>325.53945065822091</v>
      </c>
      <c r="AE87" s="79"/>
      <c r="AF87" s="78">
        <v>2951665685.0727983</v>
      </c>
      <c r="AG87" s="78">
        <v>152217349.59256801</v>
      </c>
      <c r="AH87" s="78">
        <v>72733312.481835648</v>
      </c>
      <c r="AI87" s="78">
        <v>4922351752.8045979</v>
      </c>
      <c r="AJ87" s="78">
        <v>3915247228.1355491</v>
      </c>
      <c r="AK87" s="78">
        <v>0</v>
      </c>
      <c r="AL87" s="78">
        <v>0</v>
      </c>
      <c r="AM87" s="78">
        <v>312205579.93495923</v>
      </c>
      <c r="AN87" s="78">
        <v>0</v>
      </c>
      <c r="AO87" s="78">
        <v>0</v>
      </c>
      <c r="AP87" s="78">
        <v>12326420908.022308</v>
      </c>
      <c r="AQ87" s="79"/>
      <c r="AR87" s="78">
        <v>59086</v>
      </c>
      <c r="AS87" s="78">
        <v>9253</v>
      </c>
      <c r="AT87" s="78">
        <v>13</v>
      </c>
      <c r="AU87" s="78">
        <v>10</v>
      </c>
      <c r="AV87" s="78">
        <v>1</v>
      </c>
      <c r="AW87" s="78">
        <v>14</v>
      </c>
      <c r="AX87" s="78"/>
      <c r="AY87" s="79"/>
      <c r="AZ87" s="78">
        <v>258102.7000000003</v>
      </c>
      <c r="BA87" s="78">
        <v>1212178.8</v>
      </c>
      <c r="BB87" s="78">
        <v>28049</v>
      </c>
      <c r="BC87" s="78">
        <v>1666.7</v>
      </c>
      <c r="BD87" s="78">
        <v>49.5</v>
      </c>
      <c r="BE87" s="78">
        <v>81785.10500000001</v>
      </c>
      <c r="BF87" s="78"/>
      <c r="BG87" s="79"/>
      <c r="BH87" s="78">
        <v>9.2970000000000006</v>
      </c>
      <c r="BI87" s="78">
        <v>4.4809999999999999</v>
      </c>
      <c r="BJ87" s="78">
        <v>3542.3229999999999</v>
      </c>
      <c r="BK87" s="78">
        <v>1222.4939999999999</v>
      </c>
      <c r="BL87" s="78">
        <v>777.19200000000001</v>
      </c>
      <c r="BM87" s="78">
        <v>0</v>
      </c>
      <c r="BN87" s="79"/>
      <c r="BO87" s="78">
        <v>2</v>
      </c>
      <c r="BP87" s="78">
        <v>1</v>
      </c>
      <c r="BQ87" s="78">
        <v>128</v>
      </c>
      <c r="BR87" s="78">
        <v>8</v>
      </c>
      <c r="BS87" s="78">
        <v>83</v>
      </c>
      <c r="BT87" s="78">
        <v>0</v>
      </c>
      <c r="BU87"/>
      <c r="BV87" s="77">
        <v>5026.9170000000004</v>
      </c>
      <c r="BW87" s="77">
        <v>157.196</v>
      </c>
      <c r="BX87" s="77">
        <v>242.69499999999999</v>
      </c>
      <c r="BY87" s="77">
        <v>3.948</v>
      </c>
      <c r="BZ87" s="77">
        <v>102.711</v>
      </c>
      <c r="CA87" s="77">
        <v>3.7389999999999999</v>
      </c>
      <c r="CB87" s="77">
        <v>8.7579999999999991</v>
      </c>
      <c r="CC87" s="77">
        <v>2.5000000000000001E-2</v>
      </c>
      <c r="CD87" s="77">
        <v>9.798</v>
      </c>
    </row>
    <row r="88" spans="1:82">
      <c r="A88" s="77" t="s">
        <v>1705</v>
      </c>
      <c r="B88" s="77">
        <v>68</v>
      </c>
      <c r="C88" s="77">
        <v>17</v>
      </c>
      <c r="D88" s="77">
        <v>4</v>
      </c>
      <c r="E88" s="77">
        <v>2020</v>
      </c>
      <c r="F88" s="77" t="s">
        <v>160</v>
      </c>
      <c r="G88" s="77" t="s">
        <v>1563</v>
      </c>
      <c r="H88" s="77" t="s">
        <v>1564</v>
      </c>
      <c r="I88" s="158"/>
      <c r="J88" s="78">
        <v>4467.0127726715264</v>
      </c>
      <c r="K88" s="78">
        <v>215.70115769944368</v>
      </c>
      <c r="L88" s="78">
        <v>468.28937130558512</v>
      </c>
      <c r="M88" s="78">
        <v>3135.0796043106907</v>
      </c>
      <c r="N88" s="78">
        <v>3058.9057825409759</v>
      </c>
      <c r="O88" s="78">
        <v>1879.9617653505984</v>
      </c>
      <c r="P88" s="78">
        <v>1478.0126014919363</v>
      </c>
      <c r="Q88" s="78">
        <v>134.55462063301499</v>
      </c>
      <c r="R88" s="78">
        <v>200.62906202551073</v>
      </c>
      <c r="S88" s="78">
        <v>308.395746068878</v>
      </c>
      <c r="T88" s="79"/>
      <c r="U88" s="78">
        <v>435799851</v>
      </c>
      <c r="V88" s="78">
        <v>97512</v>
      </c>
      <c r="W88" s="78">
        <v>11516</v>
      </c>
      <c r="X88" s="78">
        <v>893781</v>
      </c>
      <c r="Y88" s="78">
        <v>1016612</v>
      </c>
      <c r="Z88" s="78">
        <v>1343370</v>
      </c>
      <c r="AA88" s="78">
        <v>326203</v>
      </c>
      <c r="AB88" s="78">
        <v>2282106</v>
      </c>
      <c r="AC88" s="78">
        <v>35565466.999999993</v>
      </c>
      <c r="AD88" s="78">
        <v>308.395746068878</v>
      </c>
      <c r="AE88" s="79"/>
      <c r="AF88" s="78">
        <v>2739240039.2827392</v>
      </c>
      <c r="AG88" s="78">
        <v>150769557.18171871</v>
      </c>
      <c r="AH88" s="78">
        <v>89141027.165365234</v>
      </c>
      <c r="AI88" s="78">
        <v>4533093077.1712246</v>
      </c>
      <c r="AJ88" s="78">
        <v>4201178846.2103581</v>
      </c>
      <c r="AK88" s="78">
        <v>0</v>
      </c>
      <c r="AL88" s="78">
        <v>0</v>
      </c>
      <c r="AM88" s="78">
        <v>297840187.72648466</v>
      </c>
      <c r="AN88" s="78">
        <v>0</v>
      </c>
      <c r="AO88" s="78">
        <v>0</v>
      </c>
      <c r="AP88" s="78">
        <v>12011262734.73789</v>
      </c>
      <c r="AQ88" s="79"/>
      <c r="AR88" s="78">
        <v>62051</v>
      </c>
      <c r="AS88" s="78">
        <v>9871</v>
      </c>
      <c r="AT88" s="78">
        <v>18</v>
      </c>
      <c r="AU88" s="78">
        <v>10</v>
      </c>
      <c r="AV88" s="78">
        <v>1</v>
      </c>
      <c r="AW88" s="78">
        <v>15</v>
      </c>
      <c r="AX88" s="78"/>
      <c r="AY88" s="79"/>
      <c r="AZ88" s="78">
        <v>273425.90000000061</v>
      </c>
      <c r="BA88" s="78">
        <v>1620095.8</v>
      </c>
      <c r="BB88" s="78">
        <v>28148</v>
      </c>
      <c r="BC88" s="78">
        <v>1666.7</v>
      </c>
      <c r="BD88" s="78">
        <v>49.5</v>
      </c>
      <c r="BE88" s="78">
        <v>122885.105</v>
      </c>
      <c r="BF88" s="78"/>
      <c r="BG88" s="79"/>
      <c r="BH88" s="78">
        <v>8.702</v>
      </c>
      <c r="BI88" s="78">
        <v>3.6890000000000001</v>
      </c>
      <c r="BJ88" s="78">
        <v>3369.4490000000001</v>
      </c>
      <c r="BK88" s="78">
        <v>1067.73</v>
      </c>
      <c r="BL88" s="78">
        <v>724.40200000000004</v>
      </c>
      <c r="BM88" s="78">
        <v>0</v>
      </c>
      <c r="BN88" s="79"/>
      <c r="BO88" s="78">
        <v>2</v>
      </c>
      <c r="BP88" s="78">
        <v>1</v>
      </c>
      <c r="BQ88" s="78">
        <v>130</v>
      </c>
      <c r="BR88" s="78">
        <v>8</v>
      </c>
      <c r="BS88" s="78">
        <v>81</v>
      </c>
      <c r="BT88" s="78">
        <v>0</v>
      </c>
      <c r="BU88"/>
      <c r="BV88" s="77">
        <v>4677.9260000000004</v>
      </c>
      <c r="BW88" s="77">
        <v>136.58500000000001</v>
      </c>
      <c r="BX88" s="77">
        <v>237.375</v>
      </c>
      <c r="BY88" s="77">
        <v>3.6230000000000002</v>
      </c>
      <c r="BZ88" s="77">
        <v>92.150999999999996</v>
      </c>
      <c r="CA88" s="77">
        <v>5.3849999999999998</v>
      </c>
      <c r="CB88" s="77">
        <v>9.2379999999999995</v>
      </c>
      <c r="CC88" s="77">
        <v>2.5000000000000001E-2</v>
      </c>
      <c r="CD88" s="77">
        <v>11.664</v>
      </c>
    </row>
    <row r="89" spans="1:82">
      <c r="A89" s="77" t="s">
        <v>1706</v>
      </c>
      <c r="B89" s="77">
        <v>68</v>
      </c>
      <c r="C89" s="77">
        <v>18</v>
      </c>
      <c r="D89" s="77">
        <v>4</v>
      </c>
      <c r="E89" s="77">
        <v>2021</v>
      </c>
      <c r="F89" s="77" t="s">
        <v>161</v>
      </c>
      <c r="G89" s="77" t="s">
        <v>1563</v>
      </c>
      <c r="H89" s="77" t="s">
        <v>1564</v>
      </c>
      <c r="I89" s="158"/>
      <c r="J89" s="78">
        <v>4865.3414440276028</v>
      </c>
      <c r="K89" s="78">
        <v>230.77752733831696</v>
      </c>
      <c r="L89" s="78">
        <v>467.03111090919765</v>
      </c>
      <c r="M89" s="78">
        <v>3552.3470637073674</v>
      </c>
      <c r="N89" s="78">
        <v>2957.4726614855404</v>
      </c>
      <c r="O89" s="78">
        <v>1826.522036179105</v>
      </c>
      <c r="P89" s="78">
        <v>1506.7747792405009</v>
      </c>
      <c r="Q89" s="78">
        <v>132.442687000511</v>
      </c>
      <c r="R89" s="78">
        <v>197.11892846205347</v>
      </c>
      <c r="S89" s="78">
        <v>281.32578009386515</v>
      </c>
      <c r="T89" s="79"/>
      <c r="U89" s="78">
        <v>500337912</v>
      </c>
      <c r="V89" s="78">
        <v>97512</v>
      </c>
      <c r="W89" s="78">
        <v>11516</v>
      </c>
      <c r="X89" s="78">
        <v>893781</v>
      </c>
      <c r="Y89" s="78">
        <v>1023972</v>
      </c>
      <c r="Z89" s="78">
        <v>1343885</v>
      </c>
      <c r="AA89" s="78">
        <v>324274</v>
      </c>
      <c r="AB89" s="78">
        <v>2268355</v>
      </c>
      <c r="AC89" s="78">
        <v>33899028</v>
      </c>
      <c r="AD89" s="78">
        <v>281.32578009386515</v>
      </c>
      <c r="AE89" s="79"/>
      <c r="AF89" s="78">
        <v>3127755922.2238269</v>
      </c>
      <c r="AG89" s="78">
        <v>160363524.08015507</v>
      </c>
      <c r="AH89" s="78">
        <v>74715496.413447976</v>
      </c>
      <c r="AI89" s="78">
        <v>5226281910.8993244</v>
      </c>
      <c r="AJ89" s="78">
        <v>3954421091.4792681</v>
      </c>
      <c r="AK89" s="78">
        <v>0</v>
      </c>
      <c r="AL89" s="78">
        <v>0</v>
      </c>
      <c r="AM89" s="78">
        <v>297753096.2282688</v>
      </c>
      <c r="AN89" s="78">
        <v>0</v>
      </c>
      <c r="AO89" s="78">
        <v>0</v>
      </c>
      <c r="AP89" s="78">
        <v>12841291041.324293</v>
      </c>
      <c r="AQ89" s="79"/>
      <c r="AR89" s="78">
        <v>65385</v>
      </c>
      <c r="AS89" s="78">
        <v>10405</v>
      </c>
      <c r="AT89" s="78">
        <v>18</v>
      </c>
      <c r="AU89" s="78">
        <v>13</v>
      </c>
      <c r="AV89" s="78">
        <v>1</v>
      </c>
      <c r="AW89" s="78">
        <v>18</v>
      </c>
      <c r="AX89" s="78"/>
      <c r="AY89" s="79"/>
      <c r="AZ89" s="78">
        <v>290947.79999998963</v>
      </c>
      <c r="BA89" s="78">
        <v>1773835.599999991</v>
      </c>
      <c r="BB89" s="78">
        <v>28148</v>
      </c>
      <c r="BC89" s="78">
        <v>4669.3</v>
      </c>
      <c r="BD89" s="78">
        <v>49.5</v>
      </c>
      <c r="BE89" s="78">
        <v>125331.931</v>
      </c>
      <c r="BF89" s="78"/>
      <c r="BG89" s="79"/>
      <c r="BH89" s="78">
        <v>7.351</v>
      </c>
      <c r="BI89" s="78">
        <v>3.4830000000000001</v>
      </c>
      <c r="BJ89" s="78">
        <v>3412.2689999999998</v>
      </c>
      <c r="BK89" s="78">
        <v>1122.1500000000001</v>
      </c>
      <c r="BL89" s="78">
        <v>697.16899999999987</v>
      </c>
      <c r="BM89" s="78">
        <v>0</v>
      </c>
      <c r="BN89" s="79"/>
      <c r="BO89" s="78">
        <v>2</v>
      </c>
      <c r="BP89" s="78">
        <v>1</v>
      </c>
      <c r="BQ89" s="78">
        <v>127</v>
      </c>
      <c r="BR89" s="78">
        <v>9</v>
      </c>
      <c r="BS89" s="78">
        <v>78</v>
      </c>
      <c r="BT89" s="78">
        <v>0</v>
      </c>
      <c r="BU89"/>
      <c r="BV89" s="77">
        <v>4690.8130000000001</v>
      </c>
      <c r="BW89" s="77">
        <v>147.10599999999999</v>
      </c>
      <c r="BX89" s="77">
        <v>275.08999999999997</v>
      </c>
      <c r="BY89" s="77">
        <v>3.9529999999999998</v>
      </c>
      <c r="BZ89" s="77">
        <v>87.768000000000001</v>
      </c>
      <c r="CA89" s="77">
        <v>5.49</v>
      </c>
      <c r="CB89" s="77">
        <v>10.619</v>
      </c>
      <c r="CC89" s="77">
        <v>8.5969999999999995</v>
      </c>
      <c r="CD89" s="77">
        <v>12.986000000000001</v>
      </c>
    </row>
    <row r="90" spans="1:82">
      <c r="A90" s="77" t="s">
        <v>1707</v>
      </c>
      <c r="B90" s="77">
        <v>68</v>
      </c>
      <c r="C90" s="77">
        <v>19</v>
      </c>
      <c r="D90" s="77">
        <v>4</v>
      </c>
      <c r="E90" s="77">
        <v>2022</v>
      </c>
      <c r="F90" s="77" t="s">
        <v>162</v>
      </c>
      <c r="G90" s="77" t="s">
        <v>1563</v>
      </c>
      <c r="H90" s="77" t="s">
        <v>1564</v>
      </c>
      <c r="I90" s="158"/>
      <c r="J90" s="78">
        <v>4735.7164330489677</v>
      </c>
      <c r="K90" s="78">
        <v>210.78473234172785</v>
      </c>
      <c r="L90" s="78">
        <v>473.63836366558877</v>
      </c>
      <c r="M90" s="78">
        <v>3280.6313750680115</v>
      </c>
      <c r="N90" s="78">
        <v>3080.3282760411262</v>
      </c>
      <c r="O90" s="78">
        <v>1927.9883007601697</v>
      </c>
      <c r="P90" s="78">
        <v>1480.3830366890579</v>
      </c>
      <c r="Q90" s="78">
        <v>132.89702110415251</v>
      </c>
      <c r="R90" s="78">
        <v>209.14057239309071</v>
      </c>
      <c r="S90" s="78">
        <v>282.46601854241266</v>
      </c>
      <c r="T90" s="79"/>
      <c r="U90" s="78">
        <v>548294887</v>
      </c>
      <c r="V90" s="78">
        <v>97512</v>
      </c>
      <c r="W90" s="78">
        <v>11516</v>
      </c>
      <c r="X90" s="78">
        <v>893781</v>
      </c>
      <c r="Y90" s="78">
        <v>1035949</v>
      </c>
      <c r="Z90" s="78">
        <v>1347766</v>
      </c>
      <c r="AA90" s="78">
        <v>323451</v>
      </c>
      <c r="AB90" s="78">
        <v>2257472</v>
      </c>
      <c r="AC90" s="78">
        <v>36418138</v>
      </c>
      <c r="AD90" s="78">
        <v>282.46601854241266</v>
      </c>
      <c r="AE90" s="79"/>
      <c r="AF90" s="78">
        <v>3082388772.8535509</v>
      </c>
      <c r="AG90" s="78">
        <v>157544215.7021445</v>
      </c>
      <c r="AH90" s="78">
        <v>106363839.28282981</v>
      </c>
      <c r="AI90" s="78">
        <v>4988024511.8301983</v>
      </c>
      <c r="AJ90" s="78">
        <v>4492660536.5387087</v>
      </c>
      <c r="AK90" s="78">
        <v>0</v>
      </c>
      <c r="AL90" s="78">
        <v>0</v>
      </c>
      <c r="AM90" s="78">
        <v>291501251.55981994</v>
      </c>
      <c r="AN90" s="78">
        <v>0</v>
      </c>
      <c r="AO90" s="78">
        <v>0</v>
      </c>
      <c r="AP90" s="78">
        <v>13118483127.767252</v>
      </c>
      <c r="AQ90" s="79"/>
      <c r="AR90" s="78">
        <v>69523</v>
      </c>
      <c r="AS90" s="78">
        <v>10767</v>
      </c>
      <c r="AT90" s="78">
        <v>18</v>
      </c>
      <c r="AU90" s="78">
        <v>13</v>
      </c>
      <c r="AV90" s="78">
        <v>1</v>
      </c>
      <c r="AW90" s="78">
        <v>18</v>
      </c>
      <c r="AX90" s="78"/>
      <c r="AY90" s="79"/>
      <c r="AZ90" s="78">
        <v>314046.1999999847</v>
      </c>
      <c r="BA90" s="78">
        <v>1832921.9999999914</v>
      </c>
      <c r="BB90" s="78">
        <v>28148</v>
      </c>
      <c r="BC90" s="78">
        <v>4669.3</v>
      </c>
      <c r="BD90" s="78">
        <v>49.5</v>
      </c>
      <c r="BE90" s="78">
        <v>125331.93100000001</v>
      </c>
      <c r="BF90" s="78"/>
      <c r="BG90" s="79"/>
      <c r="BH90" s="78"/>
      <c r="BI90" s="78"/>
      <c r="BJ90" s="78"/>
      <c r="BK90" s="78"/>
      <c r="BL90" s="78"/>
      <c r="BM90" s="78"/>
      <c r="BN90" s="79"/>
      <c r="BO90" s="78"/>
      <c r="BP90" s="78"/>
      <c r="BQ90" s="78"/>
      <c r="BR90" s="78"/>
      <c r="BS90" s="78"/>
      <c r="BT90" s="78"/>
      <c r="BU90"/>
      <c r="BV90" s="77"/>
      <c r="BW90" s="77"/>
      <c r="BX90" s="77"/>
      <c r="BY90" s="77"/>
      <c r="BZ90" s="77"/>
      <c r="CA90" s="77"/>
      <c r="CB90" s="77"/>
      <c r="CC90" s="77"/>
      <c r="CD90" s="77"/>
    </row>
    <row r="91" spans="1:82">
      <c r="A91" s="77" t="s">
        <v>2529</v>
      </c>
      <c r="B91" s="77">
        <v>68</v>
      </c>
      <c r="C91" s="77">
        <v>20</v>
      </c>
      <c r="D91" s="77">
        <v>4</v>
      </c>
      <c r="E91" s="77">
        <v>2023</v>
      </c>
      <c r="F91" s="77" t="s">
        <v>2526</v>
      </c>
      <c r="G91" s="77" t="s">
        <v>1563</v>
      </c>
      <c r="H91" s="77" t="s">
        <v>1564</v>
      </c>
      <c r="I91" s="158"/>
      <c r="J91" s="78"/>
      <c r="K91" s="78"/>
      <c r="L91" s="78"/>
      <c r="M91" s="78"/>
      <c r="N91" s="78"/>
      <c r="O91" s="78"/>
      <c r="P91" s="78"/>
      <c r="Q91" s="78"/>
      <c r="R91" s="78"/>
      <c r="S91" s="78"/>
      <c r="T91" s="79"/>
      <c r="U91" s="78"/>
      <c r="V91" s="78"/>
      <c r="W91" s="78"/>
      <c r="X91" s="78"/>
      <c r="Y91" s="78"/>
      <c r="Z91" s="78"/>
      <c r="AA91" s="78"/>
      <c r="AB91" s="78"/>
      <c r="AC91" s="78"/>
      <c r="AD91" s="78"/>
      <c r="AE91" s="79"/>
      <c r="AF91" s="78"/>
      <c r="AG91" s="78"/>
      <c r="AH91" s="78"/>
      <c r="AI91" s="78"/>
      <c r="AJ91" s="78"/>
      <c r="AK91" s="78"/>
      <c r="AL91" s="78"/>
      <c r="AM91" s="78"/>
      <c r="AN91" s="78"/>
      <c r="AO91" s="78"/>
      <c r="AP91" s="78"/>
      <c r="AQ91" s="79"/>
      <c r="AR91" s="78">
        <v>73757</v>
      </c>
      <c r="AS91" s="78">
        <v>10970</v>
      </c>
      <c r="AT91" s="78">
        <v>18</v>
      </c>
      <c r="AU91" s="78">
        <v>14</v>
      </c>
      <c r="AV91" s="78">
        <v>2</v>
      </c>
      <c r="AW91" s="78">
        <v>21</v>
      </c>
      <c r="AX91" s="78"/>
      <c r="AY91" s="79"/>
      <c r="AZ91" s="78">
        <v>336063.89999997773</v>
      </c>
      <c r="BA91" s="78">
        <v>2043005.2999999914</v>
      </c>
      <c r="BB91" s="78">
        <v>28147.4</v>
      </c>
      <c r="BC91" s="78">
        <v>4719.2</v>
      </c>
      <c r="BD91" s="78">
        <v>14949.5</v>
      </c>
      <c r="BE91" s="78">
        <v>273914.11499999999</v>
      </c>
      <c r="BF91" s="78"/>
      <c r="BG91" s="79"/>
      <c r="BH91" s="78"/>
      <c r="BI91" s="78"/>
      <c r="BJ91" s="78"/>
      <c r="BK91" s="78"/>
      <c r="BL91" s="78"/>
      <c r="BM91" s="78"/>
      <c r="BN91" s="79"/>
      <c r="BO91" s="78"/>
      <c r="BP91" s="78"/>
      <c r="BQ91" s="78"/>
      <c r="BR91" s="78"/>
      <c r="BS91" s="78"/>
      <c r="BT91" s="78"/>
      <c r="BU91"/>
      <c r="BV91" s="77"/>
      <c r="BW91" s="77"/>
      <c r="BX91" s="77"/>
      <c r="BY91" s="77"/>
      <c r="BZ91" s="77"/>
      <c r="CA91" s="77"/>
      <c r="CB91" s="77"/>
      <c r="CC91" s="77"/>
      <c r="CD91" s="77"/>
    </row>
    <row r="92" spans="1:82">
      <c r="A92" s="77" t="s">
        <v>2591</v>
      </c>
      <c r="B92" s="77">
        <v>68</v>
      </c>
      <c r="C92" s="77">
        <v>21</v>
      </c>
      <c r="D92" s="77">
        <v>4</v>
      </c>
      <c r="E92" s="77">
        <v>2024</v>
      </c>
      <c r="F92" s="77" t="s">
        <v>2588</v>
      </c>
      <c r="G92" s="77" t="s">
        <v>1563</v>
      </c>
      <c r="H92" s="77" t="s">
        <v>1564</v>
      </c>
      <c r="I92" s="158"/>
      <c r="J92" s="78"/>
      <c r="K92" s="78"/>
      <c r="L92" s="78"/>
      <c r="M92" s="78"/>
      <c r="N92" s="78"/>
      <c r="O92" s="78"/>
      <c r="P92" s="78"/>
      <c r="Q92" s="78"/>
      <c r="R92" s="78"/>
      <c r="S92" s="78"/>
      <c r="T92" s="79"/>
      <c r="U92" s="78"/>
      <c r="V92" s="78"/>
      <c r="W92" s="78"/>
      <c r="X92" s="78"/>
      <c r="Y92" s="78"/>
      <c r="Z92" s="78"/>
      <c r="AA92" s="78"/>
      <c r="AB92" s="78"/>
      <c r="AC92" s="78"/>
      <c r="AD92" s="78"/>
      <c r="AE92" s="79"/>
      <c r="AF92" s="78"/>
      <c r="AG92" s="78"/>
      <c r="AH92" s="78"/>
      <c r="AI92" s="78"/>
      <c r="AJ92" s="78"/>
      <c r="AK92" s="78"/>
      <c r="AL92" s="78"/>
      <c r="AM92" s="78"/>
      <c r="AN92" s="78"/>
      <c r="AO92" s="78"/>
      <c r="AP92" s="78"/>
      <c r="AQ92" s="79"/>
      <c r="AR92" s="78"/>
      <c r="AS92" s="78"/>
      <c r="AT92" s="78"/>
      <c r="AU92" s="78"/>
      <c r="AV92" s="78"/>
      <c r="AW92" s="78"/>
      <c r="AX92" s="78"/>
      <c r="AY92" s="79"/>
      <c r="AZ92" s="78"/>
      <c r="BA92" s="78"/>
      <c r="BB92" s="78"/>
      <c r="BC92" s="78"/>
      <c r="BD92" s="78"/>
      <c r="BE92" s="78"/>
      <c r="BF92" s="78"/>
      <c r="BG92" s="79"/>
      <c r="BH92" s="78"/>
      <c r="BI92" s="78"/>
      <c r="BJ92" s="78"/>
      <c r="BK92" s="78"/>
      <c r="BL92" s="78"/>
      <c r="BM92" s="78"/>
      <c r="BN92" s="79"/>
      <c r="BO92" s="78"/>
      <c r="BP92" s="78"/>
      <c r="BQ92" s="78"/>
      <c r="BR92" s="78"/>
      <c r="BS92" s="78"/>
      <c r="BT92" s="78"/>
      <c r="BU92"/>
      <c r="BV92" s="77"/>
      <c r="BW92" s="77"/>
      <c r="BX92" s="77"/>
      <c r="BY92" s="77"/>
      <c r="BZ92" s="77"/>
      <c r="CA92" s="77"/>
      <c r="CB92" s="77"/>
      <c r="CC92" s="77"/>
      <c r="CD92" s="77"/>
    </row>
    <row r="93" spans="1:82">
      <c r="A93" s="77" t="s">
        <v>1708</v>
      </c>
      <c r="B93" s="77">
        <v>69</v>
      </c>
      <c r="C93" s="77">
        <v>1</v>
      </c>
      <c r="D93" s="77">
        <v>5</v>
      </c>
      <c r="E93" s="77">
        <v>1990</v>
      </c>
      <c r="F93" s="77" t="s">
        <v>788</v>
      </c>
      <c r="G93" s="77" t="s">
        <v>1565</v>
      </c>
      <c r="H93" s="77" t="s">
        <v>1566</v>
      </c>
      <c r="I93" s="158"/>
      <c r="J93" s="78">
        <v>2003.723618417649</v>
      </c>
      <c r="K93" s="78">
        <v>264.397448751924</v>
      </c>
      <c r="L93" s="78">
        <v>409.01110988683661</v>
      </c>
      <c r="M93" s="78">
        <v>850.16809663475215</v>
      </c>
      <c r="N93" s="78">
        <v>1548.9660034193621</v>
      </c>
      <c r="O93" s="78">
        <v>821.24822887224377</v>
      </c>
      <c r="P93" s="78">
        <v>1174.958672547893</v>
      </c>
      <c r="Q93" s="78">
        <v>75.599410821300907</v>
      </c>
      <c r="R93" s="78">
        <v>18.833285808458271</v>
      </c>
      <c r="S93" s="78">
        <v>81.45198000000002</v>
      </c>
      <c r="T93" s="79"/>
      <c r="U93" s="78">
        <v>150107439</v>
      </c>
      <c r="V93" s="78">
        <v>64277</v>
      </c>
      <c r="W93" s="78">
        <v>7556</v>
      </c>
      <c r="X93" s="78">
        <v>337811</v>
      </c>
      <c r="Y93" s="78">
        <v>358562</v>
      </c>
      <c r="Z93" s="78">
        <v>337789</v>
      </c>
      <c r="AA93" s="78">
        <v>285293</v>
      </c>
      <c r="AB93" s="78">
        <v>1227478</v>
      </c>
      <c r="AC93" s="78">
        <v>3261959</v>
      </c>
      <c r="AD93" s="78">
        <v>81.451980000000006</v>
      </c>
      <c r="AE93" s="79"/>
      <c r="AF93" s="78"/>
      <c r="AG93" s="78"/>
      <c r="AH93" s="78"/>
      <c r="AI93" s="78"/>
      <c r="AJ93" s="78"/>
      <c r="AK93" s="78"/>
      <c r="AL93" s="78"/>
      <c r="AM93" s="78"/>
      <c r="AN93" s="78"/>
      <c r="AO93" s="78"/>
      <c r="AP93" s="78"/>
      <c r="AQ93" s="79"/>
      <c r="AR93" s="78"/>
      <c r="AS93" s="78"/>
      <c r="AT93" s="78"/>
      <c r="AU93" s="78"/>
      <c r="AV93" s="78"/>
      <c r="AW93" s="78"/>
      <c r="AX93" s="78"/>
      <c r="AY93" s="79"/>
      <c r="AZ93" s="78"/>
      <c r="BA93" s="78"/>
      <c r="BB93" s="78"/>
      <c r="BC93" s="78"/>
      <c r="BD93" s="78"/>
      <c r="BE93" s="78"/>
      <c r="BF93" s="78"/>
      <c r="BG93" s="79"/>
      <c r="BH93" s="78" t="s">
        <v>789</v>
      </c>
      <c r="BI93" s="78" t="s">
        <v>789</v>
      </c>
      <c r="BJ93" s="78" t="s">
        <v>789</v>
      </c>
      <c r="BK93" s="78" t="s">
        <v>789</v>
      </c>
      <c r="BL93" s="78" t="s">
        <v>789</v>
      </c>
      <c r="BM93" s="78" t="s">
        <v>789</v>
      </c>
      <c r="BN93" s="79"/>
      <c r="BO93" s="78" t="s">
        <v>789</v>
      </c>
      <c r="BP93" s="78" t="s">
        <v>789</v>
      </c>
      <c r="BQ93" s="78" t="s">
        <v>789</v>
      </c>
      <c r="BR93" s="78" t="s">
        <v>789</v>
      </c>
      <c r="BS93" s="78" t="s">
        <v>789</v>
      </c>
      <c r="BT93" s="78" t="s">
        <v>789</v>
      </c>
      <c r="BU93"/>
      <c r="BV93" s="77"/>
      <c r="BW93" s="77"/>
      <c r="BX93" s="77"/>
      <c r="BY93" s="77"/>
      <c r="BZ93" s="77"/>
      <c r="CA93" s="77"/>
      <c r="CB93" s="77"/>
      <c r="CC93" s="77"/>
      <c r="CD93" s="77"/>
    </row>
    <row r="94" spans="1:82">
      <c r="A94" s="77" t="s">
        <v>1709</v>
      </c>
      <c r="B94" s="77">
        <v>70</v>
      </c>
      <c r="C94" s="77">
        <v>2</v>
      </c>
      <c r="D94" s="77">
        <v>5</v>
      </c>
      <c r="E94" s="77">
        <v>2005</v>
      </c>
      <c r="F94" s="77" t="s">
        <v>790</v>
      </c>
      <c r="G94" s="77" t="s">
        <v>1565</v>
      </c>
      <c r="H94" s="77" t="s">
        <v>1566</v>
      </c>
      <c r="I94" s="158"/>
      <c r="J94" s="78">
        <v>2460.4912280130939</v>
      </c>
      <c r="K94" s="78">
        <v>224.77994112066159</v>
      </c>
      <c r="L94" s="78">
        <v>351.45044627178549</v>
      </c>
      <c r="M94" s="78">
        <v>1760.9382773798541</v>
      </c>
      <c r="N94" s="78">
        <v>2400.027177390994</v>
      </c>
      <c r="O94" s="78">
        <v>1232.262247278911</v>
      </c>
      <c r="P94" s="78">
        <v>1136.166175678236</v>
      </c>
      <c r="Q94" s="78">
        <v>68.1259238800221</v>
      </c>
      <c r="R94" s="78">
        <v>79.156567751362516</v>
      </c>
      <c r="S94" s="78">
        <v>138.828194153</v>
      </c>
      <c r="T94" s="79"/>
      <c r="U94" s="78">
        <v>140167156</v>
      </c>
      <c r="V94" s="78">
        <v>56228</v>
      </c>
      <c r="W94" s="78">
        <v>3712</v>
      </c>
      <c r="X94" s="78">
        <v>288144</v>
      </c>
      <c r="Y94" s="78">
        <v>415268</v>
      </c>
      <c r="Z94" s="78">
        <v>586515</v>
      </c>
      <c r="AA94" s="78">
        <v>225938</v>
      </c>
      <c r="AB94" s="78">
        <v>1156356</v>
      </c>
      <c r="AC94" s="78">
        <v>13997200</v>
      </c>
      <c r="AD94" s="78">
        <v>138.828194153</v>
      </c>
      <c r="AE94" s="79"/>
      <c r="AF94" s="78"/>
      <c r="AG94" s="78"/>
      <c r="AH94" s="78"/>
      <c r="AI94" s="78"/>
      <c r="AJ94" s="78"/>
      <c r="AK94" s="78"/>
      <c r="AL94" s="78"/>
      <c r="AM94" s="78"/>
      <c r="AN94" s="78"/>
      <c r="AO94" s="78"/>
      <c r="AP94" s="78"/>
      <c r="AQ94" s="79"/>
      <c r="AR94" s="78"/>
      <c r="AS94" s="78"/>
      <c r="AT94" s="78"/>
      <c r="AU94" s="78"/>
      <c r="AV94" s="78"/>
      <c r="AW94" s="78"/>
      <c r="AX94" s="78"/>
      <c r="AY94" s="79"/>
      <c r="AZ94" s="78"/>
      <c r="BA94" s="78"/>
      <c r="BB94" s="78"/>
      <c r="BC94" s="78"/>
      <c r="BD94" s="78"/>
      <c r="BE94" s="78"/>
      <c r="BF94" s="78"/>
      <c r="BG94" s="79"/>
      <c r="BH94" s="78" t="s">
        <v>789</v>
      </c>
      <c r="BI94" s="78" t="s">
        <v>789</v>
      </c>
      <c r="BJ94" s="78" t="s">
        <v>789</v>
      </c>
      <c r="BK94" s="78" t="s">
        <v>789</v>
      </c>
      <c r="BL94" s="78" t="s">
        <v>789</v>
      </c>
      <c r="BM94" s="78" t="s">
        <v>789</v>
      </c>
      <c r="BN94" s="79"/>
      <c r="BO94" s="78" t="s">
        <v>789</v>
      </c>
      <c r="BP94" s="78" t="s">
        <v>789</v>
      </c>
      <c r="BQ94" s="78" t="s">
        <v>789</v>
      </c>
      <c r="BR94" s="78" t="s">
        <v>789</v>
      </c>
      <c r="BS94" s="78" t="s">
        <v>789</v>
      </c>
      <c r="BT94" s="78" t="s">
        <v>789</v>
      </c>
      <c r="BU94"/>
      <c r="BV94" s="77"/>
      <c r="BW94" s="77"/>
      <c r="BX94" s="77"/>
      <c r="BY94" s="77"/>
      <c r="BZ94" s="77"/>
      <c r="CA94" s="77"/>
      <c r="CB94" s="77"/>
      <c r="CC94" s="77"/>
      <c r="CD94" s="77"/>
    </row>
    <row r="95" spans="1:82">
      <c r="A95" s="77" t="s">
        <v>1710</v>
      </c>
      <c r="B95" s="77">
        <v>71</v>
      </c>
      <c r="C95" s="77">
        <v>3</v>
      </c>
      <c r="D95" s="77">
        <v>5</v>
      </c>
      <c r="E95" s="77">
        <v>2006</v>
      </c>
      <c r="F95" s="77" t="s">
        <v>791</v>
      </c>
      <c r="G95" s="77" t="s">
        <v>1565</v>
      </c>
      <c r="H95" s="77" t="s">
        <v>1566</v>
      </c>
      <c r="I95" s="158"/>
      <c r="J95" s="78" t="s">
        <v>789</v>
      </c>
      <c r="K95" s="78" t="s">
        <v>789</v>
      </c>
      <c r="L95" s="78" t="s">
        <v>789</v>
      </c>
      <c r="M95" s="78" t="s">
        <v>789</v>
      </c>
      <c r="N95" s="78" t="s">
        <v>789</v>
      </c>
      <c r="O95" s="78" t="s">
        <v>789</v>
      </c>
      <c r="P95" s="78" t="s">
        <v>789</v>
      </c>
      <c r="Q95" s="78" t="s">
        <v>789</v>
      </c>
      <c r="R95" s="78" t="s">
        <v>789</v>
      </c>
      <c r="S95" s="78" t="s">
        <v>789</v>
      </c>
      <c r="T95" s="79"/>
      <c r="U95" s="78" t="s">
        <v>789</v>
      </c>
      <c r="V95" s="78" t="s">
        <v>789</v>
      </c>
      <c r="W95" s="78" t="s">
        <v>789</v>
      </c>
      <c r="X95" s="78" t="s">
        <v>789</v>
      </c>
      <c r="Y95" s="78" t="s">
        <v>789</v>
      </c>
      <c r="Z95" s="78" t="s">
        <v>789</v>
      </c>
      <c r="AA95" s="78" t="s">
        <v>789</v>
      </c>
      <c r="AB95" s="78" t="s">
        <v>789</v>
      </c>
      <c r="AC95" s="78" t="s">
        <v>789</v>
      </c>
      <c r="AD95" s="78" t="s">
        <v>789</v>
      </c>
      <c r="AE95" s="79"/>
      <c r="AF95" s="78" t="s">
        <v>789</v>
      </c>
      <c r="AG95" s="78" t="s">
        <v>789</v>
      </c>
      <c r="AH95" s="78" t="s">
        <v>789</v>
      </c>
      <c r="AI95" s="78" t="s">
        <v>789</v>
      </c>
      <c r="AJ95" s="78" t="s">
        <v>789</v>
      </c>
      <c r="AK95" s="78" t="s">
        <v>789</v>
      </c>
      <c r="AL95" s="78" t="s">
        <v>789</v>
      </c>
      <c r="AM95" s="78" t="s">
        <v>789</v>
      </c>
      <c r="AN95" s="78" t="s">
        <v>789</v>
      </c>
      <c r="AO95" s="78" t="s">
        <v>789</v>
      </c>
      <c r="AP95" s="78"/>
      <c r="AQ95" s="79"/>
      <c r="AR95" s="78" t="s">
        <v>789</v>
      </c>
      <c r="AS95" s="78" t="s">
        <v>789</v>
      </c>
      <c r="AT95" s="78" t="s">
        <v>789</v>
      </c>
      <c r="AU95" s="78" t="s">
        <v>789</v>
      </c>
      <c r="AV95" s="78" t="s">
        <v>789</v>
      </c>
      <c r="AW95" s="78" t="s">
        <v>789</v>
      </c>
      <c r="AX95" s="78" t="s">
        <v>789</v>
      </c>
      <c r="AY95" s="79"/>
      <c r="AZ95" s="78" t="s">
        <v>789</v>
      </c>
      <c r="BA95" s="78" t="s">
        <v>789</v>
      </c>
      <c r="BB95" s="78" t="s">
        <v>789</v>
      </c>
      <c r="BC95" s="78" t="s">
        <v>789</v>
      </c>
      <c r="BD95" s="78" t="s">
        <v>789</v>
      </c>
      <c r="BE95" s="78" t="s">
        <v>789</v>
      </c>
      <c r="BF95" s="78" t="s">
        <v>789</v>
      </c>
      <c r="BG95" s="79"/>
      <c r="BH95" s="78" t="s">
        <v>789</v>
      </c>
      <c r="BI95" s="78" t="s">
        <v>789</v>
      </c>
      <c r="BJ95" s="78" t="s">
        <v>789</v>
      </c>
      <c r="BK95" s="78" t="s">
        <v>789</v>
      </c>
      <c r="BL95" s="78" t="s">
        <v>789</v>
      </c>
      <c r="BM95" s="78" t="s">
        <v>789</v>
      </c>
      <c r="BN95" s="79"/>
      <c r="BO95" s="78" t="s">
        <v>789</v>
      </c>
      <c r="BP95" s="78" t="s">
        <v>789</v>
      </c>
      <c r="BQ95" s="78" t="s">
        <v>789</v>
      </c>
      <c r="BR95" s="78" t="s">
        <v>789</v>
      </c>
      <c r="BS95" s="78" t="s">
        <v>789</v>
      </c>
      <c r="BT95" s="78" t="s">
        <v>789</v>
      </c>
      <c r="BU95"/>
      <c r="BV95" s="77"/>
      <c r="BW95" s="77"/>
      <c r="BX95" s="77"/>
      <c r="BY95" s="77"/>
      <c r="BZ95" s="77"/>
      <c r="CA95" s="77"/>
      <c r="CB95" s="77"/>
      <c r="CC95" s="77"/>
      <c r="CD95" s="77"/>
    </row>
    <row r="96" spans="1:82">
      <c r="A96" s="77" t="s">
        <v>1711</v>
      </c>
      <c r="B96" s="77">
        <v>72</v>
      </c>
      <c r="C96" s="77">
        <v>4</v>
      </c>
      <c r="D96" s="77">
        <v>5</v>
      </c>
      <c r="E96" s="77">
        <v>2007</v>
      </c>
      <c r="F96" s="77" t="s">
        <v>792</v>
      </c>
      <c r="G96" s="77" t="s">
        <v>1565</v>
      </c>
      <c r="H96" s="77" t="s">
        <v>1566</v>
      </c>
      <c r="I96" s="158"/>
      <c r="J96" s="78">
        <v>2099.5721368254999</v>
      </c>
      <c r="K96" s="78">
        <v>153.7243874671513</v>
      </c>
      <c r="L96" s="78">
        <v>433.14449213177329</v>
      </c>
      <c r="M96" s="78">
        <v>1674.0613584110861</v>
      </c>
      <c r="N96" s="78">
        <v>2426.543072492088</v>
      </c>
      <c r="O96" s="78">
        <v>1185.9061058834261</v>
      </c>
      <c r="P96" s="78">
        <v>1109.132106336227</v>
      </c>
      <c r="Q96" s="78">
        <v>70.341290553220702</v>
      </c>
      <c r="R96" s="78">
        <v>75.591685694008149</v>
      </c>
      <c r="S96" s="78">
        <v>142.004450463458</v>
      </c>
      <c r="T96" s="79"/>
      <c r="U96" s="78">
        <v>166047554</v>
      </c>
      <c r="V96" s="78">
        <v>51340</v>
      </c>
      <c r="W96" s="78">
        <v>5012</v>
      </c>
      <c r="X96" s="78">
        <v>350204</v>
      </c>
      <c r="Y96" s="78">
        <v>416787</v>
      </c>
      <c r="Z96" s="78">
        <v>586776</v>
      </c>
      <c r="AA96" s="78">
        <v>217200</v>
      </c>
      <c r="AB96" s="78">
        <v>1130823</v>
      </c>
      <c r="AC96" s="78">
        <v>13750353</v>
      </c>
      <c r="AD96" s="78">
        <v>142.004450463458</v>
      </c>
      <c r="AE96" s="79"/>
      <c r="AF96" s="78"/>
      <c r="AG96" s="78"/>
      <c r="AH96" s="78"/>
      <c r="AI96" s="78"/>
      <c r="AJ96" s="78"/>
      <c r="AK96" s="78"/>
      <c r="AL96" s="78"/>
      <c r="AM96" s="78"/>
      <c r="AN96" s="78"/>
      <c r="AO96" s="78"/>
      <c r="AP96" s="78"/>
      <c r="AQ96" s="79"/>
      <c r="AR96" s="78"/>
      <c r="AS96" s="78"/>
      <c r="AT96" s="78"/>
      <c r="AU96" s="78"/>
      <c r="AV96" s="78"/>
      <c r="AW96" s="78"/>
      <c r="AX96" s="78"/>
      <c r="AY96" s="79"/>
      <c r="AZ96" s="78"/>
      <c r="BA96" s="78"/>
      <c r="BB96" s="78"/>
      <c r="BC96" s="78"/>
      <c r="BD96" s="78"/>
      <c r="BE96" s="78"/>
      <c r="BF96" s="78"/>
      <c r="BG96" s="79"/>
      <c r="BH96" s="78" t="s">
        <v>789</v>
      </c>
      <c r="BI96" s="78" t="s">
        <v>789</v>
      </c>
      <c r="BJ96" s="78" t="s">
        <v>789</v>
      </c>
      <c r="BK96" s="78" t="s">
        <v>789</v>
      </c>
      <c r="BL96" s="78" t="s">
        <v>789</v>
      </c>
      <c r="BM96" s="78" t="s">
        <v>789</v>
      </c>
      <c r="BN96" s="79"/>
      <c r="BO96" s="78" t="s">
        <v>789</v>
      </c>
      <c r="BP96" s="78" t="s">
        <v>789</v>
      </c>
      <c r="BQ96" s="78" t="s">
        <v>789</v>
      </c>
      <c r="BR96" s="78" t="s">
        <v>789</v>
      </c>
      <c r="BS96" s="78" t="s">
        <v>789</v>
      </c>
      <c r="BT96" s="78" t="s">
        <v>789</v>
      </c>
      <c r="BU96"/>
      <c r="BV96" s="77"/>
      <c r="BW96" s="77"/>
      <c r="BX96" s="77"/>
      <c r="BY96" s="77"/>
      <c r="BZ96" s="77"/>
      <c r="CA96" s="77"/>
      <c r="CB96" s="77"/>
      <c r="CC96" s="77"/>
      <c r="CD96" s="77"/>
    </row>
    <row r="97" spans="1:82">
      <c r="A97" s="77" t="s">
        <v>1712</v>
      </c>
      <c r="B97" s="77">
        <v>73</v>
      </c>
      <c r="C97" s="77">
        <v>5</v>
      </c>
      <c r="D97" s="77">
        <v>5</v>
      </c>
      <c r="E97" s="77">
        <v>2008</v>
      </c>
      <c r="F97" s="77" t="s">
        <v>793</v>
      </c>
      <c r="G97" s="77" t="s">
        <v>1565</v>
      </c>
      <c r="H97" s="77" t="s">
        <v>1566</v>
      </c>
      <c r="I97" s="158"/>
      <c r="J97" s="78">
        <v>1907.2019898772</v>
      </c>
      <c r="K97" s="78">
        <v>116.287979210945</v>
      </c>
      <c r="L97" s="78">
        <v>390.290206962404</v>
      </c>
      <c r="M97" s="78">
        <v>1749.9626118614001</v>
      </c>
      <c r="N97" s="78">
        <v>1996.012546388557</v>
      </c>
      <c r="O97" s="78">
        <v>1144.411437375745</v>
      </c>
      <c r="P97" s="78">
        <v>1082.3544757818979</v>
      </c>
      <c r="Q97" s="78">
        <v>68.463297877756204</v>
      </c>
      <c r="R97" s="78">
        <v>71.75997008703645</v>
      </c>
      <c r="S97" s="78">
        <v>144.82627238347001</v>
      </c>
      <c r="T97" s="79"/>
      <c r="U97" s="78">
        <v>155584434</v>
      </c>
      <c r="V97" s="78">
        <v>51340</v>
      </c>
      <c r="W97" s="78">
        <v>5012</v>
      </c>
      <c r="X97" s="78">
        <v>350204</v>
      </c>
      <c r="Y97" s="78">
        <v>417941</v>
      </c>
      <c r="Z97" s="78">
        <v>586119</v>
      </c>
      <c r="AA97" s="78">
        <v>212198</v>
      </c>
      <c r="AB97" s="78">
        <v>1118735</v>
      </c>
      <c r="AC97" s="78">
        <v>13554471</v>
      </c>
      <c r="AD97" s="78">
        <v>144.82627238347001</v>
      </c>
      <c r="AE97" s="79"/>
      <c r="AF97" s="78"/>
      <c r="AG97" s="78"/>
      <c r="AH97" s="78"/>
      <c r="AI97" s="78"/>
      <c r="AJ97" s="78"/>
      <c r="AK97" s="78"/>
      <c r="AL97" s="78"/>
      <c r="AM97" s="78"/>
      <c r="AN97" s="78"/>
      <c r="AO97" s="78"/>
      <c r="AP97" s="78"/>
      <c r="AQ97" s="79"/>
      <c r="AR97" s="78"/>
      <c r="AS97" s="78"/>
      <c r="AT97" s="78"/>
      <c r="AU97" s="78"/>
      <c r="AV97" s="78"/>
      <c r="AW97" s="78"/>
      <c r="AX97" s="78"/>
      <c r="AY97" s="79"/>
      <c r="AZ97" s="78"/>
      <c r="BA97" s="78"/>
      <c r="BB97" s="78"/>
      <c r="BC97" s="78"/>
      <c r="BD97" s="78"/>
      <c r="BE97" s="78"/>
      <c r="BF97" s="78"/>
      <c r="BG97" s="79"/>
      <c r="BH97" s="78" t="s">
        <v>789</v>
      </c>
      <c r="BI97" s="78" t="s">
        <v>789</v>
      </c>
      <c r="BJ97" s="78" t="s">
        <v>789</v>
      </c>
      <c r="BK97" s="78" t="s">
        <v>789</v>
      </c>
      <c r="BL97" s="78" t="s">
        <v>789</v>
      </c>
      <c r="BM97" s="78" t="s">
        <v>789</v>
      </c>
      <c r="BN97" s="79"/>
      <c r="BO97" s="78" t="s">
        <v>789</v>
      </c>
      <c r="BP97" s="78" t="s">
        <v>789</v>
      </c>
      <c r="BQ97" s="78" t="s">
        <v>789</v>
      </c>
      <c r="BR97" s="78" t="s">
        <v>789</v>
      </c>
      <c r="BS97" s="78" t="s">
        <v>789</v>
      </c>
      <c r="BT97" s="78" t="s">
        <v>789</v>
      </c>
      <c r="BU97"/>
      <c r="BV97" s="77"/>
      <c r="BW97" s="77"/>
      <c r="BX97" s="77"/>
      <c r="BY97" s="77"/>
      <c r="BZ97" s="77"/>
      <c r="CA97" s="77"/>
      <c r="CB97" s="77"/>
      <c r="CC97" s="77"/>
      <c r="CD97" s="77"/>
    </row>
    <row r="98" spans="1:82">
      <c r="A98" s="77" t="s">
        <v>1713</v>
      </c>
      <c r="B98" s="77">
        <v>74</v>
      </c>
      <c r="C98" s="77">
        <v>6</v>
      </c>
      <c r="D98" s="77">
        <v>5</v>
      </c>
      <c r="E98" s="77">
        <v>2009</v>
      </c>
      <c r="F98" s="77" t="s">
        <v>177</v>
      </c>
      <c r="G98" s="77" t="s">
        <v>1565</v>
      </c>
      <c r="H98" s="77" t="s">
        <v>1566</v>
      </c>
      <c r="I98" s="158"/>
      <c r="J98" s="78">
        <v>1973.870366748303</v>
      </c>
      <c r="K98" s="78">
        <v>121.33063092224749</v>
      </c>
      <c r="L98" s="78">
        <v>453.4899592501626</v>
      </c>
      <c r="M98" s="78">
        <v>1895.1965474161971</v>
      </c>
      <c r="N98" s="78">
        <v>1984.0847448365939</v>
      </c>
      <c r="O98" s="78">
        <v>1162.3197060362229</v>
      </c>
      <c r="P98" s="78">
        <v>1032.1422634575699</v>
      </c>
      <c r="Q98" s="78">
        <v>64.607289533037203</v>
      </c>
      <c r="R98" s="78">
        <v>72.46591512523861</v>
      </c>
      <c r="S98" s="78">
        <v>131.19592768391399</v>
      </c>
      <c r="T98" s="79"/>
      <c r="U98" s="78">
        <v>118479931</v>
      </c>
      <c r="V98" s="78">
        <v>46549</v>
      </c>
      <c r="W98" s="78">
        <v>9665</v>
      </c>
      <c r="X98" s="78">
        <v>363505</v>
      </c>
      <c r="Y98" s="78">
        <v>419270</v>
      </c>
      <c r="Z98" s="78">
        <v>587581</v>
      </c>
      <c r="AA98" s="78">
        <v>207739</v>
      </c>
      <c r="AB98" s="78">
        <v>1108237</v>
      </c>
      <c r="AC98" s="78">
        <v>13353560</v>
      </c>
      <c r="AD98" s="78">
        <v>131.19592768391399</v>
      </c>
      <c r="AE98" s="79"/>
      <c r="AF98" s="78"/>
      <c r="AG98" s="78"/>
      <c r="AH98" s="78"/>
      <c r="AI98" s="78"/>
      <c r="AJ98" s="78"/>
      <c r="AK98" s="78"/>
      <c r="AL98" s="78"/>
      <c r="AM98" s="78"/>
      <c r="AN98" s="78"/>
      <c r="AO98" s="78"/>
      <c r="AP98" s="78"/>
      <c r="AQ98" s="79"/>
      <c r="AR98" s="78"/>
      <c r="AS98" s="78"/>
      <c r="AT98" s="78"/>
      <c r="AU98" s="78"/>
      <c r="AV98" s="78"/>
      <c r="AW98" s="78"/>
      <c r="AX98" s="78"/>
      <c r="AY98" s="79"/>
      <c r="AZ98" s="78"/>
      <c r="BA98" s="78"/>
      <c r="BB98" s="78"/>
      <c r="BC98" s="78"/>
      <c r="BD98" s="78"/>
      <c r="BE98" s="78"/>
      <c r="BF98" s="78"/>
      <c r="BG98" s="79"/>
      <c r="BH98" s="78">
        <v>5.9749999999999996</v>
      </c>
      <c r="BI98" s="78">
        <v>18.949000000000002</v>
      </c>
      <c r="BJ98" s="78">
        <v>1615.0039999999999</v>
      </c>
      <c r="BK98" s="78">
        <v>506.01400000000001</v>
      </c>
      <c r="BL98" s="78">
        <v>512.36799999999994</v>
      </c>
      <c r="BM98" s="78">
        <v>0</v>
      </c>
      <c r="BN98" s="79"/>
      <c r="BO98" s="78">
        <v>2</v>
      </c>
      <c r="BP98" s="78">
        <v>3</v>
      </c>
      <c r="BQ98" s="78">
        <v>65</v>
      </c>
      <c r="BR98" s="78">
        <v>3</v>
      </c>
      <c r="BS98" s="78">
        <v>42</v>
      </c>
      <c r="BT98" s="78">
        <v>0</v>
      </c>
      <c r="BU98"/>
      <c r="BV98" s="77">
        <v>2140.7310000000002</v>
      </c>
      <c r="BW98" s="77">
        <v>2.5720000000000001</v>
      </c>
      <c r="BX98" s="77">
        <v>367.096</v>
      </c>
      <c r="BY98" s="77">
        <v>3.5449999999999999</v>
      </c>
      <c r="BZ98" s="77">
        <v>95.923000000000002</v>
      </c>
      <c r="CA98" s="77">
        <v>0</v>
      </c>
      <c r="CB98" s="77">
        <v>0</v>
      </c>
      <c r="CC98" s="77">
        <v>48.442999999999998</v>
      </c>
      <c r="CD98" s="77">
        <v>0</v>
      </c>
    </row>
    <row r="99" spans="1:82">
      <c r="A99" s="77" t="s">
        <v>1714</v>
      </c>
      <c r="B99" s="77">
        <v>75</v>
      </c>
      <c r="C99" s="77">
        <v>7</v>
      </c>
      <c r="D99" s="77">
        <v>5</v>
      </c>
      <c r="E99" s="77">
        <v>2010</v>
      </c>
      <c r="F99" s="77" t="s">
        <v>178</v>
      </c>
      <c r="G99" s="77" t="s">
        <v>1565</v>
      </c>
      <c r="H99" s="77" t="s">
        <v>1566</v>
      </c>
      <c r="I99" s="158"/>
      <c r="J99" s="78">
        <v>1876.604424025252</v>
      </c>
      <c r="K99" s="78">
        <v>120.2678316083182</v>
      </c>
      <c r="L99" s="78">
        <v>436.86858100697089</v>
      </c>
      <c r="M99" s="78">
        <v>1780.0210799685269</v>
      </c>
      <c r="N99" s="78">
        <v>2327.1117419178681</v>
      </c>
      <c r="O99" s="78">
        <v>1158.477467493434</v>
      </c>
      <c r="P99" s="78">
        <v>1039.0164312468539</v>
      </c>
      <c r="Q99" s="78">
        <v>66.776119234665799</v>
      </c>
      <c r="R99" s="78">
        <v>76.770125961333761</v>
      </c>
      <c r="S99" s="78">
        <v>152.93695112217</v>
      </c>
      <c r="T99" s="79"/>
      <c r="U99" s="78">
        <v>131757929</v>
      </c>
      <c r="V99" s="78">
        <v>46549</v>
      </c>
      <c r="W99" s="78">
        <v>9665</v>
      </c>
      <c r="X99" s="78">
        <v>363505</v>
      </c>
      <c r="Y99" s="78">
        <v>420351</v>
      </c>
      <c r="Z99" s="78">
        <v>588360</v>
      </c>
      <c r="AA99" s="78">
        <v>203900</v>
      </c>
      <c r="AB99" s="78">
        <v>1097588</v>
      </c>
      <c r="AC99" s="78">
        <v>13406257</v>
      </c>
      <c r="AD99" s="78">
        <v>152.93695112217</v>
      </c>
      <c r="AE99" s="79"/>
      <c r="AF99" s="78"/>
      <c r="AG99" s="78"/>
      <c r="AH99" s="78"/>
      <c r="AI99" s="78"/>
      <c r="AJ99" s="78"/>
      <c r="AK99" s="78"/>
      <c r="AL99" s="78"/>
      <c r="AM99" s="78"/>
      <c r="AN99" s="78"/>
      <c r="AO99" s="78"/>
      <c r="AP99" s="78"/>
      <c r="AQ99" s="79"/>
      <c r="AR99" s="78"/>
      <c r="AS99" s="78"/>
      <c r="AT99" s="78"/>
      <c r="AU99" s="78"/>
      <c r="AV99" s="78"/>
      <c r="AW99" s="78"/>
      <c r="AX99" s="78"/>
      <c r="AY99" s="79"/>
      <c r="AZ99" s="78"/>
      <c r="BA99" s="78"/>
      <c r="BB99" s="78"/>
      <c r="BC99" s="78"/>
      <c r="BD99" s="78"/>
      <c r="BE99" s="78"/>
      <c r="BF99" s="78"/>
      <c r="BG99" s="79"/>
      <c r="BH99" s="78">
        <v>6.3719999999999999</v>
      </c>
      <c r="BI99" s="78">
        <v>18.995999999999999</v>
      </c>
      <c r="BJ99" s="78">
        <v>1742.2360000000001</v>
      </c>
      <c r="BK99" s="78">
        <v>147.179</v>
      </c>
      <c r="BL99" s="78">
        <v>566.87</v>
      </c>
      <c r="BM99" s="78">
        <v>0</v>
      </c>
      <c r="BN99" s="79"/>
      <c r="BO99" s="78">
        <v>2</v>
      </c>
      <c r="BP99" s="78">
        <v>3</v>
      </c>
      <c r="BQ99" s="78">
        <v>64</v>
      </c>
      <c r="BR99" s="78">
        <v>3</v>
      </c>
      <c r="BS99" s="78">
        <v>45</v>
      </c>
      <c r="BT99" s="78">
        <v>0</v>
      </c>
      <c r="BU99"/>
      <c r="BV99" s="77">
        <v>1885.249</v>
      </c>
      <c r="BW99" s="77">
        <v>2.2320000000000002</v>
      </c>
      <c r="BX99" s="77">
        <v>408.72</v>
      </c>
      <c r="BY99" s="77">
        <v>27.085000000000001</v>
      </c>
      <c r="BZ99" s="77">
        <v>98.418000000000006</v>
      </c>
      <c r="CA99" s="77">
        <v>0</v>
      </c>
      <c r="CB99" s="77">
        <v>0</v>
      </c>
      <c r="CC99" s="77">
        <v>59.948999999999998</v>
      </c>
      <c r="CD99" s="77">
        <v>0</v>
      </c>
    </row>
    <row r="100" spans="1:82">
      <c r="A100" s="77" t="s">
        <v>1715</v>
      </c>
      <c r="B100" s="77">
        <v>76</v>
      </c>
      <c r="C100" s="77">
        <v>8</v>
      </c>
      <c r="D100" s="77">
        <v>5</v>
      </c>
      <c r="E100" s="77">
        <v>2011</v>
      </c>
      <c r="F100" s="77" t="s">
        <v>179</v>
      </c>
      <c r="G100" s="77" t="s">
        <v>1565</v>
      </c>
      <c r="H100" s="77" t="s">
        <v>1566</v>
      </c>
      <c r="I100" s="158"/>
      <c r="J100" s="78">
        <v>2234.391991963902</v>
      </c>
      <c r="K100" s="78">
        <v>163.37189674405701</v>
      </c>
      <c r="L100" s="78">
        <v>372.87560442069918</v>
      </c>
      <c r="M100" s="78">
        <v>2055.5528851723179</v>
      </c>
      <c r="N100" s="78">
        <v>2175.2840363969258</v>
      </c>
      <c r="O100" s="78">
        <v>1141.4838263979636</v>
      </c>
      <c r="P100" s="78">
        <v>995.7880475720915</v>
      </c>
      <c r="Q100" s="78">
        <v>76.213530585511293</v>
      </c>
      <c r="R100" s="78">
        <v>94.243784436851556</v>
      </c>
      <c r="S100" s="78">
        <v>150.53389430756701</v>
      </c>
      <c r="T100" s="79"/>
      <c r="U100" s="78">
        <v>121095434</v>
      </c>
      <c r="V100" s="78">
        <v>46549</v>
      </c>
      <c r="W100" s="78">
        <v>9665</v>
      </c>
      <c r="X100" s="78">
        <v>363505</v>
      </c>
      <c r="Y100" s="78">
        <v>421338</v>
      </c>
      <c r="Z100" s="78">
        <v>592324</v>
      </c>
      <c r="AA100" s="78">
        <v>201232</v>
      </c>
      <c r="AB100" s="78">
        <v>1086018</v>
      </c>
      <c r="AC100" s="78">
        <v>16430438</v>
      </c>
      <c r="AD100" s="78">
        <v>150.53389430756701</v>
      </c>
      <c r="AE100" s="79"/>
      <c r="AF100" s="78"/>
      <c r="AG100" s="78"/>
      <c r="AH100" s="78"/>
      <c r="AI100" s="78"/>
      <c r="AJ100" s="78"/>
      <c r="AK100" s="78"/>
      <c r="AL100" s="78"/>
      <c r="AM100" s="78"/>
      <c r="AN100" s="78"/>
      <c r="AO100" s="78"/>
      <c r="AP100" s="78"/>
      <c r="AQ100" s="79"/>
      <c r="AR100" s="78"/>
      <c r="AS100" s="78"/>
      <c r="AT100" s="78"/>
      <c r="AU100" s="78"/>
      <c r="AV100" s="78"/>
      <c r="AW100" s="78"/>
      <c r="AX100" s="78"/>
      <c r="AY100" s="79"/>
      <c r="AZ100" s="78"/>
      <c r="BA100" s="78"/>
      <c r="BB100" s="78"/>
      <c r="BC100" s="78"/>
      <c r="BD100" s="78"/>
      <c r="BE100" s="78"/>
      <c r="BF100" s="78"/>
      <c r="BG100" s="79"/>
      <c r="BH100" s="78">
        <v>6.008</v>
      </c>
      <c r="BI100" s="78">
        <v>18.96</v>
      </c>
      <c r="BJ100" s="78">
        <v>1693.3309999999999</v>
      </c>
      <c r="BK100" s="78">
        <v>609.05499999999995</v>
      </c>
      <c r="BL100" s="78">
        <v>533.68999999999994</v>
      </c>
      <c r="BM100" s="78">
        <v>0</v>
      </c>
      <c r="BN100" s="79"/>
      <c r="BO100" s="78">
        <v>2</v>
      </c>
      <c r="BP100" s="78">
        <v>3</v>
      </c>
      <c r="BQ100" s="78">
        <v>67</v>
      </c>
      <c r="BR100" s="78">
        <v>3</v>
      </c>
      <c r="BS100" s="78">
        <v>44</v>
      </c>
      <c r="BT100" s="78">
        <v>0</v>
      </c>
      <c r="BU100"/>
      <c r="BV100" s="77">
        <v>2295.1379999999999</v>
      </c>
      <c r="BW100" s="77">
        <v>72.009</v>
      </c>
      <c r="BX100" s="77">
        <v>328.60599999999999</v>
      </c>
      <c r="BY100" s="77">
        <v>23.268999999999998</v>
      </c>
      <c r="BZ100" s="77">
        <v>108.938</v>
      </c>
      <c r="CA100" s="77">
        <v>0</v>
      </c>
      <c r="CB100" s="77">
        <v>0</v>
      </c>
      <c r="CC100" s="77">
        <v>33.084000000000003</v>
      </c>
      <c r="CD100" s="77">
        <v>0</v>
      </c>
    </row>
    <row r="101" spans="1:82">
      <c r="A101" s="77" t="s">
        <v>1716</v>
      </c>
      <c r="B101" s="77">
        <v>77</v>
      </c>
      <c r="C101" s="77">
        <v>9</v>
      </c>
      <c r="D101" s="77">
        <v>5</v>
      </c>
      <c r="E101" s="77">
        <v>2012</v>
      </c>
      <c r="F101" s="77" t="s">
        <v>180</v>
      </c>
      <c r="G101" s="77" t="s">
        <v>1565</v>
      </c>
      <c r="H101" s="77" t="s">
        <v>1566</v>
      </c>
      <c r="I101" s="158"/>
      <c r="J101" s="78">
        <v>1785.118265905679</v>
      </c>
      <c r="K101" s="78">
        <v>151.88127987173459</v>
      </c>
      <c r="L101" s="78">
        <v>368.19604377456812</v>
      </c>
      <c r="M101" s="78">
        <v>2045.194406983316</v>
      </c>
      <c r="N101" s="78">
        <v>2337.5700296655482</v>
      </c>
      <c r="O101" s="78">
        <v>1141.5793135661092</v>
      </c>
      <c r="P101" s="78">
        <v>992.91372173613877</v>
      </c>
      <c r="Q101" s="78">
        <v>82.056263851918004</v>
      </c>
      <c r="R101" s="78">
        <v>93.357159594823642</v>
      </c>
      <c r="S101" s="78">
        <v>128.79265284371991</v>
      </c>
      <c r="T101" s="79"/>
      <c r="U101" s="78">
        <v>112364176</v>
      </c>
      <c r="V101" s="78">
        <v>46549</v>
      </c>
      <c r="W101" s="78">
        <v>9665</v>
      </c>
      <c r="X101" s="78">
        <v>363505</v>
      </c>
      <c r="Y101" s="78">
        <v>423751</v>
      </c>
      <c r="Z101" s="78">
        <v>597072</v>
      </c>
      <c r="AA101" s="78">
        <v>199516</v>
      </c>
      <c r="AB101" s="78">
        <v>1076205</v>
      </c>
      <c r="AC101" s="78">
        <v>15854306</v>
      </c>
      <c r="AD101" s="78">
        <v>128.79265284371999</v>
      </c>
      <c r="AE101" s="79"/>
      <c r="AF101" s="78"/>
      <c r="AG101" s="78"/>
      <c r="AH101" s="78"/>
      <c r="AI101" s="78"/>
      <c r="AJ101" s="78"/>
      <c r="AK101" s="78"/>
      <c r="AL101" s="78"/>
      <c r="AM101" s="78"/>
      <c r="AN101" s="78"/>
      <c r="AO101" s="78"/>
      <c r="AP101" s="78"/>
      <c r="AQ101" s="79"/>
      <c r="AR101" s="78"/>
      <c r="AS101" s="78"/>
      <c r="AT101" s="78"/>
      <c r="AU101" s="78"/>
      <c r="AV101" s="78"/>
      <c r="AW101" s="78"/>
      <c r="AX101" s="78"/>
      <c r="AY101" s="79"/>
      <c r="AZ101" s="78"/>
      <c r="BA101" s="78"/>
      <c r="BB101" s="78"/>
      <c r="BC101" s="78"/>
      <c r="BD101" s="78"/>
      <c r="BE101" s="78"/>
      <c r="BF101" s="78"/>
      <c r="BG101" s="79"/>
      <c r="BH101" s="78">
        <v>7.7350000000000003</v>
      </c>
      <c r="BI101" s="78">
        <v>19.047999999999998</v>
      </c>
      <c r="BJ101" s="78">
        <v>1456.9359999999999</v>
      </c>
      <c r="BK101" s="78">
        <v>580.96699999999998</v>
      </c>
      <c r="BL101" s="78">
        <v>550.51699999999994</v>
      </c>
      <c r="BM101" s="78">
        <v>0</v>
      </c>
      <c r="BN101" s="79"/>
      <c r="BO101" s="78">
        <v>2</v>
      </c>
      <c r="BP101" s="78">
        <v>3</v>
      </c>
      <c r="BQ101" s="78">
        <v>67</v>
      </c>
      <c r="BR101" s="78">
        <v>3</v>
      </c>
      <c r="BS101" s="78">
        <v>45</v>
      </c>
      <c r="BT101" s="78">
        <v>0</v>
      </c>
      <c r="BU101"/>
      <c r="BV101" s="77">
        <v>2160.0329999999999</v>
      </c>
      <c r="BW101" s="77">
        <v>99.057000000000002</v>
      </c>
      <c r="BX101" s="77">
        <v>231.27099999999999</v>
      </c>
      <c r="BY101" s="77">
        <v>26.161000000000001</v>
      </c>
      <c r="BZ101" s="77">
        <v>65.116</v>
      </c>
      <c r="CA101" s="77">
        <v>0</v>
      </c>
      <c r="CB101" s="77">
        <v>0</v>
      </c>
      <c r="CC101" s="77">
        <v>33.564999999999998</v>
      </c>
      <c r="CD101" s="77">
        <v>0</v>
      </c>
    </row>
    <row r="102" spans="1:82">
      <c r="A102" s="77" t="s">
        <v>1717</v>
      </c>
      <c r="B102" s="77">
        <v>78</v>
      </c>
      <c r="C102" s="77">
        <v>10</v>
      </c>
      <c r="D102" s="77">
        <v>5</v>
      </c>
      <c r="E102" s="77">
        <v>2013</v>
      </c>
      <c r="F102" s="77" t="s">
        <v>181</v>
      </c>
      <c r="G102" s="1029" t="s">
        <v>1565</v>
      </c>
      <c r="H102" s="77" t="s">
        <v>1566</v>
      </c>
      <c r="I102" s="158"/>
      <c r="J102" s="78">
        <v>1847.121523452146</v>
      </c>
      <c r="K102" s="78">
        <v>137.82666187173601</v>
      </c>
      <c r="L102" s="78">
        <v>291.59676083263219</v>
      </c>
      <c r="M102" s="78">
        <v>2018.0232865214391</v>
      </c>
      <c r="N102" s="78">
        <v>2674.4634716254109</v>
      </c>
      <c r="O102" s="78">
        <v>1103.2280489399916</v>
      </c>
      <c r="P102" s="78">
        <v>992.45392678361554</v>
      </c>
      <c r="Q102" s="78">
        <v>82.787218569859903</v>
      </c>
      <c r="R102" s="78">
        <v>94.666783368000978</v>
      </c>
      <c r="S102" s="78">
        <v>148.85951371246361</v>
      </c>
      <c r="T102" s="79"/>
      <c r="U102" s="78">
        <v>110646529</v>
      </c>
      <c r="V102" s="78">
        <v>46549</v>
      </c>
      <c r="W102" s="78">
        <v>9665</v>
      </c>
      <c r="X102" s="78">
        <v>363505</v>
      </c>
      <c r="Y102" s="78">
        <v>425062</v>
      </c>
      <c r="Z102" s="78">
        <v>602776</v>
      </c>
      <c r="AA102" s="78">
        <v>198675</v>
      </c>
      <c r="AB102" s="78">
        <v>1070226</v>
      </c>
      <c r="AC102" s="78">
        <v>15693084</v>
      </c>
      <c r="AD102" s="78">
        <v>148.85951371246361</v>
      </c>
      <c r="AE102" s="79"/>
      <c r="AF102" s="78"/>
      <c r="AG102" s="78"/>
      <c r="AH102" s="78"/>
      <c r="AI102" s="78"/>
      <c r="AJ102" s="78"/>
      <c r="AK102" s="78"/>
      <c r="AL102" s="78"/>
      <c r="AM102" s="78"/>
      <c r="AN102" s="78"/>
      <c r="AO102" s="78"/>
      <c r="AP102" s="78"/>
      <c r="AQ102" s="79"/>
      <c r="AR102" s="78"/>
      <c r="AS102" s="78"/>
      <c r="AT102" s="78"/>
      <c r="AU102" s="78"/>
      <c r="AV102" s="78"/>
      <c r="AW102" s="78"/>
      <c r="AX102" s="78"/>
      <c r="AY102" s="79"/>
      <c r="AZ102" s="78"/>
      <c r="BA102" s="78"/>
      <c r="BB102" s="78"/>
      <c r="BC102" s="78"/>
      <c r="BD102" s="78"/>
      <c r="BE102" s="78"/>
      <c r="BF102" s="78"/>
      <c r="BG102" s="79"/>
      <c r="BH102" s="78">
        <v>8.9009999999999998</v>
      </c>
      <c r="BI102" s="78">
        <v>18.823</v>
      </c>
      <c r="BJ102" s="78">
        <v>1996.6969999999999</v>
      </c>
      <c r="BK102" s="78">
        <v>567.29499999999996</v>
      </c>
      <c r="BL102" s="78">
        <v>614.20999999999992</v>
      </c>
      <c r="BM102" s="78">
        <v>0</v>
      </c>
      <c r="BN102" s="79"/>
      <c r="BO102" s="78">
        <v>2</v>
      </c>
      <c r="BP102" s="78">
        <v>3</v>
      </c>
      <c r="BQ102" s="78">
        <v>63</v>
      </c>
      <c r="BR102" s="78">
        <v>3</v>
      </c>
      <c r="BS102" s="78">
        <v>45</v>
      </c>
      <c r="BT102" s="78">
        <v>0</v>
      </c>
      <c r="BU102"/>
      <c r="BV102" s="77">
        <v>2641.873</v>
      </c>
      <c r="BW102" s="77">
        <v>155.21100000000001</v>
      </c>
      <c r="BX102" s="77">
        <v>271.36</v>
      </c>
      <c r="BY102" s="77">
        <v>30.645</v>
      </c>
      <c r="BZ102" s="77">
        <v>100.255</v>
      </c>
      <c r="CA102" s="77">
        <v>0</v>
      </c>
      <c r="CB102" s="77">
        <v>0</v>
      </c>
      <c r="CC102" s="77">
        <v>6.5819999999999999</v>
      </c>
      <c r="CD102" s="77">
        <v>0</v>
      </c>
    </row>
    <row r="103" spans="1:82">
      <c r="A103" s="77" t="s">
        <v>1718</v>
      </c>
      <c r="B103" s="77">
        <v>79</v>
      </c>
      <c r="C103" s="77">
        <v>11</v>
      </c>
      <c r="D103" s="77">
        <v>5</v>
      </c>
      <c r="E103" s="77">
        <v>2014</v>
      </c>
      <c r="F103" s="77" t="s">
        <v>182</v>
      </c>
      <c r="G103" s="1029" t="s">
        <v>1565</v>
      </c>
      <c r="H103" s="77" t="s">
        <v>1566</v>
      </c>
      <c r="I103" s="158"/>
      <c r="J103" s="78">
        <v>1540.799668321871</v>
      </c>
      <c r="K103" s="78">
        <v>132.77740848317279</v>
      </c>
      <c r="L103" s="78">
        <v>387.7127765219268</v>
      </c>
      <c r="M103" s="78">
        <v>1896.0160456624481</v>
      </c>
      <c r="N103" s="78">
        <v>2169.9270878138468</v>
      </c>
      <c r="O103" s="78">
        <v>1050.4727271850913</v>
      </c>
      <c r="P103" s="78">
        <v>982.8096726537201</v>
      </c>
      <c r="Q103" s="78">
        <v>78.416560101086205</v>
      </c>
      <c r="R103" s="78">
        <v>95.996893374323847</v>
      </c>
      <c r="S103" s="78">
        <v>114.23296387062</v>
      </c>
      <c r="T103" s="79"/>
      <c r="U103" s="78">
        <v>121493567</v>
      </c>
      <c r="V103" s="78">
        <v>41990</v>
      </c>
      <c r="W103" s="78">
        <v>7946</v>
      </c>
      <c r="X103" s="78">
        <v>349691</v>
      </c>
      <c r="Y103" s="78">
        <v>425771</v>
      </c>
      <c r="Z103" s="78">
        <v>604499</v>
      </c>
      <c r="AA103" s="78">
        <v>195727</v>
      </c>
      <c r="AB103" s="78">
        <v>1056579</v>
      </c>
      <c r="AC103" s="78">
        <v>15963617</v>
      </c>
      <c r="AD103" s="78">
        <v>114.23296387062</v>
      </c>
      <c r="AE103" s="79"/>
      <c r="AF103" s="78"/>
      <c r="AG103" s="78"/>
      <c r="AH103" s="78"/>
      <c r="AI103" s="78"/>
      <c r="AJ103" s="78"/>
      <c r="AK103" s="78"/>
      <c r="AL103" s="78"/>
      <c r="AM103" s="78"/>
      <c r="AN103" s="78"/>
      <c r="AO103" s="78"/>
      <c r="AP103" s="78"/>
      <c r="AQ103" s="79"/>
      <c r="AR103" s="78">
        <v>5303</v>
      </c>
      <c r="AS103" s="78">
        <v>337</v>
      </c>
      <c r="AT103" s="78">
        <v>29</v>
      </c>
      <c r="AU103" s="78">
        <v>4</v>
      </c>
      <c r="AV103" s="78">
        <v>0</v>
      </c>
      <c r="AW103" s="78">
        <v>4</v>
      </c>
      <c r="AX103" s="78"/>
      <c r="AY103" s="79"/>
      <c r="AZ103" s="78">
        <v>22072.6</v>
      </c>
      <c r="BA103" s="78">
        <v>50618.6</v>
      </c>
      <c r="BB103" s="78">
        <v>205300</v>
      </c>
      <c r="BC103" s="78">
        <v>5025.5</v>
      </c>
      <c r="BD103" s="78">
        <v>0</v>
      </c>
      <c r="BE103" s="78">
        <v>8565</v>
      </c>
      <c r="BF103" s="78"/>
      <c r="BG103" s="79"/>
      <c r="BH103" s="78">
        <v>7.5469999999999997</v>
      </c>
      <c r="BI103" s="78">
        <v>21.213999999999999</v>
      </c>
      <c r="BJ103" s="78">
        <v>1839.357</v>
      </c>
      <c r="BK103" s="78">
        <v>519.274</v>
      </c>
      <c r="BL103" s="78">
        <v>576.46699999999998</v>
      </c>
      <c r="BM103" s="78">
        <v>0</v>
      </c>
      <c r="BN103" s="79"/>
      <c r="BO103" s="78">
        <v>2</v>
      </c>
      <c r="BP103" s="78">
        <v>3</v>
      </c>
      <c r="BQ103" s="78">
        <v>58</v>
      </c>
      <c r="BR103" s="78">
        <v>3</v>
      </c>
      <c r="BS103" s="78">
        <v>40</v>
      </c>
      <c r="BT103" s="78">
        <v>0</v>
      </c>
      <c r="BU103"/>
      <c r="BV103" s="77">
        <v>2482.3510000000001</v>
      </c>
      <c r="BW103" s="77">
        <v>75.302000000000007</v>
      </c>
      <c r="BX103" s="77">
        <v>260.47500000000002</v>
      </c>
      <c r="BY103" s="77">
        <v>28.233000000000001</v>
      </c>
      <c r="BZ103" s="77">
        <v>98.305999999999997</v>
      </c>
      <c r="CA103" s="77">
        <v>0</v>
      </c>
      <c r="CB103" s="77">
        <v>0</v>
      </c>
      <c r="CC103" s="77">
        <v>19.192</v>
      </c>
      <c r="CD103" s="77">
        <v>0</v>
      </c>
    </row>
    <row r="104" spans="1:82">
      <c r="A104" s="77" t="s">
        <v>1719</v>
      </c>
      <c r="B104" s="77">
        <v>80</v>
      </c>
      <c r="C104" s="77">
        <v>12</v>
      </c>
      <c r="D104" s="77">
        <v>5</v>
      </c>
      <c r="E104" s="77">
        <v>2015</v>
      </c>
      <c r="F104" s="77" t="s">
        <v>183</v>
      </c>
      <c r="G104" s="77" t="s">
        <v>1565</v>
      </c>
      <c r="H104" s="77" t="s">
        <v>1566</v>
      </c>
      <c r="I104" s="158"/>
      <c r="J104" s="78">
        <v>1577.40406151295</v>
      </c>
      <c r="K104" s="78">
        <v>125.22454275896941</v>
      </c>
      <c r="L104" s="78">
        <v>415.08152176061998</v>
      </c>
      <c r="M104" s="78">
        <v>1800.6382873214709</v>
      </c>
      <c r="N104" s="78">
        <v>2101.5935221014911</v>
      </c>
      <c r="O104" s="78">
        <v>1041.1238130243207</v>
      </c>
      <c r="P104" s="78">
        <v>970.67616378384776</v>
      </c>
      <c r="Q104" s="78">
        <v>75.7792787571547</v>
      </c>
      <c r="R104" s="78">
        <v>90.21606342432203</v>
      </c>
      <c r="S104" s="78">
        <v>148.83315123529721</v>
      </c>
      <c r="T104" s="79"/>
      <c r="U104" s="78">
        <v>122413931</v>
      </c>
      <c r="V104" s="78">
        <v>41990</v>
      </c>
      <c r="W104" s="78">
        <v>7946</v>
      </c>
      <c r="X104" s="78">
        <v>349691</v>
      </c>
      <c r="Y104" s="78">
        <v>426035</v>
      </c>
      <c r="Z104" s="78">
        <v>604885</v>
      </c>
      <c r="AA104" s="78">
        <v>193158</v>
      </c>
      <c r="AB104" s="78">
        <v>1043015</v>
      </c>
      <c r="AC104" s="78">
        <v>15420964</v>
      </c>
      <c r="AD104" s="78">
        <v>148.83315123529721</v>
      </c>
      <c r="AE104" s="79"/>
      <c r="AF104" s="78">
        <v>1717283663.7396121</v>
      </c>
      <c r="AG104" s="78">
        <v>88064276.819695801</v>
      </c>
      <c r="AH104" s="78">
        <v>104892981.90457051</v>
      </c>
      <c r="AI104" s="78">
        <v>2234629236.282084</v>
      </c>
      <c r="AJ104" s="78">
        <v>2278200032.4176698</v>
      </c>
      <c r="AK104" s="78"/>
      <c r="AL104" s="78"/>
      <c r="AM104" s="78">
        <v>142940830.4666326</v>
      </c>
      <c r="AN104" s="78"/>
      <c r="AO104" s="78"/>
      <c r="AP104" s="78">
        <v>6566011021.6302643</v>
      </c>
      <c r="AQ104" s="79"/>
      <c r="AR104" s="78">
        <v>5802</v>
      </c>
      <c r="AS104" s="78">
        <v>561</v>
      </c>
      <c r="AT104" s="78">
        <v>46</v>
      </c>
      <c r="AU104" s="78">
        <v>5</v>
      </c>
      <c r="AV104" s="78">
        <v>0</v>
      </c>
      <c r="AW104" s="78">
        <v>4</v>
      </c>
      <c r="AX104" s="78"/>
      <c r="AY104" s="79"/>
      <c r="AZ104" s="78">
        <v>24648.400000000001</v>
      </c>
      <c r="BA104" s="78">
        <v>88785.4</v>
      </c>
      <c r="BB104" s="78">
        <v>277843</v>
      </c>
      <c r="BC104" s="78">
        <v>12549</v>
      </c>
      <c r="BD104" s="78">
        <v>0</v>
      </c>
      <c r="BE104" s="78">
        <v>8565</v>
      </c>
      <c r="BF104" s="78"/>
      <c r="BG104" s="79"/>
      <c r="BH104" s="78">
        <v>6.7720000000000002</v>
      </c>
      <c r="BI104" s="78">
        <v>21.443999999999999</v>
      </c>
      <c r="BJ104" s="78">
        <v>1873.348</v>
      </c>
      <c r="BK104" s="78">
        <v>546.63499999999999</v>
      </c>
      <c r="BL104" s="78">
        <v>571.82599999999991</v>
      </c>
      <c r="BM104" s="78">
        <v>0</v>
      </c>
      <c r="BN104" s="79"/>
      <c r="BO104" s="78">
        <v>2</v>
      </c>
      <c r="BP104" s="78">
        <v>3</v>
      </c>
      <c r="BQ104" s="78">
        <v>55</v>
      </c>
      <c r="BR104" s="78">
        <v>3</v>
      </c>
      <c r="BS104" s="78">
        <v>40</v>
      </c>
      <c r="BT104" s="78">
        <v>0</v>
      </c>
      <c r="BU104"/>
      <c r="BV104" s="77">
        <v>2454.366</v>
      </c>
      <c r="BW104" s="77">
        <v>170.845</v>
      </c>
      <c r="BX104" s="77">
        <v>251.69</v>
      </c>
      <c r="BY104" s="77">
        <v>32.034999999999997</v>
      </c>
      <c r="BZ104" s="77">
        <v>101.947</v>
      </c>
      <c r="CA104" s="77">
        <v>0</v>
      </c>
      <c r="CB104" s="77">
        <v>0</v>
      </c>
      <c r="CC104" s="77">
        <v>6.0049999999999999</v>
      </c>
      <c r="CD104" s="77">
        <v>3.137</v>
      </c>
    </row>
    <row r="105" spans="1:82">
      <c r="A105" s="77" t="s">
        <v>1720</v>
      </c>
      <c r="B105" s="77">
        <v>81</v>
      </c>
      <c r="C105" s="77">
        <v>13</v>
      </c>
      <c r="D105" s="77">
        <v>5</v>
      </c>
      <c r="E105" s="77">
        <v>2016</v>
      </c>
      <c r="F105" s="77" t="s">
        <v>156</v>
      </c>
      <c r="G105" s="77" t="s">
        <v>1565</v>
      </c>
      <c r="H105" s="77" t="s">
        <v>1566</v>
      </c>
      <c r="I105" s="158"/>
      <c r="J105" s="78">
        <v>2017.9636632596648</v>
      </c>
      <c r="K105" s="78">
        <v>133.10795995024682</v>
      </c>
      <c r="L105" s="78">
        <v>393.31692511631962</v>
      </c>
      <c r="M105" s="78">
        <v>1565.1537164984863</v>
      </c>
      <c r="N105" s="78">
        <v>2138.3674863987771</v>
      </c>
      <c r="O105" s="78">
        <v>1029.9125912431555</v>
      </c>
      <c r="P105" s="78">
        <v>967.91085520616969</v>
      </c>
      <c r="Q105" s="78">
        <v>72.694200536452811</v>
      </c>
      <c r="R105" s="78">
        <v>94.792295540627606</v>
      </c>
      <c r="S105" s="78">
        <v>154.55757798959999</v>
      </c>
      <c r="T105" s="79"/>
      <c r="U105" s="78">
        <v>123528453</v>
      </c>
      <c r="V105" s="78">
        <v>41990</v>
      </c>
      <c r="W105" s="78">
        <v>7946</v>
      </c>
      <c r="X105" s="78">
        <v>349691</v>
      </c>
      <c r="Y105" s="78">
        <v>426020</v>
      </c>
      <c r="Z105" s="78">
        <v>605727</v>
      </c>
      <c r="AA105" s="78">
        <v>199211</v>
      </c>
      <c r="AB105" s="78">
        <v>1029196</v>
      </c>
      <c r="AC105" s="78">
        <v>16189590.992269389</v>
      </c>
      <c r="AD105" s="78">
        <v>154.55757798959999</v>
      </c>
      <c r="AE105" s="79"/>
      <c r="AF105" s="78">
        <v>2528816110.917788</v>
      </c>
      <c r="AG105" s="78">
        <v>92612284.159295559</v>
      </c>
      <c r="AH105" s="78">
        <v>70799138.218075842</v>
      </c>
      <c r="AI105" s="78">
        <v>2162032439.2830038</v>
      </c>
      <c r="AJ105" s="78">
        <v>2324205376.3783669</v>
      </c>
      <c r="AK105" s="78"/>
      <c r="AL105" s="78"/>
      <c r="AM105" s="78">
        <v>141156574.16046521</v>
      </c>
      <c r="AN105" s="78"/>
      <c r="AO105" s="78"/>
      <c r="AP105" s="78">
        <v>7319621923.1169949</v>
      </c>
      <c r="AQ105" s="79"/>
      <c r="AR105" s="78">
        <v>6345</v>
      </c>
      <c r="AS105" s="78">
        <v>722</v>
      </c>
      <c r="AT105" s="78">
        <v>88</v>
      </c>
      <c r="AU105" s="78">
        <v>10</v>
      </c>
      <c r="AV105" s="78">
        <v>0</v>
      </c>
      <c r="AW105" s="78">
        <v>6</v>
      </c>
      <c r="AX105" s="78"/>
      <c r="AY105" s="79"/>
      <c r="AZ105" s="78">
        <v>27737.3</v>
      </c>
      <c r="BA105" s="78">
        <v>141375.9</v>
      </c>
      <c r="BB105" s="78">
        <v>352627</v>
      </c>
      <c r="BC105" s="78">
        <v>17685.7</v>
      </c>
      <c r="BD105" s="78">
        <v>0</v>
      </c>
      <c r="BE105" s="78">
        <v>30000.400000000001</v>
      </c>
      <c r="BF105" s="78"/>
      <c r="BG105" s="79"/>
      <c r="BH105" s="78">
        <v>4.181</v>
      </c>
      <c r="BI105" s="78">
        <v>20.681000000000001</v>
      </c>
      <c r="BJ105" s="78">
        <v>1843.5409999999999</v>
      </c>
      <c r="BK105" s="78">
        <v>535.84400000000005</v>
      </c>
      <c r="BL105" s="78">
        <v>565.08799999999997</v>
      </c>
      <c r="BM105" s="78">
        <v>0</v>
      </c>
      <c r="BN105" s="79"/>
      <c r="BO105" s="78">
        <v>1</v>
      </c>
      <c r="BP105" s="78">
        <v>3</v>
      </c>
      <c r="BQ105" s="78">
        <v>62</v>
      </c>
      <c r="BR105" s="78">
        <v>2</v>
      </c>
      <c r="BS105" s="78">
        <v>41</v>
      </c>
      <c r="BT105" s="78">
        <v>0</v>
      </c>
      <c r="BU105"/>
      <c r="BV105" s="77">
        <v>2409.0650000000001</v>
      </c>
      <c r="BW105" s="77">
        <v>176.36799999999999</v>
      </c>
      <c r="BX105" s="77">
        <v>259.10000000000002</v>
      </c>
      <c r="BY105" s="77">
        <v>14.015000000000001</v>
      </c>
      <c r="BZ105" s="77">
        <v>105.318</v>
      </c>
      <c r="CA105" s="77">
        <v>0</v>
      </c>
      <c r="CB105" s="77">
        <v>0</v>
      </c>
      <c r="CC105" s="77">
        <v>5.4690000000000003</v>
      </c>
      <c r="CD105" s="77">
        <v>0</v>
      </c>
    </row>
    <row r="106" spans="1:82">
      <c r="A106" s="77" t="s">
        <v>1721</v>
      </c>
      <c r="B106" s="77">
        <v>82</v>
      </c>
      <c r="C106" s="77">
        <v>14</v>
      </c>
      <c r="D106" s="77">
        <v>5</v>
      </c>
      <c r="E106" s="77">
        <v>2017</v>
      </c>
      <c r="F106" s="77" t="s">
        <v>157</v>
      </c>
      <c r="G106" s="77" t="s">
        <v>1565</v>
      </c>
      <c r="H106" s="77" t="s">
        <v>1566</v>
      </c>
      <c r="I106" s="158"/>
      <c r="J106" s="78">
        <v>1813.801109014169</v>
      </c>
      <c r="K106" s="78">
        <v>129.15192189297127</v>
      </c>
      <c r="L106" s="78">
        <v>379.88906970654938</v>
      </c>
      <c r="M106" s="78">
        <v>1407.91119523164</v>
      </c>
      <c r="N106" s="78">
        <v>2298.5527303245431</v>
      </c>
      <c r="O106" s="78">
        <v>1014.5670052958739</v>
      </c>
      <c r="P106" s="78">
        <v>952.76088679958241</v>
      </c>
      <c r="Q106" s="78">
        <v>69.331177533535595</v>
      </c>
      <c r="R106" s="78">
        <v>86.489392897226949</v>
      </c>
      <c r="S106" s="78">
        <v>138.75805347896289</v>
      </c>
      <c r="T106" s="79"/>
      <c r="U106" s="78">
        <v>137544978</v>
      </c>
      <c r="V106" s="78">
        <v>41990</v>
      </c>
      <c r="W106" s="78">
        <v>7946</v>
      </c>
      <c r="X106" s="78">
        <v>349691</v>
      </c>
      <c r="Y106" s="78">
        <v>425933</v>
      </c>
      <c r="Z106" s="78">
        <v>606600</v>
      </c>
      <c r="AA106" s="78">
        <v>197343</v>
      </c>
      <c r="AB106" s="78">
        <v>1015057</v>
      </c>
      <c r="AC106" s="78">
        <v>15064635</v>
      </c>
      <c r="AD106" s="78">
        <v>138.75805347896289</v>
      </c>
      <c r="AE106" s="79"/>
      <c r="AF106" s="78">
        <v>2321256872.3913488</v>
      </c>
      <c r="AG106" s="78">
        <v>88671438.321966365</v>
      </c>
      <c r="AH106" s="78">
        <v>82151850.469741672</v>
      </c>
      <c r="AI106" s="78">
        <v>2060393254.705899</v>
      </c>
      <c r="AJ106" s="78">
        <v>2388116690.1051741</v>
      </c>
      <c r="AK106" s="78"/>
      <c r="AL106" s="78"/>
      <c r="AM106" s="78">
        <v>139435215.32034451</v>
      </c>
      <c r="AN106" s="78"/>
      <c r="AO106" s="78"/>
      <c r="AP106" s="78">
        <v>7080025321.3144751</v>
      </c>
      <c r="AQ106" s="79"/>
      <c r="AR106" s="78">
        <v>6706</v>
      </c>
      <c r="AS106" s="78">
        <v>813</v>
      </c>
      <c r="AT106" s="78">
        <v>166</v>
      </c>
      <c r="AU106" s="78">
        <v>12</v>
      </c>
      <c r="AV106" s="78">
        <v>0</v>
      </c>
      <c r="AW106" s="78">
        <v>9</v>
      </c>
      <c r="AX106" s="78"/>
      <c r="AY106" s="79"/>
      <c r="AZ106" s="78">
        <v>29825.899999999991</v>
      </c>
      <c r="BA106" s="78">
        <v>181320.8</v>
      </c>
      <c r="BB106" s="78">
        <v>367493.8</v>
      </c>
      <c r="BC106" s="78">
        <v>26471.7</v>
      </c>
      <c r="BD106" s="78">
        <v>0</v>
      </c>
      <c r="BE106" s="78">
        <v>30810.400000000001</v>
      </c>
      <c r="BF106" s="78"/>
      <c r="BG106" s="79"/>
      <c r="BH106" s="78">
        <v>12.994999999999999</v>
      </c>
      <c r="BI106" s="78">
        <v>20.782</v>
      </c>
      <c r="BJ106" s="78">
        <v>1935.248</v>
      </c>
      <c r="BK106" s="78">
        <v>512.54100000000005</v>
      </c>
      <c r="BL106" s="78">
        <v>565.89700000000005</v>
      </c>
      <c r="BM106" s="78">
        <v>0</v>
      </c>
      <c r="BN106" s="79"/>
      <c r="BO106" s="78">
        <v>2</v>
      </c>
      <c r="BP106" s="78">
        <v>3</v>
      </c>
      <c r="BQ106" s="78">
        <v>64</v>
      </c>
      <c r="BR106" s="78">
        <v>2</v>
      </c>
      <c r="BS106" s="78">
        <v>43</v>
      </c>
      <c r="BT106" s="78">
        <v>0</v>
      </c>
      <c r="BU106"/>
      <c r="BV106" s="77">
        <v>2482.4180000000001</v>
      </c>
      <c r="BW106" s="77">
        <v>180.351</v>
      </c>
      <c r="BX106" s="77">
        <v>255.303</v>
      </c>
      <c r="BY106" s="77">
        <v>16.437000000000001</v>
      </c>
      <c r="BZ106" s="77">
        <v>106.19199999999999</v>
      </c>
      <c r="CA106" s="77">
        <v>0</v>
      </c>
      <c r="CB106" s="77">
        <v>0</v>
      </c>
      <c r="CC106" s="77">
        <v>3.6560000000000001</v>
      </c>
      <c r="CD106" s="77">
        <v>3.1059999999999999</v>
      </c>
    </row>
    <row r="107" spans="1:82">
      <c r="A107" s="77" t="s">
        <v>1722</v>
      </c>
      <c r="B107" s="77">
        <v>83</v>
      </c>
      <c r="C107" s="77">
        <v>15</v>
      </c>
      <c r="D107" s="77">
        <v>5</v>
      </c>
      <c r="E107" s="77">
        <v>2018</v>
      </c>
      <c r="F107" s="77" t="s">
        <v>184</v>
      </c>
      <c r="G107" s="77" t="s">
        <v>1565</v>
      </c>
      <c r="H107" s="77" t="s">
        <v>1566</v>
      </c>
      <c r="I107" s="158"/>
      <c r="J107" s="78">
        <v>1954.6272512866474</v>
      </c>
      <c r="K107" s="78">
        <v>122.12694722024757</v>
      </c>
      <c r="L107" s="78">
        <v>348.16138988276839</v>
      </c>
      <c r="M107" s="78">
        <v>1475.1860332225608</v>
      </c>
      <c r="N107" s="78">
        <v>1957.954412299413</v>
      </c>
      <c r="O107" s="78">
        <v>992.63682165115495</v>
      </c>
      <c r="P107" s="78">
        <v>937.49321773424447</v>
      </c>
      <c r="Q107" s="78">
        <v>63.394967306043</v>
      </c>
      <c r="R107" s="78">
        <v>79.30685243654375</v>
      </c>
      <c r="S107" s="78">
        <v>137.71369942328198</v>
      </c>
      <c r="T107" s="79"/>
      <c r="U107" s="78">
        <v>133576925</v>
      </c>
      <c r="V107" s="78">
        <v>41990</v>
      </c>
      <c r="W107" s="78">
        <v>7946</v>
      </c>
      <c r="X107" s="78">
        <v>349691</v>
      </c>
      <c r="Y107" s="78">
        <v>425775</v>
      </c>
      <c r="Z107" s="78">
        <v>604852</v>
      </c>
      <c r="AA107" s="78">
        <v>196133</v>
      </c>
      <c r="AB107" s="78">
        <v>1000223</v>
      </c>
      <c r="AC107" s="78">
        <v>13759450</v>
      </c>
      <c r="AD107" s="78">
        <v>137.71369942328201</v>
      </c>
      <c r="AE107" s="79"/>
      <c r="AF107" s="78">
        <v>2461455334.1171169</v>
      </c>
      <c r="AG107" s="78">
        <v>82967127.340501934</v>
      </c>
      <c r="AH107" s="78">
        <v>79167313.483773604</v>
      </c>
      <c r="AI107" s="78">
        <v>2080789318.172729</v>
      </c>
      <c r="AJ107" s="78">
        <v>2148522965.5751748</v>
      </c>
      <c r="AK107" s="78"/>
      <c r="AL107" s="78"/>
      <c r="AM107" s="78">
        <v>137681806.90933761</v>
      </c>
      <c r="AN107" s="78"/>
      <c r="AO107" s="78"/>
      <c r="AP107" s="78">
        <v>6990583865.5986347</v>
      </c>
      <c r="AQ107" s="79"/>
      <c r="AR107" s="78">
        <v>7203</v>
      </c>
      <c r="AS107" s="78">
        <v>958</v>
      </c>
      <c r="AT107" s="78">
        <v>262</v>
      </c>
      <c r="AU107" s="78">
        <v>12</v>
      </c>
      <c r="AV107" s="78">
        <v>0</v>
      </c>
      <c r="AW107" s="78">
        <v>10</v>
      </c>
      <c r="AX107" s="78"/>
      <c r="AY107" s="79"/>
      <c r="AZ107" s="78">
        <v>32590.6</v>
      </c>
      <c r="BA107" s="78">
        <v>233084.79999999999</v>
      </c>
      <c r="BB107" s="78">
        <v>440324</v>
      </c>
      <c r="BC107" s="78">
        <v>26442</v>
      </c>
      <c r="BD107" s="78">
        <v>0</v>
      </c>
      <c r="BE107" s="78">
        <v>37865</v>
      </c>
      <c r="BF107" s="78"/>
      <c r="BG107" s="79"/>
      <c r="BH107" s="78">
        <v>15.22</v>
      </c>
      <c r="BI107" s="78">
        <v>19.646000000000001</v>
      </c>
      <c r="BJ107" s="78">
        <v>1899.346</v>
      </c>
      <c r="BK107" s="78">
        <v>492.49</v>
      </c>
      <c r="BL107" s="78">
        <v>536.20500000000004</v>
      </c>
      <c r="BM107" s="78">
        <v>0</v>
      </c>
      <c r="BN107" s="79"/>
      <c r="BO107" s="78">
        <v>3</v>
      </c>
      <c r="BP107" s="78">
        <v>3</v>
      </c>
      <c r="BQ107" s="78">
        <v>67</v>
      </c>
      <c r="BR107" s="78">
        <v>2</v>
      </c>
      <c r="BS107" s="78">
        <v>43</v>
      </c>
      <c r="BT107" s="78">
        <v>0</v>
      </c>
      <c r="BU107"/>
      <c r="BV107" s="77">
        <v>2429.0250000000001</v>
      </c>
      <c r="BW107" s="77">
        <v>166.71700000000001</v>
      </c>
      <c r="BX107" s="77">
        <v>241.12</v>
      </c>
      <c r="BY107" s="77">
        <v>16.888999999999999</v>
      </c>
      <c r="BZ107" s="77">
        <v>100.196</v>
      </c>
      <c r="CA107" s="77">
        <v>0</v>
      </c>
      <c r="CB107" s="77">
        <v>0</v>
      </c>
      <c r="CC107" s="77">
        <v>5.343</v>
      </c>
      <c r="CD107" s="77">
        <v>3.617</v>
      </c>
    </row>
    <row r="108" spans="1:82">
      <c r="A108" s="77" t="s">
        <v>1723</v>
      </c>
      <c r="B108" s="77">
        <v>84</v>
      </c>
      <c r="C108" s="77">
        <v>16</v>
      </c>
      <c r="D108" s="77">
        <v>5</v>
      </c>
      <c r="E108" s="77">
        <v>2019</v>
      </c>
      <c r="F108" s="77" t="s">
        <v>159</v>
      </c>
      <c r="G108" s="77" t="s">
        <v>1565</v>
      </c>
      <c r="H108" s="77" t="s">
        <v>1566</v>
      </c>
      <c r="I108" s="158"/>
      <c r="J108" s="78">
        <v>1784.4585259878629</v>
      </c>
      <c r="K108" s="78">
        <v>114.45111138018103</v>
      </c>
      <c r="L108" s="78">
        <v>351.38536856107885</v>
      </c>
      <c r="M108" s="78">
        <v>1394.134323469272</v>
      </c>
      <c r="N108" s="78">
        <v>1841.9480555832788</v>
      </c>
      <c r="O108" s="78">
        <v>962.17814726316624</v>
      </c>
      <c r="P108" s="78">
        <v>891.32320384533466</v>
      </c>
      <c r="Q108" s="78">
        <v>60.810237702145002</v>
      </c>
      <c r="R108" s="78">
        <v>71.990906798533132</v>
      </c>
      <c r="S108" s="78">
        <v>121.87055831456094</v>
      </c>
      <c r="T108" s="79"/>
      <c r="U108" s="78">
        <v>128617154</v>
      </c>
      <c r="V108" s="78">
        <v>41990</v>
      </c>
      <c r="W108" s="78">
        <v>7946</v>
      </c>
      <c r="X108" s="78">
        <v>349691</v>
      </c>
      <c r="Y108" s="78">
        <v>425547</v>
      </c>
      <c r="Z108" s="78">
        <v>602388</v>
      </c>
      <c r="AA108" s="78">
        <v>185078</v>
      </c>
      <c r="AB108" s="78">
        <v>985416</v>
      </c>
      <c r="AC108" s="78">
        <v>12694734</v>
      </c>
      <c r="AD108" s="78">
        <v>121.87055831456099</v>
      </c>
      <c r="AE108" s="79"/>
      <c r="AF108" s="78">
        <v>2399485529.2257099</v>
      </c>
      <c r="AG108" s="78">
        <v>79825093.077394083</v>
      </c>
      <c r="AH108" s="78">
        <v>82434999.969679952</v>
      </c>
      <c r="AI108" s="78">
        <v>2013509216.6317148</v>
      </c>
      <c r="AJ108" s="78">
        <v>2051292139.1497099</v>
      </c>
      <c r="AK108" s="78">
        <v>0</v>
      </c>
      <c r="AL108" s="78">
        <v>0</v>
      </c>
      <c r="AM108" s="78">
        <v>134206240.99232371</v>
      </c>
      <c r="AN108" s="78">
        <v>0</v>
      </c>
      <c r="AO108" s="78">
        <v>0</v>
      </c>
      <c r="AP108" s="78">
        <v>6760753219.0465326</v>
      </c>
      <c r="AQ108" s="79"/>
      <c r="AR108" s="78">
        <v>7610</v>
      </c>
      <c r="AS108" s="78">
        <v>1065</v>
      </c>
      <c r="AT108" s="78">
        <v>321</v>
      </c>
      <c r="AU108" s="78">
        <v>15</v>
      </c>
      <c r="AV108" s="78">
        <v>1</v>
      </c>
      <c r="AW108" s="78">
        <v>10</v>
      </c>
      <c r="AX108" s="78"/>
      <c r="AY108" s="79"/>
      <c r="AZ108" s="78">
        <v>34979.599999999991</v>
      </c>
      <c r="BA108" s="78">
        <v>242462.6</v>
      </c>
      <c r="BB108" s="78">
        <v>581722.19999999995</v>
      </c>
      <c r="BC108" s="78">
        <v>28809.599999999999</v>
      </c>
      <c r="BD108" s="78">
        <v>46199</v>
      </c>
      <c r="BE108" s="78">
        <v>37865.275999999998</v>
      </c>
      <c r="BF108" s="78"/>
      <c r="BG108" s="79"/>
      <c r="BH108" s="78">
        <v>18.292999999999999</v>
      </c>
      <c r="BI108" s="78">
        <v>23.221</v>
      </c>
      <c r="BJ108" s="78">
        <v>1625.682</v>
      </c>
      <c r="BK108" s="78">
        <v>520.22799999999995</v>
      </c>
      <c r="BL108" s="78">
        <v>540.69900000000007</v>
      </c>
      <c r="BM108" s="78">
        <v>0</v>
      </c>
      <c r="BN108" s="79"/>
      <c r="BO108" s="78">
        <v>4</v>
      </c>
      <c r="BP108" s="78">
        <v>4</v>
      </c>
      <c r="BQ108" s="78">
        <v>63</v>
      </c>
      <c r="BR108" s="78">
        <v>2</v>
      </c>
      <c r="BS108" s="78">
        <v>40</v>
      </c>
      <c r="BT108" s="78">
        <v>0</v>
      </c>
      <c r="BU108"/>
      <c r="BV108" s="77">
        <v>2193.11</v>
      </c>
      <c r="BW108" s="77">
        <v>180.28</v>
      </c>
      <c r="BX108" s="77">
        <v>238.95500000000001</v>
      </c>
      <c r="BY108" s="77">
        <v>19.678000000000001</v>
      </c>
      <c r="BZ108" s="77">
        <v>96.1</v>
      </c>
      <c r="CA108" s="77">
        <v>0</v>
      </c>
      <c r="CB108" s="77">
        <v>0</v>
      </c>
      <c r="CC108" s="77">
        <v>0</v>
      </c>
      <c r="CD108" s="77">
        <v>0</v>
      </c>
    </row>
    <row r="109" spans="1:82">
      <c r="A109" s="77" t="s">
        <v>1724</v>
      </c>
      <c r="B109" s="77">
        <v>85</v>
      </c>
      <c r="C109" s="77">
        <v>17</v>
      </c>
      <c r="D109" s="77">
        <v>5</v>
      </c>
      <c r="E109" s="77">
        <v>2020</v>
      </c>
      <c r="F109" s="77" t="s">
        <v>160</v>
      </c>
      <c r="G109" s="77" t="s">
        <v>1565</v>
      </c>
      <c r="H109" s="77" t="s">
        <v>1566</v>
      </c>
      <c r="I109" s="158"/>
      <c r="J109" s="78">
        <v>1723.0989083196771</v>
      </c>
      <c r="K109" s="78">
        <v>121.87620745918332</v>
      </c>
      <c r="L109" s="78">
        <v>374.41290361264055</v>
      </c>
      <c r="M109" s="78">
        <v>1228.1749747132446</v>
      </c>
      <c r="N109" s="78">
        <v>1733.3863041816883</v>
      </c>
      <c r="O109" s="78">
        <v>842.09026022111743</v>
      </c>
      <c r="P109" s="78">
        <v>833.50172785857933</v>
      </c>
      <c r="Q109" s="78">
        <v>57.286474697284099</v>
      </c>
      <c r="R109" s="78">
        <v>68.518356132742639</v>
      </c>
      <c r="S109" s="78">
        <v>119.93619902851299</v>
      </c>
      <c r="T109" s="79"/>
      <c r="U109" s="78">
        <v>130782705</v>
      </c>
      <c r="V109" s="78">
        <v>38495</v>
      </c>
      <c r="W109" s="78">
        <v>10139</v>
      </c>
      <c r="X109" s="78">
        <v>328494</v>
      </c>
      <c r="Y109" s="78">
        <v>425698</v>
      </c>
      <c r="Z109" s="78">
        <v>601735</v>
      </c>
      <c r="AA109" s="78">
        <v>183957</v>
      </c>
      <c r="AB109" s="78">
        <v>971604</v>
      </c>
      <c r="AC109" s="78">
        <v>12146232.999999998</v>
      </c>
      <c r="AD109" s="78">
        <v>119.93619902851299</v>
      </c>
      <c r="AE109" s="79"/>
      <c r="AF109" s="78">
        <v>2302071681.8869519</v>
      </c>
      <c r="AG109" s="78">
        <v>86689760.927803352</v>
      </c>
      <c r="AH109" s="78">
        <v>90779503.585795611</v>
      </c>
      <c r="AI109" s="78">
        <v>1888935341.5061772</v>
      </c>
      <c r="AJ109" s="78">
        <v>2057091501.500211</v>
      </c>
      <c r="AK109" s="78">
        <v>0</v>
      </c>
      <c r="AL109" s="78">
        <v>0</v>
      </c>
      <c r="AM109" s="78">
        <v>126805116.7455865</v>
      </c>
      <c r="AN109" s="78">
        <v>0</v>
      </c>
      <c r="AO109" s="78">
        <v>0</v>
      </c>
      <c r="AP109" s="78">
        <v>6552372906.1525249</v>
      </c>
      <c r="AQ109" s="79"/>
      <c r="AR109" s="78">
        <v>8113</v>
      </c>
      <c r="AS109" s="78">
        <v>1225</v>
      </c>
      <c r="AT109" s="78">
        <v>380</v>
      </c>
      <c r="AU109" s="78">
        <v>18</v>
      </c>
      <c r="AV109" s="78">
        <v>2</v>
      </c>
      <c r="AW109" s="78">
        <v>10</v>
      </c>
      <c r="AX109" s="78"/>
      <c r="AY109" s="79"/>
      <c r="AZ109" s="78">
        <v>37861.299999999981</v>
      </c>
      <c r="BA109" s="78">
        <v>261794.2</v>
      </c>
      <c r="BB109" s="78">
        <v>658694.89999999991</v>
      </c>
      <c r="BC109" s="78">
        <v>30817.1</v>
      </c>
      <c r="BD109" s="78">
        <v>46449</v>
      </c>
      <c r="BE109" s="78">
        <v>38215.816000000013</v>
      </c>
      <c r="BF109" s="78"/>
      <c r="BG109" s="79"/>
      <c r="BH109" s="78">
        <v>19.420000000000002</v>
      </c>
      <c r="BI109" s="78">
        <v>21.123000000000001</v>
      </c>
      <c r="BJ109" s="78">
        <v>1656.2080000000001</v>
      </c>
      <c r="BK109" s="78">
        <v>625.971</v>
      </c>
      <c r="BL109" s="78">
        <v>519.17300000000012</v>
      </c>
      <c r="BM109" s="78">
        <v>0</v>
      </c>
      <c r="BN109" s="79"/>
      <c r="BO109" s="78">
        <v>4</v>
      </c>
      <c r="BP109" s="78">
        <v>4</v>
      </c>
      <c r="BQ109" s="78">
        <v>59</v>
      </c>
      <c r="BR109" s="78">
        <v>2</v>
      </c>
      <c r="BS109" s="78">
        <v>37</v>
      </c>
      <c r="BT109" s="78">
        <v>0</v>
      </c>
      <c r="BU109"/>
      <c r="BV109" s="77">
        <v>2304.6350000000002</v>
      </c>
      <c r="BW109" s="77">
        <v>171.63800000000001</v>
      </c>
      <c r="BX109" s="77">
        <v>245.29599999999999</v>
      </c>
      <c r="BY109" s="77">
        <v>14.439</v>
      </c>
      <c r="BZ109" s="77">
        <v>105.887</v>
      </c>
      <c r="CA109" s="77">
        <v>0</v>
      </c>
      <c r="CB109" s="77">
        <v>0</v>
      </c>
      <c r="CC109" s="77">
        <v>0</v>
      </c>
      <c r="CD109" s="77">
        <v>0</v>
      </c>
    </row>
    <row r="110" spans="1:82">
      <c r="A110" s="77" t="s">
        <v>1725</v>
      </c>
      <c r="B110" s="77">
        <v>85</v>
      </c>
      <c r="C110" s="77">
        <v>18</v>
      </c>
      <c r="D110" s="77">
        <v>5</v>
      </c>
      <c r="E110" s="77">
        <v>2021</v>
      </c>
      <c r="F110" s="77" t="s">
        <v>161</v>
      </c>
      <c r="G110" s="77" t="s">
        <v>1565</v>
      </c>
      <c r="H110" s="77" t="s">
        <v>1566</v>
      </c>
      <c r="I110" s="158"/>
      <c r="J110" s="78">
        <v>1784.2560764599957</v>
      </c>
      <c r="K110" s="78">
        <v>119.24001222319923</v>
      </c>
      <c r="L110" s="78">
        <v>391.54643427904915</v>
      </c>
      <c r="M110" s="78">
        <v>1427.1929223370053</v>
      </c>
      <c r="N110" s="78">
        <v>1876.1030683922233</v>
      </c>
      <c r="O110" s="78">
        <v>813.56365992210249</v>
      </c>
      <c r="P110" s="78">
        <v>851.75612123771384</v>
      </c>
      <c r="Q110" s="78">
        <v>55.866886293733103</v>
      </c>
      <c r="R110" s="78">
        <v>69.064922742323247</v>
      </c>
      <c r="S110" s="78">
        <v>113.29079561066568</v>
      </c>
      <c r="T110" s="79"/>
      <c r="U110" s="78">
        <v>140572345</v>
      </c>
      <c r="V110" s="78">
        <v>38495</v>
      </c>
      <c r="W110" s="78">
        <v>10139</v>
      </c>
      <c r="X110" s="78">
        <v>328494</v>
      </c>
      <c r="Y110" s="78">
        <v>425716</v>
      </c>
      <c r="Z110" s="78">
        <v>598589</v>
      </c>
      <c r="AA110" s="78">
        <v>183307</v>
      </c>
      <c r="AB110" s="78">
        <v>956836</v>
      </c>
      <c r="AC110" s="78">
        <v>11877264.999999998</v>
      </c>
      <c r="AD110" s="78">
        <v>113.29079561066568</v>
      </c>
      <c r="AE110" s="79"/>
      <c r="AF110" s="78">
        <v>2425400116.6167798</v>
      </c>
      <c r="AG110" s="78">
        <v>81395529.521681696</v>
      </c>
      <c r="AH110" s="78">
        <v>83231719.063836783</v>
      </c>
      <c r="AI110" s="78">
        <v>2150687762.622097</v>
      </c>
      <c r="AJ110" s="78">
        <v>2236044542.4699659</v>
      </c>
      <c r="AK110" s="78">
        <v>0</v>
      </c>
      <c r="AL110" s="78">
        <v>0</v>
      </c>
      <c r="AM110" s="78">
        <v>125598013.35446689</v>
      </c>
      <c r="AN110" s="78">
        <v>0</v>
      </c>
      <c r="AO110" s="78">
        <v>0</v>
      </c>
      <c r="AP110" s="78">
        <v>7102357683.6488276</v>
      </c>
      <c r="AQ110" s="79"/>
      <c r="AR110" s="78">
        <v>8655</v>
      </c>
      <c r="AS110" s="78">
        <v>1355</v>
      </c>
      <c r="AT110" s="78">
        <v>406</v>
      </c>
      <c r="AU110" s="78">
        <v>23</v>
      </c>
      <c r="AV110" s="78">
        <v>2</v>
      </c>
      <c r="AW110" s="78">
        <v>18</v>
      </c>
      <c r="AX110" s="78"/>
      <c r="AY110" s="79"/>
      <c r="AZ110" s="78">
        <v>41201.200000000237</v>
      </c>
      <c r="BA110" s="78">
        <v>271313.49999999988</v>
      </c>
      <c r="BB110" s="78">
        <v>673577.9</v>
      </c>
      <c r="BC110" s="78">
        <v>32180.799999999999</v>
      </c>
      <c r="BD110" s="78">
        <v>46449</v>
      </c>
      <c r="BE110" s="78">
        <v>38535.816000000013</v>
      </c>
      <c r="BF110" s="78"/>
      <c r="BG110" s="79"/>
      <c r="BH110" s="78">
        <v>18.757999999999999</v>
      </c>
      <c r="BI110" s="78">
        <v>18.434999999999999</v>
      </c>
      <c r="BJ110" s="78">
        <v>1556.578</v>
      </c>
      <c r="BK110" s="78">
        <v>645.11500000000001</v>
      </c>
      <c r="BL110" s="78">
        <v>496.005</v>
      </c>
      <c r="BM110" s="78">
        <v>0</v>
      </c>
      <c r="BN110" s="79"/>
      <c r="BO110" s="78">
        <v>4</v>
      </c>
      <c r="BP110" s="78">
        <v>3</v>
      </c>
      <c r="BQ110" s="78">
        <v>51</v>
      </c>
      <c r="BR110" s="78">
        <v>2</v>
      </c>
      <c r="BS110" s="78">
        <v>34</v>
      </c>
      <c r="BT110" s="78">
        <v>0</v>
      </c>
      <c r="BU110"/>
      <c r="BV110" s="77">
        <v>2215.2399999999998</v>
      </c>
      <c r="BW110" s="77">
        <v>167.38300000000001</v>
      </c>
      <c r="BX110" s="77">
        <v>237.62100000000001</v>
      </c>
      <c r="BY110" s="77">
        <v>10.56</v>
      </c>
      <c r="BZ110" s="77">
        <v>101.08</v>
      </c>
      <c r="CA110" s="77">
        <v>0</v>
      </c>
      <c r="CB110" s="77">
        <v>0</v>
      </c>
      <c r="CC110" s="77">
        <v>3.0070000000000001</v>
      </c>
      <c r="CD110" s="77">
        <v>0</v>
      </c>
    </row>
    <row r="111" spans="1:82">
      <c r="A111" s="77" t="s">
        <v>1726</v>
      </c>
      <c r="B111" s="77">
        <v>85</v>
      </c>
      <c r="C111" s="77">
        <v>19</v>
      </c>
      <c r="D111" s="77">
        <v>5</v>
      </c>
      <c r="E111" s="77">
        <v>2022</v>
      </c>
      <c r="F111" s="77" t="s">
        <v>162</v>
      </c>
      <c r="G111" s="77" t="s">
        <v>1565</v>
      </c>
      <c r="H111" s="77" t="s">
        <v>1566</v>
      </c>
      <c r="I111" s="158"/>
      <c r="J111" s="78">
        <v>1514.0693240558901</v>
      </c>
      <c r="K111" s="78">
        <v>109.28918226033063</v>
      </c>
      <c r="L111" s="78">
        <v>316.74358637340549</v>
      </c>
      <c r="M111" s="78">
        <v>1397.5270401127809</v>
      </c>
      <c r="N111" s="78">
        <v>1782.5363328043986</v>
      </c>
      <c r="O111" s="78">
        <v>853.09125700465222</v>
      </c>
      <c r="P111" s="78">
        <v>839.20913401815324</v>
      </c>
      <c r="Q111" s="78">
        <v>55.397758065858937</v>
      </c>
      <c r="R111" s="78">
        <v>70.178898139209736</v>
      </c>
      <c r="S111" s="78">
        <v>116.23368614617468</v>
      </c>
      <c r="T111" s="79"/>
      <c r="U111" s="78">
        <v>157612243</v>
      </c>
      <c r="V111" s="78">
        <v>38495</v>
      </c>
      <c r="W111" s="78">
        <v>10139</v>
      </c>
      <c r="X111" s="78">
        <v>328494</v>
      </c>
      <c r="Y111" s="78">
        <v>425607</v>
      </c>
      <c r="Z111" s="78">
        <v>596356</v>
      </c>
      <c r="AA111" s="78">
        <v>183360</v>
      </c>
      <c r="AB111" s="78">
        <v>941021</v>
      </c>
      <c r="AC111" s="78">
        <v>12220415.999999998</v>
      </c>
      <c r="AD111" s="78">
        <v>116.23368614617468</v>
      </c>
      <c r="AE111" s="79"/>
      <c r="AF111" s="78">
        <v>2146927490.547348</v>
      </c>
      <c r="AG111" s="78">
        <v>76073879.360967219</v>
      </c>
      <c r="AH111" s="78">
        <v>88847585.700099573</v>
      </c>
      <c r="AI111" s="78">
        <v>2096440422.8613462</v>
      </c>
      <c r="AJ111" s="78">
        <v>2245114247.4004993</v>
      </c>
      <c r="AK111" s="78">
        <v>0</v>
      </c>
      <c r="AL111" s="78">
        <v>0</v>
      </c>
      <c r="AM111" s="78">
        <v>121511495.71027829</v>
      </c>
      <c r="AN111" s="78">
        <v>0</v>
      </c>
      <c r="AO111" s="78">
        <v>0</v>
      </c>
      <c r="AP111" s="78">
        <v>6774915121.5805387</v>
      </c>
      <c r="AQ111" s="79"/>
      <c r="AR111" s="78">
        <v>9288</v>
      </c>
      <c r="AS111" s="78">
        <v>1443</v>
      </c>
      <c r="AT111" s="78">
        <v>441</v>
      </c>
      <c r="AU111" s="78">
        <v>24</v>
      </c>
      <c r="AV111" s="78">
        <v>2</v>
      </c>
      <c r="AW111" s="78">
        <v>19</v>
      </c>
      <c r="AX111" s="78"/>
      <c r="AY111" s="79"/>
      <c r="AZ111" s="78">
        <v>45270.800000000527</v>
      </c>
      <c r="BA111" s="78">
        <v>276215.39999999997</v>
      </c>
      <c r="BB111" s="78">
        <v>674221.7</v>
      </c>
      <c r="BC111" s="78">
        <v>42506.8</v>
      </c>
      <c r="BD111" s="78">
        <v>46449</v>
      </c>
      <c r="BE111" s="78">
        <v>38575.815999999999</v>
      </c>
      <c r="BF111" s="78"/>
      <c r="BG111" s="79"/>
      <c r="BH111" s="78"/>
      <c r="BI111" s="78"/>
      <c r="BJ111" s="78"/>
      <c r="BK111" s="78"/>
      <c r="BL111" s="78"/>
      <c r="BM111" s="78"/>
      <c r="BN111" s="79"/>
      <c r="BO111" s="78"/>
      <c r="BP111" s="78"/>
      <c r="BQ111" s="78"/>
      <c r="BR111" s="78"/>
      <c r="BS111" s="78"/>
      <c r="BT111" s="78"/>
      <c r="BU111"/>
      <c r="BV111" s="77"/>
      <c r="BW111" s="77"/>
      <c r="BX111" s="77"/>
      <c r="BY111" s="77"/>
      <c r="BZ111" s="77"/>
      <c r="CA111" s="77"/>
      <c r="CB111" s="77"/>
      <c r="CC111" s="77"/>
      <c r="CD111" s="77"/>
    </row>
    <row r="112" spans="1:82">
      <c r="A112" s="77" t="s">
        <v>2530</v>
      </c>
      <c r="B112" s="77">
        <v>85</v>
      </c>
      <c r="C112" s="77">
        <v>20</v>
      </c>
      <c r="D112" s="77">
        <v>5</v>
      </c>
      <c r="E112" s="77">
        <v>2023</v>
      </c>
      <c r="F112" s="77" t="s">
        <v>2526</v>
      </c>
      <c r="G112" s="77" t="s">
        <v>1565</v>
      </c>
      <c r="H112" s="77" t="s">
        <v>1566</v>
      </c>
      <c r="I112" s="158"/>
      <c r="J112" s="78"/>
      <c r="K112" s="78"/>
      <c r="L112" s="78"/>
      <c r="M112" s="78"/>
      <c r="N112" s="78"/>
      <c r="O112" s="78"/>
      <c r="P112" s="78"/>
      <c r="Q112" s="78"/>
      <c r="R112" s="78"/>
      <c r="S112" s="78"/>
      <c r="T112" s="79"/>
      <c r="U112" s="78"/>
      <c r="V112" s="78"/>
      <c r="W112" s="78"/>
      <c r="X112" s="78"/>
      <c r="Y112" s="78"/>
      <c r="Z112" s="78"/>
      <c r="AA112" s="78"/>
      <c r="AB112" s="78"/>
      <c r="AC112" s="78"/>
      <c r="AD112" s="78"/>
      <c r="AE112" s="79"/>
      <c r="AF112" s="78"/>
      <c r="AG112" s="78"/>
      <c r="AH112" s="78"/>
      <c r="AI112" s="78"/>
      <c r="AJ112" s="78"/>
      <c r="AK112" s="78"/>
      <c r="AL112" s="78"/>
      <c r="AM112" s="78"/>
      <c r="AN112" s="78"/>
      <c r="AO112" s="78"/>
      <c r="AP112" s="78"/>
      <c r="AQ112" s="79"/>
      <c r="AR112" s="78">
        <v>10001</v>
      </c>
      <c r="AS112" s="78">
        <v>1470</v>
      </c>
      <c r="AT112" s="78">
        <v>465</v>
      </c>
      <c r="AU112" s="78">
        <v>26</v>
      </c>
      <c r="AV112" s="78">
        <v>2</v>
      </c>
      <c r="AW112" s="78">
        <v>20</v>
      </c>
      <c r="AX112" s="78"/>
      <c r="AY112" s="79"/>
      <c r="AZ112" s="78">
        <v>49730.900000000984</v>
      </c>
      <c r="BA112" s="78">
        <v>277486.69999999995</v>
      </c>
      <c r="BB112" s="78">
        <v>703665.6</v>
      </c>
      <c r="BC112" s="78">
        <v>42606.6</v>
      </c>
      <c r="BD112" s="78">
        <v>46449</v>
      </c>
      <c r="BE112" s="78">
        <v>40565.815999999999</v>
      </c>
      <c r="BF112" s="78"/>
      <c r="BG112" s="79"/>
      <c r="BH112" s="78"/>
      <c r="BI112" s="78"/>
      <c r="BJ112" s="78"/>
      <c r="BK112" s="78"/>
      <c r="BL112" s="78"/>
      <c r="BM112" s="78"/>
      <c r="BN112" s="79"/>
      <c r="BO112" s="78"/>
      <c r="BP112" s="78"/>
      <c r="BQ112" s="78"/>
      <c r="BR112" s="78"/>
      <c r="BS112" s="78"/>
      <c r="BT112" s="78"/>
      <c r="BU112"/>
      <c r="BV112" s="77"/>
      <c r="BW112" s="77"/>
      <c r="BX112" s="77"/>
      <c r="BY112" s="77"/>
      <c r="BZ112" s="77"/>
      <c r="CA112" s="77"/>
      <c r="CB112" s="77"/>
      <c r="CC112" s="77"/>
      <c r="CD112" s="77"/>
    </row>
    <row r="113" spans="1:82">
      <c r="A113" s="77" t="s">
        <v>2592</v>
      </c>
      <c r="B113" s="77">
        <v>85</v>
      </c>
      <c r="C113" s="77">
        <v>21</v>
      </c>
      <c r="D113" s="77">
        <v>5</v>
      </c>
      <c r="E113" s="77">
        <v>2024</v>
      </c>
      <c r="F113" s="77" t="s">
        <v>2588</v>
      </c>
      <c r="G113" s="77" t="s">
        <v>1565</v>
      </c>
      <c r="H113" s="77" t="s">
        <v>1566</v>
      </c>
      <c r="I113" s="158"/>
      <c r="J113" s="78"/>
      <c r="K113" s="78"/>
      <c r="L113" s="78"/>
      <c r="M113" s="78"/>
      <c r="N113" s="78"/>
      <c r="O113" s="78"/>
      <c r="P113" s="78"/>
      <c r="Q113" s="78"/>
      <c r="R113" s="78"/>
      <c r="S113" s="78"/>
      <c r="T113" s="79"/>
      <c r="U113" s="78"/>
      <c r="V113" s="78"/>
      <c r="W113" s="78"/>
      <c r="X113" s="78"/>
      <c r="Y113" s="78"/>
      <c r="Z113" s="78"/>
      <c r="AA113" s="78"/>
      <c r="AB113" s="78"/>
      <c r="AC113" s="78"/>
      <c r="AD113" s="78"/>
      <c r="AE113" s="79"/>
      <c r="AF113" s="78"/>
      <c r="AG113" s="78"/>
      <c r="AH113" s="78"/>
      <c r="AI113" s="78"/>
      <c r="AJ113" s="78"/>
      <c r="AK113" s="78"/>
      <c r="AL113" s="78"/>
      <c r="AM113" s="78"/>
      <c r="AN113" s="78"/>
      <c r="AO113" s="78"/>
      <c r="AP113" s="78"/>
      <c r="AQ113" s="79"/>
      <c r="AR113" s="78"/>
      <c r="AS113" s="78"/>
      <c r="AT113" s="78"/>
      <c r="AU113" s="78"/>
      <c r="AV113" s="78"/>
      <c r="AW113" s="78"/>
      <c r="AX113" s="78"/>
      <c r="AY113" s="79"/>
      <c r="AZ113" s="78"/>
      <c r="BA113" s="78"/>
      <c r="BB113" s="78"/>
      <c r="BC113" s="78"/>
      <c r="BD113" s="78"/>
      <c r="BE113" s="78"/>
      <c r="BF113" s="78"/>
      <c r="BG113" s="79"/>
      <c r="BH113" s="78"/>
      <c r="BI113" s="78"/>
      <c r="BJ113" s="78"/>
      <c r="BK113" s="78"/>
      <c r="BL113" s="78"/>
      <c r="BM113" s="78"/>
      <c r="BN113" s="79"/>
      <c r="BO113" s="78"/>
      <c r="BP113" s="78"/>
      <c r="BQ113" s="78"/>
      <c r="BR113" s="78"/>
      <c r="BS113" s="78"/>
      <c r="BT113" s="78"/>
      <c r="BU113"/>
      <c r="BV113" s="77"/>
      <c r="BW113" s="77"/>
      <c r="BX113" s="77"/>
      <c r="BY113" s="77"/>
      <c r="BZ113" s="77"/>
      <c r="CA113" s="77"/>
      <c r="CB113" s="77"/>
      <c r="CC113" s="77"/>
      <c r="CD113" s="77"/>
    </row>
    <row r="114" spans="1:82">
      <c r="A114" s="77" t="s">
        <v>1727</v>
      </c>
      <c r="B114" s="77">
        <v>86</v>
      </c>
      <c r="C114" s="77">
        <v>1</v>
      </c>
      <c r="D114" s="77">
        <v>6</v>
      </c>
      <c r="E114" s="77">
        <v>1990</v>
      </c>
      <c r="F114" s="77" t="s">
        <v>788</v>
      </c>
      <c r="G114" s="77" t="s">
        <v>1567</v>
      </c>
      <c r="H114" s="77" t="s">
        <v>1568</v>
      </c>
      <c r="I114" s="158"/>
      <c r="J114" s="78">
        <v>1531.1798187765739</v>
      </c>
      <c r="K114" s="78">
        <v>222.0754470973132</v>
      </c>
      <c r="L114" s="78">
        <v>254.0338566272099</v>
      </c>
      <c r="M114" s="78">
        <v>806.83940192960779</v>
      </c>
      <c r="N114" s="78">
        <v>1314.265809087399</v>
      </c>
      <c r="O114" s="78">
        <v>911.80971926199038</v>
      </c>
      <c r="P114" s="78">
        <v>1309.8577809007311</v>
      </c>
      <c r="Q114" s="78">
        <v>77.503256745470694</v>
      </c>
      <c r="R114" s="78">
        <v>8.6542114509849188</v>
      </c>
      <c r="S114" s="78">
        <v>63.230429999999991</v>
      </c>
      <c r="T114" s="79"/>
      <c r="U114" s="78">
        <v>248799068</v>
      </c>
      <c r="V114" s="78">
        <v>63834</v>
      </c>
      <c r="W114" s="78">
        <v>3649</v>
      </c>
      <c r="X114" s="78">
        <v>338417</v>
      </c>
      <c r="Y114" s="78">
        <v>341638</v>
      </c>
      <c r="Z114" s="78">
        <v>375038</v>
      </c>
      <c r="AA114" s="78">
        <v>318048</v>
      </c>
      <c r="AB114" s="78">
        <v>1258390</v>
      </c>
      <c r="AC114" s="78">
        <v>1498925</v>
      </c>
      <c r="AD114" s="78">
        <v>63.230429999999991</v>
      </c>
      <c r="AE114" s="79"/>
      <c r="AF114" s="78"/>
      <c r="AG114" s="78"/>
      <c r="AH114" s="78"/>
      <c r="AI114" s="78"/>
      <c r="AJ114" s="78"/>
      <c r="AK114" s="78"/>
      <c r="AL114" s="78"/>
      <c r="AM114" s="78"/>
      <c r="AN114" s="78"/>
      <c r="AO114" s="78"/>
      <c r="AP114" s="78"/>
      <c r="AQ114" s="79"/>
      <c r="AR114" s="78"/>
      <c r="AS114" s="78"/>
      <c r="AT114" s="78"/>
      <c r="AU114" s="78"/>
      <c r="AV114" s="78"/>
      <c r="AW114" s="78"/>
      <c r="AX114" s="78"/>
      <c r="AY114" s="79"/>
      <c r="AZ114" s="78"/>
      <c r="BA114" s="78"/>
      <c r="BB114" s="78"/>
      <c r="BC114" s="78"/>
      <c r="BD114" s="78"/>
      <c r="BE114" s="78"/>
      <c r="BF114" s="78"/>
      <c r="BG114" s="79"/>
      <c r="BH114" s="78" t="s">
        <v>789</v>
      </c>
      <c r="BI114" s="78" t="s">
        <v>789</v>
      </c>
      <c r="BJ114" s="78" t="s">
        <v>789</v>
      </c>
      <c r="BK114" s="78" t="s">
        <v>789</v>
      </c>
      <c r="BL114" s="78" t="s">
        <v>789</v>
      </c>
      <c r="BM114" s="78" t="s">
        <v>789</v>
      </c>
      <c r="BN114" s="79"/>
      <c r="BO114" s="78" t="s">
        <v>789</v>
      </c>
      <c r="BP114" s="78" t="s">
        <v>789</v>
      </c>
      <c r="BQ114" s="78" t="s">
        <v>789</v>
      </c>
      <c r="BR114" s="78" t="s">
        <v>789</v>
      </c>
      <c r="BS114" s="78" t="s">
        <v>789</v>
      </c>
      <c r="BT114" s="78" t="s">
        <v>789</v>
      </c>
      <c r="BU114"/>
      <c r="BV114" s="77"/>
      <c r="BW114" s="77"/>
      <c r="BX114" s="77"/>
      <c r="BY114" s="77"/>
      <c r="BZ114" s="77"/>
      <c r="CA114" s="77"/>
      <c r="CB114" s="77"/>
      <c r="CC114" s="77"/>
      <c r="CD114" s="77"/>
    </row>
    <row r="115" spans="1:82">
      <c r="A115" s="77" t="s">
        <v>1728</v>
      </c>
      <c r="B115" s="77">
        <v>87</v>
      </c>
      <c r="C115" s="77">
        <v>2</v>
      </c>
      <c r="D115" s="77">
        <v>6</v>
      </c>
      <c r="E115" s="77">
        <v>2005</v>
      </c>
      <c r="F115" s="77" t="s">
        <v>790</v>
      </c>
      <c r="G115" s="77" t="s">
        <v>1567</v>
      </c>
      <c r="H115" s="77" t="s">
        <v>1568</v>
      </c>
      <c r="I115" s="158"/>
      <c r="J115" s="78">
        <v>2221.4437409343441</v>
      </c>
      <c r="K115" s="78">
        <v>149.86682991876589</v>
      </c>
      <c r="L115" s="78">
        <v>257.88802734806558</v>
      </c>
      <c r="M115" s="78">
        <v>1824.3996511975299</v>
      </c>
      <c r="N115" s="78">
        <v>2114.530454068713</v>
      </c>
      <c r="O115" s="78">
        <v>1396.8138980792</v>
      </c>
      <c r="P115" s="78">
        <v>1209.2728857580371</v>
      </c>
      <c r="Q115" s="78">
        <v>71.413755165519305</v>
      </c>
      <c r="R115" s="78">
        <v>10.11871369481015</v>
      </c>
      <c r="S115" s="78">
        <v>140.80906564399999</v>
      </c>
      <c r="T115" s="79"/>
      <c r="U115" s="78">
        <v>286920257</v>
      </c>
      <c r="V115" s="78">
        <v>55270</v>
      </c>
      <c r="W115" s="78">
        <v>2891</v>
      </c>
      <c r="X115" s="78">
        <v>303837</v>
      </c>
      <c r="Y115" s="78">
        <v>392726</v>
      </c>
      <c r="Z115" s="78">
        <v>664836</v>
      </c>
      <c r="AA115" s="78">
        <v>240476</v>
      </c>
      <c r="AB115" s="78">
        <v>1212163</v>
      </c>
      <c r="AC115" s="78">
        <v>1789285</v>
      </c>
      <c r="AD115" s="78">
        <v>140.80906564399999</v>
      </c>
      <c r="AE115" s="79"/>
      <c r="AF115" s="78"/>
      <c r="AG115" s="78"/>
      <c r="AH115" s="78"/>
      <c r="AI115" s="78"/>
      <c r="AJ115" s="78"/>
      <c r="AK115" s="78"/>
      <c r="AL115" s="78"/>
      <c r="AM115" s="78"/>
      <c r="AN115" s="78"/>
      <c r="AO115" s="78"/>
      <c r="AP115" s="78"/>
      <c r="AQ115" s="79"/>
      <c r="AR115" s="78"/>
      <c r="AS115" s="78"/>
      <c r="AT115" s="78"/>
      <c r="AU115" s="78"/>
      <c r="AV115" s="78"/>
      <c r="AW115" s="78"/>
      <c r="AX115" s="78"/>
      <c r="AY115" s="79"/>
      <c r="AZ115" s="78"/>
      <c r="BA115" s="78"/>
      <c r="BB115" s="78"/>
      <c r="BC115" s="78"/>
      <c r="BD115" s="78"/>
      <c r="BE115" s="78"/>
      <c r="BF115" s="78"/>
      <c r="BG115" s="79"/>
      <c r="BH115" s="78" t="s">
        <v>789</v>
      </c>
      <c r="BI115" s="78" t="s">
        <v>789</v>
      </c>
      <c r="BJ115" s="78" t="s">
        <v>789</v>
      </c>
      <c r="BK115" s="78" t="s">
        <v>789</v>
      </c>
      <c r="BL115" s="78" t="s">
        <v>789</v>
      </c>
      <c r="BM115" s="78" t="s">
        <v>789</v>
      </c>
      <c r="BN115" s="79"/>
      <c r="BO115" s="78" t="s">
        <v>789</v>
      </c>
      <c r="BP115" s="78" t="s">
        <v>789</v>
      </c>
      <c r="BQ115" s="78" t="s">
        <v>789</v>
      </c>
      <c r="BR115" s="78" t="s">
        <v>789</v>
      </c>
      <c r="BS115" s="78" t="s">
        <v>789</v>
      </c>
      <c r="BT115" s="78" t="s">
        <v>789</v>
      </c>
      <c r="BU115"/>
      <c r="BV115" s="77"/>
      <c r="BW115" s="77"/>
      <c r="BX115" s="77"/>
      <c r="BY115" s="77"/>
      <c r="BZ115" s="77"/>
      <c r="CA115" s="77"/>
      <c r="CB115" s="77"/>
      <c r="CC115" s="77"/>
      <c r="CD115" s="77"/>
    </row>
    <row r="116" spans="1:82">
      <c r="A116" s="77" t="s">
        <v>1729</v>
      </c>
      <c r="B116" s="77">
        <v>88</v>
      </c>
      <c r="C116" s="77">
        <v>3</v>
      </c>
      <c r="D116" s="77">
        <v>6</v>
      </c>
      <c r="E116" s="77">
        <v>2006</v>
      </c>
      <c r="F116" s="77" t="s">
        <v>791</v>
      </c>
      <c r="G116" s="77" t="s">
        <v>1567</v>
      </c>
      <c r="H116" s="77" t="s">
        <v>1568</v>
      </c>
      <c r="I116" s="158"/>
      <c r="J116" s="78" t="s">
        <v>789</v>
      </c>
      <c r="K116" s="78" t="s">
        <v>789</v>
      </c>
      <c r="L116" s="78" t="s">
        <v>789</v>
      </c>
      <c r="M116" s="78" t="s">
        <v>789</v>
      </c>
      <c r="N116" s="78" t="s">
        <v>789</v>
      </c>
      <c r="O116" s="78" t="s">
        <v>789</v>
      </c>
      <c r="P116" s="78" t="s">
        <v>789</v>
      </c>
      <c r="Q116" s="78" t="s">
        <v>789</v>
      </c>
      <c r="R116" s="78" t="s">
        <v>789</v>
      </c>
      <c r="S116" s="78" t="s">
        <v>789</v>
      </c>
      <c r="T116" s="79"/>
      <c r="U116" s="78" t="s">
        <v>789</v>
      </c>
      <c r="V116" s="78" t="s">
        <v>789</v>
      </c>
      <c r="W116" s="78" t="s">
        <v>789</v>
      </c>
      <c r="X116" s="78" t="s">
        <v>789</v>
      </c>
      <c r="Y116" s="78" t="s">
        <v>789</v>
      </c>
      <c r="Z116" s="78" t="s">
        <v>789</v>
      </c>
      <c r="AA116" s="78" t="s">
        <v>789</v>
      </c>
      <c r="AB116" s="78" t="s">
        <v>789</v>
      </c>
      <c r="AC116" s="78" t="s">
        <v>789</v>
      </c>
      <c r="AD116" s="78" t="s">
        <v>789</v>
      </c>
      <c r="AE116" s="79"/>
      <c r="AF116" s="78" t="s">
        <v>789</v>
      </c>
      <c r="AG116" s="78" t="s">
        <v>789</v>
      </c>
      <c r="AH116" s="78" t="s">
        <v>789</v>
      </c>
      <c r="AI116" s="78" t="s">
        <v>789</v>
      </c>
      <c r="AJ116" s="78" t="s">
        <v>789</v>
      </c>
      <c r="AK116" s="78" t="s">
        <v>789</v>
      </c>
      <c r="AL116" s="78" t="s">
        <v>789</v>
      </c>
      <c r="AM116" s="78" t="s">
        <v>789</v>
      </c>
      <c r="AN116" s="78" t="s">
        <v>789</v>
      </c>
      <c r="AO116" s="78" t="s">
        <v>789</v>
      </c>
      <c r="AP116" s="78"/>
      <c r="AQ116" s="79"/>
      <c r="AR116" s="78" t="s">
        <v>789</v>
      </c>
      <c r="AS116" s="78" t="s">
        <v>789</v>
      </c>
      <c r="AT116" s="78" t="s">
        <v>789</v>
      </c>
      <c r="AU116" s="78" t="s">
        <v>789</v>
      </c>
      <c r="AV116" s="78" t="s">
        <v>789</v>
      </c>
      <c r="AW116" s="78" t="s">
        <v>789</v>
      </c>
      <c r="AX116" s="78" t="s">
        <v>789</v>
      </c>
      <c r="AY116" s="79"/>
      <c r="AZ116" s="78" t="s">
        <v>789</v>
      </c>
      <c r="BA116" s="78" t="s">
        <v>789</v>
      </c>
      <c r="BB116" s="78" t="s">
        <v>789</v>
      </c>
      <c r="BC116" s="78" t="s">
        <v>789</v>
      </c>
      <c r="BD116" s="78" t="s">
        <v>789</v>
      </c>
      <c r="BE116" s="78" t="s">
        <v>789</v>
      </c>
      <c r="BF116" s="78" t="s">
        <v>789</v>
      </c>
      <c r="BG116" s="79"/>
      <c r="BH116" s="78" t="s">
        <v>789</v>
      </c>
      <c r="BI116" s="78" t="s">
        <v>789</v>
      </c>
      <c r="BJ116" s="78" t="s">
        <v>789</v>
      </c>
      <c r="BK116" s="78" t="s">
        <v>789</v>
      </c>
      <c r="BL116" s="78" t="s">
        <v>789</v>
      </c>
      <c r="BM116" s="78" t="s">
        <v>789</v>
      </c>
      <c r="BN116" s="79"/>
      <c r="BO116" s="78" t="s">
        <v>789</v>
      </c>
      <c r="BP116" s="78" t="s">
        <v>789</v>
      </c>
      <c r="BQ116" s="78" t="s">
        <v>789</v>
      </c>
      <c r="BR116" s="78" t="s">
        <v>789</v>
      </c>
      <c r="BS116" s="78" t="s">
        <v>789</v>
      </c>
      <c r="BT116" s="78" t="s">
        <v>789</v>
      </c>
      <c r="BU116"/>
      <c r="BV116" s="77"/>
      <c r="BW116" s="77"/>
      <c r="BX116" s="77"/>
      <c r="BY116" s="77"/>
      <c r="BZ116" s="77"/>
      <c r="CA116" s="77"/>
      <c r="CB116" s="77"/>
      <c r="CC116" s="77"/>
      <c r="CD116" s="77"/>
    </row>
    <row r="117" spans="1:82">
      <c r="A117" s="77" t="s">
        <v>1730</v>
      </c>
      <c r="B117" s="77">
        <v>89</v>
      </c>
      <c r="C117" s="77">
        <v>4</v>
      </c>
      <c r="D117" s="77">
        <v>6</v>
      </c>
      <c r="E117" s="77">
        <v>2007</v>
      </c>
      <c r="F117" s="77" t="s">
        <v>792</v>
      </c>
      <c r="G117" s="77" t="s">
        <v>1567</v>
      </c>
      <c r="H117" s="77" t="s">
        <v>1568</v>
      </c>
      <c r="I117" s="158"/>
      <c r="J117" s="78">
        <v>2230.283020013218</v>
      </c>
      <c r="K117" s="78">
        <v>131.03142560542631</v>
      </c>
      <c r="L117" s="78">
        <v>313.40915097291321</v>
      </c>
      <c r="M117" s="78">
        <v>1794.3584121922081</v>
      </c>
      <c r="N117" s="78">
        <v>2122.362588320882</v>
      </c>
      <c r="O117" s="78">
        <v>1352.0084672924399</v>
      </c>
      <c r="P117" s="78">
        <v>1184.3815111197009</v>
      </c>
      <c r="Q117" s="78">
        <v>74.275545467482303</v>
      </c>
      <c r="R117" s="78">
        <v>6.7647049555884804</v>
      </c>
      <c r="S117" s="78">
        <v>128.61085105872101</v>
      </c>
      <c r="T117" s="79"/>
      <c r="U117" s="78">
        <v>320612835</v>
      </c>
      <c r="V117" s="78">
        <v>51002</v>
      </c>
      <c r="W117" s="78">
        <v>3631</v>
      </c>
      <c r="X117" s="78">
        <v>368188</v>
      </c>
      <c r="Y117" s="78">
        <v>395308</v>
      </c>
      <c r="Z117" s="78">
        <v>668962</v>
      </c>
      <c r="AA117" s="78">
        <v>231936</v>
      </c>
      <c r="AB117" s="78">
        <v>1194071</v>
      </c>
      <c r="AC117" s="78">
        <v>1230520</v>
      </c>
      <c r="AD117" s="78">
        <v>128.61085105872101</v>
      </c>
      <c r="AE117" s="79"/>
      <c r="AF117" s="78"/>
      <c r="AG117" s="78"/>
      <c r="AH117" s="78"/>
      <c r="AI117" s="78"/>
      <c r="AJ117" s="78"/>
      <c r="AK117" s="78"/>
      <c r="AL117" s="78"/>
      <c r="AM117" s="78"/>
      <c r="AN117" s="78"/>
      <c r="AO117" s="78"/>
      <c r="AP117" s="78"/>
      <c r="AQ117" s="79"/>
      <c r="AR117" s="78"/>
      <c r="AS117" s="78"/>
      <c r="AT117" s="78"/>
      <c r="AU117" s="78"/>
      <c r="AV117" s="78"/>
      <c r="AW117" s="78"/>
      <c r="AX117" s="78"/>
      <c r="AY117" s="79"/>
      <c r="AZ117" s="78"/>
      <c r="BA117" s="78"/>
      <c r="BB117" s="78"/>
      <c r="BC117" s="78"/>
      <c r="BD117" s="78"/>
      <c r="BE117" s="78"/>
      <c r="BF117" s="78"/>
      <c r="BG117" s="79"/>
      <c r="BH117" s="78" t="s">
        <v>789</v>
      </c>
      <c r="BI117" s="78" t="s">
        <v>789</v>
      </c>
      <c r="BJ117" s="78" t="s">
        <v>789</v>
      </c>
      <c r="BK117" s="78" t="s">
        <v>789</v>
      </c>
      <c r="BL117" s="78" t="s">
        <v>789</v>
      </c>
      <c r="BM117" s="78" t="s">
        <v>789</v>
      </c>
      <c r="BN117" s="79"/>
      <c r="BO117" s="78" t="s">
        <v>789</v>
      </c>
      <c r="BP117" s="78" t="s">
        <v>789</v>
      </c>
      <c r="BQ117" s="78" t="s">
        <v>789</v>
      </c>
      <c r="BR117" s="78" t="s">
        <v>789</v>
      </c>
      <c r="BS117" s="78" t="s">
        <v>789</v>
      </c>
      <c r="BT117" s="78" t="s">
        <v>789</v>
      </c>
      <c r="BU117"/>
      <c r="BV117" s="77"/>
      <c r="BW117" s="77"/>
      <c r="BX117" s="77"/>
      <c r="BY117" s="77"/>
      <c r="BZ117" s="77"/>
      <c r="CA117" s="77"/>
      <c r="CB117" s="77"/>
      <c r="CC117" s="77"/>
      <c r="CD117" s="77"/>
    </row>
    <row r="118" spans="1:82">
      <c r="A118" s="77" t="s">
        <v>1731</v>
      </c>
      <c r="B118" s="77">
        <v>90</v>
      </c>
      <c r="C118" s="77">
        <v>5</v>
      </c>
      <c r="D118" s="77">
        <v>6</v>
      </c>
      <c r="E118" s="77">
        <v>2008</v>
      </c>
      <c r="F118" s="77" t="s">
        <v>793</v>
      </c>
      <c r="G118" s="77" t="s">
        <v>1567</v>
      </c>
      <c r="H118" s="77" t="s">
        <v>1568</v>
      </c>
      <c r="I118" s="158"/>
      <c r="J118" s="78">
        <v>1895.2489792438651</v>
      </c>
      <c r="K118" s="78">
        <v>97.998406649014143</v>
      </c>
      <c r="L118" s="78">
        <v>279.21488862322218</v>
      </c>
      <c r="M118" s="78">
        <v>1815.058465478824</v>
      </c>
      <c r="N118" s="78">
        <v>2067.5680970307289</v>
      </c>
      <c r="O118" s="78">
        <v>1308.907682636574</v>
      </c>
      <c r="P118" s="78">
        <v>1153.4885841111679</v>
      </c>
      <c r="Q118" s="78">
        <v>72.5246410588109</v>
      </c>
      <c r="R118" s="78">
        <v>6.9600993350765181</v>
      </c>
      <c r="S118" s="78">
        <v>133.28721761839</v>
      </c>
      <c r="T118" s="79"/>
      <c r="U118" s="78">
        <v>311698944</v>
      </c>
      <c r="V118" s="78">
        <v>51002</v>
      </c>
      <c r="W118" s="78">
        <v>3631</v>
      </c>
      <c r="X118" s="78">
        <v>368188</v>
      </c>
      <c r="Y118" s="78">
        <v>396212</v>
      </c>
      <c r="Z118" s="78">
        <v>670367</v>
      </c>
      <c r="AA118" s="78">
        <v>226144</v>
      </c>
      <c r="AB118" s="78">
        <v>1185100</v>
      </c>
      <c r="AC118" s="78">
        <v>1314667</v>
      </c>
      <c r="AD118" s="78">
        <v>133.28721761839</v>
      </c>
      <c r="AE118" s="79"/>
      <c r="AF118" s="78"/>
      <c r="AG118" s="78"/>
      <c r="AH118" s="78"/>
      <c r="AI118" s="78"/>
      <c r="AJ118" s="78"/>
      <c r="AK118" s="78"/>
      <c r="AL118" s="78"/>
      <c r="AM118" s="78"/>
      <c r="AN118" s="78"/>
      <c r="AO118" s="78"/>
      <c r="AP118" s="78"/>
      <c r="AQ118" s="79"/>
      <c r="AR118" s="78"/>
      <c r="AS118" s="78"/>
      <c r="AT118" s="78"/>
      <c r="AU118" s="78"/>
      <c r="AV118" s="78"/>
      <c r="AW118" s="78"/>
      <c r="AX118" s="78"/>
      <c r="AY118" s="79"/>
      <c r="AZ118" s="78"/>
      <c r="BA118" s="78"/>
      <c r="BB118" s="78"/>
      <c r="BC118" s="78"/>
      <c r="BD118" s="78"/>
      <c r="BE118" s="78"/>
      <c r="BF118" s="78"/>
      <c r="BG118" s="79"/>
      <c r="BH118" s="78" t="s">
        <v>789</v>
      </c>
      <c r="BI118" s="78" t="s">
        <v>789</v>
      </c>
      <c r="BJ118" s="78" t="s">
        <v>789</v>
      </c>
      <c r="BK118" s="78" t="s">
        <v>789</v>
      </c>
      <c r="BL118" s="78" t="s">
        <v>789</v>
      </c>
      <c r="BM118" s="78" t="s">
        <v>789</v>
      </c>
      <c r="BN118" s="79"/>
      <c r="BO118" s="78" t="s">
        <v>789</v>
      </c>
      <c r="BP118" s="78" t="s">
        <v>789</v>
      </c>
      <c r="BQ118" s="78" t="s">
        <v>789</v>
      </c>
      <c r="BR118" s="78" t="s">
        <v>789</v>
      </c>
      <c r="BS118" s="78" t="s">
        <v>789</v>
      </c>
      <c r="BT118" s="78" t="s">
        <v>789</v>
      </c>
      <c r="BU118"/>
      <c r="BV118" s="77"/>
      <c r="BW118" s="77"/>
      <c r="BX118" s="77"/>
      <c r="BY118" s="77"/>
      <c r="BZ118" s="77"/>
      <c r="CA118" s="77"/>
      <c r="CB118" s="77"/>
      <c r="CC118" s="77"/>
      <c r="CD118" s="77"/>
    </row>
    <row r="119" spans="1:82">
      <c r="A119" s="77" t="s">
        <v>1732</v>
      </c>
      <c r="B119" s="77">
        <v>91</v>
      </c>
      <c r="C119" s="77">
        <v>6</v>
      </c>
      <c r="D119" s="77">
        <v>6</v>
      </c>
      <c r="E119" s="77">
        <v>2009</v>
      </c>
      <c r="F119" s="77" t="s">
        <v>177</v>
      </c>
      <c r="G119" s="77" t="s">
        <v>1567</v>
      </c>
      <c r="H119" s="77" t="s">
        <v>1568</v>
      </c>
      <c r="I119" s="158"/>
      <c r="J119" s="78">
        <v>1837.292784753</v>
      </c>
      <c r="K119" s="78">
        <v>98.686185165664128</v>
      </c>
      <c r="L119" s="78">
        <v>322.58653642569749</v>
      </c>
      <c r="M119" s="78">
        <v>1887.594134180041</v>
      </c>
      <c r="N119" s="78">
        <v>1874.1429126424359</v>
      </c>
      <c r="O119" s="78">
        <v>1331.3224207005931</v>
      </c>
      <c r="P119" s="78">
        <v>1101.2932462908479</v>
      </c>
      <c r="Q119" s="78">
        <v>68.601941122347696</v>
      </c>
      <c r="R119" s="78">
        <v>6.343917779375766</v>
      </c>
      <c r="S119" s="78">
        <v>121.83934129585001</v>
      </c>
      <c r="T119" s="79"/>
      <c r="U119" s="78">
        <v>239148888</v>
      </c>
      <c r="V119" s="78">
        <v>47201</v>
      </c>
      <c r="W119" s="78">
        <v>5995</v>
      </c>
      <c r="X119" s="78">
        <v>385691</v>
      </c>
      <c r="Y119" s="78">
        <v>397683</v>
      </c>
      <c r="Z119" s="78">
        <v>673016</v>
      </c>
      <c r="AA119" s="78">
        <v>221657</v>
      </c>
      <c r="AB119" s="78">
        <v>1176759</v>
      </c>
      <c r="AC119" s="78">
        <v>1169017</v>
      </c>
      <c r="AD119" s="78">
        <v>121.83934129584991</v>
      </c>
      <c r="AE119" s="79"/>
      <c r="AF119" s="78"/>
      <c r="AG119" s="78"/>
      <c r="AH119" s="78"/>
      <c r="AI119" s="78"/>
      <c r="AJ119" s="78"/>
      <c r="AK119" s="78"/>
      <c r="AL119" s="78"/>
      <c r="AM119" s="78"/>
      <c r="AN119" s="78"/>
      <c r="AO119" s="78"/>
      <c r="AP119" s="78"/>
      <c r="AQ119" s="79"/>
      <c r="AR119" s="78"/>
      <c r="AS119" s="78"/>
      <c r="AT119" s="78"/>
      <c r="AU119" s="78"/>
      <c r="AV119" s="78"/>
      <c r="AW119" s="78"/>
      <c r="AX119" s="78"/>
      <c r="AY119" s="79"/>
      <c r="AZ119" s="78"/>
      <c r="BA119" s="78"/>
      <c r="BB119" s="78"/>
      <c r="BC119" s="78"/>
      <c r="BD119" s="78"/>
      <c r="BE119" s="78"/>
      <c r="BF119" s="78"/>
      <c r="BG119" s="79"/>
      <c r="BH119" s="78">
        <v>0</v>
      </c>
      <c r="BI119" s="78">
        <v>0</v>
      </c>
      <c r="BJ119" s="78">
        <v>1319.7090000000001</v>
      </c>
      <c r="BK119" s="78">
        <v>255.41399999999999</v>
      </c>
      <c r="BL119" s="78">
        <v>318.25099999999998</v>
      </c>
      <c r="BM119" s="78">
        <v>0</v>
      </c>
      <c r="BN119" s="79"/>
      <c r="BO119" s="78">
        <v>0</v>
      </c>
      <c r="BP119" s="78">
        <v>0</v>
      </c>
      <c r="BQ119" s="78">
        <v>100</v>
      </c>
      <c r="BR119" s="78">
        <v>2</v>
      </c>
      <c r="BS119" s="78">
        <v>31</v>
      </c>
      <c r="BT119" s="78">
        <v>0</v>
      </c>
      <c r="BU119"/>
      <c r="BV119" s="77">
        <v>1639.347</v>
      </c>
      <c r="BW119" s="77">
        <v>3.97</v>
      </c>
      <c r="BX119" s="77">
        <v>163.97900000000001</v>
      </c>
      <c r="BY119" s="77">
        <v>0</v>
      </c>
      <c r="BZ119" s="77">
        <v>7.44</v>
      </c>
      <c r="CA119" s="77">
        <v>3.4279999999999999</v>
      </c>
      <c r="CB119" s="77">
        <v>66.489999999999995</v>
      </c>
      <c r="CC119" s="77">
        <v>8.7200000000000006</v>
      </c>
      <c r="CD119" s="77">
        <v>0</v>
      </c>
    </row>
    <row r="120" spans="1:82">
      <c r="A120" s="77" t="s">
        <v>1733</v>
      </c>
      <c r="B120" s="77">
        <v>92</v>
      </c>
      <c r="C120" s="77">
        <v>7</v>
      </c>
      <c r="D120" s="77">
        <v>6</v>
      </c>
      <c r="E120" s="77">
        <v>2010</v>
      </c>
      <c r="F120" s="77" t="s">
        <v>178</v>
      </c>
      <c r="G120" s="77" t="s">
        <v>1567</v>
      </c>
      <c r="H120" s="77" t="s">
        <v>1568</v>
      </c>
      <c r="I120" s="158"/>
      <c r="J120" s="78">
        <v>1847.84672575387</v>
      </c>
      <c r="K120" s="78">
        <v>101.09468769802341</v>
      </c>
      <c r="L120" s="78">
        <v>305.87983894177188</v>
      </c>
      <c r="M120" s="78">
        <v>1812.589597384715</v>
      </c>
      <c r="N120" s="78">
        <v>1935.6260920052871</v>
      </c>
      <c r="O120" s="78">
        <v>1329.4905266480459</v>
      </c>
      <c r="P120" s="78">
        <v>1110.657098274316</v>
      </c>
      <c r="Q120" s="78">
        <v>71.1056634253965</v>
      </c>
      <c r="R120" s="78">
        <v>7.4558592023420358</v>
      </c>
      <c r="S120" s="78">
        <v>112.9038575076619</v>
      </c>
      <c r="T120" s="79"/>
      <c r="U120" s="78">
        <v>275590319</v>
      </c>
      <c r="V120" s="78">
        <v>47201</v>
      </c>
      <c r="W120" s="78">
        <v>5995</v>
      </c>
      <c r="X120" s="78">
        <v>385691</v>
      </c>
      <c r="Y120" s="78">
        <v>399045</v>
      </c>
      <c r="Z120" s="78">
        <v>675213</v>
      </c>
      <c r="AA120" s="78">
        <v>217959</v>
      </c>
      <c r="AB120" s="78">
        <v>1168752</v>
      </c>
      <c r="AC120" s="78">
        <v>1302006</v>
      </c>
      <c r="AD120" s="78">
        <v>112.9038575076619</v>
      </c>
      <c r="AE120" s="79"/>
      <c r="AF120" s="78"/>
      <c r="AG120" s="78"/>
      <c r="AH120" s="78"/>
      <c r="AI120" s="78"/>
      <c r="AJ120" s="78"/>
      <c r="AK120" s="78"/>
      <c r="AL120" s="78"/>
      <c r="AM120" s="78"/>
      <c r="AN120" s="78"/>
      <c r="AO120" s="78"/>
      <c r="AP120" s="78"/>
      <c r="AQ120" s="79"/>
      <c r="AR120" s="78"/>
      <c r="AS120" s="78"/>
      <c r="AT120" s="78"/>
      <c r="AU120" s="78"/>
      <c r="AV120" s="78"/>
      <c r="AW120" s="78"/>
      <c r="AX120" s="78"/>
      <c r="AY120" s="79"/>
      <c r="AZ120" s="78"/>
      <c r="BA120" s="78"/>
      <c r="BB120" s="78"/>
      <c r="BC120" s="78"/>
      <c r="BD120" s="78"/>
      <c r="BE120" s="78"/>
      <c r="BF120" s="78"/>
      <c r="BG120" s="79"/>
      <c r="BH120" s="78">
        <v>0</v>
      </c>
      <c r="BI120" s="78">
        <v>0</v>
      </c>
      <c r="BJ120" s="78">
        <v>1452.4749999999999</v>
      </c>
      <c r="BK120" s="78">
        <v>258.68400000000003</v>
      </c>
      <c r="BL120" s="78">
        <v>355.93</v>
      </c>
      <c r="BM120" s="78">
        <v>0</v>
      </c>
      <c r="BN120" s="79"/>
      <c r="BO120" s="78">
        <v>0</v>
      </c>
      <c r="BP120" s="78">
        <v>0</v>
      </c>
      <c r="BQ120" s="78">
        <v>104</v>
      </c>
      <c r="BR120" s="78">
        <v>2</v>
      </c>
      <c r="BS120" s="78">
        <v>33</v>
      </c>
      <c r="BT120" s="78">
        <v>0</v>
      </c>
      <c r="BU120"/>
      <c r="BV120" s="77">
        <v>1728.8489999999999</v>
      </c>
      <c r="BW120" s="77">
        <v>0</v>
      </c>
      <c r="BX120" s="77">
        <v>207.42599999999999</v>
      </c>
      <c r="BY120" s="77">
        <v>0</v>
      </c>
      <c r="BZ120" s="77">
        <v>7.44</v>
      </c>
      <c r="CA120" s="77">
        <v>32.228000000000002</v>
      </c>
      <c r="CB120" s="77">
        <v>73.597999999999999</v>
      </c>
      <c r="CC120" s="77">
        <v>17.547999999999998</v>
      </c>
      <c r="CD120" s="77">
        <v>0</v>
      </c>
    </row>
    <row r="121" spans="1:82">
      <c r="A121" s="77" t="s">
        <v>1734</v>
      </c>
      <c r="B121" s="77">
        <v>93</v>
      </c>
      <c r="C121" s="77">
        <v>8</v>
      </c>
      <c r="D121" s="77">
        <v>6</v>
      </c>
      <c r="E121" s="77">
        <v>2011</v>
      </c>
      <c r="F121" s="77" t="s">
        <v>179</v>
      </c>
      <c r="G121" s="1029" t="s">
        <v>1567</v>
      </c>
      <c r="H121" s="77" t="s">
        <v>1568</v>
      </c>
      <c r="I121" s="158"/>
      <c r="J121" s="78">
        <v>1918.080019585627</v>
      </c>
      <c r="K121" s="78">
        <v>129.86967989416701</v>
      </c>
      <c r="L121" s="78">
        <v>241.71081345764139</v>
      </c>
      <c r="M121" s="78">
        <v>2042.164859726701</v>
      </c>
      <c r="N121" s="78">
        <v>2252.4510432193579</v>
      </c>
      <c r="O121" s="78">
        <v>1317.6425445505922</v>
      </c>
      <c r="P121" s="78">
        <v>1072.711823112305</v>
      </c>
      <c r="Q121" s="78">
        <v>81.419684608756498</v>
      </c>
      <c r="R121" s="78">
        <v>7.7289429694356819</v>
      </c>
      <c r="S121" s="78">
        <v>118.9811152120019</v>
      </c>
      <c r="T121" s="79"/>
      <c r="U121" s="78">
        <v>263990684</v>
      </c>
      <c r="V121" s="78">
        <v>47201</v>
      </c>
      <c r="W121" s="78">
        <v>5995</v>
      </c>
      <c r="X121" s="78">
        <v>385691</v>
      </c>
      <c r="Y121" s="78">
        <v>401201</v>
      </c>
      <c r="Z121" s="78">
        <v>683734</v>
      </c>
      <c r="AA121" s="78">
        <v>216777</v>
      </c>
      <c r="AB121" s="78">
        <v>1160204</v>
      </c>
      <c r="AC121" s="78">
        <v>1347462</v>
      </c>
      <c r="AD121" s="78">
        <v>118.9811152120018</v>
      </c>
      <c r="AE121" s="79"/>
      <c r="AF121" s="78"/>
      <c r="AG121" s="78"/>
      <c r="AH121" s="78"/>
      <c r="AI121" s="78"/>
      <c r="AJ121" s="78"/>
      <c r="AK121" s="78"/>
      <c r="AL121" s="78"/>
      <c r="AM121" s="78"/>
      <c r="AN121" s="78"/>
      <c r="AO121" s="78"/>
      <c r="AP121" s="78"/>
      <c r="AQ121" s="79"/>
      <c r="AR121" s="78"/>
      <c r="AS121" s="78"/>
      <c r="AT121" s="78"/>
      <c r="AU121" s="78"/>
      <c r="AV121" s="78"/>
      <c r="AW121" s="78"/>
      <c r="AX121" s="78"/>
      <c r="AY121" s="79"/>
      <c r="AZ121" s="78"/>
      <c r="BA121" s="78"/>
      <c r="BB121" s="78"/>
      <c r="BC121" s="78"/>
      <c r="BD121" s="78"/>
      <c r="BE121" s="78"/>
      <c r="BF121" s="78"/>
      <c r="BG121" s="79"/>
      <c r="BH121" s="78">
        <v>0</v>
      </c>
      <c r="BI121" s="78">
        <v>0</v>
      </c>
      <c r="BJ121" s="78">
        <v>1355.2380000000001</v>
      </c>
      <c r="BK121" s="78">
        <v>316.76</v>
      </c>
      <c r="BL121" s="78">
        <v>300.44900000000001</v>
      </c>
      <c r="BM121" s="78">
        <v>0</v>
      </c>
      <c r="BN121" s="79"/>
      <c r="BO121" s="78">
        <v>0</v>
      </c>
      <c r="BP121" s="78">
        <v>0</v>
      </c>
      <c r="BQ121" s="78">
        <v>108</v>
      </c>
      <c r="BR121" s="78">
        <v>2</v>
      </c>
      <c r="BS121" s="78">
        <v>31</v>
      </c>
      <c r="BT121" s="78">
        <v>0</v>
      </c>
      <c r="BU121"/>
      <c r="BV121" s="77">
        <v>1676.373</v>
      </c>
      <c r="BW121" s="77">
        <v>0</v>
      </c>
      <c r="BX121" s="77">
        <v>163.88399999999999</v>
      </c>
      <c r="BY121" s="77">
        <v>0</v>
      </c>
      <c r="BZ121" s="77">
        <v>9.61</v>
      </c>
      <c r="CA121" s="77">
        <v>42.73</v>
      </c>
      <c r="CB121" s="77">
        <v>61.161999999999999</v>
      </c>
      <c r="CC121" s="77">
        <v>18.687999999999999</v>
      </c>
      <c r="CD121" s="77">
        <v>0</v>
      </c>
    </row>
    <row r="122" spans="1:82">
      <c r="A122" s="77" t="s">
        <v>1735</v>
      </c>
      <c r="B122" s="77">
        <v>94</v>
      </c>
      <c r="C122" s="77">
        <v>9</v>
      </c>
      <c r="D122" s="77">
        <v>6</v>
      </c>
      <c r="E122" s="77">
        <v>2012</v>
      </c>
      <c r="F122" s="77" t="s">
        <v>180</v>
      </c>
      <c r="G122" s="1029" t="s">
        <v>1567</v>
      </c>
      <c r="H122" s="77" t="s">
        <v>1568</v>
      </c>
      <c r="I122" s="158"/>
      <c r="J122" s="78">
        <v>1974.7794664009079</v>
      </c>
      <c r="K122" s="78">
        <v>121.89783370625391</v>
      </c>
      <c r="L122" s="78">
        <v>238.0748183573275</v>
      </c>
      <c r="M122" s="78">
        <v>2034.6572316816651</v>
      </c>
      <c r="N122" s="78">
        <v>2266.7941415324922</v>
      </c>
      <c r="O122" s="78">
        <v>1320.7703572706025</v>
      </c>
      <c r="P122" s="78">
        <v>1066.4630706281498</v>
      </c>
      <c r="Q122" s="78">
        <v>88.135886517451496</v>
      </c>
      <c r="R122" s="78">
        <v>6.8298388723900807</v>
      </c>
      <c r="S122" s="78">
        <v>123.94292539252891</v>
      </c>
      <c r="T122" s="79"/>
      <c r="U122" s="78">
        <v>239658607</v>
      </c>
      <c r="V122" s="78">
        <v>47201</v>
      </c>
      <c r="W122" s="78">
        <v>5995</v>
      </c>
      <c r="X122" s="78">
        <v>385691</v>
      </c>
      <c r="Y122" s="78">
        <v>404981</v>
      </c>
      <c r="Z122" s="78">
        <v>690793</v>
      </c>
      <c r="AA122" s="78">
        <v>214295</v>
      </c>
      <c r="AB122" s="78">
        <v>1155942</v>
      </c>
      <c r="AC122" s="78">
        <v>1159872</v>
      </c>
      <c r="AD122" s="78">
        <v>123.94292539252891</v>
      </c>
      <c r="AE122" s="79"/>
      <c r="AF122" s="78"/>
      <c r="AG122" s="78"/>
      <c r="AH122" s="78"/>
      <c r="AI122" s="78"/>
      <c r="AJ122" s="78"/>
      <c r="AK122" s="78"/>
      <c r="AL122" s="78"/>
      <c r="AM122" s="78"/>
      <c r="AN122" s="78"/>
      <c r="AO122" s="78"/>
      <c r="AP122" s="78"/>
      <c r="AQ122" s="79"/>
      <c r="AR122" s="78"/>
      <c r="AS122" s="78"/>
      <c r="AT122" s="78"/>
      <c r="AU122" s="78"/>
      <c r="AV122" s="78"/>
      <c r="AW122" s="78"/>
      <c r="AX122" s="78"/>
      <c r="AY122" s="79"/>
      <c r="AZ122" s="78"/>
      <c r="BA122" s="78"/>
      <c r="BB122" s="78"/>
      <c r="BC122" s="78"/>
      <c r="BD122" s="78"/>
      <c r="BE122" s="78"/>
      <c r="BF122" s="78"/>
      <c r="BG122" s="79"/>
      <c r="BH122" s="78">
        <v>0</v>
      </c>
      <c r="BI122" s="78">
        <v>0</v>
      </c>
      <c r="BJ122" s="78">
        <v>1511.163</v>
      </c>
      <c r="BK122" s="78">
        <v>305.32</v>
      </c>
      <c r="BL122" s="78">
        <v>356.791</v>
      </c>
      <c r="BM122" s="78">
        <v>0</v>
      </c>
      <c r="BN122" s="79"/>
      <c r="BO122" s="78">
        <v>0</v>
      </c>
      <c r="BP122" s="78">
        <v>0</v>
      </c>
      <c r="BQ122" s="78">
        <v>107</v>
      </c>
      <c r="BR122" s="78">
        <v>2</v>
      </c>
      <c r="BS122" s="78">
        <v>31</v>
      </c>
      <c r="BT122" s="78">
        <v>0</v>
      </c>
      <c r="BU122"/>
      <c r="BV122" s="77">
        <v>1866.73</v>
      </c>
      <c r="BW122" s="77">
        <v>0</v>
      </c>
      <c r="BX122" s="77">
        <v>200.155</v>
      </c>
      <c r="BY122" s="77">
        <v>0</v>
      </c>
      <c r="BZ122" s="77">
        <v>9.1999999999999993</v>
      </c>
      <c r="CA122" s="77">
        <v>22.402999999999999</v>
      </c>
      <c r="CB122" s="77">
        <v>57.308</v>
      </c>
      <c r="CC122" s="77">
        <v>17.478000000000002</v>
      </c>
      <c r="CD122" s="77">
        <v>0</v>
      </c>
    </row>
    <row r="123" spans="1:82">
      <c r="A123" s="77" t="s">
        <v>1736</v>
      </c>
      <c r="B123" s="77">
        <v>95</v>
      </c>
      <c r="C123" s="77">
        <v>10</v>
      </c>
      <c r="D123" s="77">
        <v>6</v>
      </c>
      <c r="E123" s="77">
        <v>2013</v>
      </c>
      <c r="F123" s="77" t="s">
        <v>181</v>
      </c>
      <c r="G123" s="77" t="s">
        <v>1567</v>
      </c>
      <c r="H123" s="77" t="s">
        <v>1568</v>
      </c>
      <c r="I123" s="158"/>
      <c r="J123" s="78">
        <v>2013.191831691855</v>
      </c>
      <c r="K123" s="78">
        <v>105.1439805193919</v>
      </c>
      <c r="L123" s="78">
        <v>217.48435720419849</v>
      </c>
      <c r="M123" s="78">
        <v>1951.750172269243</v>
      </c>
      <c r="N123" s="78">
        <v>2401.8594926078049</v>
      </c>
      <c r="O123" s="78">
        <v>1277.9085077155264</v>
      </c>
      <c r="P123" s="78">
        <v>1063.9675566607223</v>
      </c>
      <c r="Q123" s="78">
        <v>89.060081617727406</v>
      </c>
      <c r="R123" s="78">
        <v>8.2070407642648089</v>
      </c>
      <c r="S123" s="78">
        <v>115.11119578840859</v>
      </c>
      <c r="T123" s="79"/>
      <c r="U123" s="78">
        <v>239579610</v>
      </c>
      <c r="V123" s="78">
        <v>47201</v>
      </c>
      <c r="W123" s="78">
        <v>5995</v>
      </c>
      <c r="X123" s="78">
        <v>385691</v>
      </c>
      <c r="Y123" s="78">
        <v>407350</v>
      </c>
      <c r="Z123" s="78">
        <v>698217</v>
      </c>
      <c r="AA123" s="78">
        <v>212991</v>
      </c>
      <c r="AB123" s="78">
        <v>1151318</v>
      </c>
      <c r="AC123" s="78">
        <v>1360496</v>
      </c>
      <c r="AD123" s="78">
        <v>115.11119578840859</v>
      </c>
      <c r="AE123" s="79"/>
      <c r="AF123" s="78"/>
      <c r="AG123" s="78"/>
      <c r="AH123" s="78"/>
      <c r="AI123" s="78"/>
      <c r="AJ123" s="78"/>
      <c r="AK123" s="78"/>
      <c r="AL123" s="78"/>
      <c r="AM123" s="78"/>
      <c r="AN123" s="78"/>
      <c r="AO123" s="78"/>
      <c r="AP123" s="78"/>
      <c r="AQ123" s="79"/>
      <c r="AR123" s="78"/>
      <c r="AS123" s="78"/>
      <c r="AT123" s="78"/>
      <c r="AU123" s="78"/>
      <c r="AV123" s="78"/>
      <c r="AW123" s="78"/>
      <c r="AX123" s="78"/>
      <c r="AY123" s="79"/>
      <c r="AZ123" s="78"/>
      <c r="BA123" s="78"/>
      <c r="BB123" s="78"/>
      <c r="BC123" s="78"/>
      <c r="BD123" s="78"/>
      <c r="BE123" s="78"/>
      <c r="BF123" s="78"/>
      <c r="BG123" s="79"/>
      <c r="BH123" s="78">
        <v>0</v>
      </c>
      <c r="BI123" s="78">
        <v>0</v>
      </c>
      <c r="BJ123" s="78">
        <v>1352.002</v>
      </c>
      <c r="BK123" s="78">
        <v>288.745</v>
      </c>
      <c r="BL123" s="78">
        <v>343.93299999999999</v>
      </c>
      <c r="BM123" s="78">
        <v>0</v>
      </c>
      <c r="BN123" s="79"/>
      <c r="BO123" s="78">
        <v>0</v>
      </c>
      <c r="BP123" s="78">
        <v>0</v>
      </c>
      <c r="BQ123" s="78">
        <v>101</v>
      </c>
      <c r="BR123" s="78">
        <v>2</v>
      </c>
      <c r="BS123" s="78">
        <v>29</v>
      </c>
      <c r="BT123" s="78">
        <v>0</v>
      </c>
      <c r="BU123"/>
      <c r="BV123" s="77">
        <v>1745.7049999999999</v>
      </c>
      <c r="BW123" s="77">
        <v>0</v>
      </c>
      <c r="BX123" s="77">
        <v>177.92599999999999</v>
      </c>
      <c r="BY123" s="77">
        <v>0</v>
      </c>
      <c r="BZ123" s="77">
        <v>8.6</v>
      </c>
      <c r="CA123" s="77">
        <v>10.24</v>
      </c>
      <c r="CB123" s="77">
        <v>31.123999999999999</v>
      </c>
      <c r="CC123" s="77">
        <v>11.085000000000001</v>
      </c>
      <c r="CD123" s="77">
        <v>0</v>
      </c>
    </row>
    <row r="124" spans="1:82">
      <c r="A124" s="77" t="s">
        <v>1737</v>
      </c>
      <c r="B124" s="77">
        <v>96</v>
      </c>
      <c r="C124" s="77">
        <v>11</v>
      </c>
      <c r="D124" s="77">
        <v>6</v>
      </c>
      <c r="E124" s="77">
        <v>2014</v>
      </c>
      <c r="F124" s="77" t="s">
        <v>182</v>
      </c>
      <c r="G124" s="77" t="s">
        <v>1567</v>
      </c>
      <c r="H124" s="77" t="s">
        <v>1568</v>
      </c>
      <c r="I124" s="158"/>
      <c r="J124" s="78">
        <v>1830.3468431250869</v>
      </c>
      <c r="K124" s="78">
        <v>104.2919029346273</v>
      </c>
      <c r="L124" s="78">
        <v>247.9182485458366</v>
      </c>
      <c r="M124" s="78">
        <v>1909.8298561972549</v>
      </c>
      <c r="N124" s="78">
        <v>2103.7815806999888</v>
      </c>
      <c r="O124" s="78">
        <v>1221.0127818427343</v>
      </c>
      <c r="P124" s="78">
        <v>1055.7997118496125</v>
      </c>
      <c r="Q124" s="78">
        <v>84.662400716759095</v>
      </c>
      <c r="R124" s="78">
        <v>8.0665724268953962</v>
      </c>
      <c r="S124" s="78">
        <v>116.837261984755</v>
      </c>
      <c r="T124" s="79"/>
      <c r="U124" s="78">
        <v>260807351</v>
      </c>
      <c r="V124" s="78">
        <v>42778</v>
      </c>
      <c r="W124" s="78">
        <v>5638</v>
      </c>
      <c r="X124" s="78">
        <v>375136</v>
      </c>
      <c r="Y124" s="78">
        <v>408771</v>
      </c>
      <c r="Z124" s="78">
        <v>702637</v>
      </c>
      <c r="AA124" s="78">
        <v>210263</v>
      </c>
      <c r="AB124" s="78">
        <v>1140735</v>
      </c>
      <c r="AC124" s="78">
        <v>1341415</v>
      </c>
      <c r="AD124" s="78">
        <v>116.837261984755</v>
      </c>
      <c r="AE124" s="79"/>
      <c r="AF124" s="78"/>
      <c r="AG124" s="78"/>
      <c r="AH124" s="78"/>
      <c r="AI124" s="78"/>
      <c r="AJ124" s="78"/>
      <c r="AK124" s="78"/>
      <c r="AL124" s="78"/>
      <c r="AM124" s="78"/>
      <c r="AN124" s="78"/>
      <c r="AO124" s="78"/>
      <c r="AP124" s="78"/>
      <c r="AQ124" s="79"/>
      <c r="AR124" s="78">
        <v>9905</v>
      </c>
      <c r="AS124" s="78">
        <v>822</v>
      </c>
      <c r="AT124" s="78">
        <v>12</v>
      </c>
      <c r="AU124" s="78">
        <v>14</v>
      </c>
      <c r="AV124" s="78">
        <v>0</v>
      </c>
      <c r="AW124" s="78">
        <v>3</v>
      </c>
      <c r="AX124" s="78"/>
      <c r="AY124" s="79"/>
      <c r="AZ124" s="78">
        <v>41104.199999999997</v>
      </c>
      <c r="BA124" s="78">
        <v>54021.399999999987</v>
      </c>
      <c r="BB124" s="78">
        <v>46030</v>
      </c>
      <c r="BC124" s="78">
        <v>31490.799999999999</v>
      </c>
      <c r="BD124" s="78">
        <v>0</v>
      </c>
      <c r="BE124" s="78">
        <v>4291</v>
      </c>
      <c r="BF124" s="78"/>
      <c r="BG124" s="79"/>
      <c r="BH124" s="78">
        <v>0</v>
      </c>
      <c r="BI124" s="78">
        <v>0</v>
      </c>
      <c r="BJ124" s="78">
        <v>1412.981</v>
      </c>
      <c r="BK124" s="78">
        <v>262.99200000000002</v>
      </c>
      <c r="BL124" s="78">
        <v>333.56623999999999</v>
      </c>
      <c r="BM124" s="78">
        <v>0</v>
      </c>
      <c r="BN124" s="79"/>
      <c r="BO124" s="78">
        <v>0</v>
      </c>
      <c r="BP124" s="78">
        <v>0</v>
      </c>
      <c r="BQ124" s="78">
        <v>107</v>
      </c>
      <c r="BR124" s="78">
        <v>2</v>
      </c>
      <c r="BS124" s="78">
        <v>29</v>
      </c>
      <c r="BT124" s="78">
        <v>0</v>
      </c>
      <c r="BU124"/>
      <c r="BV124" s="77">
        <v>1755.386</v>
      </c>
      <c r="BW124" s="77">
        <v>0</v>
      </c>
      <c r="BX124" s="77">
        <v>172.506</v>
      </c>
      <c r="BY124" s="77">
        <v>4.2399999999999998E-3</v>
      </c>
      <c r="BZ124" s="77">
        <v>8.6859999999999999</v>
      </c>
      <c r="CA124" s="77">
        <v>10.166</v>
      </c>
      <c r="CB124" s="77">
        <v>48.145000000000003</v>
      </c>
      <c r="CC124" s="77">
        <v>14.646000000000001</v>
      </c>
      <c r="CD124" s="77">
        <v>0</v>
      </c>
    </row>
    <row r="125" spans="1:82">
      <c r="A125" s="77" t="s">
        <v>1738</v>
      </c>
      <c r="B125" s="77">
        <v>97</v>
      </c>
      <c r="C125" s="77">
        <v>12</v>
      </c>
      <c r="D125" s="77">
        <v>6</v>
      </c>
      <c r="E125" s="77">
        <v>2015</v>
      </c>
      <c r="F125" s="77" t="s">
        <v>183</v>
      </c>
      <c r="G125" s="77" t="s">
        <v>1567</v>
      </c>
      <c r="H125" s="77" t="s">
        <v>1568</v>
      </c>
      <c r="I125" s="158"/>
      <c r="J125" s="78">
        <v>1821.5296821349791</v>
      </c>
      <c r="K125" s="78">
        <v>105.5871946776743</v>
      </c>
      <c r="L125" s="78">
        <v>252.11712425032371</v>
      </c>
      <c r="M125" s="78">
        <v>1954.4634237740461</v>
      </c>
      <c r="N125" s="78">
        <v>1897.087553846635</v>
      </c>
      <c r="O125" s="78">
        <v>1214.7921842587771</v>
      </c>
      <c r="P125" s="78">
        <v>1043.457528677259</v>
      </c>
      <c r="Q125" s="78">
        <v>82.067124742148195</v>
      </c>
      <c r="R125" s="78">
        <v>7.1494802985104844</v>
      </c>
      <c r="S125" s="78">
        <v>122.85738095799159</v>
      </c>
      <c r="T125" s="79"/>
      <c r="U125" s="78">
        <v>255097659</v>
      </c>
      <c r="V125" s="78">
        <v>42778</v>
      </c>
      <c r="W125" s="78">
        <v>5638</v>
      </c>
      <c r="X125" s="78">
        <v>375136</v>
      </c>
      <c r="Y125" s="78">
        <v>410329</v>
      </c>
      <c r="Z125" s="78">
        <v>705785</v>
      </c>
      <c r="AA125" s="78">
        <v>207641</v>
      </c>
      <c r="AB125" s="78">
        <v>1129560</v>
      </c>
      <c r="AC125" s="78">
        <v>1222087</v>
      </c>
      <c r="AD125" s="78">
        <v>122.85738095799159</v>
      </c>
      <c r="AE125" s="79"/>
      <c r="AF125" s="78">
        <v>2539122356.5734501</v>
      </c>
      <c r="AG125" s="78">
        <v>76197682.561946779</v>
      </c>
      <c r="AH125" s="78">
        <v>49830753.574531376</v>
      </c>
      <c r="AI125" s="78">
        <v>2514445323.6523252</v>
      </c>
      <c r="AJ125" s="78">
        <v>2302092243.3038211</v>
      </c>
      <c r="AK125" s="78"/>
      <c r="AL125" s="78"/>
      <c r="AM125" s="78">
        <v>154801459.67401189</v>
      </c>
      <c r="AN125" s="78"/>
      <c r="AO125" s="78"/>
      <c r="AP125" s="78">
        <v>7636489819.3400869</v>
      </c>
      <c r="AQ125" s="79"/>
      <c r="AR125" s="78">
        <v>11098</v>
      </c>
      <c r="AS125" s="78">
        <v>1178</v>
      </c>
      <c r="AT125" s="78">
        <v>13</v>
      </c>
      <c r="AU125" s="78">
        <v>15</v>
      </c>
      <c r="AV125" s="78">
        <v>0</v>
      </c>
      <c r="AW125" s="78">
        <v>5</v>
      </c>
      <c r="AX125" s="78"/>
      <c r="AY125" s="79"/>
      <c r="AZ125" s="78">
        <v>47151.699999999983</v>
      </c>
      <c r="BA125" s="78">
        <v>121449.2</v>
      </c>
      <c r="BB125" s="78">
        <v>46033</v>
      </c>
      <c r="BC125" s="78">
        <v>31670.799999999999</v>
      </c>
      <c r="BD125" s="78">
        <v>0</v>
      </c>
      <c r="BE125" s="78">
        <v>6051</v>
      </c>
      <c r="BF125" s="78"/>
      <c r="BG125" s="79"/>
      <c r="BH125" s="78">
        <v>0</v>
      </c>
      <c r="BI125" s="78">
        <v>0</v>
      </c>
      <c r="BJ125" s="78">
        <v>1583.742</v>
      </c>
      <c r="BK125" s="78">
        <v>280.077</v>
      </c>
      <c r="BL125" s="78">
        <v>335.58799999999997</v>
      </c>
      <c r="BM125" s="78">
        <v>0</v>
      </c>
      <c r="BN125" s="79"/>
      <c r="BO125" s="78">
        <v>0</v>
      </c>
      <c r="BP125" s="78">
        <v>0</v>
      </c>
      <c r="BQ125" s="78">
        <v>107</v>
      </c>
      <c r="BR125" s="78">
        <v>2</v>
      </c>
      <c r="BS125" s="78">
        <v>31</v>
      </c>
      <c r="BT125" s="78">
        <v>0</v>
      </c>
      <c r="BU125"/>
      <c r="BV125" s="77">
        <v>1917.3589999999999</v>
      </c>
      <c r="BW125" s="77">
        <v>0.51200000000000001</v>
      </c>
      <c r="BX125" s="77">
        <v>186.87</v>
      </c>
      <c r="BY125" s="77">
        <v>0</v>
      </c>
      <c r="BZ125" s="77">
        <v>8.3160000000000007</v>
      </c>
      <c r="CA125" s="77">
        <v>14.492000000000001</v>
      </c>
      <c r="CB125" s="77">
        <v>46.807000000000002</v>
      </c>
      <c r="CC125" s="77">
        <v>11.22</v>
      </c>
      <c r="CD125" s="77">
        <v>13.831</v>
      </c>
    </row>
    <row r="126" spans="1:82">
      <c r="A126" s="77" t="s">
        <v>1739</v>
      </c>
      <c r="B126" s="77">
        <v>98</v>
      </c>
      <c r="C126" s="77">
        <v>13</v>
      </c>
      <c r="D126" s="77">
        <v>6</v>
      </c>
      <c r="E126" s="77">
        <v>2016</v>
      </c>
      <c r="F126" s="77" t="s">
        <v>156</v>
      </c>
      <c r="G126" s="77" t="s">
        <v>1567</v>
      </c>
      <c r="H126" s="77" t="s">
        <v>1568</v>
      </c>
      <c r="I126" s="158"/>
      <c r="J126" s="78">
        <v>1789.8109924233086</v>
      </c>
      <c r="K126" s="78">
        <v>105.44559026201931</v>
      </c>
      <c r="L126" s="78">
        <v>294.33935241837247</v>
      </c>
      <c r="M126" s="78">
        <v>1663.9986242499565</v>
      </c>
      <c r="N126" s="78">
        <v>1894.4785125973704</v>
      </c>
      <c r="O126" s="78">
        <v>1205.5221187180337</v>
      </c>
      <c r="P126" s="78">
        <v>1037.3954375851724</v>
      </c>
      <c r="Q126" s="78">
        <v>78.999662926794628</v>
      </c>
      <c r="R126" s="78">
        <v>6.4858703366805823</v>
      </c>
      <c r="S126" s="78">
        <v>125.31577575041999</v>
      </c>
      <c r="T126" s="79"/>
      <c r="U126" s="78">
        <v>266340987</v>
      </c>
      <c r="V126" s="78">
        <v>42778</v>
      </c>
      <c r="W126" s="78">
        <v>5638</v>
      </c>
      <c r="X126" s="78">
        <v>375136</v>
      </c>
      <c r="Y126" s="78">
        <v>411919</v>
      </c>
      <c r="Z126" s="78">
        <v>709009</v>
      </c>
      <c r="AA126" s="78">
        <v>213512</v>
      </c>
      <c r="AB126" s="78">
        <v>1118468</v>
      </c>
      <c r="AC126" s="78">
        <v>1107722.809969794</v>
      </c>
      <c r="AD126" s="78">
        <v>125.31577575042</v>
      </c>
      <c r="AE126" s="79"/>
      <c r="AF126" s="78">
        <v>2494523377.4885278</v>
      </c>
      <c r="AG126" s="78">
        <v>73790074.11900799</v>
      </c>
      <c r="AH126" s="78">
        <v>44298765.584374987</v>
      </c>
      <c r="AI126" s="78">
        <v>2331876023.4441371</v>
      </c>
      <c r="AJ126" s="78">
        <v>2040118107.541368</v>
      </c>
      <c r="AK126" s="78"/>
      <c r="AL126" s="78"/>
      <c r="AM126" s="78">
        <v>153400432.17045861</v>
      </c>
      <c r="AN126" s="78"/>
      <c r="AO126" s="78"/>
      <c r="AP126" s="78">
        <v>7138006780.3478746</v>
      </c>
      <c r="AQ126" s="79"/>
      <c r="AR126" s="78">
        <v>12206</v>
      </c>
      <c r="AS126" s="78">
        <v>1394</v>
      </c>
      <c r="AT126" s="78">
        <v>15</v>
      </c>
      <c r="AU126" s="78">
        <v>17</v>
      </c>
      <c r="AV126" s="78">
        <v>0</v>
      </c>
      <c r="AW126" s="78">
        <v>5</v>
      </c>
      <c r="AX126" s="78"/>
      <c r="AY126" s="79"/>
      <c r="AZ126" s="78">
        <v>53137.799999999981</v>
      </c>
      <c r="BA126" s="78">
        <v>134803.6</v>
      </c>
      <c r="BB126" s="78">
        <v>45266.9</v>
      </c>
      <c r="BC126" s="78">
        <v>32588.799999999999</v>
      </c>
      <c r="BD126" s="78">
        <v>0</v>
      </c>
      <c r="BE126" s="78">
        <v>6129.4</v>
      </c>
      <c r="BF126" s="78"/>
      <c r="BG126" s="79"/>
      <c r="BH126" s="78">
        <v>0</v>
      </c>
      <c r="BI126" s="78">
        <v>0</v>
      </c>
      <c r="BJ126" s="78">
        <v>1512.6489999999999</v>
      </c>
      <c r="BK126" s="78">
        <v>280.77699999999999</v>
      </c>
      <c r="BL126" s="78">
        <v>321.30608000000007</v>
      </c>
      <c r="BM126" s="78">
        <v>0</v>
      </c>
      <c r="BN126" s="79"/>
      <c r="BO126" s="78">
        <v>0</v>
      </c>
      <c r="BP126" s="78">
        <v>0</v>
      </c>
      <c r="BQ126" s="78">
        <v>102</v>
      </c>
      <c r="BR126" s="78">
        <v>2</v>
      </c>
      <c r="BS126" s="78">
        <v>28</v>
      </c>
      <c r="BT126" s="78">
        <v>0</v>
      </c>
      <c r="BU126"/>
      <c r="BV126" s="77">
        <v>1834.816</v>
      </c>
      <c r="BW126" s="77">
        <v>0.48</v>
      </c>
      <c r="BX126" s="77">
        <v>196.98</v>
      </c>
      <c r="BY126" s="77">
        <v>4.0800000000000003E-3</v>
      </c>
      <c r="BZ126" s="77">
        <v>8.9890000000000008</v>
      </c>
      <c r="CA126" s="77">
        <v>13.587</v>
      </c>
      <c r="CB126" s="77">
        <v>41.624000000000002</v>
      </c>
      <c r="CC126" s="77">
        <v>13.502000000000001</v>
      </c>
      <c r="CD126" s="77">
        <v>4.75</v>
      </c>
    </row>
    <row r="127" spans="1:82">
      <c r="A127" s="77" t="s">
        <v>1740</v>
      </c>
      <c r="B127" s="77">
        <v>99</v>
      </c>
      <c r="C127" s="77">
        <v>14</v>
      </c>
      <c r="D127" s="77">
        <v>6</v>
      </c>
      <c r="E127" s="77">
        <v>2017</v>
      </c>
      <c r="F127" s="77" t="s">
        <v>157</v>
      </c>
      <c r="G127" s="77" t="s">
        <v>1567</v>
      </c>
      <c r="H127" s="77" t="s">
        <v>1568</v>
      </c>
      <c r="I127" s="158"/>
      <c r="J127" s="78">
        <v>1689.1287595604879</v>
      </c>
      <c r="K127" s="78">
        <v>101.34095062307445</v>
      </c>
      <c r="L127" s="78">
        <v>261.42153222086625</v>
      </c>
      <c r="M127" s="78">
        <v>1437.0066329860192</v>
      </c>
      <c r="N127" s="78">
        <v>2013.979032804398</v>
      </c>
      <c r="O127" s="78">
        <v>1189.6241362046974</v>
      </c>
      <c r="P127" s="78">
        <v>1022.1625769925155</v>
      </c>
      <c r="Q127" s="78">
        <v>75.610043801267693</v>
      </c>
      <c r="R127" s="78">
        <v>7.0184699553008105</v>
      </c>
      <c r="S127" s="78">
        <v>138.57655336796998</v>
      </c>
      <c r="T127" s="79"/>
      <c r="U127" s="78">
        <v>289866010</v>
      </c>
      <c r="V127" s="78">
        <v>42778</v>
      </c>
      <c r="W127" s="78">
        <v>5638</v>
      </c>
      <c r="X127" s="78">
        <v>375136</v>
      </c>
      <c r="Y127" s="78">
        <v>413685</v>
      </c>
      <c r="Z127" s="78">
        <v>711265</v>
      </c>
      <c r="AA127" s="78">
        <v>211718</v>
      </c>
      <c r="AB127" s="78">
        <v>1106984</v>
      </c>
      <c r="AC127" s="78">
        <v>1222470</v>
      </c>
      <c r="AD127" s="78">
        <v>138.57655336797001</v>
      </c>
      <c r="AE127" s="79"/>
      <c r="AF127" s="78">
        <v>2434143401.9842639</v>
      </c>
      <c r="AG127" s="78">
        <v>72309450.328424469</v>
      </c>
      <c r="AH127" s="78">
        <v>52791387.520857498</v>
      </c>
      <c r="AI127" s="78">
        <v>2108754617.403682</v>
      </c>
      <c r="AJ127" s="78">
        <v>2336117175.2140212</v>
      </c>
      <c r="AK127" s="78"/>
      <c r="AL127" s="78"/>
      <c r="AM127" s="78">
        <v>152062940.69808519</v>
      </c>
      <c r="AN127" s="78"/>
      <c r="AO127" s="78"/>
      <c r="AP127" s="78">
        <v>7156178973.149333</v>
      </c>
      <c r="AQ127" s="79"/>
      <c r="AR127" s="78">
        <v>13178</v>
      </c>
      <c r="AS127" s="78">
        <v>1507</v>
      </c>
      <c r="AT127" s="78">
        <v>23</v>
      </c>
      <c r="AU127" s="78">
        <v>20</v>
      </c>
      <c r="AV127" s="78">
        <v>0</v>
      </c>
      <c r="AW127" s="78">
        <v>9</v>
      </c>
      <c r="AX127" s="78"/>
      <c r="AY127" s="79"/>
      <c r="AZ127" s="78">
        <v>58199.4</v>
      </c>
      <c r="BA127" s="78">
        <v>150291.29999999999</v>
      </c>
      <c r="BB127" s="78">
        <v>61265.3</v>
      </c>
      <c r="BC127" s="78">
        <v>34706.199999999997</v>
      </c>
      <c r="BD127" s="78">
        <v>0</v>
      </c>
      <c r="BE127" s="78">
        <v>16919.400000000001</v>
      </c>
      <c r="BF127" s="78"/>
      <c r="BG127" s="79"/>
      <c r="BH127" s="78">
        <v>0</v>
      </c>
      <c r="BI127" s="78">
        <v>0</v>
      </c>
      <c r="BJ127" s="78">
        <v>1570.9649999999999</v>
      </c>
      <c r="BK127" s="78">
        <v>278.39100000000002</v>
      </c>
      <c r="BL127" s="78">
        <v>319.33000000000004</v>
      </c>
      <c r="BM127" s="78">
        <v>0</v>
      </c>
      <c r="BN127" s="79"/>
      <c r="BO127" s="78">
        <v>0</v>
      </c>
      <c r="BP127" s="78">
        <v>0</v>
      </c>
      <c r="BQ127" s="78">
        <v>102</v>
      </c>
      <c r="BR127" s="78">
        <v>2</v>
      </c>
      <c r="BS127" s="78">
        <v>31</v>
      </c>
      <c r="BT127" s="78">
        <v>0</v>
      </c>
      <c r="BU127"/>
      <c r="BV127" s="77">
        <v>1869.7049999999999</v>
      </c>
      <c r="BW127" s="77">
        <v>0.41299999999999998</v>
      </c>
      <c r="BX127" s="77">
        <v>188.233</v>
      </c>
      <c r="BY127" s="77">
        <v>0</v>
      </c>
      <c r="BZ127" s="77">
        <v>8.1229999999999993</v>
      </c>
      <c r="CA127" s="77">
        <v>9.6</v>
      </c>
      <c r="CB127" s="77">
        <v>66.025999999999996</v>
      </c>
      <c r="CC127" s="77">
        <v>20.550999999999998</v>
      </c>
      <c r="CD127" s="77">
        <v>6.0350000000000001</v>
      </c>
    </row>
    <row r="128" spans="1:82">
      <c r="A128" s="77" t="s">
        <v>1741</v>
      </c>
      <c r="B128" s="77">
        <v>100</v>
      </c>
      <c r="C128" s="77">
        <v>15</v>
      </c>
      <c r="D128" s="77">
        <v>6</v>
      </c>
      <c r="E128" s="77">
        <v>2018</v>
      </c>
      <c r="F128" s="77" t="s">
        <v>184</v>
      </c>
      <c r="G128" s="77" t="s">
        <v>1567</v>
      </c>
      <c r="H128" s="77" t="s">
        <v>1568</v>
      </c>
      <c r="I128" s="158"/>
      <c r="J128" s="78">
        <v>1757.5129712841028</v>
      </c>
      <c r="K128" s="78">
        <v>96.21907982944515</v>
      </c>
      <c r="L128" s="78">
        <v>241.2371693742989</v>
      </c>
      <c r="M128" s="78">
        <v>1451.8904195666164</v>
      </c>
      <c r="N128" s="78">
        <v>1822.5804142056058</v>
      </c>
      <c r="O128" s="78">
        <v>1168.8344034062857</v>
      </c>
      <c r="P128" s="78">
        <v>1006.5290992214786</v>
      </c>
      <c r="Q128" s="78">
        <v>69.426287410502695</v>
      </c>
      <c r="R128" s="78">
        <v>6.1841528964483325</v>
      </c>
      <c r="S128" s="78">
        <v>143.1919908322368</v>
      </c>
      <c r="T128" s="79"/>
      <c r="U128" s="78">
        <v>286535903</v>
      </c>
      <c r="V128" s="78">
        <v>42778</v>
      </c>
      <c r="W128" s="78">
        <v>5638</v>
      </c>
      <c r="X128" s="78">
        <v>375136</v>
      </c>
      <c r="Y128" s="78">
        <v>415578</v>
      </c>
      <c r="Z128" s="78">
        <v>712216</v>
      </c>
      <c r="AA128" s="78">
        <v>210576</v>
      </c>
      <c r="AB128" s="78">
        <v>1095383</v>
      </c>
      <c r="AC128" s="78">
        <v>1072928</v>
      </c>
      <c r="AD128" s="78">
        <v>143.1919908322368</v>
      </c>
      <c r="AE128" s="79"/>
      <c r="AF128" s="78">
        <v>2515923815.277442</v>
      </c>
      <c r="AG128" s="78">
        <v>64265828.667658523</v>
      </c>
      <c r="AH128" s="78">
        <v>50093210.744932503</v>
      </c>
      <c r="AI128" s="78">
        <v>2086201955.687685</v>
      </c>
      <c r="AJ128" s="78">
        <v>2176264524.943347</v>
      </c>
      <c r="AK128" s="78"/>
      <c r="AL128" s="78"/>
      <c r="AM128" s="78">
        <v>150780686.6046581</v>
      </c>
      <c r="AN128" s="78"/>
      <c r="AO128" s="78"/>
      <c r="AP128" s="78">
        <v>7043530021.9257231</v>
      </c>
      <c r="AQ128" s="79"/>
      <c r="AR128" s="78">
        <v>14378</v>
      </c>
      <c r="AS128" s="78">
        <v>1627</v>
      </c>
      <c r="AT128" s="78">
        <v>27</v>
      </c>
      <c r="AU128" s="78">
        <v>26</v>
      </c>
      <c r="AV128" s="78">
        <v>0</v>
      </c>
      <c r="AW128" s="78">
        <v>13</v>
      </c>
      <c r="AX128" s="78"/>
      <c r="AY128" s="79"/>
      <c r="AZ128" s="78">
        <v>64472.200000000041</v>
      </c>
      <c r="BA128" s="78">
        <v>180355.4</v>
      </c>
      <c r="BB128" s="78">
        <v>63314</v>
      </c>
      <c r="BC128" s="78">
        <v>35574</v>
      </c>
      <c r="BD128" s="78">
        <v>0</v>
      </c>
      <c r="BE128" s="78">
        <v>75240.399999999994</v>
      </c>
      <c r="BF128" s="78"/>
      <c r="BG128" s="79"/>
      <c r="BH128" s="78">
        <v>0</v>
      </c>
      <c r="BI128" s="78">
        <v>0</v>
      </c>
      <c r="BJ128" s="78">
        <v>1446.588</v>
      </c>
      <c r="BK128" s="78">
        <v>284.45999999999998</v>
      </c>
      <c r="BL128" s="78">
        <v>353.28300000000002</v>
      </c>
      <c r="BM128" s="78">
        <v>0</v>
      </c>
      <c r="BN128" s="79"/>
      <c r="BO128" s="78">
        <v>0</v>
      </c>
      <c r="BP128" s="78">
        <v>0</v>
      </c>
      <c r="BQ128" s="78">
        <v>96</v>
      </c>
      <c r="BR128" s="78">
        <v>3</v>
      </c>
      <c r="BS128" s="78">
        <v>31</v>
      </c>
      <c r="BT128" s="78">
        <v>0</v>
      </c>
      <c r="BU128"/>
      <c r="BV128" s="77">
        <v>1732.7860000000001</v>
      </c>
      <c r="BW128" s="77">
        <v>0.53400000000000003</v>
      </c>
      <c r="BX128" s="77">
        <v>213.59299999999999</v>
      </c>
      <c r="BY128" s="77">
        <v>23.37</v>
      </c>
      <c r="BZ128" s="77">
        <v>8.2420000000000009</v>
      </c>
      <c r="CA128" s="77">
        <v>7.3</v>
      </c>
      <c r="CB128" s="77">
        <v>70.707999999999998</v>
      </c>
      <c r="CC128" s="77">
        <v>21.655999999999999</v>
      </c>
      <c r="CD128" s="77">
        <v>6.1420000000000003</v>
      </c>
    </row>
    <row r="129" spans="1:82">
      <c r="A129" s="77" t="s">
        <v>1742</v>
      </c>
      <c r="B129" s="77">
        <v>101</v>
      </c>
      <c r="C129" s="77">
        <v>16</v>
      </c>
      <c r="D129" s="77">
        <v>6</v>
      </c>
      <c r="E129" s="77">
        <v>2019</v>
      </c>
      <c r="F129" s="77" t="s">
        <v>159</v>
      </c>
      <c r="G129" s="77" t="s">
        <v>1567</v>
      </c>
      <c r="H129" s="77" t="s">
        <v>1568</v>
      </c>
      <c r="I129" s="158"/>
      <c r="J129" s="78">
        <v>1524.8751031028976</v>
      </c>
      <c r="K129" s="78">
        <v>88.985132911666255</v>
      </c>
      <c r="L129" s="78">
        <v>243.68381404909189</v>
      </c>
      <c r="M129" s="78">
        <v>1423.7452449177063</v>
      </c>
      <c r="N129" s="78">
        <v>1757.9409390158191</v>
      </c>
      <c r="O129" s="78">
        <v>1134.4616209411822</v>
      </c>
      <c r="P129" s="78">
        <v>964.46277471166707</v>
      </c>
      <c r="Q129" s="78">
        <v>66.788723771565301</v>
      </c>
      <c r="R129" s="78">
        <v>5.6919205345697899</v>
      </c>
      <c r="S129" s="78">
        <v>139.30071919879745</v>
      </c>
      <c r="T129" s="79"/>
      <c r="U129" s="78">
        <v>284563302</v>
      </c>
      <c r="V129" s="78">
        <v>42778</v>
      </c>
      <c r="W129" s="78">
        <v>5638</v>
      </c>
      <c r="X129" s="78">
        <v>375136</v>
      </c>
      <c r="Y129" s="78">
        <v>417088</v>
      </c>
      <c r="Z129" s="78">
        <v>710249</v>
      </c>
      <c r="AA129" s="78">
        <v>200265</v>
      </c>
      <c r="AB129" s="78">
        <v>1082296</v>
      </c>
      <c r="AC129" s="78">
        <v>1003702</v>
      </c>
      <c r="AD129" s="78">
        <v>139.3007191987974</v>
      </c>
      <c r="AE129" s="79"/>
      <c r="AF129" s="78">
        <v>2200345512.3470707</v>
      </c>
      <c r="AG129" s="78">
        <v>62172311.269908249</v>
      </c>
      <c r="AH129" s="78">
        <v>53224846.214844704</v>
      </c>
      <c r="AI129" s="78">
        <v>2109167265.8555672</v>
      </c>
      <c r="AJ129" s="78">
        <v>2168469260.3537049</v>
      </c>
      <c r="AK129" s="78">
        <v>0</v>
      </c>
      <c r="AL129" s="78">
        <v>0</v>
      </c>
      <c r="AM129" s="78">
        <v>147400567.68007416</v>
      </c>
      <c r="AN129" s="78">
        <v>0</v>
      </c>
      <c r="AO129" s="78">
        <v>0</v>
      </c>
      <c r="AP129" s="78">
        <v>6740779763.7211695</v>
      </c>
      <c r="AQ129" s="79"/>
      <c r="AR129" s="78">
        <v>15332</v>
      </c>
      <c r="AS129" s="78">
        <v>1748</v>
      </c>
      <c r="AT129" s="78">
        <v>29</v>
      </c>
      <c r="AU129" s="78">
        <v>27</v>
      </c>
      <c r="AV129" s="78">
        <v>0</v>
      </c>
      <c r="AW129" s="78">
        <v>14</v>
      </c>
      <c r="AX129" s="78"/>
      <c r="AY129" s="79"/>
      <c r="AZ129" s="78">
        <v>69342.600000000006</v>
      </c>
      <c r="BA129" s="78">
        <v>190583.8</v>
      </c>
      <c r="BB129" s="78">
        <v>65313</v>
      </c>
      <c r="BC129" s="78">
        <v>35622.800000000003</v>
      </c>
      <c r="BD129" s="78">
        <v>0</v>
      </c>
      <c r="BE129" s="78">
        <v>75289.864000000001</v>
      </c>
      <c r="BF129" s="78"/>
      <c r="BG129" s="79"/>
      <c r="BH129" s="78">
        <v>0</v>
      </c>
      <c r="BI129" s="78">
        <v>22.565999999999999</v>
      </c>
      <c r="BJ129" s="78">
        <v>1495.2249999999999</v>
      </c>
      <c r="BK129" s="78">
        <v>278.02100000000002</v>
      </c>
      <c r="BL129" s="78">
        <v>328.41199999999998</v>
      </c>
      <c r="BM129" s="78">
        <v>0</v>
      </c>
      <c r="BN129" s="79"/>
      <c r="BO129" s="78">
        <v>0</v>
      </c>
      <c r="BP129" s="78">
        <v>1</v>
      </c>
      <c r="BQ129" s="78">
        <v>99</v>
      </c>
      <c r="BR129" s="78">
        <v>3</v>
      </c>
      <c r="BS129" s="78">
        <v>27</v>
      </c>
      <c r="BT129" s="78">
        <v>0</v>
      </c>
      <c r="BU129"/>
      <c r="BV129" s="77">
        <v>1784.846</v>
      </c>
      <c r="BW129" s="77">
        <v>0.57599999999999996</v>
      </c>
      <c r="BX129" s="77">
        <v>216.73400000000001</v>
      </c>
      <c r="BY129" s="77">
        <v>21.231000000000002</v>
      </c>
      <c r="BZ129" s="77">
        <v>7.79</v>
      </c>
      <c r="CA129" s="77">
        <v>5.3</v>
      </c>
      <c r="CB129" s="77">
        <v>61.671999999999997</v>
      </c>
      <c r="CC129" s="77">
        <v>20.143000000000001</v>
      </c>
      <c r="CD129" s="77">
        <v>5.9320000000000004</v>
      </c>
    </row>
    <row r="130" spans="1:82">
      <c r="A130" s="77" t="s">
        <v>1743</v>
      </c>
      <c r="B130" s="77">
        <v>102</v>
      </c>
      <c r="C130" s="77">
        <v>17</v>
      </c>
      <c r="D130" s="77">
        <v>6</v>
      </c>
      <c r="E130" s="77">
        <v>2020</v>
      </c>
      <c r="F130" s="77" t="s">
        <v>160</v>
      </c>
      <c r="G130" s="77" t="s">
        <v>1567</v>
      </c>
      <c r="H130" s="77" t="s">
        <v>1568</v>
      </c>
      <c r="I130" s="158"/>
      <c r="J130" s="78">
        <v>1468.8370035184728</v>
      </c>
      <c r="K130" s="78">
        <v>95.789211581819004</v>
      </c>
      <c r="L130" s="78">
        <v>274.60567493889886</v>
      </c>
      <c r="M130" s="78">
        <v>1350.9272086330632</v>
      </c>
      <c r="N130" s="78">
        <v>1641.7121090040391</v>
      </c>
      <c r="O130" s="78">
        <v>994.24265529915169</v>
      </c>
      <c r="P130" s="78">
        <v>902.34512741979836</v>
      </c>
      <c r="Q130" s="78">
        <v>63.088976369142003</v>
      </c>
      <c r="R130" s="78">
        <v>6.3544225366547424</v>
      </c>
      <c r="S130" s="78">
        <v>133.11450665347158</v>
      </c>
      <c r="T130" s="79"/>
      <c r="U130" s="78">
        <v>283228379</v>
      </c>
      <c r="V130" s="78">
        <v>40711</v>
      </c>
      <c r="W130" s="78">
        <v>8029</v>
      </c>
      <c r="X130" s="78">
        <v>362095</v>
      </c>
      <c r="Y130" s="78">
        <v>418707</v>
      </c>
      <c r="Z130" s="78">
        <v>710459</v>
      </c>
      <c r="AA130" s="78">
        <v>199151</v>
      </c>
      <c r="AB130" s="78">
        <v>1070017</v>
      </c>
      <c r="AC130" s="78">
        <v>1126446.9999999998</v>
      </c>
      <c r="AD130" s="78">
        <v>133.11450665347158</v>
      </c>
      <c r="AE130" s="79"/>
      <c r="AF130" s="78">
        <v>2295604048.4896259</v>
      </c>
      <c r="AG130" s="78">
        <v>64906246.914430097</v>
      </c>
      <c r="AH130" s="78">
        <v>67925595.1694787</v>
      </c>
      <c r="AI130" s="78">
        <v>2128481834.9236362</v>
      </c>
      <c r="AJ130" s="78">
        <v>2241660381.7072482</v>
      </c>
      <c r="AK130" s="78">
        <v>0</v>
      </c>
      <c r="AL130" s="78">
        <v>0</v>
      </c>
      <c r="AM130" s="78">
        <v>139649106.63682142</v>
      </c>
      <c r="AN130" s="78">
        <v>0</v>
      </c>
      <c r="AO130" s="78">
        <v>0</v>
      </c>
      <c r="AP130" s="78">
        <v>6938227213.8412418</v>
      </c>
      <c r="AQ130" s="79"/>
      <c r="AR130" s="78">
        <v>16114</v>
      </c>
      <c r="AS130" s="78">
        <v>1819</v>
      </c>
      <c r="AT130" s="78">
        <v>30</v>
      </c>
      <c r="AU130" s="78">
        <v>30</v>
      </c>
      <c r="AV130" s="78">
        <v>0</v>
      </c>
      <c r="AW130" s="78">
        <v>16</v>
      </c>
      <c r="AX130" s="78"/>
      <c r="AY130" s="79"/>
      <c r="AZ130" s="78">
        <v>73307.799999999988</v>
      </c>
      <c r="BA130" s="78">
        <v>218662.1</v>
      </c>
      <c r="BB130" s="78">
        <v>72703</v>
      </c>
      <c r="BC130" s="78">
        <v>37047</v>
      </c>
      <c r="BD130" s="78">
        <v>0</v>
      </c>
      <c r="BE130" s="78">
        <v>76159.864000000001</v>
      </c>
      <c r="BF130" s="78"/>
      <c r="BG130" s="79"/>
      <c r="BH130" s="78">
        <v>0</v>
      </c>
      <c r="BI130" s="78">
        <v>0</v>
      </c>
      <c r="BJ130" s="78">
        <v>1458.1</v>
      </c>
      <c r="BK130" s="78">
        <v>265.55700000000002</v>
      </c>
      <c r="BL130" s="78">
        <v>333.69299999999998</v>
      </c>
      <c r="BM130" s="78">
        <v>0</v>
      </c>
      <c r="BN130" s="79"/>
      <c r="BO130" s="78">
        <v>0</v>
      </c>
      <c r="BP130" s="78">
        <v>0</v>
      </c>
      <c r="BQ130" s="78">
        <v>96</v>
      </c>
      <c r="BR130" s="78">
        <v>3</v>
      </c>
      <c r="BS130" s="78">
        <v>26</v>
      </c>
      <c r="BT130" s="78">
        <v>0</v>
      </c>
      <c r="BU130"/>
      <c r="BV130" s="77">
        <v>1718.6189999999999</v>
      </c>
      <c r="BW130" s="77">
        <v>0.44400000000000001</v>
      </c>
      <c r="BX130" s="77">
        <v>211.25800000000001</v>
      </c>
      <c r="BY130" s="77">
        <v>15.77</v>
      </c>
      <c r="BZ130" s="77">
        <v>6.6349999999999998</v>
      </c>
      <c r="CA130" s="77">
        <v>4.3</v>
      </c>
      <c r="CB130" s="77">
        <v>71.126000000000005</v>
      </c>
      <c r="CC130" s="77">
        <v>22.61</v>
      </c>
      <c r="CD130" s="77">
        <v>6.5880000000000001</v>
      </c>
    </row>
    <row r="131" spans="1:82">
      <c r="A131" s="77" t="s">
        <v>1744</v>
      </c>
      <c r="B131" s="77">
        <v>102</v>
      </c>
      <c r="C131" s="77">
        <v>18</v>
      </c>
      <c r="D131" s="77">
        <v>6</v>
      </c>
      <c r="E131" s="77">
        <v>2021</v>
      </c>
      <c r="F131" s="77" t="s">
        <v>161</v>
      </c>
      <c r="G131" s="77" t="s">
        <v>1567</v>
      </c>
      <c r="H131" s="77" t="s">
        <v>1568</v>
      </c>
      <c r="I131" s="158"/>
      <c r="J131" s="78">
        <v>1446.7684141120435</v>
      </c>
      <c r="K131" s="78">
        <v>99.751009828787858</v>
      </c>
      <c r="L131" s="78">
        <v>238.59399115043655</v>
      </c>
      <c r="M131" s="78">
        <v>1420.8997017153888</v>
      </c>
      <c r="N131" s="78">
        <v>1746.9250433885234</v>
      </c>
      <c r="O131" s="78">
        <v>962.11854748793735</v>
      </c>
      <c r="P131" s="78">
        <v>922.3706519127536</v>
      </c>
      <c r="Q131" s="78">
        <v>61.696605418937501</v>
      </c>
      <c r="R131" s="78">
        <v>6.6488085803124966</v>
      </c>
      <c r="S131" s="78">
        <v>125.40061440811958</v>
      </c>
      <c r="T131" s="79"/>
      <c r="U131" s="78">
        <v>302393261</v>
      </c>
      <c r="V131" s="78">
        <v>40711</v>
      </c>
      <c r="W131" s="78">
        <v>8029</v>
      </c>
      <c r="X131" s="78">
        <v>362095</v>
      </c>
      <c r="Y131" s="78">
        <v>420046</v>
      </c>
      <c r="Z131" s="78">
        <v>707890</v>
      </c>
      <c r="AA131" s="78">
        <v>198504</v>
      </c>
      <c r="AB131" s="78">
        <v>1056682</v>
      </c>
      <c r="AC131" s="78">
        <v>1143412</v>
      </c>
      <c r="AD131" s="78">
        <v>125.40061440811958</v>
      </c>
      <c r="AE131" s="79"/>
      <c r="AF131" s="78">
        <v>2179225903.4979987</v>
      </c>
      <c r="AG131" s="78">
        <v>65847520.779766411</v>
      </c>
      <c r="AH131" s="78">
        <v>53363255.324966878</v>
      </c>
      <c r="AI131" s="78">
        <v>2199767481.5460949</v>
      </c>
      <c r="AJ131" s="78">
        <v>2313476975.2514338</v>
      </c>
      <c r="AK131" s="78">
        <v>0</v>
      </c>
      <c r="AL131" s="78">
        <v>0</v>
      </c>
      <c r="AM131" s="78">
        <v>138704187.49652478</v>
      </c>
      <c r="AN131" s="78">
        <v>0</v>
      </c>
      <c r="AO131" s="78">
        <v>0</v>
      </c>
      <c r="AP131" s="78">
        <v>6950385323.8967857</v>
      </c>
      <c r="AQ131" s="79"/>
      <c r="AR131" s="78">
        <v>16898</v>
      </c>
      <c r="AS131" s="78">
        <v>1881</v>
      </c>
      <c r="AT131" s="78">
        <v>36</v>
      </c>
      <c r="AU131" s="78">
        <v>33</v>
      </c>
      <c r="AV131" s="78">
        <v>0</v>
      </c>
      <c r="AW131" s="78">
        <v>18</v>
      </c>
      <c r="AX131" s="78"/>
      <c r="AY131" s="79"/>
      <c r="AZ131" s="78">
        <v>77648.700000000768</v>
      </c>
      <c r="BA131" s="78">
        <v>227747.59999999989</v>
      </c>
      <c r="BB131" s="78">
        <v>122563</v>
      </c>
      <c r="BC131" s="78">
        <v>37909</v>
      </c>
      <c r="BD131" s="78">
        <v>0</v>
      </c>
      <c r="BE131" s="78">
        <v>77948.062999999995</v>
      </c>
      <c r="BF131" s="78"/>
      <c r="BG131" s="79"/>
      <c r="BH131" s="78">
        <v>0</v>
      </c>
      <c r="BI131" s="78">
        <v>0</v>
      </c>
      <c r="BJ131" s="78">
        <v>1432.4760000000001</v>
      </c>
      <c r="BK131" s="78">
        <v>298.57299999999998</v>
      </c>
      <c r="BL131" s="78">
        <v>290.03500000000003</v>
      </c>
      <c r="BM131" s="78">
        <v>0</v>
      </c>
      <c r="BN131" s="79"/>
      <c r="BO131" s="78">
        <v>0</v>
      </c>
      <c r="BP131" s="78">
        <v>0</v>
      </c>
      <c r="BQ131" s="78">
        <v>97</v>
      </c>
      <c r="BR131" s="78">
        <v>3</v>
      </c>
      <c r="BS131" s="78">
        <v>25</v>
      </c>
      <c r="BT131" s="78">
        <v>0</v>
      </c>
      <c r="BU131"/>
      <c r="BV131" s="77">
        <v>1718.4829999999999</v>
      </c>
      <c r="BW131" s="77">
        <v>0</v>
      </c>
      <c r="BX131" s="77">
        <v>173.369</v>
      </c>
      <c r="BY131" s="77">
        <v>15.718999999999999</v>
      </c>
      <c r="BZ131" s="77">
        <v>8.6579999999999995</v>
      </c>
      <c r="CA131" s="77">
        <v>4.6909999999999998</v>
      </c>
      <c r="CB131" s="77">
        <v>70.745000000000005</v>
      </c>
      <c r="CC131" s="77">
        <v>23.425000000000001</v>
      </c>
      <c r="CD131" s="77">
        <v>5.9939999999999998</v>
      </c>
    </row>
    <row r="132" spans="1:82">
      <c r="A132" s="77" t="s">
        <v>1745</v>
      </c>
      <c r="B132" s="77">
        <v>102</v>
      </c>
      <c r="C132" s="77">
        <v>19</v>
      </c>
      <c r="D132" s="77">
        <v>6</v>
      </c>
      <c r="E132" s="77">
        <v>2022</v>
      </c>
      <c r="F132" s="77" t="s">
        <v>162</v>
      </c>
      <c r="G132" s="77" t="s">
        <v>1567</v>
      </c>
      <c r="H132" s="77" t="s">
        <v>1568</v>
      </c>
      <c r="I132" s="158"/>
      <c r="J132" s="78">
        <v>1627.6069208566958</v>
      </c>
      <c r="K132" s="78">
        <v>90.902315138710165</v>
      </c>
      <c r="L132" s="78">
        <v>210.73996551411926</v>
      </c>
      <c r="M132" s="78">
        <v>1358.3912698800934</v>
      </c>
      <c r="N132" s="78">
        <v>1810.1293027861755</v>
      </c>
      <c r="O132" s="78">
        <v>1011.8503217137069</v>
      </c>
      <c r="P132" s="78">
        <v>911.88475486825268</v>
      </c>
      <c r="Q132" s="78">
        <v>61.365688350014615</v>
      </c>
      <c r="R132" s="78">
        <v>6.6054759076915879</v>
      </c>
      <c r="S132" s="78">
        <v>117.21800983606801</v>
      </c>
      <c r="T132" s="79"/>
      <c r="U132" s="78">
        <v>314569785</v>
      </c>
      <c r="V132" s="78">
        <v>40711</v>
      </c>
      <c r="W132" s="78">
        <v>8029</v>
      </c>
      <c r="X132" s="78">
        <v>362095</v>
      </c>
      <c r="Y132" s="78">
        <v>421275</v>
      </c>
      <c r="Z132" s="78">
        <v>707337</v>
      </c>
      <c r="AA132" s="78">
        <v>199239</v>
      </c>
      <c r="AB132" s="78">
        <v>1042396</v>
      </c>
      <c r="AC132" s="78">
        <v>1150226.9999999998</v>
      </c>
      <c r="AD132" s="78">
        <v>117.21800983606801</v>
      </c>
      <c r="AE132" s="79"/>
      <c r="AF132" s="78">
        <v>2584642221.1972022</v>
      </c>
      <c r="AG132" s="78">
        <v>64764351.022236384</v>
      </c>
      <c r="AH132" s="78">
        <v>56562710.87285123</v>
      </c>
      <c r="AI132" s="78">
        <v>2087436403.089741</v>
      </c>
      <c r="AJ132" s="78">
        <v>2663258159.3439298</v>
      </c>
      <c r="AK132" s="78">
        <v>0</v>
      </c>
      <c r="AL132" s="78">
        <v>0</v>
      </c>
      <c r="AM132" s="78">
        <v>134601775.18079963</v>
      </c>
      <c r="AN132" s="78">
        <v>0</v>
      </c>
      <c r="AO132" s="78">
        <v>0</v>
      </c>
      <c r="AP132" s="78">
        <v>7591265620.7067604</v>
      </c>
      <c r="AQ132" s="79"/>
      <c r="AR132" s="78">
        <v>17869</v>
      </c>
      <c r="AS132" s="78">
        <v>1923</v>
      </c>
      <c r="AT132" s="78">
        <v>36</v>
      </c>
      <c r="AU132" s="78">
        <v>34</v>
      </c>
      <c r="AV132" s="78">
        <v>0</v>
      </c>
      <c r="AW132" s="78">
        <v>19</v>
      </c>
      <c r="AX132" s="78"/>
      <c r="AY132" s="79"/>
      <c r="AZ132" s="78">
        <v>83270.700000001045</v>
      </c>
      <c r="BA132" s="78">
        <v>231606.59999999983</v>
      </c>
      <c r="BB132" s="78">
        <v>122563</v>
      </c>
      <c r="BC132" s="78">
        <v>52509</v>
      </c>
      <c r="BD132" s="78">
        <v>0</v>
      </c>
      <c r="BE132" s="78">
        <v>79888.062999999995</v>
      </c>
      <c r="BF132" s="78"/>
      <c r="BG132" s="79"/>
      <c r="BH132" s="78"/>
      <c r="BI132" s="78"/>
      <c r="BJ132" s="78"/>
      <c r="BK132" s="78"/>
      <c r="BL132" s="78"/>
      <c r="BM132" s="78"/>
      <c r="BN132" s="79"/>
      <c r="BO132" s="78"/>
      <c r="BP132" s="78"/>
      <c r="BQ132" s="78"/>
      <c r="BR132" s="78"/>
      <c r="BS132" s="78"/>
      <c r="BT132" s="78"/>
      <c r="BU132"/>
      <c r="BV132" s="77"/>
      <c r="BW132" s="77"/>
      <c r="BX132" s="77"/>
      <c r="BY132" s="77"/>
      <c r="BZ132" s="77"/>
      <c r="CA132" s="77"/>
      <c r="CB132" s="77"/>
      <c r="CC132" s="77"/>
      <c r="CD132" s="77"/>
    </row>
    <row r="133" spans="1:82">
      <c r="A133" s="77" t="s">
        <v>2531</v>
      </c>
      <c r="B133" s="77">
        <v>102</v>
      </c>
      <c r="C133" s="77">
        <v>20</v>
      </c>
      <c r="D133" s="77">
        <v>6</v>
      </c>
      <c r="E133" s="77">
        <v>2023</v>
      </c>
      <c r="F133" s="77" t="s">
        <v>2526</v>
      </c>
      <c r="G133" s="77" t="s">
        <v>1567</v>
      </c>
      <c r="H133" s="77" t="s">
        <v>1568</v>
      </c>
      <c r="I133" s="158"/>
      <c r="J133" s="78"/>
      <c r="K133" s="78"/>
      <c r="L133" s="78"/>
      <c r="M133" s="78"/>
      <c r="N133" s="78"/>
      <c r="O133" s="78"/>
      <c r="P133" s="78"/>
      <c r="Q133" s="78"/>
      <c r="R133" s="78"/>
      <c r="S133" s="78"/>
      <c r="T133" s="79"/>
      <c r="U133" s="78"/>
      <c r="V133" s="78"/>
      <c r="W133" s="78"/>
      <c r="X133" s="78"/>
      <c r="Y133" s="78"/>
      <c r="Z133" s="78"/>
      <c r="AA133" s="78"/>
      <c r="AB133" s="78"/>
      <c r="AC133" s="78"/>
      <c r="AD133" s="78"/>
      <c r="AE133" s="79"/>
      <c r="AF133" s="78"/>
      <c r="AG133" s="78"/>
      <c r="AH133" s="78"/>
      <c r="AI133" s="78"/>
      <c r="AJ133" s="78"/>
      <c r="AK133" s="78"/>
      <c r="AL133" s="78"/>
      <c r="AM133" s="78"/>
      <c r="AN133" s="78"/>
      <c r="AO133" s="78"/>
      <c r="AP133" s="78"/>
      <c r="AQ133" s="79"/>
      <c r="AR133" s="78">
        <v>18983</v>
      </c>
      <c r="AS133" s="78">
        <v>1941</v>
      </c>
      <c r="AT133" s="78">
        <v>36</v>
      </c>
      <c r="AU133" s="78">
        <v>39</v>
      </c>
      <c r="AV133" s="78">
        <v>0</v>
      </c>
      <c r="AW133" s="78">
        <v>19</v>
      </c>
      <c r="AX133" s="78"/>
      <c r="AY133" s="79"/>
      <c r="AZ133" s="78">
        <v>89613.400000001391</v>
      </c>
      <c r="BA133" s="78">
        <v>283517.09999999992</v>
      </c>
      <c r="BB133" s="78">
        <v>122563</v>
      </c>
      <c r="BC133" s="78">
        <v>66550.899999999994</v>
      </c>
      <c r="BD133" s="78">
        <v>0</v>
      </c>
      <c r="BE133" s="78">
        <v>79888.062999999995</v>
      </c>
      <c r="BF133" s="78"/>
      <c r="BG133" s="79"/>
      <c r="BH133" s="78"/>
      <c r="BI133" s="78"/>
      <c r="BJ133" s="78"/>
      <c r="BK133" s="78"/>
      <c r="BL133" s="78"/>
      <c r="BM133" s="78"/>
      <c r="BN133" s="79"/>
      <c r="BO133" s="78"/>
      <c r="BP133" s="78"/>
      <c r="BQ133" s="78"/>
      <c r="BR133" s="78"/>
      <c r="BS133" s="78"/>
      <c r="BT133" s="78"/>
      <c r="BU133"/>
      <c r="BV133" s="77"/>
      <c r="BW133" s="77"/>
      <c r="BX133" s="77"/>
      <c r="BY133" s="77"/>
      <c r="BZ133" s="77"/>
      <c r="CA133" s="77"/>
      <c r="CB133" s="77"/>
      <c r="CC133" s="77"/>
      <c r="CD133" s="77"/>
    </row>
    <row r="134" spans="1:82">
      <c r="A134" s="77" t="s">
        <v>2593</v>
      </c>
      <c r="B134" s="77">
        <v>102</v>
      </c>
      <c r="C134" s="77">
        <v>21</v>
      </c>
      <c r="D134" s="77">
        <v>6</v>
      </c>
      <c r="E134" s="77">
        <v>2024</v>
      </c>
      <c r="F134" s="77" t="s">
        <v>2588</v>
      </c>
      <c r="G134" s="77" t="s">
        <v>1567</v>
      </c>
      <c r="H134" s="77" t="s">
        <v>1568</v>
      </c>
      <c r="I134" s="158"/>
      <c r="J134" s="78"/>
      <c r="K134" s="78"/>
      <c r="L134" s="78"/>
      <c r="M134" s="78"/>
      <c r="N134" s="78"/>
      <c r="O134" s="78"/>
      <c r="P134" s="78"/>
      <c r="Q134" s="78"/>
      <c r="R134" s="78"/>
      <c r="S134" s="78"/>
      <c r="T134" s="79"/>
      <c r="U134" s="78"/>
      <c r="V134" s="78"/>
      <c r="W134" s="78"/>
      <c r="X134" s="78"/>
      <c r="Y134" s="78"/>
      <c r="Z134" s="78"/>
      <c r="AA134" s="78"/>
      <c r="AB134" s="78"/>
      <c r="AC134" s="78"/>
      <c r="AD134" s="78"/>
      <c r="AE134" s="79"/>
      <c r="AF134" s="78"/>
      <c r="AG134" s="78"/>
      <c r="AH134" s="78"/>
      <c r="AI134" s="78"/>
      <c r="AJ134" s="78"/>
      <c r="AK134" s="78"/>
      <c r="AL134" s="78"/>
      <c r="AM134" s="78"/>
      <c r="AN134" s="78"/>
      <c r="AO134" s="78"/>
      <c r="AP134" s="78"/>
      <c r="AQ134" s="79"/>
      <c r="AR134" s="78"/>
      <c r="AS134" s="78"/>
      <c r="AT134" s="78"/>
      <c r="AU134" s="78"/>
      <c r="AV134" s="78"/>
      <c r="AW134" s="78"/>
      <c r="AX134" s="78"/>
      <c r="AY134" s="79"/>
      <c r="AZ134" s="78"/>
      <c r="BA134" s="78"/>
      <c r="BB134" s="78"/>
      <c r="BC134" s="78"/>
      <c r="BD134" s="78"/>
      <c r="BE134" s="78"/>
      <c r="BF134" s="78"/>
      <c r="BG134" s="79"/>
      <c r="BH134" s="78"/>
      <c r="BI134" s="78"/>
      <c r="BJ134" s="78"/>
      <c r="BK134" s="78"/>
      <c r="BL134" s="78"/>
      <c r="BM134" s="78"/>
      <c r="BN134" s="79"/>
      <c r="BO134" s="78"/>
      <c r="BP134" s="78"/>
      <c r="BQ134" s="78"/>
      <c r="BR134" s="78"/>
      <c r="BS134" s="78"/>
      <c r="BT134" s="78"/>
      <c r="BU134"/>
      <c r="BV134" s="77"/>
      <c r="BW134" s="77"/>
      <c r="BX134" s="77"/>
      <c r="BY134" s="77"/>
      <c r="BZ134" s="77"/>
      <c r="CA134" s="77"/>
      <c r="CB134" s="77"/>
      <c r="CC134" s="77"/>
      <c r="CD134" s="77"/>
    </row>
    <row r="135" spans="1:82">
      <c r="A135" s="77" t="s">
        <v>1746</v>
      </c>
      <c r="B135" s="77">
        <v>103</v>
      </c>
      <c r="C135" s="77">
        <v>1</v>
      </c>
      <c r="D135" s="77">
        <v>7</v>
      </c>
      <c r="E135" s="77">
        <v>1990</v>
      </c>
      <c r="F135" s="77" t="s">
        <v>788</v>
      </c>
      <c r="G135" s="77" t="s">
        <v>1569</v>
      </c>
      <c r="H135" s="77" t="s">
        <v>1570</v>
      </c>
      <c r="I135" s="158"/>
      <c r="J135" s="78">
        <v>4630.3749992083231</v>
      </c>
      <c r="K135" s="78">
        <v>355.39492689859702</v>
      </c>
      <c r="L135" s="78">
        <v>598.24740669070252</v>
      </c>
      <c r="M135" s="78">
        <v>1650.935925503675</v>
      </c>
      <c r="N135" s="78">
        <v>1771.634303642471</v>
      </c>
      <c r="O135" s="78">
        <v>1578.7248694354571</v>
      </c>
      <c r="P135" s="78">
        <v>1939.581892138171</v>
      </c>
      <c r="Q135" s="78">
        <v>129.587288027846</v>
      </c>
      <c r="R135" s="78">
        <v>53.763211499744607</v>
      </c>
      <c r="S135" s="78">
        <v>127.66462</v>
      </c>
      <c r="T135" s="79"/>
      <c r="U135" s="78">
        <v>481482111</v>
      </c>
      <c r="V135" s="78">
        <v>109331</v>
      </c>
      <c r="W135" s="78">
        <v>6755</v>
      </c>
      <c r="X135" s="78">
        <v>569346</v>
      </c>
      <c r="Y135" s="78">
        <v>606936</v>
      </c>
      <c r="Z135" s="78">
        <v>649348</v>
      </c>
      <c r="AA135" s="78">
        <v>470952</v>
      </c>
      <c r="AB135" s="78">
        <v>2104058</v>
      </c>
      <c r="AC135" s="78">
        <v>9311885</v>
      </c>
      <c r="AD135" s="78">
        <v>127.66462</v>
      </c>
      <c r="AE135" s="79"/>
      <c r="AF135" s="78"/>
      <c r="AG135" s="78"/>
      <c r="AH135" s="78"/>
      <c r="AI135" s="78"/>
      <c r="AJ135" s="78"/>
      <c r="AK135" s="78"/>
      <c r="AL135" s="78"/>
      <c r="AM135" s="78"/>
      <c r="AN135" s="78"/>
      <c r="AO135" s="78"/>
      <c r="AP135" s="78"/>
      <c r="AQ135" s="79"/>
      <c r="AR135" s="78"/>
      <c r="AS135" s="78"/>
      <c r="AT135" s="78"/>
      <c r="AU135" s="78"/>
      <c r="AV135" s="78"/>
      <c r="AW135" s="78"/>
      <c r="AX135" s="78"/>
      <c r="AY135" s="79"/>
      <c r="AZ135" s="78"/>
      <c r="BA135" s="78"/>
      <c r="BB135" s="78"/>
      <c r="BC135" s="78"/>
      <c r="BD135" s="78"/>
      <c r="BE135" s="78"/>
      <c r="BF135" s="78"/>
      <c r="BG135" s="79"/>
      <c r="BH135" s="78" t="s">
        <v>789</v>
      </c>
      <c r="BI135" s="78" t="s">
        <v>789</v>
      </c>
      <c r="BJ135" s="78" t="s">
        <v>789</v>
      </c>
      <c r="BK135" s="78" t="s">
        <v>789</v>
      </c>
      <c r="BL135" s="78" t="s">
        <v>789</v>
      </c>
      <c r="BM135" s="78" t="s">
        <v>789</v>
      </c>
      <c r="BN135" s="79"/>
      <c r="BO135" s="78" t="s">
        <v>789</v>
      </c>
      <c r="BP135" s="78" t="s">
        <v>789</v>
      </c>
      <c r="BQ135" s="78" t="s">
        <v>789</v>
      </c>
      <c r="BR135" s="78" t="s">
        <v>789</v>
      </c>
      <c r="BS135" s="78" t="s">
        <v>789</v>
      </c>
      <c r="BT135" s="78" t="s">
        <v>789</v>
      </c>
      <c r="BU135"/>
      <c r="BV135" s="77"/>
      <c r="BW135" s="77"/>
      <c r="BX135" s="77"/>
      <c r="BY135" s="77"/>
      <c r="BZ135" s="77"/>
      <c r="CA135" s="77"/>
      <c r="CB135" s="77"/>
      <c r="CC135" s="77"/>
      <c r="CD135" s="77"/>
    </row>
    <row r="136" spans="1:82">
      <c r="A136" s="77" t="s">
        <v>1747</v>
      </c>
      <c r="B136" s="77">
        <v>104</v>
      </c>
      <c r="C136" s="77">
        <v>2</v>
      </c>
      <c r="D136" s="77">
        <v>7</v>
      </c>
      <c r="E136" s="77">
        <v>2005</v>
      </c>
      <c r="F136" s="77" t="s">
        <v>790</v>
      </c>
      <c r="G136" s="77" t="s">
        <v>1569</v>
      </c>
      <c r="H136" s="77" t="s">
        <v>1570</v>
      </c>
      <c r="I136" s="158"/>
      <c r="J136" s="78">
        <v>5144.6559863351658</v>
      </c>
      <c r="K136" s="78">
        <v>241.67602900732169</v>
      </c>
      <c r="L136" s="78">
        <v>439.98181304780672</v>
      </c>
      <c r="M136" s="78">
        <v>3273.2925656199932</v>
      </c>
      <c r="N136" s="78">
        <v>3306.9586182219582</v>
      </c>
      <c r="O136" s="78">
        <v>2393.4017754544998</v>
      </c>
      <c r="P136" s="78">
        <v>2004.576134207681</v>
      </c>
      <c r="Q136" s="78">
        <v>123.770201658717</v>
      </c>
      <c r="R136" s="78">
        <v>47.51280064806344</v>
      </c>
      <c r="S136" s="78">
        <v>253.72421316488001</v>
      </c>
      <c r="T136" s="79"/>
      <c r="U136" s="78">
        <v>556835761</v>
      </c>
      <c r="V136" s="78">
        <v>92104</v>
      </c>
      <c r="W136" s="78">
        <v>5253</v>
      </c>
      <c r="X136" s="78">
        <v>529682</v>
      </c>
      <c r="Y136" s="78">
        <v>729712</v>
      </c>
      <c r="Z136" s="78">
        <v>1139178</v>
      </c>
      <c r="AA136" s="78">
        <v>398630</v>
      </c>
      <c r="AB136" s="78">
        <v>2100851</v>
      </c>
      <c r="AC136" s="78">
        <v>8401655</v>
      </c>
      <c r="AD136" s="78">
        <v>253.72421316488001</v>
      </c>
      <c r="AE136" s="79"/>
      <c r="AF136" s="78"/>
      <c r="AG136" s="78"/>
      <c r="AH136" s="78"/>
      <c r="AI136" s="78"/>
      <c r="AJ136" s="78"/>
      <c r="AK136" s="78"/>
      <c r="AL136" s="78"/>
      <c r="AM136" s="78"/>
      <c r="AN136" s="78"/>
      <c r="AO136" s="78"/>
      <c r="AP136" s="78"/>
      <c r="AQ136" s="79"/>
      <c r="AR136" s="78"/>
      <c r="AS136" s="78"/>
      <c r="AT136" s="78"/>
      <c r="AU136" s="78"/>
      <c r="AV136" s="78"/>
      <c r="AW136" s="78"/>
      <c r="AX136" s="78"/>
      <c r="AY136" s="79"/>
      <c r="AZ136" s="78"/>
      <c r="BA136" s="78"/>
      <c r="BB136" s="78"/>
      <c r="BC136" s="78"/>
      <c r="BD136" s="78"/>
      <c r="BE136" s="78"/>
      <c r="BF136" s="78"/>
      <c r="BG136" s="79"/>
      <c r="BH136" s="78" t="s">
        <v>789</v>
      </c>
      <c r="BI136" s="78" t="s">
        <v>789</v>
      </c>
      <c r="BJ136" s="78" t="s">
        <v>789</v>
      </c>
      <c r="BK136" s="78" t="s">
        <v>789</v>
      </c>
      <c r="BL136" s="78" t="s">
        <v>789</v>
      </c>
      <c r="BM136" s="78" t="s">
        <v>789</v>
      </c>
      <c r="BN136" s="79"/>
      <c r="BO136" s="78" t="s">
        <v>789</v>
      </c>
      <c r="BP136" s="78" t="s">
        <v>789</v>
      </c>
      <c r="BQ136" s="78" t="s">
        <v>789</v>
      </c>
      <c r="BR136" s="78" t="s">
        <v>789</v>
      </c>
      <c r="BS136" s="78" t="s">
        <v>789</v>
      </c>
      <c r="BT136" s="78" t="s">
        <v>789</v>
      </c>
      <c r="BU136"/>
      <c r="BV136" s="77"/>
      <c r="BW136" s="77"/>
      <c r="BX136" s="77"/>
      <c r="BY136" s="77"/>
      <c r="BZ136" s="77"/>
      <c r="CA136" s="77"/>
      <c r="CB136" s="77"/>
      <c r="CC136" s="77"/>
      <c r="CD136" s="77"/>
    </row>
    <row r="137" spans="1:82">
      <c r="A137" s="77" t="s">
        <v>1748</v>
      </c>
      <c r="B137" s="77">
        <v>105</v>
      </c>
      <c r="C137" s="77">
        <v>3</v>
      </c>
      <c r="D137" s="77">
        <v>7</v>
      </c>
      <c r="E137" s="77">
        <v>2006</v>
      </c>
      <c r="F137" s="77" t="s">
        <v>791</v>
      </c>
      <c r="G137" s="77" t="s">
        <v>1569</v>
      </c>
      <c r="H137" s="77" t="s">
        <v>1570</v>
      </c>
      <c r="I137" s="158"/>
      <c r="J137" s="78" t="s">
        <v>789</v>
      </c>
      <c r="K137" s="78" t="s">
        <v>789</v>
      </c>
      <c r="L137" s="78" t="s">
        <v>789</v>
      </c>
      <c r="M137" s="78" t="s">
        <v>789</v>
      </c>
      <c r="N137" s="78" t="s">
        <v>789</v>
      </c>
      <c r="O137" s="78" t="s">
        <v>789</v>
      </c>
      <c r="P137" s="78" t="s">
        <v>789</v>
      </c>
      <c r="Q137" s="78" t="s">
        <v>789</v>
      </c>
      <c r="R137" s="78" t="s">
        <v>789</v>
      </c>
      <c r="S137" s="78" t="s">
        <v>789</v>
      </c>
      <c r="T137" s="79"/>
      <c r="U137" s="78" t="s">
        <v>789</v>
      </c>
      <c r="V137" s="78" t="s">
        <v>789</v>
      </c>
      <c r="W137" s="78" t="s">
        <v>789</v>
      </c>
      <c r="X137" s="78" t="s">
        <v>789</v>
      </c>
      <c r="Y137" s="78" t="s">
        <v>789</v>
      </c>
      <c r="Z137" s="78" t="s">
        <v>789</v>
      </c>
      <c r="AA137" s="78" t="s">
        <v>789</v>
      </c>
      <c r="AB137" s="78" t="s">
        <v>789</v>
      </c>
      <c r="AC137" s="78" t="s">
        <v>789</v>
      </c>
      <c r="AD137" s="78" t="s">
        <v>789</v>
      </c>
      <c r="AE137" s="79"/>
      <c r="AF137" s="78" t="s">
        <v>789</v>
      </c>
      <c r="AG137" s="78" t="s">
        <v>789</v>
      </c>
      <c r="AH137" s="78" t="s">
        <v>789</v>
      </c>
      <c r="AI137" s="78" t="s">
        <v>789</v>
      </c>
      <c r="AJ137" s="78" t="s">
        <v>789</v>
      </c>
      <c r="AK137" s="78" t="s">
        <v>789</v>
      </c>
      <c r="AL137" s="78" t="s">
        <v>789</v>
      </c>
      <c r="AM137" s="78" t="s">
        <v>789</v>
      </c>
      <c r="AN137" s="78" t="s">
        <v>789</v>
      </c>
      <c r="AO137" s="78" t="s">
        <v>789</v>
      </c>
      <c r="AP137" s="78"/>
      <c r="AQ137" s="79"/>
      <c r="AR137" s="78" t="s">
        <v>789</v>
      </c>
      <c r="AS137" s="78" t="s">
        <v>789</v>
      </c>
      <c r="AT137" s="78" t="s">
        <v>789</v>
      </c>
      <c r="AU137" s="78" t="s">
        <v>789</v>
      </c>
      <c r="AV137" s="78" t="s">
        <v>789</v>
      </c>
      <c r="AW137" s="78" t="s">
        <v>789</v>
      </c>
      <c r="AX137" s="78" t="s">
        <v>789</v>
      </c>
      <c r="AY137" s="79"/>
      <c r="AZ137" s="78" t="s">
        <v>789</v>
      </c>
      <c r="BA137" s="78" t="s">
        <v>789</v>
      </c>
      <c r="BB137" s="78" t="s">
        <v>789</v>
      </c>
      <c r="BC137" s="78" t="s">
        <v>789</v>
      </c>
      <c r="BD137" s="78" t="s">
        <v>789</v>
      </c>
      <c r="BE137" s="78" t="s">
        <v>789</v>
      </c>
      <c r="BF137" s="78" t="s">
        <v>789</v>
      </c>
      <c r="BG137" s="79"/>
      <c r="BH137" s="78" t="s">
        <v>789</v>
      </c>
      <c r="BI137" s="78" t="s">
        <v>789</v>
      </c>
      <c r="BJ137" s="78" t="s">
        <v>789</v>
      </c>
      <c r="BK137" s="78" t="s">
        <v>789</v>
      </c>
      <c r="BL137" s="78" t="s">
        <v>789</v>
      </c>
      <c r="BM137" s="78" t="s">
        <v>789</v>
      </c>
      <c r="BN137" s="79"/>
      <c r="BO137" s="78" t="s">
        <v>789</v>
      </c>
      <c r="BP137" s="78" t="s">
        <v>789</v>
      </c>
      <c r="BQ137" s="78" t="s">
        <v>789</v>
      </c>
      <c r="BR137" s="78" t="s">
        <v>789</v>
      </c>
      <c r="BS137" s="78" t="s">
        <v>789</v>
      </c>
      <c r="BT137" s="78" t="s">
        <v>789</v>
      </c>
      <c r="BU137"/>
      <c r="BV137" s="77"/>
      <c r="BW137" s="77"/>
      <c r="BX137" s="77"/>
      <c r="BY137" s="77"/>
      <c r="BZ137" s="77"/>
      <c r="CA137" s="77"/>
      <c r="CB137" s="77"/>
      <c r="CC137" s="77"/>
      <c r="CD137" s="77"/>
    </row>
    <row r="138" spans="1:82">
      <c r="A138" s="77" t="s">
        <v>1749</v>
      </c>
      <c r="B138" s="77">
        <v>106</v>
      </c>
      <c r="C138" s="77">
        <v>4</v>
      </c>
      <c r="D138" s="77">
        <v>7</v>
      </c>
      <c r="E138" s="77">
        <v>2007</v>
      </c>
      <c r="F138" s="77" t="s">
        <v>792</v>
      </c>
      <c r="G138" s="77" t="s">
        <v>1569</v>
      </c>
      <c r="H138" s="77" t="s">
        <v>1570</v>
      </c>
      <c r="I138" s="158"/>
      <c r="J138" s="78">
        <v>4839.3096620362867</v>
      </c>
      <c r="K138" s="78">
        <v>213.61277654103509</v>
      </c>
      <c r="L138" s="78">
        <v>383.92120144407733</v>
      </c>
      <c r="M138" s="78">
        <v>2878.4169192353679</v>
      </c>
      <c r="N138" s="78">
        <v>3424.1825814022682</v>
      </c>
      <c r="O138" s="78">
        <v>2323.626237261295</v>
      </c>
      <c r="P138" s="78">
        <v>1972.406595767924</v>
      </c>
      <c r="Q138" s="78">
        <v>129.107046208106</v>
      </c>
      <c r="R138" s="78">
        <v>46.474037604903117</v>
      </c>
      <c r="S138" s="78">
        <v>230.62182247403001</v>
      </c>
      <c r="T138" s="79"/>
      <c r="U138" s="78">
        <v>618036305</v>
      </c>
      <c r="V138" s="78">
        <v>85103</v>
      </c>
      <c r="W138" s="78">
        <v>5745</v>
      </c>
      <c r="X138" s="78">
        <v>627225</v>
      </c>
      <c r="Y138" s="78">
        <v>740993</v>
      </c>
      <c r="Z138" s="78">
        <v>1149710</v>
      </c>
      <c r="AA138" s="78">
        <v>386254</v>
      </c>
      <c r="AB138" s="78">
        <v>2075555</v>
      </c>
      <c r="AC138" s="78">
        <v>8453766</v>
      </c>
      <c r="AD138" s="78">
        <v>230.62182247403001</v>
      </c>
      <c r="AE138" s="79"/>
      <c r="AF138" s="78"/>
      <c r="AG138" s="78"/>
      <c r="AH138" s="78"/>
      <c r="AI138" s="78"/>
      <c r="AJ138" s="78"/>
      <c r="AK138" s="78"/>
      <c r="AL138" s="78"/>
      <c r="AM138" s="78"/>
      <c r="AN138" s="78"/>
      <c r="AO138" s="78"/>
      <c r="AP138" s="78"/>
      <c r="AQ138" s="79"/>
      <c r="AR138" s="78"/>
      <c r="AS138" s="78"/>
      <c r="AT138" s="78"/>
      <c r="AU138" s="78"/>
      <c r="AV138" s="78"/>
      <c r="AW138" s="78"/>
      <c r="AX138" s="78"/>
      <c r="AY138" s="79"/>
      <c r="AZ138" s="78"/>
      <c r="BA138" s="78"/>
      <c r="BB138" s="78"/>
      <c r="BC138" s="78"/>
      <c r="BD138" s="78"/>
      <c r="BE138" s="78"/>
      <c r="BF138" s="78"/>
      <c r="BG138" s="79"/>
      <c r="BH138" s="78" t="s">
        <v>789</v>
      </c>
      <c r="BI138" s="78" t="s">
        <v>789</v>
      </c>
      <c r="BJ138" s="78" t="s">
        <v>789</v>
      </c>
      <c r="BK138" s="78" t="s">
        <v>789</v>
      </c>
      <c r="BL138" s="78" t="s">
        <v>789</v>
      </c>
      <c r="BM138" s="78" t="s">
        <v>789</v>
      </c>
      <c r="BN138" s="79"/>
      <c r="BO138" s="78" t="s">
        <v>789</v>
      </c>
      <c r="BP138" s="78" t="s">
        <v>789</v>
      </c>
      <c r="BQ138" s="78" t="s">
        <v>789</v>
      </c>
      <c r="BR138" s="78" t="s">
        <v>789</v>
      </c>
      <c r="BS138" s="78" t="s">
        <v>789</v>
      </c>
      <c r="BT138" s="78" t="s">
        <v>789</v>
      </c>
      <c r="BU138"/>
      <c r="BV138" s="77"/>
      <c r="BW138" s="77"/>
      <c r="BX138" s="77"/>
      <c r="BY138" s="77"/>
      <c r="BZ138" s="77"/>
      <c r="CA138" s="77"/>
      <c r="CB138" s="77"/>
      <c r="CC138" s="77"/>
      <c r="CD138" s="77"/>
    </row>
    <row r="139" spans="1:82">
      <c r="A139" s="77" t="s">
        <v>1750</v>
      </c>
      <c r="B139" s="77">
        <v>107</v>
      </c>
      <c r="C139" s="77">
        <v>5</v>
      </c>
      <c r="D139" s="77">
        <v>7</v>
      </c>
      <c r="E139" s="77">
        <v>2008</v>
      </c>
      <c r="F139" s="77" t="s">
        <v>793</v>
      </c>
      <c r="G139" s="77" t="s">
        <v>1569</v>
      </c>
      <c r="H139" s="77" t="s">
        <v>1570</v>
      </c>
      <c r="I139" s="158"/>
      <c r="J139" s="78">
        <v>4496.6173853040318</v>
      </c>
      <c r="K139" s="78">
        <v>169.23345647991749</v>
      </c>
      <c r="L139" s="78">
        <v>375.06119621943623</v>
      </c>
      <c r="M139" s="78">
        <v>3225.5757054535261</v>
      </c>
      <c r="N139" s="78">
        <v>3288.3144542394271</v>
      </c>
      <c r="O139" s="78">
        <v>2258.5743723350429</v>
      </c>
      <c r="P139" s="78">
        <v>1913.7605078744421</v>
      </c>
      <c r="Q139" s="78">
        <v>126.296604466543</v>
      </c>
      <c r="R139" s="78">
        <v>49.749452120135892</v>
      </c>
      <c r="S139" s="78">
        <v>225.89524291542011</v>
      </c>
      <c r="T139" s="79"/>
      <c r="U139" s="78">
        <v>598446794</v>
      </c>
      <c r="V139" s="78">
        <v>85103</v>
      </c>
      <c r="W139" s="78">
        <v>5745</v>
      </c>
      <c r="X139" s="78">
        <v>627225</v>
      </c>
      <c r="Y139" s="78">
        <v>745762</v>
      </c>
      <c r="Z139" s="78">
        <v>1156746</v>
      </c>
      <c r="AA139" s="78">
        <v>375197</v>
      </c>
      <c r="AB139" s="78">
        <v>2063769</v>
      </c>
      <c r="AC139" s="78">
        <v>9396987</v>
      </c>
      <c r="AD139" s="78">
        <v>225.89524291542011</v>
      </c>
      <c r="AE139" s="79"/>
      <c r="AF139" s="78"/>
      <c r="AG139" s="78"/>
      <c r="AH139" s="78"/>
      <c r="AI139" s="78"/>
      <c r="AJ139" s="78"/>
      <c r="AK139" s="78"/>
      <c r="AL139" s="78"/>
      <c r="AM139" s="78"/>
      <c r="AN139" s="78"/>
      <c r="AO139" s="78"/>
      <c r="AP139" s="78"/>
      <c r="AQ139" s="79"/>
      <c r="AR139" s="78"/>
      <c r="AS139" s="78"/>
      <c r="AT139" s="78"/>
      <c r="AU139" s="78"/>
      <c r="AV139" s="78"/>
      <c r="AW139" s="78"/>
      <c r="AX139" s="78"/>
      <c r="AY139" s="79"/>
      <c r="AZ139" s="78"/>
      <c r="BA139" s="78"/>
      <c r="BB139" s="78"/>
      <c r="BC139" s="78"/>
      <c r="BD139" s="78"/>
      <c r="BE139" s="78"/>
      <c r="BF139" s="78"/>
      <c r="BG139" s="79"/>
      <c r="BH139" s="78" t="s">
        <v>789</v>
      </c>
      <c r="BI139" s="78" t="s">
        <v>789</v>
      </c>
      <c r="BJ139" s="78" t="s">
        <v>789</v>
      </c>
      <c r="BK139" s="78" t="s">
        <v>789</v>
      </c>
      <c r="BL139" s="78" t="s">
        <v>789</v>
      </c>
      <c r="BM139" s="78" t="s">
        <v>789</v>
      </c>
      <c r="BN139" s="79"/>
      <c r="BO139" s="78" t="s">
        <v>789</v>
      </c>
      <c r="BP139" s="78" t="s">
        <v>789</v>
      </c>
      <c r="BQ139" s="78" t="s">
        <v>789</v>
      </c>
      <c r="BR139" s="78" t="s">
        <v>789</v>
      </c>
      <c r="BS139" s="78" t="s">
        <v>789</v>
      </c>
      <c r="BT139" s="78" t="s">
        <v>789</v>
      </c>
      <c r="BU139"/>
      <c r="BV139" s="77"/>
      <c r="BW139" s="77"/>
      <c r="BX139" s="77"/>
      <c r="BY139" s="77"/>
      <c r="BZ139" s="77"/>
      <c r="CA139" s="77"/>
      <c r="CB139" s="77"/>
      <c r="CC139" s="77"/>
      <c r="CD139" s="77"/>
    </row>
    <row r="140" spans="1:82">
      <c r="A140" s="77" t="s">
        <v>1751</v>
      </c>
      <c r="B140" s="77">
        <v>108</v>
      </c>
      <c r="C140" s="77">
        <v>6</v>
      </c>
      <c r="D140" s="77">
        <v>7</v>
      </c>
      <c r="E140" s="77">
        <v>2009</v>
      </c>
      <c r="F140" s="77" t="s">
        <v>177</v>
      </c>
      <c r="G140" s="1029" t="s">
        <v>1569</v>
      </c>
      <c r="H140" s="77" t="s">
        <v>1570</v>
      </c>
      <c r="I140" s="158"/>
      <c r="J140" s="78">
        <v>4100.6996827334833</v>
      </c>
      <c r="K140" s="78">
        <v>163.80170860145671</v>
      </c>
      <c r="L140" s="78">
        <v>434.99528791842658</v>
      </c>
      <c r="M140" s="78">
        <v>3463.598306264234</v>
      </c>
      <c r="N140" s="78">
        <v>3026.3834241594759</v>
      </c>
      <c r="O140" s="78">
        <v>2300.8284952770468</v>
      </c>
      <c r="P140" s="78">
        <v>1831.194340922867</v>
      </c>
      <c r="Q140" s="78">
        <v>119.604376135706</v>
      </c>
      <c r="R140" s="78">
        <v>41.661291462632562</v>
      </c>
      <c r="S140" s="78">
        <v>223.29955861638501</v>
      </c>
      <c r="T140" s="79"/>
      <c r="U140" s="78">
        <v>472426832</v>
      </c>
      <c r="V140" s="78">
        <v>84017</v>
      </c>
      <c r="W140" s="78">
        <v>9180</v>
      </c>
      <c r="X140" s="78">
        <v>667221</v>
      </c>
      <c r="Y140" s="78">
        <v>749760</v>
      </c>
      <c r="Z140" s="78">
        <v>1163125</v>
      </c>
      <c r="AA140" s="78">
        <v>368564</v>
      </c>
      <c r="AB140" s="78">
        <v>2051626</v>
      </c>
      <c r="AC140" s="78">
        <v>7677079</v>
      </c>
      <c r="AD140" s="78">
        <v>223.29955861638501</v>
      </c>
      <c r="AE140" s="79"/>
      <c r="AF140" s="78"/>
      <c r="AG140" s="78"/>
      <c r="AH140" s="78"/>
      <c r="AI140" s="78"/>
      <c r="AJ140" s="78"/>
      <c r="AK140" s="78"/>
      <c r="AL140" s="78"/>
      <c r="AM140" s="78"/>
      <c r="AN140" s="78"/>
      <c r="AO140" s="78"/>
      <c r="AP140" s="78"/>
      <c r="AQ140" s="79"/>
      <c r="AR140" s="78"/>
      <c r="AS140" s="78"/>
      <c r="AT140" s="78"/>
      <c r="AU140" s="78"/>
      <c r="AV140" s="78"/>
      <c r="AW140" s="78"/>
      <c r="AX140" s="78"/>
      <c r="AY140" s="79"/>
      <c r="AZ140" s="78"/>
      <c r="BA140" s="78"/>
      <c r="BB140" s="78"/>
      <c r="BC140" s="78"/>
      <c r="BD140" s="78"/>
      <c r="BE140" s="78"/>
      <c r="BF140" s="78"/>
      <c r="BG140" s="79"/>
      <c r="BH140" s="78">
        <v>5.91</v>
      </c>
      <c r="BI140" s="78">
        <v>0</v>
      </c>
      <c r="BJ140" s="78">
        <v>4732.4129999999996</v>
      </c>
      <c r="BK140" s="78">
        <v>2253</v>
      </c>
      <c r="BL140" s="78">
        <v>1237.8530000000003</v>
      </c>
      <c r="BM140" s="78">
        <v>0</v>
      </c>
      <c r="BN140" s="79"/>
      <c r="BO140" s="78">
        <v>1</v>
      </c>
      <c r="BP140" s="78">
        <v>0</v>
      </c>
      <c r="BQ140" s="78">
        <v>198</v>
      </c>
      <c r="BR140" s="78">
        <v>7</v>
      </c>
      <c r="BS140" s="78">
        <v>65</v>
      </c>
      <c r="BT140" s="78">
        <v>0</v>
      </c>
      <c r="BU140"/>
      <c r="BV140" s="77">
        <v>7261.2309999999998</v>
      </c>
      <c r="BW140" s="77">
        <v>360.66899999999998</v>
      </c>
      <c r="BX140" s="77">
        <v>354.50799999999998</v>
      </c>
      <c r="BY140" s="77">
        <v>6.6379999999999999</v>
      </c>
      <c r="BZ140" s="77">
        <v>140.14500000000001</v>
      </c>
      <c r="CA140" s="77">
        <v>0</v>
      </c>
      <c r="CB140" s="77">
        <v>86.557000000000002</v>
      </c>
      <c r="CC140" s="77">
        <v>19.428000000000001</v>
      </c>
      <c r="CD140" s="77">
        <v>0</v>
      </c>
    </row>
    <row r="141" spans="1:82">
      <c r="A141" s="77" t="s">
        <v>1752</v>
      </c>
      <c r="B141" s="77">
        <v>109</v>
      </c>
      <c r="C141" s="77">
        <v>7</v>
      </c>
      <c r="D141" s="77">
        <v>7</v>
      </c>
      <c r="E141" s="77">
        <v>2010</v>
      </c>
      <c r="F141" s="77" t="s">
        <v>178</v>
      </c>
      <c r="G141" s="1029" t="s">
        <v>1569</v>
      </c>
      <c r="H141" s="77" t="s">
        <v>1570</v>
      </c>
      <c r="I141" s="158"/>
      <c r="J141" s="78">
        <v>4134.2300801426854</v>
      </c>
      <c r="K141" s="78">
        <v>166.95597259434069</v>
      </c>
      <c r="L141" s="78">
        <v>411.82619275510041</v>
      </c>
      <c r="M141" s="78">
        <v>3377.9439175491648</v>
      </c>
      <c r="N141" s="78">
        <v>3043.7529239918622</v>
      </c>
      <c r="O141" s="78">
        <v>2304.5581470758311</v>
      </c>
      <c r="P141" s="78">
        <v>1847.971490066376</v>
      </c>
      <c r="Q141" s="78">
        <v>123.87701767438</v>
      </c>
      <c r="R141" s="78">
        <v>45.006777441249852</v>
      </c>
      <c r="S141" s="78">
        <v>202.81751819113359</v>
      </c>
      <c r="T141" s="79"/>
      <c r="U141" s="78">
        <v>509535198</v>
      </c>
      <c r="V141" s="78">
        <v>84017</v>
      </c>
      <c r="W141" s="78">
        <v>9180</v>
      </c>
      <c r="X141" s="78">
        <v>667221</v>
      </c>
      <c r="Y141" s="78">
        <v>752754</v>
      </c>
      <c r="Z141" s="78">
        <v>1170424</v>
      </c>
      <c r="AA141" s="78">
        <v>362652</v>
      </c>
      <c r="AB141" s="78">
        <v>2036146</v>
      </c>
      <c r="AC141" s="78">
        <v>7859469</v>
      </c>
      <c r="AD141" s="78">
        <v>202.81751819113359</v>
      </c>
      <c r="AE141" s="79"/>
      <c r="AF141" s="78"/>
      <c r="AG141" s="78"/>
      <c r="AH141" s="78"/>
      <c r="AI141" s="78"/>
      <c r="AJ141" s="78"/>
      <c r="AK141" s="78"/>
      <c r="AL141" s="78"/>
      <c r="AM141" s="78"/>
      <c r="AN141" s="78"/>
      <c r="AO141" s="78"/>
      <c r="AP141" s="78"/>
      <c r="AQ141" s="79"/>
      <c r="AR141" s="78"/>
      <c r="AS141" s="78"/>
      <c r="AT141" s="78"/>
      <c r="AU141" s="78"/>
      <c r="AV141" s="78"/>
      <c r="AW141" s="78"/>
      <c r="AX141" s="78"/>
      <c r="AY141" s="79"/>
      <c r="AZ141" s="78"/>
      <c r="BA141" s="78"/>
      <c r="BB141" s="78"/>
      <c r="BC141" s="78"/>
      <c r="BD141" s="78"/>
      <c r="BE141" s="78"/>
      <c r="BF141" s="78"/>
      <c r="BG141" s="79"/>
      <c r="BH141" s="78">
        <v>6.18</v>
      </c>
      <c r="BI141" s="78">
        <v>0</v>
      </c>
      <c r="BJ141" s="78">
        <v>4902.9750000000004</v>
      </c>
      <c r="BK141" s="78">
        <v>2064.38</v>
      </c>
      <c r="BL141" s="78">
        <v>1281.0060000000001</v>
      </c>
      <c r="BM141" s="78">
        <v>0</v>
      </c>
      <c r="BN141" s="79"/>
      <c r="BO141" s="78">
        <v>1</v>
      </c>
      <c r="BP141" s="78">
        <v>0</v>
      </c>
      <c r="BQ141" s="78">
        <v>207</v>
      </c>
      <c r="BR141" s="78">
        <v>6</v>
      </c>
      <c r="BS141" s="78">
        <v>57</v>
      </c>
      <c r="BT141" s="78">
        <v>0</v>
      </c>
      <c r="BU141"/>
      <c r="BV141" s="77">
        <v>7285.875</v>
      </c>
      <c r="BW141" s="77">
        <v>375.08100000000002</v>
      </c>
      <c r="BX141" s="77">
        <v>370.31700000000001</v>
      </c>
      <c r="BY141" s="77">
        <v>15.006</v>
      </c>
      <c r="BZ141" s="77">
        <v>133.91900000000001</v>
      </c>
      <c r="CA141" s="77">
        <v>0</v>
      </c>
      <c r="CB141" s="77">
        <v>65.694000000000003</v>
      </c>
      <c r="CC141" s="77">
        <v>8.6489999999999991</v>
      </c>
      <c r="CD141" s="77">
        <v>0</v>
      </c>
    </row>
    <row r="142" spans="1:82">
      <c r="A142" s="77" t="s">
        <v>1753</v>
      </c>
      <c r="B142" s="77">
        <v>110</v>
      </c>
      <c r="C142" s="77">
        <v>8</v>
      </c>
      <c r="D142" s="77">
        <v>7</v>
      </c>
      <c r="E142" s="77">
        <v>2011</v>
      </c>
      <c r="F142" s="77" t="s">
        <v>179</v>
      </c>
      <c r="G142" s="77" t="s">
        <v>1569</v>
      </c>
      <c r="H142" s="77" t="s">
        <v>1570</v>
      </c>
      <c r="I142" s="158"/>
      <c r="J142" s="78">
        <v>4251.2950940910496</v>
      </c>
      <c r="K142" s="78">
        <v>224.2659934197635</v>
      </c>
      <c r="L142" s="78">
        <v>384.46024782253158</v>
      </c>
      <c r="M142" s="78">
        <v>3931.262069645099</v>
      </c>
      <c r="N142" s="78">
        <v>3538.399515333193</v>
      </c>
      <c r="O142" s="78">
        <v>2276.1032248989814</v>
      </c>
      <c r="P142" s="78">
        <v>1775.7144716887203</v>
      </c>
      <c r="Q142" s="78">
        <v>139.78319337221799</v>
      </c>
      <c r="R142" s="78">
        <v>37.844002453981908</v>
      </c>
      <c r="S142" s="78">
        <v>229.44995090681019</v>
      </c>
      <c r="T142" s="79"/>
      <c r="U142" s="78">
        <v>432065732</v>
      </c>
      <c r="V142" s="78">
        <v>84017</v>
      </c>
      <c r="W142" s="78">
        <v>9180</v>
      </c>
      <c r="X142" s="78">
        <v>667221</v>
      </c>
      <c r="Y142" s="78">
        <v>747619</v>
      </c>
      <c r="Z142" s="78">
        <v>1181086</v>
      </c>
      <c r="AA142" s="78">
        <v>358842</v>
      </c>
      <c r="AB142" s="78">
        <v>1991865</v>
      </c>
      <c r="AC142" s="78">
        <v>6597714</v>
      </c>
      <c r="AD142" s="78">
        <v>229.44995090681019</v>
      </c>
      <c r="AE142" s="79"/>
      <c r="AF142" s="78"/>
      <c r="AG142" s="78"/>
      <c r="AH142" s="78"/>
      <c r="AI142" s="78"/>
      <c r="AJ142" s="78"/>
      <c r="AK142" s="78"/>
      <c r="AL142" s="78"/>
      <c r="AM142" s="78"/>
      <c r="AN142" s="78"/>
      <c r="AO142" s="78"/>
      <c r="AP142" s="78"/>
      <c r="AQ142" s="79"/>
      <c r="AR142" s="78"/>
      <c r="AS142" s="78"/>
      <c r="AT142" s="78"/>
      <c r="AU142" s="78"/>
      <c r="AV142" s="78"/>
      <c r="AW142" s="78"/>
      <c r="AX142" s="78"/>
      <c r="AY142" s="79"/>
      <c r="AZ142" s="78"/>
      <c r="BA142" s="78"/>
      <c r="BB142" s="78"/>
      <c r="BC142" s="78"/>
      <c r="BD142" s="78"/>
      <c r="BE142" s="78"/>
      <c r="BF142" s="78"/>
      <c r="BG142" s="79"/>
      <c r="BH142" s="78">
        <v>6.47</v>
      </c>
      <c r="BI142" s="78">
        <v>0</v>
      </c>
      <c r="BJ142" s="78">
        <v>4264.348</v>
      </c>
      <c r="BK142" s="78">
        <v>1122.56</v>
      </c>
      <c r="BL142" s="78">
        <v>1333.1510000000001</v>
      </c>
      <c r="BM142" s="78">
        <v>0</v>
      </c>
      <c r="BN142" s="79"/>
      <c r="BO142" s="78">
        <v>1</v>
      </c>
      <c r="BP142" s="78">
        <v>0</v>
      </c>
      <c r="BQ142" s="78">
        <v>212</v>
      </c>
      <c r="BR142" s="78">
        <v>7</v>
      </c>
      <c r="BS142" s="78">
        <v>57</v>
      </c>
      <c r="BT142" s="78">
        <v>0</v>
      </c>
      <c r="BU142"/>
      <c r="BV142" s="77">
        <v>5950.9260000000004</v>
      </c>
      <c r="BW142" s="77">
        <v>293.94499999999999</v>
      </c>
      <c r="BX142" s="77">
        <v>326.95600000000002</v>
      </c>
      <c r="BY142" s="77">
        <v>4.2949999999999999</v>
      </c>
      <c r="BZ142" s="77">
        <v>103.173</v>
      </c>
      <c r="CA142" s="77">
        <v>0</v>
      </c>
      <c r="CB142" s="77">
        <v>39.984999999999999</v>
      </c>
      <c r="CC142" s="77">
        <v>7.2489999999999997</v>
      </c>
      <c r="CD142" s="77">
        <v>0</v>
      </c>
    </row>
    <row r="143" spans="1:82">
      <c r="A143" s="77" t="s">
        <v>1754</v>
      </c>
      <c r="B143" s="77">
        <v>111</v>
      </c>
      <c r="C143" s="77">
        <v>9</v>
      </c>
      <c r="D143" s="77">
        <v>7</v>
      </c>
      <c r="E143" s="77">
        <v>2012</v>
      </c>
      <c r="F143" s="77" t="s">
        <v>180</v>
      </c>
      <c r="G143" s="77" t="s">
        <v>1569</v>
      </c>
      <c r="H143" s="77" t="s">
        <v>1570</v>
      </c>
      <c r="I143" s="158"/>
      <c r="J143" s="78">
        <v>4884.1508841291106</v>
      </c>
      <c r="K143" s="78">
        <v>210.53422028091811</v>
      </c>
      <c r="L143" s="78">
        <v>385.60848593183061</v>
      </c>
      <c r="M143" s="78">
        <v>4423.1450216419853</v>
      </c>
      <c r="N143" s="78">
        <v>3795.112661378058</v>
      </c>
      <c r="O143" s="78">
        <v>2301.7371673918879</v>
      </c>
      <c r="P143" s="78">
        <v>1787.5492677800464</v>
      </c>
      <c r="Q143" s="78">
        <v>150.986712567898</v>
      </c>
      <c r="R143" s="78">
        <v>57.678548443776151</v>
      </c>
      <c r="S143" s="78">
        <v>257.92549466395599</v>
      </c>
      <c r="T143" s="79"/>
      <c r="U143" s="78">
        <v>455231020</v>
      </c>
      <c r="V143" s="78">
        <v>84017</v>
      </c>
      <c r="W143" s="78">
        <v>9180</v>
      </c>
      <c r="X143" s="78">
        <v>667221</v>
      </c>
      <c r="Y143" s="78">
        <v>754115</v>
      </c>
      <c r="Z143" s="78">
        <v>1203861</v>
      </c>
      <c r="AA143" s="78">
        <v>359190</v>
      </c>
      <c r="AB143" s="78">
        <v>1980259</v>
      </c>
      <c r="AC143" s="78">
        <v>9795214</v>
      </c>
      <c r="AD143" s="78">
        <v>257.92549466395587</v>
      </c>
      <c r="AE143" s="79"/>
      <c r="AF143" s="78"/>
      <c r="AG143" s="78"/>
      <c r="AH143" s="78"/>
      <c r="AI143" s="78"/>
      <c r="AJ143" s="78"/>
      <c r="AK143" s="78"/>
      <c r="AL143" s="78"/>
      <c r="AM143" s="78"/>
      <c r="AN143" s="78"/>
      <c r="AO143" s="78"/>
      <c r="AP143" s="78"/>
      <c r="AQ143" s="79"/>
      <c r="AR143" s="78"/>
      <c r="AS143" s="78"/>
      <c r="AT143" s="78"/>
      <c r="AU143" s="78"/>
      <c r="AV143" s="78"/>
      <c r="AW143" s="78"/>
      <c r="AX143" s="78"/>
      <c r="AY143" s="79"/>
      <c r="AZ143" s="78"/>
      <c r="BA143" s="78"/>
      <c r="BB143" s="78"/>
      <c r="BC143" s="78"/>
      <c r="BD143" s="78"/>
      <c r="BE143" s="78"/>
      <c r="BF143" s="78"/>
      <c r="BG143" s="79"/>
      <c r="BH143" s="78">
        <v>6.1079999999999997</v>
      </c>
      <c r="BI143" s="78">
        <v>0</v>
      </c>
      <c r="BJ143" s="78">
        <v>4644.3980000000001</v>
      </c>
      <c r="BK143" s="78">
        <v>2163.2669999999998</v>
      </c>
      <c r="BL143" s="78">
        <v>625.04300000000001</v>
      </c>
      <c r="BM143" s="78">
        <v>0</v>
      </c>
      <c r="BN143" s="79"/>
      <c r="BO143" s="78">
        <v>1</v>
      </c>
      <c r="BP143" s="78">
        <v>0</v>
      </c>
      <c r="BQ143" s="78">
        <v>214</v>
      </c>
      <c r="BR143" s="78">
        <v>8</v>
      </c>
      <c r="BS143" s="78">
        <v>59</v>
      </c>
      <c r="BT143" s="78">
        <v>0</v>
      </c>
      <c r="BU143"/>
      <c r="BV143" s="77">
        <v>6749.7560000000003</v>
      </c>
      <c r="BW143" s="77">
        <v>302.68099999999998</v>
      </c>
      <c r="BX143" s="77">
        <v>270.83800000000002</v>
      </c>
      <c r="BY143" s="77">
        <v>0</v>
      </c>
      <c r="BZ143" s="77">
        <v>76.004000000000005</v>
      </c>
      <c r="CA143" s="77">
        <v>0</v>
      </c>
      <c r="CB143" s="77">
        <v>33.014000000000003</v>
      </c>
      <c r="CC143" s="77">
        <v>6.5229999999999997</v>
      </c>
      <c r="CD143" s="77">
        <v>0</v>
      </c>
    </row>
    <row r="144" spans="1:82">
      <c r="A144" s="77" t="s">
        <v>1755</v>
      </c>
      <c r="B144" s="77">
        <v>112</v>
      </c>
      <c r="C144" s="77">
        <v>10</v>
      </c>
      <c r="D144" s="77">
        <v>7</v>
      </c>
      <c r="E144" s="77">
        <v>2013</v>
      </c>
      <c r="F144" s="77" t="s">
        <v>181</v>
      </c>
      <c r="G144" s="77" t="s">
        <v>1569</v>
      </c>
      <c r="H144" s="77" t="s">
        <v>1570</v>
      </c>
      <c r="I144" s="158"/>
      <c r="J144" s="78">
        <v>4647.3416818418127</v>
      </c>
      <c r="K144" s="78">
        <v>178.73816639052509</v>
      </c>
      <c r="L144" s="78">
        <v>279.73858462568569</v>
      </c>
      <c r="M144" s="78">
        <v>3817.4532233746281</v>
      </c>
      <c r="N144" s="78">
        <v>3762.6698585069089</v>
      </c>
      <c r="O144" s="78">
        <v>2241.2984810665589</v>
      </c>
      <c r="P144" s="78">
        <v>1818.7021052247396</v>
      </c>
      <c r="Q144" s="78">
        <v>152.86069621465501</v>
      </c>
      <c r="R144" s="78">
        <v>59.995683321220163</v>
      </c>
      <c r="S144" s="78">
        <v>276.18765333418492</v>
      </c>
      <c r="T144" s="79"/>
      <c r="U144" s="78">
        <v>476232490</v>
      </c>
      <c r="V144" s="78">
        <v>84017</v>
      </c>
      <c r="W144" s="78">
        <v>9180</v>
      </c>
      <c r="X144" s="78">
        <v>667221</v>
      </c>
      <c r="Y144" s="78">
        <v>760145</v>
      </c>
      <c r="Z144" s="78">
        <v>1224589</v>
      </c>
      <c r="AA144" s="78">
        <v>364078</v>
      </c>
      <c r="AB144" s="78">
        <v>1976096</v>
      </c>
      <c r="AC144" s="78">
        <v>9945593</v>
      </c>
      <c r="AD144" s="78">
        <v>276.18765333418492</v>
      </c>
      <c r="AE144" s="79"/>
      <c r="AF144" s="78"/>
      <c r="AG144" s="78"/>
      <c r="AH144" s="78"/>
      <c r="AI144" s="78"/>
      <c r="AJ144" s="78"/>
      <c r="AK144" s="78"/>
      <c r="AL144" s="78"/>
      <c r="AM144" s="78"/>
      <c r="AN144" s="78"/>
      <c r="AO144" s="78"/>
      <c r="AP144" s="78"/>
      <c r="AQ144" s="79"/>
      <c r="AR144" s="78"/>
      <c r="AS144" s="78"/>
      <c r="AT144" s="78"/>
      <c r="AU144" s="78"/>
      <c r="AV144" s="78"/>
      <c r="AW144" s="78"/>
      <c r="AX144" s="78"/>
      <c r="AY144" s="79"/>
      <c r="AZ144" s="78"/>
      <c r="BA144" s="78"/>
      <c r="BB144" s="78"/>
      <c r="BC144" s="78"/>
      <c r="BD144" s="78"/>
      <c r="BE144" s="78"/>
      <c r="BF144" s="78"/>
      <c r="BG144" s="79"/>
      <c r="BH144" s="78">
        <v>6.7329999999999997</v>
      </c>
      <c r="BI144" s="78">
        <v>0</v>
      </c>
      <c r="BJ144" s="78">
        <v>4945.2110000000002</v>
      </c>
      <c r="BK144" s="78">
        <v>2876.7840000000001</v>
      </c>
      <c r="BL144" s="78">
        <v>647.44839999999999</v>
      </c>
      <c r="BM144" s="78">
        <v>0</v>
      </c>
      <c r="BN144" s="79"/>
      <c r="BO144" s="78">
        <v>1</v>
      </c>
      <c r="BP144" s="78">
        <v>0</v>
      </c>
      <c r="BQ144" s="78">
        <v>215</v>
      </c>
      <c r="BR144" s="78">
        <v>8</v>
      </c>
      <c r="BS144" s="78">
        <v>58</v>
      </c>
      <c r="BT144" s="78">
        <v>0</v>
      </c>
      <c r="BU144"/>
      <c r="BV144" s="77">
        <v>7680.5313999999998</v>
      </c>
      <c r="BW144" s="77">
        <v>379.52499999999998</v>
      </c>
      <c r="BX144" s="77">
        <v>271.78800000000001</v>
      </c>
      <c r="BY144" s="77">
        <v>2E-3</v>
      </c>
      <c r="BZ144" s="77">
        <v>111.107</v>
      </c>
      <c r="CA144" s="77">
        <v>0</v>
      </c>
      <c r="CB144" s="77">
        <v>29.789000000000001</v>
      </c>
      <c r="CC144" s="77">
        <v>3.4340000000000002</v>
      </c>
      <c r="CD144" s="77">
        <v>0</v>
      </c>
    </row>
    <row r="145" spans="1:82">
      <c r="A145" s="77" t="s">
        <v>1756</v>
      </c>
      <c r="B145" s="77">
        <v>113</v>
      </c>
      <c r="C145" s="77">
        <v>11</v>
      </c>
      <c r="D145" s="77">
        <v>7</v>
      </c>
      <c r="E145" s="77">
        <v>2014</v>
      </c>
      <c r="F145" s="77" t="s">
        <v>182</v>
      </c>
      <c r="G145" s="77" t="s">
        <v>1569</v>
      </c>
      <c r="H145" s="77" t="s">
        <v>1570</v>
      </c>
      <c r="I145" s="158"/>
      <c r="J145" s="78">
        <v>4626.1080853598023</v>
      </c>
      <c r="K145" s="78">
        <v>179.61814025249791</v>
      </c>
      <c r="L145" s="78">
        <v>345.08562708258597</v>
      </c>
      <c r="M145" s="78">
        <v>3979.0330195712968</v>
      </c>
      <c r="N145" s="78">
        <v>3708.395198979933</v>
      </c>
      <c r="O145" s="78">
        <v>2153.8202046510951</v>
      </c>
      <c r="P145" s="78">
        <v>1851.5648770702701</v>
      </c>
      <c r="Q145" s="78">
        <v>145.865864635615</v>
      </c>
      <c r="R145" s="78">
        <v>57.957891269708263</v>
      </c>
      <c r="S145" s="78">
        <v>269.7440995974647</v>
      </c>
      <c r="T145" s="79"/>
      <c r="U145" s="78">
        <v>509856458</v>
      </c>
      <c r="V145" s="78">
        <v>77727</v>
      </c>
      <c r="W145" s="78">
        <v>7519</v>
      </c>
      <c r="X145" s="78">
        <v>622014</v>
      </c>
      <c r="Y145" s="78">
        <v>767059</v>
      </c>
      <c r="Z145" s="78">
        <v>1239425</v>
      </c>
      <c r="AA145" s="78">
        <v>368740</v>
      </c>
      <c r="AB145" s="78">
        <v>1965386</v>
      </c>
      <c r="AC145" s="78">
        <v>9637995</v>
      </c>
      <c r="AD145" s="78">
        <v>269.74409959746453</v>
      </c>
      <c r="AE145" s="79"/>
      <c r="AF145" s="78"/>
      <c r="AG145" s="78"/>
      <c r="AH145" s="78"/>
      <c r="AI145" s="78"/>
      <c r="AJ145" s="78"/>
      <c r="AK145" s="78"/>
      <c r="AL145" s="78"/>
      <c r="AM145" s="78"/>
      <c r="AN145" s="78"/>
      <c r="AO145" s="78"/>
      <c r="AP145" s="78"/>
      <c r="AQ145" s="79"/>
      <c r="AR145" s="78">
        <v>35203</v>
      </c>
      <c r="AS145" s="78">
        <v>4854</v>
      </c>
      <c r="AT145" s="78">
        <v>8</v>
      </c>
      <c r="AU145" s="78">
        <v>7</v>
      </c>
      <c r="AV145" s="78">
        <v>0</v>
      </c>
      <c r="AW145" s="78">
        <v>10</v>
      </c>
      <c r="AX145" s="78"/>
      <c r="AY145" s="79"/>
      <c r="AZ145" s="78">
        <v>147977.4</v>
      </c>
      <c r="BA145" s="78">
        <v>338600.90000000008</v>
      </c>
      <c r="BB145" s="78">
        <v>159760</v>
      </c>
      <c r="BC145" s="78">
        <v>10650</v>
      </c>
      <c r="BD145" s="78">
        <v>0</v>
      </c>
      <c r="BE145" s="78">
        <v>51907.5</v>
      </c>
      <c r="BF145" s="78"/>
      <c r="BG145" s="79"/>
      <c r="BH145" s="78">
        <v>8.7430000000000003</v>
      </c>
      <c r="BI145" s="78">
        <v>0</v>
      </c>
      <c r="BJ145" s="78">
        <v>4832.317</v>
      </c>
      <c r="BK145" s="78">
        <v>2717.306</v>
      </c>
      <c r="BL145" s="78">
        <v>761.67299999999989</v>
      </c>
      <c r="BM145" s="78">
        <v>0</v>
      </c>
      <c r="BN145" s="79"/>
      <c r="BO145" s="78">
        <v>1</v>
      </c>
      <c r="BP145" s="78">
        <v>0</v>
      </c>
      <c r="BQ145" s="78">
        <v>216</v>
      </c>
      <c r="BR145" s="78">
        <v>8</v>
      </c>
      <c r="BS145" s="78">
        <v>64</v>
      </c>
      <c r="BT145" s="78">
        <v>0</v>
      </c>
      <c r="BU145"/>
      <c r="BV145" s="77">
        <v>7449.6329999999998</v>
      </c>
      <c r="BW145" s="77">
        <v>400.78800000000001</v>
      </c>
      <c r="BX145" s="77">
        <v>362.47199999999998</v>
      </c>
      <c r="BY145" s="77">
        <v>0.01</v>
      </c>
      <c r="BZ145" s="77">
        <v>107.136</v>
      </c>
      <c r="CA145" s="77">
        <v>0</v>
      </c>
      <c r="CB145" s="77">
        <v>0</v>
      </c>
      <c r="CC145" s="77">
        <v>0</v>
      </c>
      <c r="CD145" s="77">
        <v>0</v>
      </c>
    </row>
    <row r="146" spans="1:82">
      <c r="A146" s="77" t="s">
        <v>1757</v>
      </c>
      <c r="B146" s="77">
        <v>114</v>
      </c>
      <c r="C146" s="77">
        <v>12</v>
      </c>
      <c r="D146" s="77">
        <v>7</v>
      </c>
      <c r="E146" s="77">
        <v>2015</v>
      </c>
      <c r="F146" s="77" t="s">
        <v>183</v>
      </c>
      <c r="G146" s="77" t="s">
        <v>1569</v>
      </c>
      <c r="H146" s="77" t="s">
        <v>1570</v>
      </c>
      <c r="I146" s="158"/>
      <c r="J146" s="78">
        <v>4028.063633026447</v>
      </c>
      <c r="K146" s="78">
        <v>181.52347542128331</v>
      </c>
      <c r="L146" s="78">
        <v>351.0237698505361</v>
      </c>
      <c r="M146" s="78">
        <v>3914.5674066258462</v>
      </c>
      <c r="N146" s="78">
        <v>3357.3320283355229</v>
      </c>
      <c r="O146" s="78">
        <v>2150.3087598813881</v>
      </c>
      <c r="P146" s="78">
        <v>1866.0834410543009</v>
      </c>
      <c r="Q146" s="78">
        <v>141.94417254648701</v>
      </c>
      <c r="R146" s="78">
        <v>56.032180572929633</v>
      </c>
      <c r="S146" s="78">
        <v>259.31729799789878</v>
      </c>
      <c r="T146" s="79"/>
      <c r="U146" s="78">
        <v>491541900</v>
      </c>
      <c r="V146" s="78">
        <v>77727</v>
      </c>
      <c r="W146" s="78">
        <v>7519</v>
      </c>
      <c r="X146" s="78">
        <v>622014</v>
      </c>
      <c r="Y146" s="78">
        <v>774515</v>
      </c>
      <c r="Z146" s="78">
        <v>1249313</v>
      </c>
      <c r="AA146" s="78">
        <v>371338</v>
      </c>
      <c r="AB146" s="78">
        <v>1953699</v>
      </c>
      <c r="AC146" s="78">
        <v>9577787</v>
      </c>
      <c r="AD146" s="78">
        <v>259.31729799789872</v>
      </c>
      <c r="AE146" s="79"/>
      <c r="AF146" s="78">
        <v>4284611790.1793561</v>
      </c>
      <c r="AG146" s="78">
        <v>133484349.6214574</v>
      </c>
      <c r="AH146" s="78">
        <v>61054885.158219449</v>
      </c>
      <c r="AI146" s="78">
        <v>4382785415.7107573</v>
      </c>
      <c r="AJ146" s="78">
        <v>4468067009.0230846</v>
      </c>
      <c r="AK146" s="78"/>
      <c r="AL146" s="78"/>
      <c r="AM146" s="78">
        <v>267746252.49093211</v>
      </c>
      <c r="AN146" s="78"/>
      <c r="AO146" s="78"/>
      <c r="AP146" s="78">
        <v>13597749702.183807</v>
      </c>
      <c r="AQ146" s="79"/>
      <c r="AR146" s="78">
        <v>40125</v>
      </c>
      <c r="AS146" s="78">
        <v>7434</v>
      </c>
      <c r="AT146" s="78">
        <v>8</v>
      </c>
      <c r="AU146" s="78">
        <v>15</v>
      </c>
      <c r="AV146" s="78">
        <v>1</v>
      </c>
      <c r="AW146" s="78">
        <v>10</v>
      </c>
      <c r="AX146" s="78"/>
      <c r="AY146" s="79"/>
      <c r="AZ146" s="78">
        <v>172021.9</v>
      </c>
      <c r="BA146" s="78">
        <v>593762.20000000019</v>
      </c>
      <c r="BB146" s="78">
        <v>159760</v>
      </c>
      <c r="BC146" s="78">
        <v>24803.5</v>
      </c>
      <c r="BD146" s="78">
        <v>440</v>
      </c>
      <c r="BE146" s="78">
        <v>51931.4</v>
      </c>
      <c r="BF146" s="78"/>
      <c r="BG146" s="79"/>
      <c r="BH146" s="78">
        <v>8.9540000000000006</v>
      </c>
      <c r="BI146" s="78">
        <v>0</v>
      </c>
      <c r="BJ146" s="78">
        <v>4836.7820000000002</v>
      </c>
      <c r="BK146" s="78">
        <v>2603.931</v>
      </c>
      <c r="BL146" s="78">
        <v>618.173</v>
      </c>
      <c r="BM146" s="78">
        <v>0</v>
      </c>
      <c r="BN146" s="79"/>
      <c r="BO146" s="78">
        <v>1</v>
      </c>
      <c r="BP146" s="78">
        <v>0</v>
      </c>
      <c r="BQ146" s="78">
        <v>222</v>
      </c>
      <c r="BR146" s="78">
        <v>9</v>
      </c>
      <c r="BS146" s="78">
        <v>60</v>
      </c>
      <c r="BT146" s="78">
        <v>0</v>
      </c>
      <c r="BU146"/>
      <c r="BV146" s="77">
        <v>7277.433</v>
      </c>
      <c r="BW146" s="77">
        <v>366.387</v>
      </c>
      <c r="BX146" s="77">
        <v>267.904</v>
      </c>
      <c r="BY146" s="77">
        <v>0.01</v>
      </c>
      <c r="BZ146" s="77">
        <v>85.832999999999998</v>
      </c>
      <c r="CA146" s="77">
        <v>0</v>
      </c>
      <c r="CB146" s="77">
        <v>56.92</v>
      </c>
      <c r="CC146" s="77">
        <v>7.5720000000000001</v>
      </c>
      <c r="CD146" s="77">
        <v>5.7809999999999997</v>
      </c>
    </row>
    <row r="147" spans="1:82">
      <c r="A147" s="77" t="s">
        <v>1758</v>
      </c>
      <c r="B147" s="77">
        <v>115</v>
      </c>
      <c r="C147" s="77">
        <v>13</v>
      </c>
      <c r="D147" s="77">
        <v>7</v>
      </c>
      <c r="E147" s="77">
        <v>2016</v>
      </c>
      <c r="F147" s="77" t="s">
        <v>156</v>
      </c>
      <c r="G147" s="77" t="s">
        <v>1569</v>
      </c>
      <c r="H147" s="77" t="s">
        <v>1570</v>
      </c>
      <c r="I147" s="158"/>
      <c r="J147" s="78">
        <v>4015.2011729076171</v>
      </c>
      <c r="K147" s="78">
        <v>186.46596655994838</v>
      </c>
      <c r="L147" s="78">
        <v>384.86018669731578</v>
      </c>
      <c r="M147" s="78">
        <v>2859.8828138082504</v>
      </c>
      <c r="N147" s="78">
        <v>3142.7556245390392</v>
      </c>
      <c r="O147" s="78">
        <v>2138.5248841642633</v>
      </c>
      <c r="P147" s="78">
        <v>1814.2419114563381</v>
      </c>
      <c r="Q147" s="78">
        <v>136.92435327940012</v>
      </c>
      <c r="R147" s="78">
        <v>55.720882157975502</v>
      </c>
      <c r="S147" s="78">
        <v>269.42214263161924</v>
      </c>
      <c r="T147" s="79"/>
      <c r="U147" s="78">
        <v>482784222</v>
      </c>
      <c r="V147" s="78">
        <v>77727</v>
      </c>
      <c r="W147" s="78">
        <v>7519</v>
      </c>
      <c r="X147" s="78">
        <v>622014</v>
      </c>
      <c r="Y147" s="78">
        <v>779244</v>
      </c>
      <c r="Z147" s="78">
        <v>1257740</v>
      </c>
      <c r="AA147" s="78">
        <v>373399</v>
      </c>
      <c r="AB147" s="78">
        <v>1938559</v>
      </c>
      <c r="AC147" s="78">
        <v>9516578.1851904709</v>
      </c>
      <c r="AD147" s="78">
        <v>269.42214263161918</v>
      </c>
      <c r="AE147" s="79"/>
      <c r="AF147" s="78">
        <v>4458577308.2696781</v>
      </c>
      <c r="AG147" s="78">
        <v>131579012.9655419</v>
      </c>
      <c r="AH147" s="78">
        <v>53716716.212933607</v>
      </c>
      <c r="AI147" s="78">
        <v>3903837325.860147</v>
      </c>
      <c r="AJ147" s="78">
        <v>4006403284.1569629</v>
      </c>
      <c r="AK147" s="78"/>
      <c r="AL147" s="78"/>
      <c r="AM147" s="78">
        <v>265877779.59488511</v>
      </c>
      <c r="AN147" s="78"/>
      <c r="AO147" s="78"/>
      <c r="AP147" s="78">
        <v>12819991427.060148</v>
      </c>
      <c r="AQ147" s="79"/>
      <c r="AR147" s="78">
        <v>44827</v>
      </c>
      <c r="AS147" s="78">
        <v>8814</v>
      </c>
      <c r="AT147" s="78">
        <v>13</v>
      </c>
      <c r="AU147" s="78">
        <v>15</v>
      </c>
      <c r="AV147" s="78">
        <v>1</v>
      </c>
      <c r="AW147" s="78">
        <v>10</v>
      </c>
      <c r="AX147" s="78"/>
      <c r="AY147" s="79"/>
      <c r="AZ147" s="78">
        <v>195992.2</v>
      </c>
      <c r="BA147" s="78">
        <v>695236.9</v>
      </c>
      <c r="BB147" s="78">
        <v>159824.29999999999</v>
      </c>
      <c r="BC147" s="78">
        <v>24803.5</v>
      </c>
      <c r="BD147" s="78">
        <v>440</v>
      </c>
      <c r="BE147" s="78">
        <v>51931.4</v>
      </c>
      <c r="BF147" s="78"/>
      <c r="BG147" s="79"/>
      <c r="BH147" s="78">
        <v>8.9510000000000005</v>
      </c>
      <c r="BI147" s="78">
        <v>0</v>
      </c>
      <c r="BJ147" s="78">
        <v>4761.3620000000001</v>
      </c>
      <c r="BK147" s="78">
        <v>2583.8510000000001</v>
      </c>
      <c r="BL147" s="78">
        <v>730.05</v>
      </c>
      <c r="BM147" s="78">
        <v>0</v>
      </c>
      <c r="BN147" s="79"/>
      <c r="BO147" s="78">
        <v>1</v>
      </c>
      <c r="BP147" s="78">
        <v>0</v>
      </c>
      <c r="BQ147" s="78">
        <v>224</v>
      </c>
      <c r="BR147" s="78">
        <v>7</v>
      </c>
      <c r="BS147" s="78">
        <v>59</v>
      </c>
      <c r="BT147" s="78">
        <v>0</v>
      </c>
      <c r="BU147"/>
      <c r="BV147" s="77">
        <v>7045.2969999999996</v>
      </c>
      <c r="BW147" s="77">
        <v>489.35599999999999</v>
      </c>
      <c r="BX147" s="77">
        <v>264.17099999999999</v>
      </c>
      <c r="BY147" s="77">
        <v>6.1440000000000001</v>
      </c>
      <c r="BZ147" s="77">
        <v>185.36</v>
      </c>
      <c r="CA147" s="77">
        <v>0</v>
      </c>
      <c r="CB147" s="77">
        <v>75.153999999999996</v>
      </c>
      <c r="CC147" s="77">
        <v>10.952</v>
      </c>
      <c r="CD147" s="77">
        <v>7.78</v>
      </c>
    </row>
    <row r="148" spans="1:82">
      <c r="A148" s="77" t="s">
        <v>1759</v>
      </c>
      <c r="B148" s="77">
        <v>116</v>
      </c>
      <c r="C148" s="77">
        <v>14</v>
      </c>
      <c r="D148" s="77">
        <v>7</v>
      </c>
      <c r="E148" s="77">
        <v>2017</v>
      </c>
      <c r="F148" s="77" t="s">
        <v>157</v>
      </c>
      <c r="G148" s="77" t="s">
        <v>1569</v>
      </c>
      <c r="H148" s="77" t="s">
        <v>1570</v>
      </c>
      <c r="I148" s="158"/>
      <c r="J148" s="78">
        <v>4027.7205622806164</v>
      </c>
      <c r="K148" s="78">
        <v>191.66097305221092</v>
      </c>
      <c r="L148" s="78">
        <v>398.72713611920932</v>
      </c>
      <c r="M148" s="78">
        <v>2650.7752062251279</v>
      </c>
      <c r="N148" s="78">
        <v>3343.193943425083</v>
      </c>
      <c r="O148" s="78">
        <v>2108.0063090895019</v>
      </c>
      <c r="P148" s="78">
        <v>1777.8805989681553</v>
      </c>
      <c r="Q148" s="78">
        <v>131.119409932228</v>
      </c>
      <c r="R148" s="78">
        <v>56.872163893701014</v>
      </c>
      <c r="S148" s="78">
        <v>253.06726428330504</v>
      </c>
      <c r="T148" s="79"/>
      <c r="U148" s="78">
        <v>512017774</v>
      </c>
      <c r="V148" s="78">
        <v>77727</v>
      </c>
      <c r="W148" s="78">
        <v>7519</v>
      </c>
      <c r="X148" s="78">
        <v>622014</v>
      </c>
      <c r="Y148" s="78">
        <v>781157</v>
      </c>
      <c r="Z148" s="78">
        <v>1260357</v>
      </c>
      <c r="AA148" s="78">
        <v>368248</v>
      </c>
      <c r="AB148" s="78">
        <v>1919680</v>
      </c>
      <c r="AC148" s="78">
        <v>9905935.9999999981</v>
      </c>
      <c r="AD148" s="78">
        <v>253.06726428330501</v>
      </c>
      <c r="AE148" s="79"/>
      <c r="AF148" s="78">
        <v>4570994324.0548096</v>
      </c>
      <c r="AG148" s="78">
        <v>137831330.68850571</v>
      </c>
      <c r="AH148" s="78">
        <v>75222543.72055389</v>
      </c>
      <c r="AI148" s="78">
        <v>3829452099.11269</v>
      </c>
      <c r="AJ148" s="78">
        <v>4418966129.255476</v>
      </c>
      <c r="AK148" s="78"/>
      <c r="AL148" s="78"/>
      <c r="AM148" s="78">
        <v>263700456.3745276</v>
      </c>
      <c r="AN148" s="78"/>
      <c r="AO148" s="78"/>
      <c r="AP148" s="78">
        <v>13296166883.206562</v>
      </c>
      <c r="AQ148" s="79"/>
      <c r="AR148" s="78">
        <v>48300</v>
      </c>
      <c r="AS148" s="78">
        <v>9646</v>
      </c>
      <c r="AT148" s="78">
        <v>18</v>
      </c>
      <c r="AU148" s="78">
        <v>16</v>
      </c>
      <c r="AV148" s="78">
        <v>1</v>
      </c>
      <c r="AW148" s="78">
        <v>11</v>
      </c>
      <c r="AX148" s="78"/>
      <c r="AY148" s="79"/>
      <c r="AZ148" s="78">
        <v>214181.39999999979</v>
      </c>
      <c r="BA148" s="78">
        <v>1065413.5</v>
      </c>
      <c r="BB148" s="78">
        <v>169302.1</v>
      </c>
      <c r="BC148" s="78">
        <v>24843.5</v>
      </c>
      <c r="BD148" s="78">
        <v>440</v>
      </c>
      <c r="BE148" s="78">
        <v>88371.35</v>
      </c>
      <c r="BF148" s="78"/>
      <c r="BG148" s="79"/>
      <c r="BH148" s="78">
        <v>10.372</v>
      </c>
      <c r="BI148" s="78">
        <v>0</v>
      </c>
      <c r="BJ148" s="78">
        <v>4961.7280000000001</v>
      </c>
      <c r="BK148" s="78">
        <v>2800.7289999999998</v>
      </c>
      <c r="BL148" s="78">
        <v>860.30700000000013</v>
      </c>
      <c r="BM148" s="78">
        <v>0</v>
      </c>
      <c r="BN148" s="79"/>
      <c r="BO148" s="78">
        <v>1</v>
      </c>
      <c r="BP148" s="78">
        <v>0</v>
      </c>
      <c r="BQ148" s="78">
        <v>226</v>
      </c>
      <c r="BR148" s="78">
        <v>9</v>
      </c>
      <c r="BS148" s="78">
        <v>68</v>
      </c>
      <c r="BT148" s="78">
        <v>0</v>
      </c>
      <c r="BU148"/>
      <c r="BV148" s="77">
        <v>7375.3729999999996</v>
      </c>
      <c r="BW148" s="77">
        <v>483.79</v>
      </c>
      <c r="BX148" s="77">
        <v>373.10199999999998</v>
      </c>
      <c r="BY148" s="77">
        <v>135.93899999999999</v>
      </c>
      <c r="BZ148" s="77">
        <v>170.547</v>
      </c>
      <c r="CA148" s="77">
        <v>0</v>
      </c>
      <c r="CB148" s="77">
        <v>74.561999999999998</v>
      </c>
      <c r="CC148" s="77">
        <v>12.916</v>
      </c>
      <c r="CD148" s="77">
        <v>6.907</v>
      </c>
    </row>
    <row r="149" spans="1:82">
      <c r="A149" s="77" t="s">
        <v>1760</v>
      </c>
      <c r="B149" s="77">
        <v>117</v>
      </c>
      <c r="C149" s="77">
        <v>15</v>
      </c>
      <c r="D149" s="77">
        <v>7</v>
      </c>
      <c r="E149" s="77">
        <v>2018</v>
      </c>
      <c r="F149" s="77" t="s">
        <v>184</v>
      </c>
      <c r="G149" s="77" t="s">
        <v>1569</v>
      </c>
      <c r="H149" s="77" t="s">
        <v>1570</v>
      </c>
      <c r="I149" s="158"/>
      <c r="J149" s="78">
        <v>4279.2410457927172</v>
      </c>
      <c r="K149" s="78">
        <v>182.17216802776269</v>
      </c>
      <c r="L149" s="78">
        <v>361.56330666671744</v>
      </c>
      <c r="M149" s="78">
        <v>2811.5580922936283</v>
      </c>
      <c r="N149" s="78">
        <v>3081.6804758557432</v>
      </c>
      <c r="O149" s="78">
        <v>2070.3921539326102</v>
      </c>
      <c r="P149" s="78">
        <v>1747.6168353860737</v>
      </c>
      <c r="Q149" s="78">
        <v>120.490323439927</v>
      </c>
      <c r="R149" s="78">
        <v>54.728105836733462</v>
      </c>
      <c r="S149" s="78">
        <v>272.13910561162277</v>
      </c>
      <c r="T149" s="79"/>
      <c r="U149" s="78">
        <v>524618321</v>
      </c>
      <c r="V149" s="78">
        <v>77727</v>
      </c>
      <c r="W149" s="78">
        <v>7519</v>
      </c>
      <c r="X149" s="78">
        <v>622014</v>
      </c>
      <c r="Y149" s="78">
        <v>784465</v>
      </c>
      <c r="Z149" s="78">
        <v>1261570</v>
      </c>
      <c r="AA149" s="78">
        <v>365619</v>
      </c>
      <c r="AB149" s="78">
        <v>1901053</v>
      </c>
      <c r="AC149" s="78">
        <v>9495127</v>
      </c>
      <c r="AD149" s="78">
        <v>272.13910561162282</v>
      </c>
      <c r="AE149" s="79"/>
      <c r="AF149" s="78">
        <v>4900609960.786521</v>
      </c>
      <c r="AG149" s="78">
        <v>122501845.6174922</v>
      </c>
      <c r="AH149" s="78">
        <v>71320907.66069223</v>
      </c>
      <c r="AI149" s="78">
        <v>3819760864.3669128</v>
      </c>
      <c r="AJ149" s="78">
        <v>3900568912.3371639</v>
      </c>
      <c r="AK149" s="78"/>
      <c r="AL149" s="78"/>
      <c r="AM149" s="78">
        <v>261682056.97171229</v>
      </c>
      <c r="AN149" s="78"/>
      <c r="AO149" s="78"/>
      <c r="AP149" s="78">
        <v>13076444547.740494</v>
      </c>
      <c r="AQ149" s="79"/>
      <c r="AR149" s="78">
        <v>52222</v>
      </c>
      <c r="AS149" s="78">
        <v>10632</v>
      </c>
      <c r="AT149" s="78">
        <v>17</v>
      </c>
      <c r="AU149" s="78">
        <v>17</v>
      </c>
      <c r="AV149" s="78">
        <v>1</v>
      </c>
      <c r="AW149" s="78">
        <v>13</v>
      </c>
      <c r="AX149" s="78"/>
      <c r="AY149" s="79"/>
      <c r="AZ149" s="78">
        <v>234269.1000000003</v>
      </c>
      <c r="BA149" s="78">
        <v>1295035</v>
      </c>
      <c r="BB149" s="78">
        <v>169283</v>
      </c>
      <c r="BC149" s="78">
        <v>24959</v>
      </c>
      <c r="BD149" s="78">
        <v>440</v>
      </c>
      <c r="BE149" s="78">
        <v>121870.17000000001</v>
      </c>
      <c r="BF149" s="78"/>
      <c r="BG149" s="79"/>
      <c r="BH149" s="78">
        <v>8.4499999999999993</v>
      </c>
      <c r="BI149" s="78">
        <v>0</v>
      </c>
      <c r="BJ149" s="78">
        <v>4922.2709999999997</v>
      </c>
      <c r="BK149" s="78">
        <v>2703.9989999999998</v>
      </c>
      <c r="BL149" s="78">
        <v>933.63900000000012</v>
      </c>
      <c r="BM149" s="78">
        <v>0</v>
      </c>
      <c r="BN149" s="79"/>
      <c r="BO149" s="78">
        <v>2</v>
      </c>
      <c r="BP149" s="78">
        <v>0</v>
      </c>
      <c r="BQ149" s="78">
        <v>233</v>
      </c>
      <c r="BR149" s="78">
        <v>9</v>
      </c>
      <c r="BS149" s="78">
        <v>67</v>
      </c>
      <c r="BT149" s="78">
        <v>0</v>
      </c>
      <c r="BU149"/>
      <c r="BV149" s="77">
        <v>7395.8029999999999</v>
      </c>
      <c r="BW149" s="77">
        <v>504.233</v>
      </c>
      <c r="BX149" s="77">
        <v>331.91899999999998</v>
      </c>
      <c r="BY149" s="77">
        <v>43.588000000000001</v>
      </c>
      <c r="BZ149" s="77">
        <v>196.1</v>
      </c>
      <c r="CA149" s="77">
        <v>3.6859999999999999</v>
      </c>
      <c r="CB149" s="77">
        <v>75.055000000000007</v>
      </c>
      <c r="CC149" s="77">
        <v>11.666</v>
      </c>
      <c r="CD149" s="77">
        <v>6.3090000000000002</v>
      </c>
    </row>
    <row r="150" spans="1:82">
      <c r="A150" s="77" t="s">
        <v>1761</v>
      </c>
      <c r="B150" s="77">
        <v>118</v>
      </c>
      <c r="C150" s="77">
        <v>16</v>
      </c>
      <c r="D150" s="77">
        <v>7</v>
      </c>
      <c r="E150" s="77">
        <v>2019</v>
      </c>
      <c r="F150" s="77" t="s">
        <v>159</v>
      </c>
      <c r="G150" s="77" t="s">
        <v>1569</v>
      </c>
      <c r="H150" s="77" t="s">
        <v>1570</v>
      </c>
      <c r="I150" s="158"/>
      <c r="J150" s="78">
        <v>4143.4741720956836</v>
      </c>
      <c r="K150" s="78">
        <v>168.63141946004293</v>
      </c>
      <c r="L150" s="78">
        <v>365.1256422416148</v>
      </c>
      <c r="M150" s="78">
        <v>2814.7924484660052</v>
      </c>
      <c r="N150" s="78">
        <v>3015.2069859600401</v>
      </c>
      <c r="O150" s="78">
        <v>2011.9635294332206</v>
      </c>
      <c r="P150" s="78">
        <v>1722.1823718556252</v>
      </c>
      <c r="Q150" s="78">
        <v>116.137460687588</v>
      </c>
      <c r="R150" s="78">
        <v>54.087303305860189</v>
      </c>
      <c r="S150" s="78">
        <v>276.23327276522906</v>
      </c>
      <c r="T150" s="79"/>
      <c r="U150" s="78">
        <v>508809354</v>
      </c>
      <c r="V150" s="78">
        <v>77727</v>
      </c>
      <c r="W150" s="78">
        <v>7519</v>
      </c>
      <c r="X150" s="78">
        <v>622014</v>
      </c>
      <c r="Y150" s="78">
        <v>788304</v>
      </c>
      <c r="Z150" s="78">
        <v>1259624</v>
      </c>
      <c r="AA150" s="78">
        <v>357601</v>
      </c>
      <c r="AB150" s="78">
        <v>1881981</v>
      </c>
      <c r="AC150" s="78">
        <v>9537648</v>
      </c>
      <c r="AD150" s="78">
        <v>276.233272765229</v>
      </c>
      <c r="AE150" s="79"/>
      <c r="AF150" s="78">
        <v>5021059169.6723146</v>
      </c>
      <c r="AG150" s="78">
        <v>118617958.4477053</v>
      </c>
      <c r="AH150" s="78">
        <v>74869792.682626903</v>
      </c>
      <c r="AI150" s="78">
        <v>4080798866.2727447</v>
      </c>
      <c r="AJ150" s="78">
        <v>4076724994.3111429</v>
      </c>
      <c r="AK150" s="78">
        <v>0</v>
      </c>
      <c r="AL150" s="78">
        <v>0</v>
      </c>
      <c r="AM150" s="78">
        <v>256311644.65461722</v>
      </c>
      <c r="AN150" s="78">
        <v>0</v>
      </c>
      <c r="AO150" s="78">
        <v>0</v>
      </c>
      <c r="AP150" s="78">
        <v>13628382426.041153</v>
      </c>
      <c r="AQ150" s="79"/>
      <c r="AR150" s="78">
        <v>55614</v>
      </c>
      <c r="AS150" s="78">
        <v>11697</v>
      </c>
      <c r="AT150" s="78">
        <v>18</v>
      </c>
      <c r="AU150" s="78">
        <v>23</v>
      </c>
      <c r="AV150" s="78">
        <v>1</v>
      </c>
      <c r="AW150" s="78">
        <v>14</v>
      </c>
      <c r="AX150" s="78"/>
      <c r="AY150" s="79"/>
      <c r="AZ150" s="78">
        <v>251511.6000000005</v>
      </c>
      <c r="BA150" s="78">
        <v>1584308.3</v>
      </c>
      <c r="BB150" s="78">
        <v>169302.1</v>
      </c>
      <c r="BC150" s="78">
        <v>34396.300000000003</v>
      </c>
      <c r="BD150" s="78">
        <v>440</v>
      </c>
      <c r="BE150" s="78">
        <v>121924.387</v>
      </c>
      <c r="BF150" s="78"/>
      <c r="BG150" s="79"/>
      <c r="BH150" s="78">
        <v>6.3579999999999997</v>
      </c>
      <c r="BI150" s="78">
        <v>30.2</v>
      </c>
      <c r="BJ150" s="78">
        <v>4775.567</v>
      </c>
      <c r="BK150" s="78">
        <v>2587.2719999999999</v>
      </c>
      <c r="BL150" s="78">
        <v>910.77199999999982</v>
      </c>
      <c r="BM150" s="78">
        <v>0</v>
      </c>
      <c r="BN150" s="79"/>
      <c r="BO150" s="78">
        <v>2</v>
      </c>
      <c r="BP150" s="78">
        <v>1</v>
      </c>
      <c r="BQ150" s="78">
        <v>229</v>
      </c>
      <c r="BR150" s="78">
        <v>9</v>
      </c>
      <c r="BS150" s="78">
        <v>64</v>
      </c>
      <c r="BT150" s="78">
        <v>0</v>
      </c>
      <c r="BU150"/>
      <c r="BV150" s="77">
        <v>7165.8239999999996</v>
      </c>
      <c r="BW150" s="77">
        <v>482.95499999999998</v>
      </c>
      <c r="BX150" s="77">
        <v>331.92</v>
      </c>
      <c r="BY150" s="77">
        <v>40.567999999999998</v>
      </c>
      <c r="BZ150" s="77">
        <v>193.42599999999999</v>
      </c>
      <c r="CA150" s="77">
        <v>4.4539999999999997</v>
      </c>
      <c r="CB150" s="77">
        <v>69.069999999999993</v>
      </c>
      <c r="CC150" s="77">
        <v>16.158000000000001</v>
      </c>
      <c r="CD150" s="77">
        <v>5.7939999999999996</v>
      </c>
    </row>
    <row r="151" spans="1:82">
      <c r="A151" s="77" t="s">
        <v>1762</v>
      </c>
      <c r="B151" s="77">
        <v>119</v>
      </c>
      <c r="C151" s="77">
        <v>17</v>
      </c>
      <c r="D151" s="77">
        <v>7</v>
      </c>
      <c r="E151" s="77">
        <v>2020</v>
      </c>
      <c r="F151" s="77" t="s">
        <v>160</v>
      </c>
      <c r="G151" s="77" t="s">
        <v>1569</v>
      </c>
      <c r="H151" s="77" t="s">
        <v>1570</v>
      </c>
      <c r="I151" s="158"/>
      <c r="J151" s="78">
        <v>3676.5471457233348</v>
      </c>
      <c r="K151" s="78">
        <v>174.8547053584646</v>
      </c>
      <c r="L151" s="78">
        <v>394.50732124550376</v>
      </c>
      <c r="M151" s="78">
        <v>2342.8395805122582</v>
      </c>
      <c r="N151" s="78">
        <v>2701.9122803122164</v>
      </c>
      <c r="O151" s="78">
        <v>1765.4220401753678</v>
      </c>
      <c r="P151" s="78">
        <v>1619.1655846781061</v>
      </c>
      <c r="Q151" s="78">
        <v>109.830679450869</v>
      </c>
      <c r="R151" s="78">
        <v>49.186272238355606</v>
      </c>
      <c r="S151" s="78">
        <v>263.14756077290627</v>
      </c>
      <c r="T151" s="79"/>
      <c r="U151" s="78">
        <v>476698523</v>
      </c>
      <c r="V151" s="78">
        <v>79910</v>
      </c>
      <c r="W151" s="78">
        <v>9936</v>
      </c>
      <c r="X151" s="78">
        <v>619763</v>
      </c>
      <c r="Y151" s="78">
        <v>792044</v>
      </c>
      <c r="Z151" s="78">
        <v>1261523</v>
      </c>
      <c r="AA151" s="78">
        <v>357356</v>
      </c>
      <c r="AB151" s="78">
        <v>1862777</v>
      </c>
      <c r="AC151" s="78">
        <v>8719238.9999999981</v>
      </c>
      <c r="AD151" s="78">
        <v>263.14756077290627</v>
      </c>
      <c r="AE151" s="79"/>
      <c r="AF151" s="78">
        <v>4466439555.8601465</v>
      </c>
      <c r="AG151" s="78">
        <v>119646473.9904587</v>
      </c>
      <c r="AH151" s="78">
        <v>81511876.251169324</v>
      </c>
      <c r="AI151" s="78">
        <v>3478831608.24616</v>
      </c>
      <c r="AJ151" s="78">
        <v>3999467390.7087908</v>
      </c>
      <c r="AK151" s="78">
        <v>0</v>
      </c>
      <c r="AL151" s="78">
        <v>0</v>
      </c>
      <c r="AM151" s="78">
        <v>243113094.38412493</v>
      </c>
      <c r="AN151" s="78">
        <v>0</v>
      </c>
      <c r="AO151" s="78">
        <v>0</v>
      </c>
      <c r="AP151" s="78">
        <v>12389009999.440849</v>
      </c>
      <c r="AQ151" s="79"/>
      <c r="AR151" s="78">
        <v>58375</v>
      </c>
      <c r="AS151" s="78">
        <v>12918</v>
      </c>
      <c r="AT151" s="78">
        <v>21</v>
      </c>
      <c r="AU151" s="78">
        <v>25</v>
      </c>
      <c r="AV151" s="78">
        <v>1</v>
      </c>
      <c r="AW151" s="78">
        <v>15</v>
      </c>
      <c r="AX151" s="78"/>
      <c r="AY151" s="79"/>
      <c r="AZ151" s="78">
        <v>266502.80000000092</v>
      </c>
      <c r="BA151" s="78">
        <v>2025313</v>
      </c>
      <c r="BB151" s="78">
        <v>175801.7</v>
      </c>
      <c r="BC151" s="78">
        <v>45996.3</v>
      </c>
      <c r="BD151" s="78">
        <v>440</v>
      </c>
      <c r="BE151" s="78">
        <v>121974.288</v>
      </c>
      <c r="BF151" s="78"/>
      <c r="BG151" s="79"/>
      <c r="BH151" s="78">
        <v>6.6639999999999997</v>
      </c>
      <c r="BI151" s="78">
        <v>0</v>
      </c>
      <c r="BJ151" s="78">
        <v>4533.5910000000003</v>
      </c>
      <c r="BK151" s="78">
        <v>3254.154</v>
      </c>
      <c r="BL151" s="78">
        <v>984.904</v>
      </c>
      <c r="BM151" s="78">
        <v>0</v>
      </c>
      <c r="BN151" s="79"/>
      <c r="BO151" s="78">
        <v>1</v>
      </c>
      <c r="BP151" s="78">
        <v>0</v>
      </c>
      <c r="BQ151" s="78">
        <v>222</v>
      </c>
      <c r="BR151" s="78">
        <v>11</v>
      </c>
      <c r="BS151" s="78">
        <v>65</v>
      </c>
      <c r="BT151" s="78">
        <v>0</v>
      </c>
      <c r="BU151"/>
      <c r="BV151" s="77">
        <v>7609.0050000000001</v>
      </c>
      <c r="BW151" s="77">
        <v>536.86699999999996</v>
      </c>
      <c r="BX151" s="77">
        <v>346.86399999999998</v>
      </c>
      <c r="BY151" s="77">
        <v>10.305</v>
      </c>
      <c r="BZ151" s="77">
        <v>177.49799999999999</v>
      </c>
      <c r="CA151" s="77">
        <v>4.9960000000000004</v>
      </c>
      <c r="CB151" s="77">
        <v>68.230999999999995</v>
      </c>
      <c r="CC151" s="77">
        <v>20.623999999999999</v>
      </c>
      <c r="CD151" s="77">
        <v>4.923</v>
      </c>
    </row>
    <row r="152" spans="1:82">
      <c r="A152" s="77" t="s">
        <v>1763</v>
      </c>
      <c r="B152" s="77">
        <v>119</v>
      </c>
      <c r="C152" s="77">
        <v>18</v>
      </c>
      <c r="D152" s="77">
        <v>7</v>
      </c>
      <c r="E152" s="77">
        <v>2021</v>
      </c>
      <c r="F152" s="77" t="s">
        <v>161</v>
      </c>
      <c r="G152" s="77" t="s">
        <v>1569</v>
      </c>
      <c r="H152" s="77" t="s">
        <v>1570</v>
      </c>
      <c r="I152" s="158"/>
      <c r="J152" s="78">
        <v>3838.9837087652563</v>
      </c>
      <c r="K152" s="78">
        <v>191.4941300498422</v>
      </c>
      <c r="L152" s="78">
        <v>324.87827478278638</v>
      </c>
      <c r="M152" s="78">
        <v>2569.8749753776251</v>
      </c>
      <c r="N152" s="78">
        <v>3018.8039347653926</v>
      </c>
      <c r="O152" s="78">
        <v>1711.6669174826754</v>
      </c>
      <c r="P152" s="78">
        <v>1654.0537266825002</v>
      </c>
      <c r="Q152" s="78">
        <v>107.50491117288399</v>
      </c>
      <c r="R152" s="78">
        <v>55.390838337077241</v>
      </c>
      <c r="S152" s="78">
        <v>261.85934112503958</v>
      </c>
      <c r="T152" s="79"/>
      <c r="U152" s="78">
        <v>516273991</v>
      </c>
      <c r="V152" s="78">
        <v>79910</v>
      </c>
      <c r="W152" s="78">
        <v>9936</v>
      </c>
      <c r="X152" s="78">
        <v>619763</v>
      </c>
      <c r="Y152" s="78">
        <v>794140</v>
      </c>
      <c r="Z152" s="78">
        <v>1259379</v>
      </c>
      <c r="AA152" s="78">
        <v>355970</v>
      </c>
      <c r="AB152" s="78">
        <v>1841244</v>
      </c>
      <c r="AC152" s="78">
        <v>9525698.9999999981</v>
      </c>
      <c r="AD152" s="78">
        <v>261.85934112503958</v>
      </c>
      <c r="AE152" s="79"/>
      <c r="AF152" s="78">
        <v>4721621374.8328485</v>
      </c>
      <c r="AG152" s="78">
        <v>128118227.1329947</v>
      </c>
      <c r="AH152" s="78">
        <v>65087835.978884496</v>
      </c>
      <c r="AI152" s="78">
        <v>3853392358.6043239</v>
      </c>
      <c r="AJ152" s="78">
        <v>4142312659.0436082</v>
      </c>
      <c r="AK152" s="78">
        <v>0</v>
      </c>
      <c r="AL152" s="78">
        <v>0</v>
      </c>
      <c r="AM152" s="78">
        <v>241688845.84279037</v>
      </c>
      <c r="AN152" s="78">
        <v>0</v>
      </c>
      <c r="AO152" s="78">
        <v>0</v>
      </c>
      <c r="AP152" s="78">
        <v>13152221301.43545</v>
      </c>
      <c r="AQ152" s="79"/>
      <c r="AR152" s="78">
        <v>61025</v>
      </c>
      <c r="AS152" s="78">
        <v>13773</v>
      </c>
      <c r="AT152" s="78">
        <v>23</v>
      </c>
      <c r="AU152" s="78">
        <v>29</v>
      </c>
      <c r="AV152" s="78">
        <v>1</v>
      </c>
      <c r="AW152" s="78">
        <v>17</v>
      </c>
      <c r="AX152" s="78"/>
      <c r="AY152" s="79"/>
      <c r="AZ152" s="78">
        <v>281521.69999999017</v>
      </c>
      <c r="BA152" s="78">
        <v>2313068.2999999779</v>
      </c>
      <c r="BB152" s="78">
        <v>175840.7</v>
      </c>
      <c r="BC152" s="78">
        <v>48306.2</v>
      </c>
      <c r="BD152" s="78">
        <v>440</v>
      </c>
      <c r="BE152" s="78">
        <v>204074.288</v>
      </c>
      <c r="BF152" s="78"/>
      <c r="BG152" s="79"/>
      <c r="BH152" s="78">
        <v>10.023</v>
      </c>
      <c r="BI152" s="78">
        <v>0</v>
      </c>
      <c r="BJ152" s="78">
        <v>4690.2929999999997</v>
      </c>
      <c r="BK152" s="78">
        <v>2257.0880000000002</v>
      </c>
      <c r="BL152" s="78">
        <v>969.86099999999999</v>
      </c>
      <c r="BM152" s="78">
        <v>0</v>
      </c>
      <c r="BN152" s="79"/>
      <c r="BO152" s="78">
        <v>2</v>
      </c>
      <c r="BP152" s="78">
        <v>0</v>
      </c>
      <c r="BQ152" s="78">
        <v>224</v>
      </c>
      <c r="BR152" s="78">
        <v>11</v>
      </c>
      <c r="BS152" s="78">
        <v>61</v>
      </c>
      <c r="BT152" s="78">
        <v>0</v>
      </c>
      <c r="BU152"/>
      <c r="BV152" s="77">
        <v>6693.9889999999996</v>
      </c>
      <c r="BW152" s="77">
        <v>553.86500000000001</v>
      </c>
      <c r="BX152" s="77">
        <v>381.16</v>
      </c>
      <c r="BY152" s="77">
        <v>9.31</v>
      </c>
      <c r="BZ152" s="77">
        <v>179.029</v>
      </c>
      <c r="CA152" s="77">
        <v>7.0750000000000002</v>
      </c>
      <c r="CB152" s="77">
        <v>79.561999999999998</v>
      </c>
      <c r="CC152" s="77">
        <v>17.439</v>
      </c>
      <c r="CD152" s="77">
        <v>5.8360000000000003</v>
      </c>
    </row>
    <row r="153" spans="1:82">
      <c r="A153" s="77" t="s">
        <v>1764</v>
      </c>
      <c r="B153" s="77">
        <v>119</v>
      </c>
      <c r="C153" s="77">
        <v>19</v>
      </c>
      <c r="D153" s="77">
        <v>7</v>
      </c>
      <c r="E153" s="77">
        <v>2022</v>
      </c>
      <c r="F153" s="77" t="s">
        <v>162</v>
      </c>
      <c r="G153" s="77" t="s">
        <v>1569</v>
      </c>
      <c r="H153" s="77" t="s">
        <v>1570</v>
      </c>
      <c r="I153" s="158"/>
      <c r="J153" s="78">
        <v>3385.6491104454617</v>
      </c>
      <c r="K153" s="78">
        <v>171.57643011332368</v>
      </c>
      <c r="L153" s="78">
        <v>297.60183289392711</v>
      </c>
      <c r="M153" s="78">
        <v>2557.5324148205527</v>
      </c>
      <c r="N153" s="78">
        <v>2922.1688241629586</v>
      </c>
      <c r="O153" s="78">
        <v>1800.5973870944474</v>
      </c>
      <c r="P153" s="78">
        <v>1626.5443788294908</v>
      </c>
      <c r="Q153" s="78">
        <v>107.05957705637579</v>
      </c>
      <c r="R153" s="78">
        <v>49.55866224842228</v>
      </c>
      <c r="S153" s="78">
        <v>258.580128826791</v>
      </c>
      <c r="T153" s="79"/>
      <c r="U153" s="78">
        <v>549935131</v>
      </c>
      <c r="V153" s="78">
        <v>79910</v>
      </c>
      <c r="W153" s="78">
        <v>9936</v>
      </c>
      <c r="X153" s="78">
        <v>619763</v>
      </c>
      <c r="Y153" s="78">
        <v>796575</v>
      </c>
      <c r="Z153" s="78">
        <v>1258713</v>
      </c>
      <c r="AA153" s="78">
        <v>355386</v>
      </c>
      <c r="AB153" s="78">
        <v>1818581</v>
      </c>
      <c r="AC153" s="78">
        <v>8629765.9999999981</v>
      </c>
      <c r="AD153" s="78">
        <v>258.580128826791</v>
      </c>
      <c r="AE153" s="79"/>
      <c r="AF153" s="78">
        <v>3870541414.417275</v>
      </c>
      <c r="AG153" s="78">
        <v>124594216.03207061</v>
      </c>
      <c r="AH153" s="78">
        <v>68126295.707178235</v>
      </c>
      <c r="AI153" s="78">
        <v>3676369282.1247611</v>
      </c>
      <c r="AJ153" s="78">
        <v>4189300442.6088147</v>
      </c>
      <c r="AK153" s="78">
        <v>0</v>
      </c>
      <c r="AL153" s="78">
        <v>0</v>
      </c>
      <c r="AM153" s="78">
        <v>234828444.19018647</v>
      </c>
      <c r="AN153" s="78">
        <v>0</v>
      </c>
      <c r="AO153" s="78">
        <v>0</v>
      </c>
      <c r="AP153" s="78">
        <v>12163760095.080284</v>
      </c>
      <c r="AQ153" s="79"/>
      <c r="AR153" s="78">
        <v>64074</v>
      </c>
      <c r="AS153" s="78">
        <v>14317</v>
      </c>
      <c r="AT153" s="78">
        <v>23</v>
      </c>
      <c r="AU153" s="78">
        <v>37</v>
      </c>
      <c r="AV153" s="78">
        <v>1</v>
      </c>
      <c r="AW153" s="78">
        <v>19</v>
      </c>
      <c r="AX153" s="78"/>
      <c r="AY153" s="79"/>
      <c r="AZ153" s="78">
        <v>300443.09999998467</v>
      </c>
      <c r="BA153" s="78">
        <v>2631467.6999999853</v>
      </c>
      <c r="BB153" s="78">
        <v>175840.7</v>
      </c>
      <c r="BC153" s="78">
        <v>52798.9</v>
      </c>
      <c r="BD153" s="78">
        <v>440</v>
      </c>
      <c r="BE153" s="78">
        <v>318064.288</v>
      </c>
      <c r="BF153" s="78"/>
      <c r="BG153" s="79"/>
      <c r="BH153" s="78"/>
      <c r="BI153" s="78"/>
      <c r="BJ153" s="78"/>
      <c r="BK153" s="78"/>
      <c r="BL153" s="78"/>
      <c r="BM153" s="78"/>
      <c r="BN153" s="79"/>
      <c r="BO153" s="78"/>
      <c r="BP153" s="78"/>
      <c r="BQ153" s="78"/>
      <c r="BR153" s="78"/>
      <c r="BS153" s="78"/>
      <c r="BT153" s="78"/>
      <c r="BU153"/>
      <c r="BV153" s="77"/>
      <c r="BW153" s="77"/>
      <c r="BX153" s="77"/>
      <c r="BY153" s="77"/>
      <c r="BZ153" s="77"/>
      <c r="CA153" s="77"/>
      <c r="CB153" s="77"/>
      <c r="CC153" s="77"/>
      <c r="CD153" s="77"/>
    </row>
    <row r="154" spans="1:82">
      <c r="A154" s="77" t="s">
        <v>2532</v>
      </c>
      <c r="B154" s="77">
        <v>119</v>
      </c>
      <c r="C154" s="77">
        <v>20</v>
      </c>
      <c r="D154" s="77">
        <v>7</v>
      </c>
      <c r="E154" s="77">
        <v>2023</v>
      </c>
      <c r="F154" s="77" t="s">
        <v>2526</v>
      </c>
      <c r="G154" s="77" t="s">
        <v>1569</v>
      </c>
      <c r="H154" s="77" t="s">
        <v>1570</v>
      </c>
      <c r="I154" s="158"/>
      <c r="J154" s="78"/>
      <c r="K154" s="78"/>
      <c r="L154" s="78"/>
      <c r="M154" s="78"/>
      <c r="N154" s="78"/>
      <c r="O154" s="78"/>
      <c r="P154" s="78"/>
      <c r="Q154" s="78"/>
      <c r="R154" s="78"/>
      <c r="S154" s="78"/>
      <c r="T154" s="79"/>
      <c r="U154" s="78"/>
      <c r="V154" s="78"/>
      <c r="W154" s="78"/>
      <c r="X154" s="78"/>
      <c r="Y154" s="78"/>
      <c r="Z154" s="78"/>
      <c r="AA154" s="78"/>
      <c r="AB154" s="78"/>
      <c r="AC154" s="78"/>
      <c r="AD154" s="78"/>
      <c r="AE154" s="79"/>
      <c r="AF154" s="78"/>
      <c r="AG154" s="78"/>
      <c r="AH154" s="78"/>
      <c r="AI154" s="78"/>
      <c r="AJ154" s="78"/>
      <c r="AK154" s="78"/>
      <c r="AL154" s="78"/>
      <c r="AM154" s="78"/>
      <c r="AN154" s="78"/>
      <c r="AO154" s="78"/>
      <c r="AP154" s="78"/>
      <c r="AQ154" s="79"/>
      <c r="AR154" s="78">
        <v>67062</v>
      </c>
      <c r="AS154" s="78">
        <v>14630</v>
      </c>
      <c r="AT154" s="78">
        <v>25</v>
      </c>
      <c r="AU154" s="78">
        <v>39</v>
      </c>
      <c r="AV154" s="78">
        <v>1</v>
      </c>
      <c r="AW154" s="78">
        <v>24</v>
      </c>
      <c r="AX154" s="78"/>
      <c r="AY154" s="79"/>
      <c r="AZ154" s="78">
        <v>317501.29999997804</v>
      </c>
      <c r="BA154" s="78">
        <v>2815215.7000000007</v>
      </c>
      <c r="BB154" s="78">
        <v>224260.7</v>
      </c>
      <c r="BC154" s="78">
        <v>55228.9</v>
      </c>
      <c r="BD154" s="78">
        <v>440</v>
      </c>
      <c r="BE154" s="78">
        <v>320251.18799999997</v>
      </c>
      <c r="BF154" s="78"/>
      <c r="BG154" s="79"/>
      <c r="BH154" s="78"/>
      <c r="BI154" s="78"/>
      <c r="BJ154" s="78"/>
      <c r="BK154" s="78"/>
      <c r="BL154" s="78"/>
      <c r="BM154" s="78"/>
      <c r="BN154" s="79"/>
      <c r="BO154" s="78"/>
      <c r="BP154" s="78"/>
      <c r="BQ154" s="78"/>
      <c r="BR154" s="78"/>
      <c r="BS154" s="78"/>
      <c r="BT154" s="78"/>
      <c r="BU154"/>
      <c r="BV154" s="77"/>
      <c r="BW154" s="77"/>
      <c r="BX154" s="77"/>
      <c r="BY154" s="77"/>
      <c r="BZ154" s="77"/>
      <c r="CA154" s="77"/>
      <c r="CB154" s="77"/>
      <c r="CC154" s="77"/>
      <c r="CD154" s="77"/>
    </row>
    <row r="155" spans="1:82">
      <c r="A155" s="77" t="s">
        <v>2594</v>
      </c>
      <c r="B155" s="77">
        <v>119</v>
      </c>
      <c r="C155" s="77">
        <v>21</v>
      </c>
      <c r="D155" s="77">
        <v>7</v>
      </c>
      <c r="E155" s="77">
        <v>2024</v>
      </c>
      <c r="F155" s="77" t="s">
        <v>2588</v>
      </c>
      <c r="G155" s="77" t="s">
        <v>1569</v>
      </c>
      <c r="H155" s="77" t="s">
        <v>1570</v>
      </c>
      <c r="I155" s="158"/>
      <c r="J155" s="78"/>
      <c r="K155" s="78"/>
      <c r="L155" s="78"/>
      <c r="M155" s="78"/>
      <c r="N155" s="78"/>
      <c r="O155" s="78"/>
      <c r="P155" s="78"/>
      <c r="Q155" s="78"/>
      <c r="R155" s="78"/>
      <c r="S155" s="78"/>
      <c r="T155" s="79"/>
      <c r="U155" s="78"/>
      <c r="V155" s="78"/>
      <c r="W155" s="78"/>
      <c r="X155" s="78"/>
      <c r="Y155" s="78"/>
      <c r="Z155" s="78"/>
      <c r="AA155" s="78"/>
      <c r="AB155" s="78"/>
      <c r="AC155" s="78"/>
      <c r="AD155" s="78"/>
      <c r="AE155" s="79"/>
      <c r="AF155" s="78"/>
      <c r="AG155" s="78"/>
      <c r="AH155" s="78"/>
      <c r="AI155" s="78"/>
      <c r="AJ155" s="78"/>
      <c r="AK155" s="78"/>
      <c r="AL155" s="78"/>
      <c r="AM155" s="78"/>
      <c r="AN155" s="78"/>
      <c r="AO155" s="78"/>
      <c r="AP155" s="78"/>
      <c r="AQ155" s="79"/>
      <c r="AR155" s="78"/>
      <c r="AS155" s="78"/>
      <c r="AT155" s="78"/>
      <c r="AU155" s="78"/>
      <c r="AV155" s="78"/>
      <c r="AW155" s="78"/>
      <c r="AX155" s="78"/>
      <c r="AY155" s="79"/>
      <c r="AZ155" s="78"/>
      <c r="BA155" s="78"/>
      <c r="BB155" s="78"/>
      <c r="BC155" s="78"/>
      <c r="BD155" s="78"/>
      <c r="BE155" s="78"/>
      <c r="BF155" s="78"/>
      <c r="BG155" s="79"/>
      <c r="BH155" s="78"/>
      <c r="BI155" s="78"/>
      <c r="BJ155" s="78"/>
      <c r="BK155" s="78"/>
      <c r="BL155" s="78"/>
      <c r="BM155" s="78"/>
      <c r="BN155" s="79"/>
      <c r="BO155" s="78"/>
      <c r="BP155" s="78"/>
      <c r="BQ155" s="78"/>
      <c r="BR155" s="78"/>
      <c r="BS155" s="78"/>
      <c r="BT155" s="78"/>
      <c r="BU155"/>
      <c r="BV155" s="77"/>
      <c r="BW155" s="77"/>
      <c r="BX155" s="77"/>
      <c r="BY155" s="77"/>
      <c r="BZ155" s="77"/>
      <c r="CA155" s="77"/>
      <c r="CB155" s="77"/>
      <c r="CC155" s="77"/>
      <c r="CD155" s="77"/>
    </row>
    <row r="156" spans="1:82">
      <c r="A156" s="77" t="s">
        <v>1765</v>
      </c>
      <c r="B156" s="77">
        <v>120</v>
      </c>
      <c r="C156" s="77">
        <v>1</v>
      </c>
      <c r="D156" s="77">
        <v>8</v>
      </c>
      <c r="E156" s="77">
        <v>1990</v>
      </c>
      <c r="F156" s="77" t="s">
        <v>788</v>
      </c>
      <c r="G156" s="77" t="s">
        <v>1571</v>
      </c>
      <c r="H156" s="77" t="s">
        <v>1572</v>
      </c>
      <c r="I156" s="158"/>
      <c r="J156" s="78">
        <v>25568.54170062967</v>
      </c>
      <c r="K156" s="78">
        <v>337.01908977101732</v>
      </c>
      <c r="L156" s="78">
        <v>468.22732148048118</v>
      </c>
      <c r="M156" s="78">
        <v>2100.6886470153331</v>
      </c>
      <c r="N156" s="78">
        <v>2527.6638956608931</v>
      </c>
      <c r="O156" s="78">
        <v>2548.6219233478241</v>
      </c>
      <c r="P156" s="78">
        <v>2522.257082178151</v>
      </c>
      <c r="Q156" s="78">
        <v>175.24485388865199</v>
      </c>
      <c r="R156" s="78">
        <v>106.0005958997874</v>
      </c>
      <c r="S156" s="78">
        <v>170.82382000000001</v>
      </c>
      <c r="T156" s="79"/>
      <c r="U156" s="78">
        <v>1078818559</v>
      </c>
      <c r="V156" s="78">
        <v>119215</v>
      </c>
      <c r="W156" s="78">
        <v>4971</v>
      </c>
      <c r="X156" s="78">
        <v>751178</v>
      </c>
      <c r="Y156" s="78">
        <v>833634</v>
      </c>
      <c r="Z156" s="78">
        <v>1048278</v>
      </c>
      <c r="AA156" s="78">
        <v>612432</v>
      </c>
      <c r="AB156" s="78">
        <v>2845382</v>
      </c>
      <c r="AC156" s="78">
        <v>18359494</v>
      </c>
      <c r="AD156" s="78">
        <v>170.82382000000001</v>
      </c>
      <c r="AE156" s="79"/>
      <c r="AF156" s="78"/>
      <c r="AG156" s="78"/>
      <c r="AH156" s="78"/>
      <c r="AI156" s="78"/>
      <c r="AJ156" s="78"/>
      <c r="AK156" s="78"/>
      <c r="AL156" s="78"/>
      <c r="AM156" s="78"/>
      <c r="AN156" s="78"/>
      <c r="AO156" s="78"/>
      <c r="AP156" s="78"/>
      <c r="AQ156" s="79"/>
      <c r="AR156" s="78"/>
      <c r="AS156" s="78"/>
      <c r="AT156" s="78"/>
      <c r="AU156" s="78"/>
      <c r="AV156" s="78"/>
      <c r="AW156" s="78"/>
      <c r="AX156" s="78"/>
      <c r="AY156" s="79"/>
      <c r="AZ156" s="78"/>
      <c r="BA156" s="78"/>
      <c r="BB156" s="78"/>
      <c r="BC156" s="78"/>
      <c r="BD156" s="78"/>
      <c r="BE156" s="78"/>
      <c r="BF156" s="78"/>
      <c r="BG156" s="79"/>
      <c r="BH156" s="78" t="s">
        <v>789</v>
      </c>
      <c r="BI156" s="78" t="s">
        <v>789</v>
      </c>
      <c r="BJ156" s="78" t="s">
        <v>789</v>
      </c>
      <c r="BK156" s="78" t="s">
        <v>789</v>
      </c>
      <c r="BL156" s="78" t="s">
        <v>789</v>
      </c>
      <c r="BM156" s="78" t="s">
        <v>789</v>
      </c>
      <c r="BN156" s="79"/>
      <c r="BO156" s="78" t="s">
        <v>789</v>
      </c>
      <c r="BP156" s="78" t="s">
        <v>789</v>
      </c>
      <c r="BQ156" s="78" t="s">
        <v>789</v>
      </c>
      <c r="BR156" s="78" t="s">
        <v>789</v>
      </c>
      <c r="BS156" s="78" t="s">
        <v>789</v>
      </c>
      <c r="BT156" s="78" t="s">
        <v>789</v>
      </c>
      <c r="BU156"/>
      <c r="BV156" s="77"/>
      <c r="BW156" s="77"/>
      <c r="BX156" s="77"/>
      <c r="BY156" s="77"/>
      <c r="BZ156" s="77"/>
      <c r="CA156" s="77"/>
      <c r="CB156" s="77"/>
      <c r="CC156" s="77"/>
      <c r="CD156" s="77"/>
    </row>
    <row r="157" spans="1:82">
      <c r="A157" s="77" t="s">
        <v>1766</v>
      </c>
      <c r="B157" s="77">
        <v>121</v>
      </c>
      <c r="C157" s="77">
        <v>2</v>
      </c>
      <c r="D157" s="77">
        <v>8</v>
      </c>
      <c r="E157" s="77">
        <v>2005</v>
      </c>
      <c r="F157" s="77" t="s">
        <v>790</v>
      </c>
      <c r="G157" s="77" t="s">
        <v>1571</v>
      </c>
      <c r="H157" s="77" t="s">
        <v>1572</v>
      </c>
      <c r="I157" s="158"/>
      <c r="J157" s="78">
        <v>24461.145881469081</v>
      </c>
      <c r="K157" s="78">
        <v>229.44046612086049</v>
      </c>
      <c r="L157" s="78">
        <v>523.54545308787385</v>
      </c>
      <c r="M157" s="78">
        <v>4329.2724260327814</v>
      </c>
      <c r="N157" s="78">
        <v>3949.2558047863772</v>
      </c>
      <c r="O157" s="78">
        <v>3779.763247457277</v>
      </c>
      <c r="P157" s="78">
        <v>2916.2979715318261</v>
      </c>
      <c r="Q157" s="78">
        <v>176.067380349074</v>
      </c>
      <c r="R157" s="78">
        <v>149.51845016629531</v>
      </c>
      <c r="S157" s="78">
        <v>343.94198836499999</v>
      </c>
      <c r="T157" s="79"/>
      <c r="U157" s="78">
        <v>1079815195</v>
      </c>
      <c r="V157" s="78">
        <v>104113</v>
      </c>
      <c r="W157" s="78">
        <v>6274</v>
      </c>
      <c r="X157" s="78">
        <v>728146</v>
      </c>
      <c r="Y157" s="78">
        <v>1066417</v>
      </c>
      <c r="Z157" s="78">
        <v>1799039</v>
      </c>
      <c r="AA157" s="78">
        <v>579935</v>
      </c>
      <c r="AB157" s="78">
        <v>2988533</v>
      </c>
      <c r="AC157" s="78">
        <v>26439242</v>
      </c>
      <c r="AD157" s="78">
        <v>343.94198836499999</v>
      </c>
      <c r="AE157" s="79"/>
      <c r="AF157" s="78"/>
      <c r="AG157" s="78"/>
      <c r="AH157" s="78"/>
      <c r="AI157" s="78"/>
      <c r="AJ157" s="78"/>
      <c r="AK157" s="78"/>
      <c r="AL157" s="78"/>
      <c r="AM157" s="78"/>
      <c r="AN157" s="78"/>
      <c r="AO157" s="78"/>
      <c r="AP157" s="78"/>
      <c r="AQ157" s="79"/>
      <c r="AR157" s="78"/>
      <c r="AS157" s="78"/>
      <c r="AT157" s="78"/>
      <c r="AU157" s="78"/>
      <c r="AV157" s="78"/>
      <c r="AW157" s="78"/>
      <c r="AX157" s="78"/>
      <c r="AY157" s="79"/>
      <c r="AZ157" s="78"/>
      <c r="BA157" s="78"/>
      <c r="BB157" s="78"/>
      <c r="BC157" s="78"/>
      <c r="BD157" s="78"/>
      <c r="BE157" s="78"/>
      <c r="BF157" s="78"/>
      <c r="BG157" s="79"/>
      <c r="BH157" s="78" t="s">
        <v>789</v>
      </c>
      <c r="BI157" s="78" t="s">
        <v>789</v>
      </c>
      <c r="BJ157" s="78" t="s">
        <v>789</v>
      </c>
      <c r="BK157" s="78" t="s">
        <v>789</v>
      </c>
      <c r="BL157" s="78" t="s">
        <v>789</v>
      </c>
      <c r="BM157" s="78" t="s">
        <v>789</v>
      </c>
      <c r="BN157" s="79"/>
      <c r="BO157" s="78" t="s">
        <v>789</v>
      </c>
      <c r="BP157" s="78" t="s">
        <v>789</v>
      </c>
      <c r="BQ157" s="78" t="s">
        <v>789</v>
      </c>
      <c r="BR157" s="78" t="s">
        <v>789</v>
      </c>
      <c r="BS157" s="78" t="s">
        <v>789</v>
      </c>
      <c r="BT157" s="78" t="s">
        <v>789</v>
      </c>
      <c r="BU157"/>
      <c r="BV157" s="77"/>
      <c r="BW157" s="77"/>
      <c r="BX157" s="77"/>
      <c r="BY157" s="77"/>
      <c r="BZ157" s="77"/>
      <c r="CA157" s="77"/>
      <c r="CB157" s="77"/>
      <c r="CC157" s="77"/>
      <c r="CD157" s="77"/>
    </row>
    <row r="158" spans="1:82">
      <c r="A158" s="77" t="s">
        <v>1767</v>
      </c>
      <c r="B158" s="77">
        <v>122</v>
      </c>
      <c r="C158" s="77">
        <v>3</v>
      </c>
      <c r="D158" s="77">
        <v>8</v>
      </c>
      <c r="E158" s="77">
        <v>2006</v>
      </c>
      <c r="F158" s="77" t="s">
        <v>791</v>
      </c>
      <c r="G158" s="1029" t="s">
        <v>1571</v>
      </c>
      <c r="H158" s="77" t="s">
        <v>1572</v>
      </c>
      <c r="I158" s="158"/>
      <c r="J158" s="78" t="s">
        <v>789</v>
      </c>
      <c r="K158" s="78" t="s">
        <v>789</v>
      </c>
      <c r="L158" s="78" t="s">
        <v>789</v>
      </c>
      <c r="M158" s="78" t="s">
        <v>789</v>
      </c>
      <c r="N158" s="78" t="s">
        <v>789</v>
      </c>
      <c r="O158" s="78" t="s">
        <v>789</v>
      </c>
      <c r="P158" s="78" t="s">
        <v>789</v>
      </c>
      <c r="Q158" s="78" t="s">
        <v>789</v>
      </c>
      <c r="R158" s="78" t="s">
        <v>789</v>
      </c>
      <c r="S158" s="78" t="s">
        <v>789</v>
      </c>
      <c r="T158" s="79"/>
      <c r="U158" s="78" t="s">
        <v>789</v>
      </c>
      <c r="V158" s="78" t="s">
        <v>789</v>
      </c>
      <c r="W158" s="78" t="s">
        <v>789</v>
      </c>
      <c r="X158" s="78" t="s">
        <v>789</v>
      </c>
      <c r="Y158" s="78" t="s">
        <v>789</v>
      </c>
      <c r="Z158" s="78" t="s">
        <v>789</v>
      </c>
      <c r="AA158" s="78" t="s">
        <v>789</v>
      </c>
      <c r="AB158" s="78" t="s">
        <v>789</v>
      </c>
      <c r="AC158" s="78" t="s">
        <v>789</v>
      </c>
      <c r="AD158" s="78" t="s">
        <v>789</v>
      </c>
      <c r="AE158" s="79"/>
      <c r="AF158" s="78" t="s">
        <v>789</v>
      </c>
      <c r="AG158" s="78" t="s">
        <v>789</v>
      </c>
      <c r="AH158" s="78" t="s">
        <v>789</v>
      </c>
      <c r="AI158" s="78" t="s">
        <v>789</v>
      </c>
      <c r="AJ158" s="78" t="s">
        <v>789</v>
      </c>
      <c r="AK158" s="78" t="s">
        <v>789</v>
      </c>
      <c r="AL158" s="78" t="s">
        <v>789</v>
      </c>
      <c r="AM158" s="78" t="s">
        <v>789</v>
      </c>
      <c r="AN158" s="78" t="s">
        <v>789</v>
      </c>
      <c r="AO158" s="78" t="s">
        <v>789</v>
      </c>
      <c r="AP158" s="78"/>
      <c r="AQ158" s="79"/>
      <c r="AR158" s="78" t="s">
        <v>789</v>
      </c>
      <c r="AS158" s="78" t="s">
        <v>789</v>
      </c>
      <c r="AT158" s="78" t="s">
        <v>789</v>
      </c>
      <c r="AU158" s="78" t="s">
        <v>789</v>
      </c>
      <c r="AV158" s="78" t="s">
        <v>789</v>
      </c>
      <c r="AW158" s="78" t="s">
        <v>789</v>
      </c>
      <c r="AX158" s="78" t="s">
        <v>789</v>
      </c>
      <c r="AY158" s="79"/>
      <c r="AZ158" s="78" t="s">
        <v>789</v>
      </c>
      <c r="BA158" s="78" t="s">
        <v>789</v>
      </c>
      <c r="BB158" s="78" t="s">
        <v>789</v>
      </c>
      <c r="BC158" s="78" t="s">
        <v>789</v>
      </c>
      <c r="BD158" s="78" t="s">
        <v>789</v>
      </c>
      <c r="BE158" s="78" t="s">
        <v>789</v>
      </c>
      <c r="BF158" s="78" t="s">
        <v>789</v>
      </c>
      <c r="BG158" s="79"/>
      <c r="BH158" s="78" t="s">
        <v>789</v>
      </c>
      <c r="BI158" s="78" t="s">
        <v>789</v>
      </c>
      <c r="BJ158" s="78" t="s">
        <v>789</v>
      </c>
      <c r="BK158" s="78" t="s">
        <v>789</v>
      </c>
      <c r="BL158" s="78" t="s">
        <v>789</v>
      </c>
      <c r="BM158" s="78" t="s">
        <v>789</v>
      </c>
      <c r="BN158" s="79"/>
      <c r="BO158" s="78" t="s">
        <v>789</v>
      </c>
      <c r="BP158" s="78" t="s">
        <v>789</v>
      </c>
      <c r="BQ158" s="78" t="s">
        <v>789</v>
      </c>
      <c r="BR158" s="78" t="s">
        <v>789</v>
      </c>
      <c r="BS158" s="78" t="s">
        <v>789</v>
      </c>
      <c r="BT158" s="78" t="s">
        <v>789</v>
      </c>
      <c r="BU158"/>
      <c r="BV158" s="77"/>
      <c r="BW158" s="77"/>
      <c r="BX158" s="77"/>
      <c r="BY158" s="77"/>
      <c r="BZ158" s="77"/>
      <c r="CA158" s="77"/>
      <c r="CB158" s="77"/>
      <c r="CC158" s="77"/>
      <c r="CD158" s="77"/>
    </row>
    <row r="159" spans="1:82">
      <c r="A159" s="77" t="s">
        <v>1768</v>
      </c>
      <c r="B159" s="77">
        <v>123</v>
      </c>
      <c r="C159" s="77">
        <v>4</v>
      </c>
      <c r="D159" s="77">
        <v>8</v>
      </c>
      <c r="E159" s="77">
        <v>2007</v>
      </c>
      <c r="F159" s="77" t="s">
        <v>792</v>
      </c>
      <c r="G159" s="1029" t="s">
        <v>1571</v>
      </c>
      <c r="H159" s="77" t="s">
        <v>1572</v>
      </c>
      <c r="I159" s="158"/>
      <c r="J159" s="78">
        <v>25960.934971816361</v>
      </c>
      <c r="K159" s="78">
        <v>227.24345874194759</v>
      </c>
      <c r="L159" s="78">
        <v>526.48147579403485</v>
      </c>
      <c r="M159" s="78">
        <v>4336.6270752293603</v>
      </c>
      <c r="N159" s="78">
        <v>4121.7567409692874</v>
      </c>
      <c r="O159" s="78">
        <v>3697.5954796136029</v>
      </c>
      <c r="P159" s="78">
        <v>2913.0547945698158</v>
      </c>
      <c r="Q159" s="78">
        <v>185.49121164824501</v>
      </c>
      <c r="R159" s="78">
        <v>167.17476403553289</v>
      </c>
      <c r="S159" s="78">
        <v>361.10980999395008</v>
      </c>
      <c r="T159" s="79"/>
      <c r="U159" s="78">
        <v>1274407862</v>
      </c>
      <c r="V159" s="78">
        <v>95984</v>
      </c>
      <c r="W159" s="78">
        <v>6174</v>
      </c>
      <c r="X159" s="78">
        <v>881552</v>
      </c>
      <c r="Y159" s="78">
        <v>1093512</v>
      </c>
      <c r="Z159" s="78">
        <v>1829538</v>
      </c>
      <c r="AA159" s="78">
        <v>570460</v>
      </c>
      <c r="AB159" s="78">
        <v>2982000</v>
      </c>
      <c r="AC159" s="78">
        <v>30409588</v>
      </c>
      <c r="AD159" s="78">
        <v>361.10980999395002</v>
      </c>
      <c r="AE159" s="79"/>
      <c r="AF159" s="78"/>
      <c r="AG159" s="78"/>
      <c r="AH159" s="78"/>
      <c r="AI159" s="78"/>
      <c r="AJ159" s="78"/>
      <c r="AK159" s="78"/>
      <c r="AL159" s="78"/>
      <c r="AM159" s="78"/>
      <c r="AN159" s="78"/>
      <c r="AO159" s="78"/>
      <c r="AP159" s="78"/>
      <c r="AQ159" s="79"/>
      <c r="AR159" s="78"/>
      <c r="AS159" s="78"/>
      <c r="AT159" s="78"/>
      <c r="AU159" s="78"/>
      <c r="AV159" s="78"/>
      <c r="AW159" s="78"/>
      <c r="AX159" s="78"/>
      <c r="AY159" s="79"/>
      <c r="AZ159" s="78"/>
      <c r="BA159" s="78"/>
      <c r="BB159" s="78"/>
      <c r="BC159" s="78"/>
      <c r="BD159" s="78"/>
      <c r="BE159" s="78"/>
      <c r="BF159" s="78"/>
      <c r="BG159" s="79"/>
      <c r="BH159" s="78" t="s">
        <v>789</v>
      </c>
      <c r="BI159" s="78" t="s">
        <v>789</v>
      </c>
      <c r="BJ159" s="78" t="s">
        <v>789</v>
      </c>
      <c r="BK159" s="78" t="s">
        <v>789</v>
      </c>
      <c r="BL159" s="78" t="s">
        <v>789</v>
      </c>
      <c r="BM159" s="78" t="s">
        <v>789</v>
      </c>
      <c r="BN159" s="79"/>
      <c r="BO159" s="78" t="s">
        <v>789</v>
      </c>
      <c r="BP159" s="78" t="s">
        <v>789</v>
      </c>
      <c r="BQ159" s="78" t="s">
        <v>789</v>
      </c>
      <c r="BR159" s="78" t="s">
        <v>789</v>
      </c>
      <c r="BS159" s="78" t="s">
        <v>789</v>
      </c>
      <c r="BT159" s="78" t="s">
        <v>789</v>
      </c>
      <c r="BU159"/>
      <c r="BV159" s="77"/>
      <c r="BW159" s="77"/>
      <c r="BX159" s="77"/>
      <c r="BY159" s="77"/>
      <c r="BZ159" s="77"/>
      <c r="CA159" s="77"/>
      <c r="CB159" s="77"/>
      <c r="CC159" s="77"/>
      <c r="CD159" s="77"/>
    </row>
    <row r="160" spans="1:82">
      <c r="A160" s="77" t="s">
        <v>1769</v>
      </c>
      <c r="B160" s="77">
        <v>124</v>
      </c>
      <c r="C160" s="77">
        <v>5</v>
      </c>
      <c r="D160" s="77">
        <v>8</v>
      </c>
      <c r="E160" s="77">
        <v>2008</v>
      </c>
      <c r="F160" s="77" t="s">
        <v>793</v>
      </c>
      <c r="G160" s="77" t="s">
        <v>1571</v>
      </c>
      <c r="H160" s="77" t="s">
        <v>1572</v>
      </c>
      <c r="I160" s="158"/>
      <c r="J160" s="78">
        <v>23922.611942252621</v>
      </c>
      <c r="K160" s="78">
        <v>170.53406291186559</v>
      </c>
      <c r="L160" s="78">
        <v>470.52485722517389</v>
      </c>
      <c r="M160" s="78">
        <v>4472.0366667821108</v>
      </c>
      <c r="N160" s="78">
        <v>4058.7698105020309</v>
      </c>
      <c r="O160" s="78">
        <v>3609.6038560708939</v>
      </c>
      <c r="P160" s="78">
        <v>2853.153074273524</v>
      </c>
      <c r="Q160" s="78">
        <v>182.34515986822501</v>
      </c>
      <c r="R160" s="78">
        <v>165.04858079752549</v>
      </c>
      <c r="S160" s="78">
        <v>360.21230618522998</v>
      </c>
      <c r="T160" s="79"/>
      <c r="U160" s="78">
        <v>1231024441</v>
      </c>
      <c r="V160" s="78">
        <v>95984</v>
      </c>
      <c r="W160" s="78">
        <v>6174</v>
      </c>
      <c r="X160" s="78">
        <v>881552</v>
      </c>
      <c r="Y160" s="78">
        <v>1107164</v>
      </c>
      <c r="Z160" s="78">
        <v>1848686</v>
      </c>
      <c r="AA160" s="78">
        <v>559367</v>
      </c>
      <c r="AB160" s="78">
        <v>2979639</v>
      </c>
      <c r="AC160" s="78">
        <v>31175406</v>
      </c>
      <c r="AD160" s="78">
        <v>360.21230618522998</v>
      </c>
      <c r="AE160" s="79"/>
      <c r="AF160" s="78"/>
      <c r="AG160" s="78"/>
      <c r="AH160" s="78"/>
      <c r="AI160" s="78"/>
      <c r="AJ160" s="78"/>
      <c r="AK160" s="78"/>
      <c r="AL160" s="78"/>
      <c r="AM160" s="78"/>
      <c r="AN160" s="78"/>
      <c r="AO160" s="78"/>
      <c r="AP160" s="78"/>
      <c r="AQ160" s="79"/>
      <c r="AR160" s="78"/>
      <c r="AS160" s="78"/>
      <c r="AT160" s="78"/>
      <c r="AU160" s="78"/>
      <c r="AV160" s="78"/>
      <c r="AW160" s="78"/>
      <c r="AX160" s="78"/>
      <c r="AY160" s="79"/>
      <c r="AZ160" s="78"/>
      <c r="BA160" s="78"/>
      <c r="BB160" s="78"/>
      <c r="BC160" s="78"/>
      <c r="BD160" s="78"/>
      <c r="BE160" s="78"/>
      <c r="BF160" s="78"/>
      <c r="BG160" s="79"/>
      <c r="BH160" s="78" t="s">
        <v>789</v>
      </c>
      <c r="BI160" s="78" t="s">
        <v>789</v>
      </c>
      <c r="BJ160" s="78" t="s">
        <v>789</v>
      </c>
      <c r="BK160" s="78" t="s">
        <v>789</v>
      </c>
      <c r="BL160" s="78" t="s">
        <v>789</v>
      </c>
      <c r="BM160" s="78" t="s">
        <v>789</v>
      </c>
      <c r="BN160" s="79"/>
      <c r="BO160" s="78" t="s">
        <v>789</v>
      </c>
      <c r="BP160" s="78" t="s">
        <v>789</v>
      </c>
      <c r="BQ160" s="78" t="s">
        <v>789</v>
      </c>
      <c r="BR160" s="78" t="s">
        <v>789</v>
      </c>
      <c r="BS160" s="78" t="s">
        <v>789</v>
      </c>
      <c r="BT160" s="78" t="s">
        <v>789</v>
      </c>
      <c r="BU160"/>
      <c r="BV160" s="77"/>
      <c r="BW160" s="77"/>
      <c r="BX160" s="77"/>
      <c r="BY160" s="77"/>
      <c r="BZ160" s="77"/>
      <c r="CA160" s="77"/>
      <c r="CB160" s="77"/>
      <c r="CC160" s="77"/>
      <c r="CD160" s="77"/>
    </row>
    <row r="161" spans="1:82">
      <c r="A161" s="77" t="s">
        <v>1770</v>
      </c>
      <c r="B161" s="77">
        <v>125</v>
      </c>
      <c r="C161" s="77">
        <v>6</v>
      </c>
      <c r="D161" s="77">
        <v>8</v>
      </c>
      <c r="E161" s="77">
        <v>2009</v>
      </c>
      <c r="F161" s="77" t="s">
        <v>177</v>
      </c>
      <c r="G161" s="77" t="s">
        <v>1571</v>
      </c>
      <c r="H161" s="77" t="s">
        <v>1572</v>
      </c>
      <c r="I161" s="158"/>
      <c r="J161" s="78">
        <v>21776.98114711864</v>
      </c>
      <c r="K161" s="78">
        <v>164.84217122604011</v>
      </c>
      <c r="L161" s="78">
        <v>543.674363405691</v>
      </c>
      <c r="M161" s="78">
        <v>4566.4637804147087</v>
      </c>
      <c r="N161" s="78">
        <v>3547.1799286161599</v>
      </c>
      <c r="O161" s="78">
        <v>3682.6865553705188</v>
      </c>
      <c r="P161" s="78">
        <v>2734.5889812910032</v>
      </c>
      <c r="Q161" s="78">
        <v>173.67593387710599</v>
      </c>
      <c r="R161" s="78">
        <v>162.3467112329316</v>
      </c>
      <c r="S161" s="78">
        <v>362.29414491587761</v>
      </c>
      <c r="T161" s="79"/>
      <c r="U161" s="78">
        <v>977942477</v>
      </c>
      <c r="V161" s="78">
        <v>102103</v>
      </c>
      <c r="W161" s="78">
        <v>11097</v>
      </c>
      <c r="X161" s="78">
        <v>975092</v>
      </c>
      <c r="Y161" s="78">
        <v>1121039</v>
      </c>
      <c r="Z161" s="78">
        <v>1861688</v>
      </c>
      <c r="AA161" s="78">
        <v>550390</v>
      </c>
      <c r="AB161" s="78">
        <v>2979139</v>
      </c>
      <c r="AC161" s="78">
        <v>29916224</v>
      </c>
      <c r="AD161" s="78">
        <v>362.29414491587738</v>
      </c>
      <c r="AE161" s="79"/>
      <c r="AF161" s="78"/>
      <c r="AG161" s="78"/>
      <c r="AH161" s="78"/>
      <c r="AI161" s="78"/>
      <c r="AJ161" s="78"/>
      <c r="AK161" s="78"/>
      <c r="AL161" s="78"/>
      <c r="AM161" s="78"/>
      <c r="AN161" s="78"/>
      <c r="AO161" s="78"/>
      <c r="AP161" s="78"/>
      <c r="AQ161" s="79"/>
      <c r="AR161" s="78"/>
      <c r="AS161" s="78"/>
      <c r="AT161" s="78"/>
      <c r="AU161" s="78"/>
      <c r="AV161" s="78"/>
      <c r="AW161" s="78"/>
      <c r="AX161" s="78"/>
      <c r="AY161" s="79"/>
      <c r="AZ161" s="78"/>
      <c r="BA161" s="78"/>
      <c r="BB161" s="78"/>
      <c r="BC161" s="78"/>
      <c r="BD161" s="78"/>
      <c r="BE161" s="78"/>
      <c r="BF161" s="78"/>
      <c r="BG161" s="79"/>
      <c r="BH161" s="78">
        <v>7.78</v>
      </c>
      <c r="BI161" s="78">
        <v>0</v>
      </c>
      <c r="BJ161" s="78">
        <v>24334.390100000001</v>
      </c>
      <c r="BK161" s="78">
        <v>3085.1280000000002</v>
      </c>
      <c r="BL161" s="78">
        <v>1510.0119999999999</v>
      </c>
      <c r="BM161" s="78">
        <v>3.5070000000000001</v>
      </c>
      <c r="BN161" s="79"/>
      <c r="BO161" s="78">
        <v>1</v>
      </c>
      <c r="BP161" s="78">
        <v>0</v>
      </c>
      <c r="BQ161" s="78">
        <v>361</v>
      </c>
      <c r="BR161" s="78">
        <v>12</v>
      </c>
      <c r="BS161" s="78">
        <v>115</v>
      </c>
      <c r="BT161" s="78">
        <v>1</v>
      </c>
      <c r="BU161"/>
      <c r="BV161" s="77">
        <v>26672.597099999999</v>
      </c>
      <c r="BW161" s="77">
        <v>197.51</v>
      </c>
      <c r="BX161" s="77">
        <v>1605.22</v>
      </c>
      <c r="BY161" s="77">
        <v>25.026</v>
      </c>
      <c r="BZ161" s="77">
        <v>122.012</v>
      </c>
      <c r="CA161" s="77">
        <v>43.866999999999997</v>
      </c>
      <c r="CB161" s="77">
        <v>94.326999999999998</v>
      </c>
      <c r="CC161" s="77">
        <v>180.25800000000001</v>
      </c>
      <c r="CD161" s="77">
        <v>0</v>
      </c>
    </row>
    <row r="162" spans="1:82">
      <c r="A162" s="77" t="s">
        <v>1771</v>
      </c>
      <c r="B162" s="77">
        <v>126</v>
      </c>
      <c r="C162" s="77">
        <v>7</v>
      </c>
      <c r="D162" s="77">
        <v>8</v>
      </c>
      <c r="E162" s="77">
        <v>2010</v>
      </c>
      <c r="F162" s="77" t="s">
        <v>178</v>
      </c>
      <c r="G162" s="77" t="s">
        <v>1571</v>
      </c>
      <c r="H162" s="77" t="s">
        <v>1572</v>
      </c>
      <c r="I162" s="158"/>
      <c r="J162" s="78">
        <v>22111.65554981781</v>
      </c>
      <c r="K162" s="78">
        <v>176.51504979650511</v>
      </c>
      <c r="L162" s="78">
        <v>522.1451946560112</v>
      </c>
      <c r="M162" s="78">
        <v>4368.7184073165863</v>
      </c>
      <c r="N162" s="78">
        <v>3986.3929705989149</v>
      </c>
      <c r="O162" s="78">
        <v>3697.7397313093838</v>
      </c>
      <c r="P162" s="78">
        <v>2765.9850562990682</v>
      </c>
      <c r="Q162" s="78">
        <v>180.88483249580699</v>
      </c>
      <c r="R162" s="78">
        <v>180.48142260662769</v>
      </c>
      <c r="S162" s="78">
        <v>347.16102947422007</v>
      </c>
      <c r="T162" s="79"/>
      <c r="U162" s="78">
        <v>1084575404</v>
      </c>
      <c r="V162" s="78">
        <v>102103</v>
      </c>
      <c r="W162" s="78">
        <v>11097</v>
      </c>
      <c r="X162" s="78">
        <v>975092</v>
      </c>
      <c r="Y162" s="78">
        <v>1132370</v>
      </c>
      <c r="Z162" s="78">
        <v>1877984</v>
      </c>
      <c r="AA162" s="78">
        <v>542806</v>
      </c>
      <c r="AB162" s="78">
        <v>2973174</v>
      </c>
      <c r="AC162" s="78">
        <v>31517212</v>
      </c>
      <c r="AD162" s="78">
        <v>347.16102947422002</v>
      </c>
      <c r="AE162" s="79"/>
      <c r="AF162" s="78"/>
      <c r="AG162" s="78"/>
      <c r="AH162" s="78"/>
      <c r="AI162" s="78"/>
      <c r="AJ162" s="78"/>
      <c r="AK162" s="78"/>
      <c r="AL162" s="78"/>
      <c r="AM162" s="78"/>
      <c r="AN162" s="78"/>
      <c r="AO162" s="78"/>
      <c r="AP162" s="78"/>
      <c r="AQ162" s="79"/>
      <c r="AR162" s="78"/>
      <c r="AS162" s="78"/>
      <c r="AT162" s="78"/>
      <c r="AU162" s="78"/>
      <c r="AV162" s="78"/>
      <c r="AW162" s="78"/>
      <c r="AX162" s="78"/>
      <c r="AY162" s="79"/>
      <c r="AZ162" s="78"/>
      <c r="BA162" s="78"/>
      <c r="BB162" s="78"/>
      <c r="BC162" s="78"/>
      <c r="BD162" s="78"/>
      <c r="BE162" s="78"/>
      <c r="BF162" s="78"/>
      <c r="BG162" s="79"/>
      <c r="BH162" s="78">
        <v>6.8230000000000004</v>
      </c>
      <c r="BI162" s="78">
        <v>0</v>
      </c>
      <c r="BJ162" s="78">
        <v>24470.976900000001</v>
      </c>
      <c r="BK162" s="78">
        <v>2987.8420000000001</v>
      </c>
      <c r="BL162" s="78">
        <v>1448.0209999999997</v>
      </c>
      <c r="BM162" s="78">
        <v>3.2989999999999999</v>
      </c>
      <c r="BN162" s="79"/>
      <c r="BO162" s="78">
        <v>1</v>
      </c>
      <c r="BP162" s="78">
        <v>0</v>
      </c>
      <c r="BQ162" s="78">
        <v>385</v>
      </c>
      <c r="BR162" s="78">
        <v>14</v>
      </c>
      <c r="BS162" s="78">
        <v>124</v>
      </c>
      <c r="BT162" s="78">
        <v>1</v>
      </c>
      <c r="BU162"/>
      <c r="BV162" s="77">
        <v>26597.8469</v>
      </c>
      <c r="BW162" s="77">
        <v>173.60300000000001</v>
      </c>
      <c r="BX162" s="77">
        <v>1685.258</v>
      </c>
      <c r="BY162" s="77">
        <v>25.849</v>
      </c>
      <c r="BZ162" s="77">
        <v>163.19300000000001</v>
      </c>
      <c r="CA162" s="77">
        <v>23.564</v>
      </c>
      <c r="CB162" s="77">
        <v>117.396</v>
      </c>
      <c r="CC162" s="77">
        <v>130.25200000000001</v>
      </c>
      <c r="CD162" s="77">
        <v>0</v>
      </c>
    </row>
    <row r="163" spans="1:82">
      <c r="A163" s="77" t="s">
        <v>1772</v>
      </c>
      <c r="B163" s="77">
        <v>127</v>
      </c>
      <c r="C163" s="77">
        <v>8</v>
      </c>
      <c r="D163" s="77">
        <v>8</v>
      </c>
      <c r="E163" s="77">
        <v>2011</v>
      </c>
      <c r="F163" s="77" t="s">
        <v>179</v>
      </c>
      <c r="G163" s="77" t="s">
        <v>1571</v>
      </c>
      <c r="H163" s="77" t="s">
        <v>1572</v>
      </c>
      <c r="I163" s="158"/>
      <c r="J163" s="78">
        <v>23159.809150806421</v>
      </c>
      <c r="K163" s="78">
        <v>253.48131199463191</v>
      </c>
      <c r="L163" s="78">
        <v>556.33432935847713</v>
      </c>
      <c r="M163" s="78">
        <v>5318.6693141563319</v>
      </c>
      <c r="N163" s="78">
        <v>4298.7953982929303</v>
      </c>
      <c r="O163" s="78">
        <v>3674.3189671955697</v>
      </c>
      <c r="P163" s="78">
        <v>2684.7313128215951</v>
      </c>
      <c r="Q163" s="78">
        <v>207.72474550920799</v>
      </c>
      <c r="R163" s="78">
        <v>154.8093059710589</v>
      </c>
      <c r="S163" s="78">
        <v>397.27431702762209</v>
      </c>
      <c r="T163" s="79"/>
      <c r="U163" s="78">
        <v>1053676660</v>
      </c>
      <c r="V163" s="78">
        <v>102103</v>
      </c>
      <c r="W163" s="78">
        <v>11097</v>
      </c>
      <c r="X163" s="78">
        <v>975092</v>
      </c>
      <c r="Y163" s="78">
        <v>1142271</v>
      </c>
      <c r="Z163" s="78">
        <v>1906630</v>
      </c>
      <c r="AA163" s="78">
        <v>542539</v>
      </c>
      <c r="AB163" s="78">
        <v>2960010</v>
      </c>
      <c r="AC163" s="78">
        <v>26989416</v>
      </c>
      <c r="AD163" s="78">
        <v>397.27431702762209</v>
      </c>
      <c r="AE163" s="79"/>
      <c r="AF163" s="78"/>
      <c r="AG163" s="78"/>
      <c r="AH163" s="78"/>
      <c r="AI163" s="78"/>
      <c r="AJ163" s="78"/>
      <c r="AK163" s="78"/>
      <c r="AL163" s="78"/>
      <c r="AM163" s="78"/>
      <c r="AN163" s="78"/>
      <c r="AO163" s="78"/>
      <c r="AP163" s="78"/>
      <c r="AQ163" s="79"/>
      <c r="AR163" s="78"/>
      <c r="AS163" s="78"/>
      <c r="AT163" s="78"/>
      <c r="AU163" s="78"/>
      <c r="AV163" s="78"/>
      <c r="AW163" s="78"/>
      <c r="AX163" s="78"/>
      <c r="AY163" s="79"/>
      <c r="AZ163" s="78"/>
      <c r="BA163" s="78"/>
      <c r="BB163" s="78"/>
      <c r="BC163" s="78"/>
      <c r="BD163" s="78"/>
      <c r="BE163" s="78"/>
      <c r="BF163" s="78"/>
      <c r="BG163" s="79"/>
      <c r="BH163" s="78">
        <v>7.9359999999999999</v>
      </c>
      <c r="BI163" s="78">
        <v>0</v>
      </c>
      <c r="BJ163" s="78">
        <v>24449.546999999999</v>
      </c>
      <c r="BK163" s="78">
        <v>3157.5430000000001</v>
      </c>
      <c r="BL163" s="78">
        <v>1087.068</v>
      </c>
      <c r="BM163" s="78">
        <v>3.0270000000000001</v>
      </c>
      <c r="BN163" s="79"/>
      <c r="BO163" s="78">
        <v>2</v>
      </c>
      <c r="BP163" s="78">
        <v>0</v>
      </c>
      <c r="BQ163" s="78">
        <v>391</v>
      </c>
      <c r="BR163" s="78">
        <v>13</v>
      </c>
      <c r="BS163" s="78">
        <v>119</v>
      </c>
      <c r="BT163" s="78">
        <v>1</v>
      </c>
      <c r="BU163"/>
      <c r="BV163" s="77">
        <v>26473.686000000002</v>
      </c>
      <c r="BW163" s="77">
        <v>168.82900000000001</v>
      </c>
      <c r="BX163" s="77">
        <v>1582.175</v>
      </c>
      <c r="BY163" s="77">
        <v>24.471</v>
      </c>
      <c r="BZ163" s="77">
        <v>186.66399999999999</v>
      </c>
      <c r="CA163" s="77">
        <v>9.6999999999999993</v>
      </c>
      <c r="CB163" s="77">
        <v>134.31800000000001</v>
      </c>
      <c r="CC163" s="77">
        <v>125.27800000000001</v>
      </c>
      <c r="CD163" s="77">
        <v>0</v>
      </c>
    </row>
    <row r="164" spans="1:82">
      <c r="A164" s="77" t="s">
        <v>1773</v>
      </c>
      <c r="B164" s="77">
        <v>128</v>
      </c>
      <c r="C164" s="77">
        <v>9</v>
      </c>
      <c r="D164" s="77">
        <v>8</v>
      </c>
      <c r="E164" s="77">
        <v>2012</v>
      </c>
      <c r="F164" s="77" t="s">
        <v>180</v>
      </c>
      <c r="G164" s="77" t="s">
        <v>1571</v>
      </c>
      <c r="H164" s="77" t="s">
        <v>1572</v>
      </c>
      <c r="I164" s="158"/>
      <c r="J164" s="78">
        <v>24867.127021923781</v>
      </c>
      <c r="K164" s="78">
        <v>240.18766588421579</v>
      </c>
      <c r="L164" s="78">
        <v>557.44762508059239</v>
      </c>
      <c r="M164" s="78">
        <v>5814.461295317391</v>
      </c>
      <c r="N164" s="78">
        <v>4840.1454608950526</v>
      </c>
      <c r="O164" s="78">
        <v>3700.9496128824662</v>
      </c>
      <c r="P164" s="78">
        <v>2688.2662754236626</v>
      </c>
      <c r="Q164" s="78">
        <v>228.514577441282</v>
      </c>
      <c r="R164" s="78">
        <v>185.4058956246997</v>
      </c>
      <c r="S164" s="78">
        <v>385.67849209273129</v>
      </c>
      <c r="T164" s="79"/>
      <c r="U164" s="78">
        <v>1109774366</v>
      </c>
      <c r="V164" s="78">
        <v>102103</v>
      </c>
      <c r="W164" s="78">
        <v>11097</v>
      </c>
      <c r="X164" s="78">
        <v>975092</v>
      </c>
      <c r="Y164" s="78">
        <v>1177748</v>
      </c>
      <c r="Z164" s="78">
        <v>1935681</v>
      </c>
      <c r="AA164" s="78">
        <v>540180</v>
      </c>
      <c r="AB164" s="78">
        <v>2997072</v>
      </c>
      <c r="AC164" s="78">
        <v>31486410</v>
      </c>
      <c r="AD164" s="78">
        <v>385.67849209273152</v>
      </c>
      <c r="AE164" s="79"/>
      <c r="AF164" s="78"/>
      <c r="AG164" s="78"/>
      <c r="AH164" s="78"/>
      <c r="AI164" s="78"/>
      <c r="AJ164" s="78"/>
      <c r="AK164" s="78"/>
      <c r="AL164" s="78"/>
      <c r="AM164" s="78"/>
      <c r="AN164" s="78"/>
      <c r="AO164" s="78"/>
      <c r="AP164" s="78"/>
      <c r="AQ164" s="79"/>
      <c r="AR164" s="78"/>
      <c r="AS164" s="78"/>
      <c r="AT164" s="78"/>
      <c r="AU164" s="78"/>
      <c r="AV164" s="78"/>
      <c r="AW164" s="78"/>
      <c r="AX164" s="78"/>
      <c r="AY164" s="79"/>
      <c r="AZ164" s="78"/>
      <c r="BA164" s="78"/>
      <c r="BB164" s="78"/>
      <c r="BC164" s="78"/>
      <c r="BD164" s="78"/>
      <c r="BE164" s="78"/>
      <c r="BF164" s="78"/>
      <c r="BG164" s="79"/>
      <c r="BH164" s="78">
        <v>8.3379999999999992</v>
      </c>
      <c r="BI164" s="78">
        <v>0</v>
      </c>
      <c r="BJ164" s="78">
        <v>18734.196</v>
      </c>
      <c r="BK164" s="78">
        <v>3553.6350000000002</v>
      </c>
      <c r="BL164" s="78">
        <v>1485.9180000000001</v>
      </c>
      <c r="BM164" s="78">
        <v>3.35</v>
      </c>
      <c r="BN164" s="79"/>
      <c r="BO164" s="78">
        <v>1</v>
      </c>
      <c r="BP164" s="78">
        <v>0</v>
      </c>
      <c r="BQ164" s="78">
        <v>406</v>
      </c>
      <c r="BR164" s="78">
        <v>13</v>
      </c>
      <c r="BS164" s="78">
        <v>118</v>
      </c>
      <c r="BT164" s="78">
        <v>1</v>
      </c>
      <c r="BU164"/>
      <c r="BV164" s="77">
        <v>21809.484</v>
      </c>
      <c r="BW164" s="77">
        <v>227.65700000000001</v>
      </c>
      <c r="BX164" s="77">
        <v>1297.002</v>
      </c>
      <c r="BY164" s="77">
        <v>15.919</v>
      </c>
      <c r="BZ164" s="77">
        <v>164.524</v>
      </c>
      <c r="CA164" s="77">
        <v>13</v>
      </c>
      <c r="CB164" s="77">
        <v>149.739</v>
      </c>
      <c r="CC164" s="77">
        <v>108.11199999999999</v>
      </c>
      <c r="CD164" s="77">
        <v>0</v>
      </c>
    </row>
    <row r="165" spans="1:82">
      <c r="A165" s="77" t="s">
        <v>1774</v>
      </c>
      <c r="B165" s="77">
        <v>129</v>
      </c>
      <c r="C165" s="77">
        <v>10</v>
      </c>
      <c r="D165" s="77">
        <v>8</v>
      </c>
      <c r="E165" s="77">
        <v>2013</v>
      </c>
      <c r="F165" s="77" t="s">
        <v>181</v>
      </c>
      <c r="G165" s="77" t="s">
        <v>1571</v>
      </c>
      <c r="H165" s="77" t="s">
        <v>1572</v>
      </c>
      <c r="I165" s="158"/>
      <c r="J165" s="78">
        <v>26067.532248410291</v>
      </c>
      <c r="K165" s="78">
        <v>214.15009048476381</v>
      </c>
      <c r="L165" s="78">
        <v>534.9011382688401</v>
      </c>
      <c r="M165" s="78">
        <v>5674.8999760434408</v>
      </c>
      <c r="N165" s="78">
        <v>4822.2684994710507</v>
      </c>
      <c r="O165" s="78">
        <v>3589.8709364865795</v>
      </c>
      <c r="P165" s="78">
        <v>2682.7901653590111</v>
      </c>
      <c r="Q165" s="78">
        <v>231.57254955966101</v>
      </c>
      <c r="R165" s="78">
        <v>195.32211208416189</v>
      </c>
      <c r="S165" s="78">
        <v>372.69696906213011</v>
      </c>
      <c r="T165" s="79"/>
      <c r="U165" s="78">
        <v>1090133101</v>
      </c>
      <c r="V165" s="78">
        <v>102103</v>
      </c>
      <c r="W165" s="78">
        <v>11097</v>
      </c>
      <c r="X165" s="78">
        <v>975092</v>
      </c>
      <c r="Y165" s="78">
        <v>1187182</v>
      </c>
      <c r="Z165" s="78">
        <v>1961415</v>
      </c>
      <c r="AA165" s="78">
        <v>537056</v>
      </c>
      <c r="AB165" s="78">
        <v>2993638</v>
      </c>
      <c r="AC165" s="78">
        <v>32378900</v>
      </c>
      <c r="AD165" s="78">
        <v>372.69696906213011</v>
      </c>
      <c r="AE165" s="79"/>
      <c r="AF165" s="78"/>
      <c r="AG165" s="78"/>
      <c r="AH165" s="78"/>
      <c r="AI165" s="78"/>
      <c r="AJ165" s="78"/>
      <c r="AK165" s="78"/>
      <c r="AL165" s="78"/>
      <c r="AM165" s="78"/>
      <c r="AN165" s="78"/>
      <c r="AO165" s="78"/>
      <c r="AP165" s="78"/>
      <c r="AQ165" s="79"/>
      <c r="AR165" s="78"/>
      <c r="AS165" s="78"/>
      <c r="AT165" s="78"/>
      <c r="AU165" s="78"/>
      <c r="AV165" s="78"/>
      <c r="AW165" s="78"/>
      <c r="AX165" s="78"/>
      <c r="AY165" s="79"/>
      <c r="AZ165" s="78"/>
      <c r="BA165" s="78"/>
      <c r="BB165" s="78"/>
      <c r="BC165" s="78"/>
      <c r="BD165" s="78"/>
      <c r="BE165" s="78"/>
      <c r="BF165" s="78"/>
      <c r="BG165" s="79"/>
      <c r="BH165" s="78">
        <v>13.395</v>
      </c>
      <c r="BI165" s="78">
        <v>0</v>
      </c>
      <c r="BJ165" s="78">
        <v>26791.362000000001</v>
      </c>
      <c r="BK165" s="78">
        <v>3626.7240000000002</v>
      </c>
      <c r="BL165" s="78">
        <v>1474.127</v>
      </c>
      <c r="BM165" s="78">
        <v>0</v>
      </c>
      <c r="BN165" s="79"/>
      <c r="BO165" s="78">
        <v>2</v>
      </c>
      <c r="BP165" s="78">
        <v>0</v>
      </c>
      <c r="BQ165" s="78">
        <v>410</v>
      </c>
      <c r="BR165" s="78">
        <v>13</v>
      </c>
      <c r="BS165" s="78">
        <v>121</v>
      </c>
      <c r="BT165" s="78">
        <v>0</v>
      </c>
      <c r="BU165"/>
      <c r="BV165" s="77">
        <v>29487.048999999999</v>
      </c>
      <c r="BW165" s="77">
        <v>259.39999999999998</v>
      </c>
      <c r="BX165" s="77">
        <v>1675.8779999999999</v>
      </c>
      <c r="BY165" s="77">
        <v>25.039000000000001</v>
      </c>
      <c r="BZ165" s="77">
        <v>187.375</v>
      </c>
      <c r="CA165" s="77">
        <v>14.03</v>
      </c>
      <c r="CB165" s="77">
        <v>85.518000000000001</v>
      </c>
      <c r="CC165" s="77">
        <v>171.31899999999999</v>
      </c>
      <c r="CD165" s="77">
        <v>0</v>
      </c>
    </row>
    <row r="166" spans="1:82">
      <c r="A166" s="77" t="s">
        <v>1775</v>
      </c>
      <c r="B166" s="77">
        <v>130</v>
      </c>
      <c r="C166" s="77">
        <v>11</v>
      </c>
      <c r="D166" s="77">
        <v>8</v>
      </c>
      <c r="E166" s="77">
        <v>2014</v>
      </c>
      <c r="F166" s="77" t="s">
        <v>182</v>
      </c>
      <c r="G166" s="77" t="s">
        <v>1571</v>
      </c>
      <c r="H166" s="77" t="s">
        <v>1572</v>
      </c>
      <c r="I166" s="158"/>
      <c r="J166" s="78">
        <v>24542.397036249589</v>
      </c>
      <c r="K166" s="78">
        <v>220.7888015571628</v>
      </c>
      <c r="L166" s="78">
        <v>599.54398229374704</v>
      </c>
      <c r="M166" s="78">
        <v>5292.2531895044795</v>
      </c>
      <c r="N166" s="78">
        <v>4722.868373756196</v>
      </c>
      <c r="O166" s="78">
        <v>3447.1098003001071</v>
      </c>
      <c r="P166" s="78">
        <v>2682.7605401284486</v>
      </c>
      <c r="Q166" s="78">
        <v>221.299478469945</v>
      </c>
      <c r="R166" s="78">
        <v>186.82698659440331</v>
      </c>
      <c r="S166" s="78">
        <v>328.25120211837702</v>
      </c>
      <c r="T166" s="79"/>
      <c r="U166" s="78">
        <v>1140849671</v>
      </c>
      <c r="V166" s="78">
        <v>91136</v>
      </c>
      <c r="W166" s="78">
        <v>10535</v>
      </c>
      <c r="X166" s="78">
        <v>938758</v>
      </c>
      <c r="Y166" s="78">
        <v>1197415</v>
      </c>
      <c r="Z166" s="78">
        <v>1983654</v>
      </c>
      <c r="AA166" s="78">
        <v>534273</v>
      </c>
      <c r="AB166" s="78">
        <v>2981773</v>
      </c>
      <c r="AC166" s="78">
        <v>31068031</v>
      </c>
      <c r="AD166" s="78">
        <v>328.25120211837702</v>
      </c>
      <c r="AE166" s="79"/>
      <c r="AF166" s="78"/>
      <c r="AG166" s="78"/>
      <c r="AH166" s="78"/>
      <c r="AI166" s="78"/>
      <c r="AJ166" s="78"/>
      <c r="AK166" s="78"/>
      <c r="AL166" s="78"/>
      <c r="AM166" s="78"/>
      <c r="AN166" s="78"/>
      <c r="AO166" s="78"/>
      <c r="AP166" s="78"/>
      <c r="AQ166" s="79"/>
      <c r="AR166" s="78">
        <v>55880</v>
      </c>
      <c r="AS166" s="78">
        <v>10536</v>
      </c>
      <c r="AT166" s="78">
        <v>16</v>
      </c>
      <c r="AU166" s="78">
        <v>5</v>
      </c>
      <c r="AV166" s="78">
        <v>0</v>
      </c>
      <c r="AW166" s="78">
        <v>8</v>
      </c>
      <c r="AX166" s="78"/>
      <c r="AY166" s="79"/>
      <c r="AZ166" s="78">
        <v>227420.79999999999</v>
      </c>
      <c r="BA166" s="78">
        <v>846350.6</v>
      </c>
      <c r="BB166" s="78">
        <v>97693</v>
      </c>
      <c r="BC166" s="78">
        <v>8185</v>
      </c>
      <c r="BD166" s="78">
        <v>0</v>
      </c>
      <c r="BE166" s="78">
        <v>47161</v>
      </c>
      <c r="BF166" s="78"/>
      <c r="BG166" s="79"/>
      <c r="BH166" s="78">
        <v>12.250999999999999</v>
      </c>
      <c r="BI166" s="78">
        <v>0</v>
      </c>
      <c r="BJ166" s="78">
        <v>26490.188999999998</v>
      </c>
      <c r="BK166" s="78">
        <v>2967.7150000000001</v>
      </c>
      <c r="BL166" s="78">
        <v>1591.6029999999996</v>
      </c>
      <c r="BM166" s="78">
        <v>0</v>
      </c>
      <c r="BN166" s="79"/>
      <c r="BO166" s="78">
        <v>2</v>
      </c>
      <c r="BP166" s="78">
        <v>0</v>
      </c>
      <c r="BQ166" s="78">
        <v>416</v>
      </c>
      <c r="BR166" s="78">
        <v>13</v>
      </c>
      <c r="BS166" s="78">
        <v>123</v>
      </c>
      <c r="BT166" s="78">
        <v>0</v>
      </c>
      <c r="BU166"/>
      <c r="BV166" s="77">
        <v>28606.544000000002</v>
      </c>
      <c r="BW166" s="77">
        <v>274.77999999999997</v>
      </c>
      <c r="BX166" s="77">
        <v>1671.4059999999999</v>
      </c>
      <c r="BY166" s="77">
        <v>38.268000000000001</v>
      </c>
      <c r="BZ166" s="77">
        <v>178.834</v>
      </c>
      <c r="CA166" s="77">
        <v>13.010999999999999</v>
      </c>
      <c r="CB166" s="77">
        <v>102.471</v>
      </c>
      <c r="CC166" s="77">
        <v>176.44399999999999</v>
      </c>
      <c r="CD166" s="77">
        <v>0</v>
      </c>
    </row>
    <row r="167" spans="1:82">
      <c r="A167" s="77" t="s">
        <v>1776</v>
      </c>
      <c r="B167" s="77">
        <v>131</v>
      </c>
      <c r="C167" s="77">
        <v>12</v>
      </c>
      <c r="D167" s="77">
        <v>8</v>
      </c>
      <c r="E167" s="77">
        <v>2015</v>
      </c>
      <c r="F167" s="77" t="s">
        <v>183</v>
      </c>
      <c r="G167" s="77" t="s">
        <v>1571</v>
      </c>
      <c r="H167" s="77" t="s">
        <v>1572</v>
      </c>
      <c r="I167" s="158"/>
      <c r="J167" s="78">
        <v>23177.393242402781</v>
      </c>
      <c r="K167" s="78">
        <v>211.25341124643569</v>
      </c>
      <c r="L167" s="78">
        <v>603.72476221912905</v>
      </c>
      <c r="M167" s="78">
        <v>5888.6329911749581</v>
      </c>
      <c r="N167" s="78">
        <v>4496.5055083294856</v>
      </c>
      <c r="O167" s="78">
        <v>3441.1088259410922</v>
      </c>
      <c r="P167" s="78">
        <v>2664.1808826694314</v>
      </c>
      <c r="Q167" s="78">
        <v>215.79935372179901</v>
      </c>
      <c r="R167" s="78">
        <v>186.5872039559743</v>
      </c>
      <c r="S167" s="78">
        <v>362.60948763734211</v>
      </c>
      <c r="T167" s="79"/>
      <c r="U167" s="78">
        <v>1203760457</v>
      </c>
      <c r="V167" s="78">
        <v>91136</v>
      </c>
      <c r="W167" s="78">
        <v>10535</v>
      </c>
      <c r="X167" s="78">
        <v>938758</v>
      </c>
      <c r="Y167" s="78">
        <v>1208718</v>
      </c>
      <c r="Z167" s="78">
        <v>1999258</v>
      </c>
      <c r="AA167" s="78">
        <v>530154</v>
      </c>
      <c r="AB167" s="78">
        <v>2970231</v>
      </c>
      <c r="AC167" s="78">
        <v>31894038</v>
      </c>
      <c r="AD167" s="78">
        <v>362.60948763734211</v>
      </c>
      <c r="AE167" s="79"/>
      <c r="AF167" s="78">
        <v>13006670864.90811</v>
      </c>
      <c r="AG167" s="78">
        <v>165503094.90689149</v>
      </c>
      <c r="AH167" s="78">
        <v>115556532.0744219</v>
      </c>
      <c r="AI167" s="78">
        <v>7199962878.7988386</v>
      </c>
      <c r="AJ167" s="78">
        <v>6626679746.6938019</v>
      </c>
      <c r="AK167" s="78"/>
      <c r="AL167" s="78"/>
      <c r="AM167" s="78">
        <v>407057698.8995713</v>
      </c>
      <c r="AN167" s="78"/>
      <c r="AO167" s="78"/>
      <c r="AP167" s="78">
        <v>27521430816.281635</v>
      </c>
      <c r="AQ167" s="79"/>
      <c r="AR167" s="78">
        <v>62378</v>
      </c>
      <c r="AS167" s="78">
        <v>17468</v>
      </c>
      <c r="AT167" s="78">
        <v>16</v>
      </c>
      <c r="AU167" s="78">
        <v>7</v>
      </c>
      <c r="AV167" s="78">
        <v>0</v>
      </c>
      <c r="AW167" s="78">
        <v>10</v>
      </c>
      <c r="AX167" s="78"/>
      <c r="AY167" s="79"/>
      <c r="AZ167" s="78">
        <v>258290.11</v>
      </c>
      <c r="BA167" s="78">
        <v>1424388.4</v>
      </c>
      <c r="BB167" s="78">
        <v>103000</v>
      </c>
      <c r="BC167" s="78">
        <v>11090</v>
      </c>
      <c r="BD167" s="78">
        <v>0</v>
      </c>
      <c r="BE167" s="78">
        <v>61900</v>
      </c>
      <c r="BF167" s="78"/>
      <c r="BG167" s="79"/>
      <c r="BH167" s="78">
        <v>9.48</v>
      </c>
      <c r="BI167" s="78">
        <v>0</v>
      </c>
      <c r="BJ167" s="78">
        <v>25736.817999999999</v>
      </c>
      <c r="BK167" s="78">
        <v>3349.261</v>
      </c>
      <c r="BL167" s="78">
        <v>1599.1030000000001</v>
      </c>
      <c r="BM167" s="78">
        <v>0</v>
      </c>
      <c r="BN167" s="79"/>
      <c r="BO167" s="78">
        <v>1</v>
      </c>
      <c r="BP167" s="78">
        <v>0</v>
      </c>
      <c r="BQ167" s="78">
        <v>416</v>
      </c>
      <c r="BR167" s="78">
        <v>15</v>
      </c>
      <c r="BS167" s="78">
        <v>118</v>
      </c>
      <c r="BT167" s="78">
        <v>0</v>
      </c>
      <c r="BU167"/>
      <c r="BV167" s="77">
        <v>28193.974999999999</v>
      </c>
      <c r="BW167" s="77">
        <v>294.59699999999998</v>
      </c>
      <c r="BX167" s="77">
        <v>1626.277</v>
      </c>
      <c r="BY167" s="77">
        <v>35.424999999999997</v>
      </c>
      <c r="BZ167" s="77">
        <v>143.29300000000001</v>
      </c>
      <c r="CA167" s="77">
        <v>19.77</v>
      </c>
      <c r="CB167" s="77">
        <v>85.186999999999998</v>
      </c>
      <c r="CC167" s="77">
        <v>296.13799999999998</v>
      </c>
      <c r="CD167" s="77">
        <v>0</v>
      </c>
    </row>
    <row r="168" spans="1:82">
      <c r="A168" s="77" t="s">
        <v>1777</v>
      </c>
      <c r="B168" s="77">
        <v>132</v>
      </c>
      <c r="C168" s="77">
        <v>13</v>
      </c>
      <c r="D168" s="77">
        <v>8</v>
      </c>
      <c r="E168" s="77">
        <v>2016</v>
      </c>
      <c r="F168" s="77" t="s">
        <v>156</v>
      </c>
      <c r="G168" s="77" t="s">
        <v>1571</v>
      </c>
      <c r="H168" s="77" t="s">
        <v>1572</v>
      </c>
      <c r="I168" s="158"/>
      <c r="J168" s="78">
        <v>23949.546943084162</v>
      </c>
      <c r="K168" s="78">
        <v>196.25470209233254</v>
      </c>
      <c r="L168" s="78">
        <v>599.47562592169663</v>
      </c>
      <c r="M168" s="78">
        <v>4307.3830100903533</v>
      </c>
      <c r="N168" s="78">
        <v>4002.3575357305613</v>
      </c>
      <c r="O168" s="78">
        <v>3430.5765478438971</v>
      </c>
      <c r="P168" s="78">
        <v>2593.9161614931281</v>
      </c>
      <c r="Q168" s="78">
        <v>209.10315190862195</v>
      </c>
      <c r="R168" s="78">
        <v>185.40783637709026</v>
      </c>
      <c r="S168" s="78">
        <v>369.52705425556707</v>
      </c>
      <c r="T168" s="79"/>
      <c r="U168" s="78">
        <v>1120875791</v>
      </c>
      <c r="V168" s="78">
        <v>91136</v>
      </c>
      <c r="W168" s="78">
        <v>10535</v>
      </c>
      <c r="X168" s="78">
        <v>938758</v>
      </c>
      <c r="Y168" s="78">
        <v>1221978</v>
      </c>
      <c r="Z168" s="78">
        <v>2017640</v>
      </c>
      <c r="AA168" s="78">
        <v>533868</v>
      </c>
      <c r="AB168" s="78">
        <v>2960458</v>
      </c>
      <c r="AC168" s="78">
        <v>31665833.394869011</v>
      </c>
      <c r="AD168" s="78">
        <v>369.52705425556712</v>
      </c>
      <c r="AE168" s="79"/>
      <c r="AF168" s="78">
        <v>13462320837.551491</v>
      </c>
      <c r="AG168" s="78">
        <v>147555866.8270728</v>
      </c>
      <c r="AH168" s="78">
        <v>103619819.6133244</v>
      </c>
      <c r="AI168" s="78">
        <v>6700603207.3633814</v>
      </c>
      <c r="AJ168" s="78">
        <v>5750667690.0783072</v>
      </c>
      <c r="AK168" s="78"/>
      <c r="AL168" s="78"/>
      <c r="AM168" s="78">
        <v>406033553.59517783</v>
      </c>
      <c r="AN168" s="78"/>
      <c r="AO168" s="78"/>
      <c r="AP168" s="78">
        <v>26570800975.028755</v>
      </c>
      <c r="AQ168" s="79"/>
      <c r="AR168" s="78">
        <v>68334</v>
      </c>
      <c r="AS168" s="78">
        <v>22028</v>
      </c>
      <c r="AT168" s="78">
        <v>17</v>
      </c>
      <c r="AU168" s="78">
        <v>8</v>
      </c>
      <c r="AV168" s="78">
        <v>0</v>
      </c>
      <c r="AW168" s="78">
        <v>13</v>
      </c>
      <c r="AX168" s="78"/>
      <c r="AY168" s="79"/>
      <c r="AZ168" s="78">
        <v>288198.91000000009</v>
      </c>
      <c r="BA168" s="78">
        <v>1881322</v>
      </c>
      <c r="BB168" s="78">
        <v>104990</v>
      </c>
      <c r="BC168" s="78">
        <v>11743</v>
      </c>
      <c r="BD168" s="78">
        <v>0</v>
      </c>
      <c r="BE168" s="78">
        <v>125180</v>
      </c>
      <c r="BF168" s="78"/>
      <c r="BG168" s="79"/>
      <c r="BH168" s="78">
        <v>9.8810000000000002</v>
      </c>
      <c r="BI168" s="78">
        <v>0</v>
      </c>
      <c r="BJ168" s="78">
        <v>24426.464</v>
      </c>
      <c r="BK168" s="78">
        <v>4162.2920000000004</v>
      </c>
      <c r="BL168" s="78">
        <v>1676.7919100000001</v>
      </c>
      <c r="BM168" s="78">
        <v>0</v>
      </c>
      <c r="BN168" s="79"/>
      <c r="BO168" s="78">
        <v>1</v>
      </c>
      <c r="BP168" s="78">
        <v>0</v>
      </c>
      <c r="BQ168" s="78">
        <v>415</v>
      </c>
      <c r="BR168" s="78">
        <v>14</v>
      </c>
      <c r="BS168" s="78">
        <v>122</v>
      </c>
      <c r="BT168" s="78">
        <v>0</v>
      </c>
      <c r="BU168"/>
      <c r="BV168" s="77">
        <v>27881.272000000001</v>
      </c>
      <c r="BW168" s="77">
        <v>295.565</v>
      </c>
      <c r="BX168" s="77">
        <v>1579.998</v>
      </c>
      <c r="BY168" s="77">
        <v>37.874594999999999</v>
      </c>
      <c r="BZ168" s="77">
        <v>98.460314999999994</v>
      </c>
      <c r="CA168" s="77">
        <v>12.718</v>
      </c>
      <c r="CB168" s="77">
        <v>111.678</v>
      </c>
      <c r="CC168" s="77">
        <v>257.863</v>
      </c>
      <c r="CD168" s="77">
        <v>0</v>
      </c>
    </row>
    <row r="169" spans="1:82">
      <c r="A169" s="77" t="s">
        <v>1778</v>
      </c>
      <c r="B169" s="77">
        <v>133</v>
      </c>
      <c r="C169" s="77">
        <v>14</v>
      </c>
      <c r="D169" s="77">
        <v>8</v>
      </c>
      <c r="E169" s="77">
        <v>2017</v>
      </c>
      <c r="F169" s="77" t="s">
        <v>157</v>
      </c>
      <c r="G169" s="77" t="s">
        <v>1571</v>
      </c>
      <c r="H169" s="77" t="s">
        <v>1572</v>
      </c>
      <c r="I169" s="158"/>
      <c r="J169" s="78">
        <v>22238.146332654269</v>
      </c>
      <c r="K169" s="78">
        <v>195.39968228695935</v>
      </c>
      <c r="L169" s="78">
        <v>596.95367317882267</v>
      </c>
      <c r="M169" s="78">
        <v>3917.4211251825832</v>
      </c>
      <c r="N169" s="78">
        <v>4361.4501578477129</v>
      </c>
      <c r="O169" s="78">
        <v>3396.4729548754231</v>
      </c>
      <c r="P169" s="78">
        <v>2566.6169276728015</v>
      </c>
      <c r="Q169" s="78">
        <v>201.56733731594201</v>
      </c>
      <c r="R169" s="78">
        <v>181.92333192139427</v>
      </c>
      <c r="S169" s="78">
        <v>411.38497566614279</v>
      </c>
      <c r="T169" s="79"/>
      <c r="U169" s="78">
        <v>1227948841</v>
      </c>
      <c r="V169" s="78">
        <v>91136</v>
      </c>
      <c r="W169" s="78">
        <v>10535</v>
      </c>
      <c r="X169" s="78">
        <v>938758</v>
      </c>
      <c r="Y169" s="78">
        <v>1235665</v>
      </c>
      <c r="Z169" s="78">
        <v>2030719</v>
      </c>
      <c r="AA169" s="78">
        <v>531617</v>
      </c>
      <c r="AB169" s="78">
        <v>2951087</v>
      </c>
      <c r="AC169" s="78">
        <v>31687222</v>
      </c>
      <c r="AD169" s="78">
        <v>411.38497566614279</v>
      </c>
      <c r="AE169" s="79"/>
      <c r="AF169" s="78">
        <v>13758028052.00285</v>
      </c>
      <c r="AG169" s="78">
        <v>148690684.82229391</v>
      </c>
      <c r="AH169" s="78">
        <v>124028878.81582861</v>
      </c>
      <c r="AI169" s="78">
        <v>6340706813.0204067</v>
      </c>
      <c r="AJ169" s="78">
        <v>6418348523.0793467</v>
      </c>
      <c r="AK169" s="78"/>
      <c r="AL169" s="78"/>
      <c r="AM169" s="78">
        <v>405381620.21844047</v>
      </c>
      <c r="AN169" s="78"/>
      <c r="AO169" s="78"/>
      <c r="AP169" s="78">
        <v>27195184571.959164</v>
      </c>
      <c r="AQ169" s="79"/>
      <c r="AR169" s="78">
        <v>73694</v>
      </c>
      <c r="AS169" s="78">
        <v>25699</v>
      </c>
      <c r="AT169" s="78">
        <v>17</v>
      </c>
      <c r="AU169" s="78">
        <v>9</v>
      </c>
      <c r="AV169" s="78">
        <v>0</v>
      </c>
      <c r="AW169" s="78">
        <v>16</v>
      </c>
      <c r="AX169" s="78"/>
      <c r="AY169" s="79"/>
      <c r="AZ169" s="78">
        <v>315512.81000000011</v>
      </c>
      <c r="BA169" s="78">
        <v>2306442.44</v>
      </c>
      <c r="BB169" s="78">
        <v>104990</v>
      </c>
      <c r="BC169" s="78">
        <v>12051</v>
      </c>
      <c r="BD169" s="78">
        <v>0</v>
      </c>
      <c r="BE169" s="78">
        <v>178290</v>
      </c>
      <c r="BF169" s="78"/>
      <c r="BG169" s="79"/>
      <c r="BH169" s="78">
        <v>10.311</v>
      </c>
      <c r="BI169" s="78">
        <v>0</v>
      </c>
      <c r="BJ169" s="78">
        <v>24731.792000000001</v>
      </c>
      <c r="BK169" s="78">
        <v>3394.5590000000002</v>
      </c>
      <c r="BL169" s="78">
        <v>1704.7569999999996</v>
      </c>
      <c r="BM169" s="78">
        <v>0</v>
      </c>
      <c r="BN169" s="79"/>
      <c r="BO169" s="78">
        <v>1</v>
      </c>
      <c r="BP169" s="78">
        <v>0</v>
      </c>
      <c r="BQ169" s="78">
        <v>427</v>
      </c>
      <c r="BR169" s="78">
        <v>16</v>
      </c>
      <c r="BS169" s="78">
        <v>125</v>
      </c>
      <c r="BT169" s="78">
        <v>0</v>
      </c>
      <c r="BU169"/>
      <c r="BV169" s="77">
        <v>27208.878000000001</v>
      </c>
      <c r="BW169" s="77">
        <v>329.64100000000002</v>
      </c>
      <c r="BX169" s="77">
        <v>1485.329</v>
      </c>
      <c r="BY169" s="77">
        <v>43.24</v>
      </c>
      <c r="BZ169" s="77">
        <v>160.63800000000001</v>
      </c>
      <c r="CA169" s="77">
        <v>17.193999999999999</v>
      </c>
      <c r="CB169" s="77">
        <v>112.04</v>
      </c>
      <c r="CC169" s="77">
        <v>484.459</v>
      </c>
      <c r="CD169" s="77">
        <v>0</v>
      </c>
    </row>
    <row r="170" spans="1:82">
      <c r="A170" s="77" t="s">
        <v>1779</v>
      </c>
      <c r="B170" s="77">
        <v>134</v>
      </c>
      <c r="C170" s="77">
        <v>15</v>
      </c>
      <c r="D170" s="77">
        <v>8</v>
      </c>
      <c r="E170" s="77">
        <v>2018</v>
      </c>
      <c r="F170" s="77" t="s">
        <v>184</v>
      </c>
      <c r="G170" s="77" t="s">
        <v>1571</v>
      </c>
      <c r="H170" s="77" t="s">
        <v>1572</v>
      </c>
      <c r="I170" s="158"/>
      <c r="J170" s="78">
        <v>23691.853585070476</v>
      </c>
      <c r="K170" s="78">
        <v>184.37408912777641</v>
      </c>
      <c r="L170" s="78">
        <v>559.926162519581</v>
      </c>
      <c r="M170" s="78">
        <v>4157.4704444769468</v>
      </c>
      <c r="N170" s="78">
        <v>4179.5382774430263</v>
      </c>
      <c r="O170" s="78">
        <v>3349.2392701006729</v>
      </c>
      <c r="P170" s="78">
        <v>2540.3464509100882</v>
      </c>
      <c r="Q170" s="78">
        <v>186.09778887760601</v>
      </c>
      <c r="R170" s="78">
        <v>187.68417690451702</v>
      </c>
      <c r="S170" s="78">
        <v>416.60870594456611</v>
      </c>
      <c r="T170" s="79"/>
      <c r="U170" s="78">
        <v>1303604228</v>
      </c>
      <c r="V170" s="78">
        <v>91136</v>
      </c>
      <c r="W170" s="78">
        <v>10535</v>
      </c>
      <c r="X170" s="78">
        <v>938758</v>
      </c>
      <c r="Y170" s="78">
        <v>1246807</v>
      </c>
      <c r="Z170" s="78">
        <v>2040821</v>
      </c>
      <c r="AA170" s="78">
        <v>531466</v>
      </c>
      <c r="AB170" s="78">
        <v>2936184</v>
      </c>
      <c r="AC170" s="78">
        <v>32562521</v>
      </c>
      <c r="AD170" s="78">
        <v>416.60870594456611</v>
      </c>
      <c r="AE170" s="79"/>
      <c r="AF170" s="78">
        <v>14417518716.78624</v>
      </c>
      <c r="AG170" s="78">
        <v>132038116.5948365</v>
      </c>
      <c r="AH170" s="78">
        <v>119151726.9343686</v>
      </c>
      <c r="AI170" s="78">
        <v>6570627892.782588</v>
      </c>
      <c r="AJ170" s="78">
        <v>6160051669.5842562</v>
      </c>
      <c r="AK170" s="78"/>
      <c r="AL170" s="78"/>
      <c r="AM170" s="78">
        <v>404168988.85377192</v>
      </c>
      <c r="AN170" s="78"/>
      <c r="AO170" s="78"/>
      <c r="AP170" s="78">
        <v>27803557111.53606</v>
      </c>
      <c r="AQ170" s="79"/>
      <c r="AR170" s="78">
        <v>82055</v>
      </c>
      <c r="AS170" s="78">
        <v>28791</v>
      </c>
      <c r="AT170" s="78">
        <v>18</v>
      </c>
      <c r="AU170" s="78">
        <v>10</v>
      </c>
      <c r="AV170" s="78">
        <v>0</v>
      </c>
      <c r="AW170" s="78">
        <v>18</v>
      </c>
      <c r="AX170" s="78"/>
      <c r="AY170" s="79"/>
      <c r="AZ170" s="78">
        <v>354308.31000000046</v>
      </c>
      <c r="BA170" s="78">
        <v>2619973.2999999998</v>
      </c>
      <c r="BB170" s="78">
        <v>106970</v>
      </c>
      <c r="BC170" s="78">
        <v>12904</v>
      </c>
      <c r="BD170" s="78">
        <v>0</v>
      </c>
      <c r="BE170" s="78">
        <v>215878.54</v>
      </c>
      <c r="BF170" s="78"/>
      <c r="BG170" s="79"/>
      <c r="BH170" s="78">
        <v>10.544</v>
      </c>
      <c r="BI170" s="78">
        <v>0</v>
      </c>
      <c r="BJ170" s="78">
        <v>25564.727999999999</v>
      </c>
      <c r="BK170" s="78">
        <v>3277.3150000000001</v>
      </c>
      <c r="BL170" s="78">
        <v>1705.5260000000001</v>
      </c>
      <c r="BM170" s="78">
        <v>0</v>
      </c>
      <c r="BN170" s="79"/>
      <c r="BO170" s="78">
        <v>1</v>
      </c>
      <c r="BP170" s="78">
        <v>0</v>
      </c>
      <c r="BQ170" s="78">
        <v>421</v>
      </c>
      <c r="BR170" s="78">
        <v>17</v>
      </c>
      <c r="BS170" s="78">
        <v>119</v>
      </c>
      <c r="BT170" s="78">
        <v>0</v>
      </c>
      <c r="BU170"/>
      <c r="BV170" s="77">
        <v>27819.634999999998</v>
      </c>
      <c r="BW170" s="77">
        <v>368.04700000000003</v>
      </c>
      <c r="BX170" s="77">
        <v>1677.114</v>
      </c>
      <c r="BY170" s="77">
        <v>44.676000000000002</v>
      </c>
      <c r="BZ170" s="77">
        <v>185.40199999999999</v>
      </c>
      <c r="CA170" s="77">
        <v>22.367999999999999</v>
      </c>
      <c r="CB170" s="77">
        <v>80.722999999999999</v>
      </c>
      <c r="CC170" s="77">
        <v>360.14800000000002</v>
      </c>
      <c r="CD170" s="77">
        <v>0</v>
      </c>
    </row>
    <row r="171" spans="1:82">
      <c r="A171" s="77" t="s">
        <v>1780</v>
      </c>
      <c r="B171" s="77">
        <v>135</v>
      </c>
      <c r="C171" s="77">
        <v>16</v>
      </c>
      <c r="D171" s="77">
        <v>8</v>
      </c>
      <c r="E171" s="77">
        <v>2019</v>
      </c>
      <c r="F171" s="77" t="s">
        <v>159</v>
      </c>
      <c r="G171" s="77" t="s">
        <v>1571</v>
      </c>
      <c r="H171" s="77" t="s">
        <v>1572</v>
      </c>
      <c r="I171" s="158"/>
      <c r="J171" s="78">
        <v>22796.243444769298</v>
      </c>
      <c r="K171" s="78">
        <v>168.36762639281019</v>
      </c>
      <c r="L171" s="78">
        <v>564.74373981393865</v>
      </c>
      <c r="M171" s="78">
        <v>4063.9176413066366</v>
      </c>
      <c r="N171" s="78">
        <v>4024.8607988784584</v>
      </c>
      <c r="O171" s="78">
        <v>3273.1048798169568</v>
      </c>
      <c r="P171" s="78">
        <v>2528.3935959866844</v>
      </c>
      <c r="Q171" s="78">
        <v>180.28245694367001</v>
      </c>
      <c r="R171" s="78">
        <v>187.87404952755222</v>
      </c>
      <c r="S171" s="78">
        <v>423.68511654342433</v>
      </c>
      <c r="T171" s="79"/>
      <c r="U171" s="78">
        <v>1258123592</v>
      </c>
      <c r="V171" s="78">
        <v>91136</v>
      </c>
      <c r="W171" s="78">
        <v>10535</v>
      </c>
      <c r="X171" s="78">
        <v>938758</v>
      </c>
      <c r="Y171" s="78">
        <v>1259205</v>
      </c>
      <c r="Z171" s="78">
        <v>2049183</v>
      </c>
      <c r="AA171" s="78">
        <v>525006</v>
      </c>
      <c r="AB171" s="78">
        <v>2921436</v>
      </c>
      <c r="AC171" s="78">
        <v>33129338</v>
      </c>
      <c r="AD171" s="78">
        <v>423.68511654342427</v>
      </c>
      <c r="AE171" s="79"/>
      <c r="AF171" s="78">
        <v>13783434846.08651</v>
      </c>
      <c r="AG171" s="78">
        <v>127495285.62383181</v>
      </c>
      <c r="AH171" s="78">
        <v>126122271.80881441</v>
      </c>
      <c r="AI171" s="78">
        <v>6685526403.9063234</v>
      </c>
      <c r="AJ171" s="78">
        <v>5968949095.067255</v>
      </c>
      <c r="AK171" s="78">
        <v>0</v>
      </c>
      <c r="AL171" s="78">
        <v>0</v>
      </c>
      <c r="AM171" s="78">
        <v>397877590.64156675</v>
      </c>
      <c r="AN171" s="78">
        <v>0</v>
      </c>
      <c r="AO171" s="78">
        <v>0</v>
      </c>
      <c r="AP171" s="78">
        <v>27089405493.134304</v>
      </c>
      <c r="AQ171" s="79"/>
      <c r="AR171" s="78">
        <v>85134</v>
      </c>
      <c r="AS171" s="78">
        <v>31676</v>
      </c>
      <c r="AT171" s="78">
        <v>22</v>
      </c>
      <c r="AU171" s="78">
        <v>10</v>
      </c>
      <c r="AV171" s="78">
        <v>0</v>
      </c>
      <c r="AW171" s="78">
        <v>20</v>
      </c>
      <c r="AX171" s="78"/>
      <c r="AY171" s="79"/>
      <c r="AZ171" s="78">
        <v>373396.21</v>
      </c>
      <c r="BA171" s="78">
        <v>2928775.9000000008</v>
      </c>
      <c r="BB171" s="78">
        <v>109019.4</v>
      </c>
      <c r="BC171" s="78">
        <v>12904</v>
      </c>
      <c r="BD171" s="78">
        <v>0</v>
      </c>
      <c r="BE171" s="78">
        <v>278579.91600000003</v>
      </c>
      <c r="BF171" s="78"/>
      <c r="BG171" s="79"/>
      <c r="BH171" s="78">
        <v>10.166</v>
      </c>
      <c r="BI171" s="78">
        <v>0</v>
      </c>
      <c r="BJ171" s="78">
        <v>24570.335999999999</v>
      </c>
      <c r="BK171" s="78">
        <v>3292.5140000000001</v>
      </c>
      <c r="BL171" s="78">
        <v>1600.104</v>
      </c>
      <c r="BM171" s="78">
        <v>0</v>
      </c>
      <c r="BN171" s="79"/>
      <c r="BO171" s="78">
        <v>1</v>
      </c>
      <c r="BP171" s="78">
        <v>0</v>
      </c>
      <c r="BQ171" s="78">
        <v>426</v>
      </c>
      <c r="BR171" s="78">
        <v>18</v>
      </c>
      <c r="BS171" s="78">
        <v>116</v>
      </c>
      <c r="BT171" s="78">
        <v>0</v>
      </c>
      <c r="BU171"/>
      <c r="BV171" s="77">
        <v>27727.683000000001</v>
      </c>
      <c r="BW171" s="77">
        <v>284.64499999999998</v>
      </c>
      <c r="BX171" s="77">
        <v>1161.008</v>
      </c>
      <c r="BY171" s="77">
        <v>49.524000000000001</v>
      </c>
      <c r="BZ171" s="77">
        <v>192.09800000000001</v>
      </c>
      <c r="CA171" s="77">
        <v>9.7170000000000005</v>
      </c>
      <c r="CB171" s="77">
        <v>10.78</v>
      </c>
      <c r="CC171" s="77">
        <v>37.664999999999999</v>
      </c>
      <c r="CD171" s="77">
        <v>0</v>
      </c>
    </row>
    <row r="172" spans="1:82">
      <c r="A172" s="77" t="s">
        <v>1781</v>
      </c>
      <c r="B172" s="77">
        <v>136</v>
      </c>
      <c r="C172" s="77">
        <v>17</v>
      </c>
      <c r="D172" s="77">
        <v>8</v>
      </c>
      <c r="E172" s="77">
        <v>2020</v>
      </c>
      <c r="F172" s="77" t="s">
        <v>160</v>
      </c>
      <c r="G172" s="77" t="s">
        <v>1571</v>
      </c>
      <c r="H172" s="77" t="s">
        <v>1572</v>
      </c>
      <c r="I172" s="158"/>
      <c r="J172" s="78">
        <v>18210.397628992228</v>
      </c>
      <c r="K172" s="78">
        <v>183.3216260687561</v>
      </c>
      <c r="L172" s="78">
        <v>650.42324603581085</v>
      </c>
      <c r="M172" s="78">
        <v>3731.7866321055067</v>
      </c>
      <c r="N172" s="78">
        <v>3881.7260375809524</v>
      </c>
      <c r="O172" s="78">
        <v>2876.7947786506484</v>
      </c>
      <c r="P172" s="78">
        <v>2384.7708835235976</v>
      </c>
      <c r="Q172" s="78">
        <v>171.43879829112399</v>
      </c>
      <c r="R172" s="78">
        <v>169.49860980231807</v>
      </c>
      <c r="S172" s="78">
        <v>400.37869294227443</v>
      </c>
      <c r="T172" s="79"/>
      <c r="U172" s="78">
        <v>1217731045</v>
      </c>
      <c r="V172" s="78">
        <v>84446</v>
      </c>
      <c r="W172" s="78">
        <v>13156</v>
      </c>
      <c r="X172" s="78">
        <v>958720</v>
      </c>
      <c r="Y172" s="78">
        <v>1272765</v>
      </c>
      <c r="Z172" s="78">
        <v>2055680</v>
      </c>
      <c r="AA172" s="78">
        <v>526328</v>
      </c>
      <c r="AB172" s="78">
        <v>2907678</v>
      </c>
      <c r="AC172" s="78">
        <v>30046979</v>
      </c>
      <c r="AD172" s="78">
        <v>400.37869294227443</v>
      </c>
      <c r="AE172" s="79"/>
      <c r="AF172" s="78">
        <v>13077747978.923449</v>
      </c>
      <c r="AG172" s="78">
        <v>130949103.04322559</v>
      </c>
      <c r="AH172" s="78">
        <v>117755812.1152471</v>
      </c>
      <c r="AI172" s="78">
        <v>6236361372.7711172</v>
      </c>
      <c r="AJ172" s="78">
        <v>6023794136.9741192</v>
      </c>
      <c r="AK172" s="78">
        <v>0</v>
      </c>
      <c r="AL172" s="78">
        <v>0</v>
      </c>
      <c r="AM172" s="78">
        <v>379484283.9763664</v>
      </c>
      <c r="AN172" s="78">
        <v>0</v>
      </c>
      <c r="AO172" s="78">
        <v>0</v>
      </c>
      <c r="AP172" s="78">
        <v>25966092687.803524</v>
      </c>
      <c r="AQ172" s="79"/>
      <c r="AR172" s="78">
        <v>90169</v>
      </c>
      <c r="AS172" s="78">
        <v>34649</v>
      </c>
      <c r="AT172" s="78">
        <v>22</v>
      </c>
      <c r="AU172" s="78">
        <v>10</v>
      </c>
      <c r="AV172" s="78">
        <v>0</v>
      </c>
      <c r="AW172" s="78">
        <v>21</v>
      </c>
      <c r="AX172" s="78"/>
      <c r="AY172" s="79"/>
      <c r="AZ172" s="78">
        <v>400534.9</v>
      </c>
      <c r="BA172" s="78">
        <v>3323496.9999999991</v>
      </c>
      <c r="BB172" s="78">
        <v>109019.4</v>
      </c>
      <c r="BC172" s="78">
        <v>12904</v>
      </c>
      <c r="BD172" s="78">
        <v>0</v>
      </c>
      <c r="BE172" s="78">
        <v>285620.94799999997</v>
      </c>
      <c r="BF172" s="78"/>
      <c r="BG172" s="79"/>
      <c r="BH172" s="78">
        <v>8.8770000000000007</v>
      </c>
      <c r="BI172" s="78">
        <v>0</v>
      </c>
      <c r="BJ172" s="78">
        <v>19336.310000000001</v>
      </c>
      <c r="BK172" s="78">
        <v>3002.5439999999999</v>
      </c>
      <c r="BL172" s="78">
        <v>1376.3710000000001</v>
      </c>
      <c r="BM172" s="78">
        <v>0</v>
      </c>
      <c r="BN172" s="79"/>
      <c r="BO172" s="78">
        <v>1</v>
      </c>
      <c r="BP172" s="78">
        <v>0</v>
      </c>
      <c r="BQ172" s="78">
        <v>418</v>
      </c>
      <c r="BR172" s="78">
        <v>18</v>
      </c>
      <c r="BS172" s="78">
        <v>111</v>
      </c>
      <c r="BT172" s="78">
        <v>0</v>
      </c>
      <c r="BU172"/>
      <c r="BV172" s="77">
        <v>22354.491000000002</v>
      </c>
      <c r="BW172" s="77">
        <v>221.297</v>
      </c>
      <c r="BX172" s="77">
        <v>870.101</v>
      </c>
      <c r="BY172" s="77">
        <v>47.753999999999998</v>
      </c>
      <c r="BZ172" s="77">
        <v>151.74799999999999</v>
      </c>
      <c r="CA172" s="77">
        <v>11.11</v>
      </c>
      <c r="CB172" s="77">
        <v>39.457999999999998</v>
      </c>
      <c r="CC172" s="77">
        <v>28.143000000000001</v>
      </c>
      <c r="CD172" s="77">
        <v>0</v>
      </c>
    </row>
    <row r="173" spans="1:82">
      <c r="A173" s="77" t="s">
        <v>1782</v>
      </c>
      <c r="B173" s="77">
        <v>136</v>
      </c>
      <c r="C173" s="77">
        <v>18</v>
      </c>
      <c r="D173" s="77">
        <v>8</v>
      </c>
      <c r="E173" s="77">
        <v>2021</v>
      </c>
      <c r="F173" s="77" t="s">
        <v>161</v>
      </c>
      <c r="G173" s="77" t="s">
        <v>1571</v>
      </c>
      <c r="H173" s="77" t="s">
        <v>1572</v>
      </c>
      <c r="I173" s="158"/>
      <c r="J173" s="78">
        <v>22621.708936809926</v>
      </c>
      <c r="K173" s="78">
        <v>195.22276090229897</v>
      </c>
      <c r="L173" s="78">
        <v>538.82934893707852</v>
      </c>
      <c r="M173" s="78">
        <v>3969.2291756938998</v>
      </c>
      <c r="N173" s="78">
        <v>4124.9045738397526</v>
      </c>
      <c r="O173" s="78">
        <v>2794.7634898479942</v>
      </c>
      <c r="P173" s="78">
        <v>2449.2187859282872</v>
      </c>
      <c r="Q173" s="78">
        <v>168.760752318079</v>
      </c>
      <c r="R173" s="78">
        <v>179.02385724023694</v>
      </c>
      <c r="S173" s="78">
        <v>389.56894853905442</v>
      </c>
      <c r="T173" s="79"/>
      <c r="U173" s="78">
        <v>1368685177</v>
      </c>
      <c r="V173" s="78">
        <v>84446</v>
      </c>
      <c r="W173" s="78">
        <v>13156</v>
      </c>
      <c r="X173" s="78">
        <v>958720</v>
      </c>
      <c r="Y173" s="78">
        <v>1281935</v>
      </c>
      <c r="Z173" s="78">
        <v>2056280</v>
      </c>
      <c r="AA173" s="78">
        <v>527098</v>
      </c>
      <c r="AB173" s="78">
        <v>2890377</v>
      </c>
      <c r="AC173" s="78">
        <v>30787174</v>
      </c>
      <c r="AD173" s="78">
        <v>389.56894853905442</v>
      </c>
      <c r="AE173" s="79"/>
      <c r="AF173" s="78">
        <v>13845186909.989679</v>
      </c>
      <c r="AG173" s="78">
        <v>138775020.33485541</v>
      </c>
      <c r="AH173" s="78">
        <v>93954895.592723027</v>
      </c>
      <c r="AI173" s="78">
        <v>6554816313.2399845</v>
      </c>
      <c r="AJ173" s="78">
        <v>6066884244.8532</v>
      </c>
      <c r="AK173" s="78">
        <v>0</v>
      </c>
      <c r="AL173" s="78">
        <v>0</v>
      </c>
      <c r="AM173" s="78">
        <v>379402122.25025421</v>
      </c>
      <c r="AN173" s="78">
        <v>0</v>
      </c>
      <c r="AO173" s="78">
        <v>0</v>
      </c>
      <c r="AP173" s="78">
        <v>27079019506.260696</v>
      </c>
      <c r="AQ173" s="79"/>
      <c r="AR173" s="78">
        <v>98039</v>
      </c>
      <c r="AS173" s="78">
        <v>36870</v>
      </c>
      <c r="AT173" s="78">
        <v>21</v>
      </c>
      <c r="AU173" s="78">
        <v>12</v>
      </c>
      <c r="AV173" s="78">
        <v>0</v>
      </c>
      <c r="AW173" s="78">
        <v>23</v>
      </c>
      <c r="AX173" s="78"/>
      <c r="AY173" s="79"/>
      <c r="AZ173" s="78">
        <v>441392.70000000088</v>
      </c>
      <c r="BA173" s="78">
        <v>3626887.2000000631</v>
      </c>
      <c r="BB173" s="78">
        <v>107819.4</v>
      </c>
      <c r="BC173" s="78">
        <v>15685.5</v>
      </c>
      <c r="BD173" s="78">
        <v>0</v>
      </c>
      <c r="BE173" s="78">
        <v>337848.87199999997</v>
      </c>
      <c r="BF173" s="78"/>
      <c r="BG173" s="79"/>
      <c r="BH173" s="78">
        <v>9.6530000000000005</v>
      </c>
      <c r="BI173" s="78">
        <v>0</v>
      </c>
      <c r="BJ173" s="78">
        <v>24255.014999999999</v>
      </c>
      <c r="BK173" s="78">
        <v>3329.8510000000001</v>
      </c>
      <c r="BL173" s="78">
        <v>1446.8339999999998</v>
      </c>
      <c r="BM173" s="78">
        <v>0</v>
      </c>
      <c r="BN173" s="79"/>
      <c r="BO173" s="78">
        <v>1</v>
      </c>
      <c r="BP173" s="78">
        <v>0</v>
      </c>
      <c r="BQ173" s="78">
        <v>426</v>
      </c>
      <c r="BR173" s="78">
        <v>18</v>
      </c>
      <c r="BS173" s="78">
        <v>110</v>
      </c>
      <c r="BT173" s="78">
        <v>0</v>
      </c>
      <c r="BU173"/>
      <c r="BV173" s="77">
        <v>27116.257000000001</v>
      </c>
      <c r="BW173" s="77">
        <v>301.91800000000001</v>
      </c>
      <c r="BX173" s="77">
        <v>1193.451</v>
      </c>
      <c r="BY173" s="77">
        <v>51.267000000000003</v>
      </c>
      <c r="BZ173" s="77">
        <v>188.364</v>
      </c>
      <c r="CA173" s="77">
        <v>15.97</v>
      </c>
      <c r="CB173" s="77">
        <v>41.415999999999997</v>
      </c>
      <c r="CC173" s="77">
        <v>132.71</v>
      </c>
      <c r="CD173" s="77">
        <v>0</v>
      </c>
    </row>
    <row r="174" spans="1:82">
      <c r="A174" s="77" t="s">
        <v>1783</v>
      </c>
      <c r="B174" s="77">
        <v>136</v>
      </c>
      <c r="C174" s="77">
        <v>19</v>
      </c>
      <c r="D174" s="77">
        <v>8</v>
      </c>
      <c r="E174" s="77">
        <v>2022</v>
      </c>
      <c r="F174" s="77" t="s">
        <v>162</v>
      </c>
      <c r="G174" s="77" t="s">
        <v>1571</v>
      </c>
      <c r="H174" s="77" t="s">
        <v>1572</v>
      </c>
      <c r="I174" s="158"/>
      <c r="J174" s="78">
        <v>21286.149864726613</v>
      </c>
      <c r="K174" s="78">
        <v>175.14882286918933</v>
      </c>
      <c r="L174" s="78">
        <v>495.6531622807197</v>
      </c>
      <c r="M174" s="78">
        <v>3815.3330588895137</v>
      </c>
      <c r="N174" s="78">
        <v>4367.8035524686011</v>
      </c>
      <c r="O174" s="78">
        <v>2950.4887448980662</v>
      </c>
      <c r="P174" s="78">
        <v>2425.3537581248129</v>
      </c>
      <c r="Q174" s="78">
        <v>169.53384341064128</v>
      </c>
      <c r="R174" s="78">
        <v>172.69095671006008</v>
      </c>
      <c r="S174" s="78">
        <v>359.18603073458848</v>
      </c>
      <c r="T174" s="79"/>
      <c r="U174" s="78">
        <v>1485957296</v>
      </c>
      <c r="V174" s="78">
        <v>84446</v>
      </c>
      <c r="W174" s="78">
        <v>13156</v>
      </c>
      <c r="X174" s="78">
        <v>958720</v>
      </c>
      <c r="Y174" s="78">
        <v>1298834</v>
      </c>
      <c r="Z174" s="78">
        <v>2062548</v>
      </c>
      <c r="AA174" s="78">
        <v>529919</v>
      </c>
      <c r="AB174" s="78">
        <v>2879808</v>
      </c>
      <c r="AC174" s="78">
        <v>30071080.999999996</v>
      </c>
      <c r="AD174" s="78">
        <v>359.18603073458848</v>
      </c>
      <c r="AE174" s="79"/>
      <c r="AF174" s="78">
        <v>13446741499.759609</v>
      </c>
      <c r="AG174" s="78">
        <v>131667427.9248247</v>
      </c>
      <c r="AH174" s="78">
        <v>102375081.57755591</v>
      </c>
      <c r="AI174" s="78">
        <v>6182461741.3643026</v>
      </c>
      <c r="AJ174" s="78">
        <v>6646038615.1442261</v>
      </c>
      <c r="AK174" s="78">
        <v>0</v>
      </c>
      <c r="AL174" s="78">
        <v>0</v>
      </c>
      <c r="AM174" s="78">
        <v>371861815.45196664</v>
      </c>
      <c r="AN174" s="78">
        <v>0</v>
      </c>
      <c r="AO174" s="78">
        <v>0</v>
      </c>
      <c r="AP174" s="78">
        <v>26881146181.222485</v>
      </c>
      <c r="AQ174" s="79"/>
      <c r="AR174" s="78">
        <v>105148</v>
      </c>
      <c r="AS174" s="78">
        <v>38443</v>
      </c>
      <c r="AT174" s="78">
        <v>22</v>
      </c>
      <c r="AU174" s="78">
        <v>14</v>
      </c>
      <c r="AV174" s="78">
        <v>0</v>
      </c>
      <c r="AW174" s="78">
        <v>25</v>
      </c>
      <c r="AX174" s="78"/>
      <c r="AY174" s="79"/>
      <c r="AZ174" s="78">
        <v>484773.0000000319</v>
      </c>
      <c r="BA174" s="78">
        <v>3873921.9000000781</v>
      </c>
      <c r="BB174" s="78">
        <v>107838.6</v>
      </c>
      <c r="BC174" s="78">
        <v>17335.5</v>
      </c>
      <c r="BD174" s="78">
        <v>0</v>
      </c>
      <c r="BE174" s="78">
        <v>339179.071</v>
      </c>
      <c r="BF174" s="78"/>
      <c r="BG174" s="79"/>
      <c r="BH174" s="78"/>
      <c r="BI174" s="78"/>
      <c r="BJ174" s="78"/>
      <c r="BK174" s="78"/>
      <c r="BL174" s="78"/>
      <c r="BM174" s="78"/>
      <c r="BN174" s="79"/>
      <c r="BO174" s="78"/>
      <c r="BP174" s="78"/>
      <c r="BQ174" s="78"/>
      <c r="BR174" s="78"/>
      <c r="BS174" s="78"/>
      <c r="BT174" s="78"/>
      <c r="BU174"/>
      <c r="BV174" s="77"/>
      <c r="BW174" s="77"/>
      <c r="BX174" s="77"/>
      <c r="BY174" s="77"/>
      <c r="BZ174" s="77"/>
      <c r="CA174" s="77"/>
      <c r="CB174" s="77"/>
      <c r="CC174" s="77"/>
      <c r="CD174" s="77"/>
    </row>
    <row r="175" spans="1:82">
      <c r="A175" s="77" t="s">
        <v>2533</v>
      </c>
      <c r="B175" s="77">
        <v>136</v>
      </c>
      <c r="C175" s="77">
        <v>20</v>
      </c>
      <c r="D175" s="77">
        <v>8</v>
      </c>
      <c r="E175" s="77">
        <v>2023</v>
      </c>
      <c r="F175" s="77" t="s">
        <v>2526</v>
      </c>
      <c r="G175" s="77" t="s">
        <v>1571</v>
      </c>
      <c r="H175" s="77" t="s">
        <v>1572</v>
      </c>
      <c r="I175" s="158"/>
      <c r="J175" s="78"/>
      <c r="K175" s="78"/>
      <c r="L175" s="78"/>
      <c r="M175" s="78"/>
      <c r="N175" s="78"/>
      <c r="O175" s="78"/>
      <c r="P175" s="78"/>
      <c r="Q175" s="78"/>
      <c r="R175" s="78"/>
      <c r="S175" s="78"/>
      <c r="T175" s="79"/>
      <c r="U175" s="78"/>
      <c r="V175" s="78"/>
      <c r="W175" s="78"/>
      <c r="X175" s="78"/>
      <c r="Y175" s="78"/>
      <c r="Z175" s="78"/>
      <c r="AA175" s="78"/>
      <c r="AB175" s="78"/>
      <c r="AC175" s="78"/>
      <c r="AD175" s="78"/>
      <c r="AE175" s="79"/>
      <c r="AF175" s="78"/>
      <c r="AG175" s="78"/>
      <c r="AH175" s="78"/>
      <c r="AI175" s="78"/>
      <c r="AJ175" s="78"/>
      <c r="AK175" s="78"/>
      <c r="AL175" s="78"/>
      <c r="AM175" s="78"/>
      <c r="AN175" s="78"/>
      <c r="AO175" s="78"/>
      <c r="AP175" s="78"/>
      <c r="AQ175" s="79"/>
      <c r="AR175" s="78">
        <v>112242</v>
      </c>
      <c r="AS175" s="78">
        <v>39158</v>
      </c>
      <c r="AT175" s="78">
        <v>18</v>
      </c>
      <c r="AU175" s="78">
        <v>14</v>
      </c>
      <c r="AV175" s="78">
        <v>0</v>
      </c>
      <c r="AW175" s="78">
        <v>28</v>
      </c>
      <c r="AX175" s="78"/>
      <c r="AY175" s="79"/>
      <c r="AZ175" s="78">
        <v>527715.1000000746</v>
      </c>
      <c r="BA175" s="78">
        <v>4023094.200000077</v>
      </c>
      <c r="BB175" s="78">
        <v>107179.2</v>
      </c>
      <c r="BC175" s="78">
        <v>17335.5</v>
      </c>
      <c r="BD175" s="78">
        <v>0</v>
      </c>
      <c r="BE175" s="78">
        <v>334881.66200000007</v>
      </c>
      <c r="BF175" s="78"/>
      <c r="BG175" s="79"/>
      <c r="BH175" s="78"/>
      <c r="BI175" s="78"/>
      <c r="BJ175" s="78"/>
      <c r="BK175" s="78"/>
      <c r="BL175" s="78"/>
      <c r="BM175" s="78"/>
      <c r="BN175" s="79"/>
      <c r="BO175" s="78"/>
      <c r="BP175" s="78"/>
      <c r="BQ175" s="78"/>
      <c r="BR175" s="78"/>
      <c r="BS175" s="78"/>
      <c r="BT175" s="78"/>
      <c r="BU175"/>
      <c r="BV175" s="77"/>
      <c r="BW175" s="77"/>
      <c r="BX175" s="77"/>
      <c r="BY175" s="77"/>
      <c r="BZ175" s="77"/>
      <c r="CA175" s="77"/>
      <c r="CB175" s="77"/>
      <c r="CC175" s="77"/>
      <c r="CD175" s="77"/>
    </row>
    <row r="176" spans="1:82">
      <c r="A176" s="77" t="s">
        <v>2595</v>
      </c>
      <c r="B176" s="77">
        <v>136</v>
      </c>
      <c r="C176" s="77">
        <v>21</v>
      </c>
      <c r="D176" s="77">
        <v>8</v>
      </c>
      <c r="E176" s="77">
        <v>2024</v>
      </c>
      <c r="F176" s="77" t="s">
        <v>2588</v>
      </c>
      <c r="G176" s="77" t="s">
        <v>1571</v>
      </c>
      <c r="H176" s="77" t="s">
        <v>1572</v>
      </c>
      <c r="I176" s="158"/>
      <c r="J176" s="78"/>
      <c r="K176" s="78"/>
      <c r="L176" s="78"/>
      <c r="M176" s="78"/>
      <c r="N176" s="78"/>
      <c r="O176" s="78"/>
      <c r="P176" s="78"/>
      <c r="Q176" s="78"/>
      <c r="R176" s="78"/>
      <c r="S176" s="78"/>
      <c r="T176" s="79"/>
      <c r="U176" s="78"/>
      <c r="V176" s="78"/>
      <c r="W176" s="78"/>
      <c r="X176" s="78"/>
      <c r="Y176" s="78"/>
      <c r="Z176" s="78"/>
      <c r="AA176" s="78"/>
      <c r="AB176" s="78"/>
      <c r="AC176" s="78"/>
      <c r="AD176" s="78"/>
      <c r="AE176" s="79"/>
      <c r="AF176" s="78"/>
      <c r="AG176" s="78"/>
      <c r="AH176" s="78"/>
      <c r="AI176" s="78"/>
      <c r="AJ176" s="78"/>
      <c r="AK176" s="78"/>
      <c r="AL176" s="78"/>
      <c r="AM176" s="78"/>
      <c r="AN176" s="78"/>
      <c r="AO176" s="78"/>
      <c r="AP176" s="78"/>
      <c r="AQ176" s="79"/>
      <c r="AR176" s="78"/>
      <c r="AS176" s="78"/>
      <c r="AT176" s="78"/>
      <c r="AU176" s="78"/>
      <c r="AV176" s="78"/>
      <c r="AW176" s="78"/>
      <c r="AX176" s="78"/>
      <c r="AY176" s="79"/>
      <c r="AZ176" s="78"/>
      <c r="BA176" s="78"/>
      <c r="BB176" s="78"/>
      <c r="BC176" s="78"/>
      <c r="BD176" s="78"/>
      <c r="BE176" s="78"/>
      <c r="BF176" s="78"/>
      <c r="BG176" s="79"/>
      <c r="BH176" s="78"/>
      <c r="BI176" s="78"/>
      <c r="BJ176" s="78"/>
      <c r="BK176" s="78"/>
      <c r="BL176" s="78"/>
      <c r="BM176" s="78"/>
      <c r="BN176" s="79"/>
      <c r="BO176" s="78"/>
      <c r="BP176" s="78"/>
      <c r="BQ176" s="78"/>
      <c r="BR176" s="78"/>
      <c r="BS176" s="78"/>
      <c r="BT176" s="78"/>
      <c r="BU176"/>
      <c r="BV176" s="77"/>
      <c r="BW176" s="77"/>
      <c r="BX176" s="77"/>
      <c r="BY176" s="77"/>
      <c r="BZ176" s="77"/>
      <c r="CA176" s="77"/>
      <c r="CB176" s="77"/>
      <c r="CC176" s="77"/>
      <c r="CD176" s="77"/>
    </row>
    <row r="177" spans="1:82">
      <c r="A177" s="77" t="s">
        <v>1784</v>
      </c>
      <c r="B177" s="77">
        <v>137</v>
      </c>
      <c r="C177" s="77">
        <v>1</v>
      </c>
      <c r="D177" s="77">
        <v>9</v>
      </c>
      <c r="E177" s="77">
        <v>1990</v>
      </c>
      <c r="F177" s="77" t="s">
        <v>788</v>
      </c>
      <c r="G177" s="77" t="s">
        <v>1573</v>
      </c>
      <c r="H177" s="77" t="s">
        <v>1574</v>
      </c>
      <c r="I177" s="158"/>
      <c r="J177" s="78">
        <v>5926.1014805492086</v>
      </c>
      <c r="K177" s="78">
        <v>388.4096916671308</v>
      </c>
      <c r="L177" s="78">
        <v>296.12501399933348</v>
      </c>
      <c r="M177" s="78">
        <v>1677.5754530575671</v>
      </c>
      <c r="N177" s="78">
        <v>1846.67715068558</v>
      </c>
      <c r="O177" s="78">
        <v>1777.476816544679</v>
      </c>
      <c r="P177" s="78">
        <v>1738.701449182347</v>
      </c>
      <c r="Q177" s="78">
        <v>119.185484905012</v>
      </c>
      <c r="R177" s="78">
        <v>0</v>
      </c>
      <c r="S177" s="78">
        <v>138.48745</v>
      </c>
      <c r="T177" s="79"/>
      <c r="U177" s="78">
        <v>814502560</v>
      </c>
      <c r="V177" s="78">
        <v>86752</v>
      </c>
      <c r="W177" s="78">
        <v>3425</v>
      </c>
      <c r="X177" s="78">
        <v>544528</v>
      </c>
      <c r="Y177" s="78">
        <v>573521</v>
      </c>
      <c r="Z177" s="78">
        <v>731097</v>
      </c>
      <c r="AA177" s="78">
        <v>422176</v>
      </c>
      <c r="AB177" s="78">
        <v>1935168</v>
      </c>
      <c r="AC177" s="78">
        <v>0</v>
      </c>
      <c r="AD177" s="78">
        <v>138.48745</v>
      </c>
      <c r="AE177" s="79"/>
      <c r="AF177" s="78"/>
      <c r="AG177" s="78"/>
      <c r="AH177" s="78"/>
      <c r="AI177" s="78"/>
      <c r="AJ177" s="78"/>
      <c r="AK177" s="78"/>
      <c r="AL177" s="78"/>
      <c r="AM177" s="78"/>
      <c r="AN177" s="78"/>
      <c r="AO177" s="78"/>
      <c r="AP177" s="78"/>
      <c r="AQ177" s="79"/>
      <c r="AR177" s="78"/>
      <c r="AS177" s="78"/>
      <c r="AT177" s="78"/>
      <c r="AU177" s="78"/>
      <c r="AV177" s="78"/>
      <c r="AW177" s="78"/>
      <c r="AX177" s="78"/>
      <c r="AY177" s="79"/>
      <c r="AZ177" s="78"/>
      <c r="BA177" s="78"/>
      <c r="BB177" s="78"/>
      <c r="BC177" s="78"/>
      <c r="BD177" s="78"/>
      <c r="BE177" s="78"/>
      <c r="BF177" s="78"/>
      <c r="BG177" s="79"/>
      <c r="BH177" s="78" t="s">
        <v>789</v>
      </c>
      <c r="BI177" s="78" t="s">
        <v>789</v>
      </c>
      <c r="BJ177" s="78" t="s">
        <v>789</v>
      </c>
      <c r="BK177" s="78" t="s">
        <v>789</v>
      </c>
      <c r="BL177" s="78" t="s">
        <v>789</v>
      </c>
      <c r="BM177" s="78" t="s">
        <v>789</v>
      </c>
      <c r="BN177" s="79"/>
      <c r="BO177" s="78" t="s">
        <v>789</v>
      </c>
      <c r="BP177" s="78" t="s">
        <v>789</v>
      </c>
      <c r="BQ177" s="78" t="s">
        <v>789</v>
      </c>
      <c r="BR177" s="78" t="s">
        <v>789</v>
      </c>
      <c r="BS177" s="78" t="s">
        <v>789</v>
      </c>
      <c r="BT177" s="78" t="s">
        <v>789</v>
      </c>
      <c r="BU177"/>
      <c r="BV177" s="77"/>
      <c r="BW177" s="77"/>
      <c r="BX177" s="77"/>
      <c r="BY177" s="77"/>
      <c r="BZ177" s="77"/>
      <c r="CA177" s="77"/>
      <c r="CB177" s="77"/>
      <c r="CC177" s="77"/>
      <c r="CD177" s="77"/>
    </row>
    <row r="178" spans="1:82">
      <c r="A178" s="77" t="s">
        <v>1785</v>
      </c>
      <c r="B178" s="77">
        <v>138</v>
      </c>
      <c r="C178" s="77">
        <v>2</v>
      </c>
      <c r="D178" s="77">
        <v>9</v>
      </c>
      <c r="E178" s="77">
        <v>2005</v>
      </c>
      <c r="F178" s="77" t="s">
        <v>790</v>
      </c>
      <c r="G178" s="1029" t="s">
        <v>1573</v>
      </c>
      <c r="H178" s="77" t="s">
        <v>1574</v>
      </c>
      <c r="I178" s="158"/>
      <c r="J178" s="78">
        <v>5665.3403407887581</v>
      </c>
      <c r="K178" s="78">
        <v>234.8414793011047</v>
      </c>
      <c r="L178" s="78">
        <v>334.88168167626429</v>
      </c>
      <c r="M178" s="78">
        <v>2803.8110640861082</v>
      </c>
      <c r="N178" s="78">
        <v>2812.281428945229</v>
      </c>
      <c r="O178" s="78">
        <v>2584.7389498825878</v>
      </c>
      <c r="P178" s="78">
        <v>1812.229755025372</v>
      </c>
      <c r="Q178" s="78">
        <v>118.388202063254</v>
      </c>
      <c r="R178" s="78">
        <v>0</v>
      </c>
      <c r="S178" s="78">
        <v>243.82389983229001</v>
      </c>
      <c r="T178" s="79"/>
      <c r="U178" s="78">
        <v>835218620</v>
      </c>
      <c r="V178" s="78">
        <v>72047</v>
      </c>
      <c r="W178" s="78">
        <v>4444</v>
      </c>
      <c r="X178" s="78">
        <v>524647</v>
      </c>
      <c r="Y178" s="78">
        <v>721820</v>
      </c>
      <c r="Z178" s="78">
        <v>1230248</v>
      </c>
      <c r="AA178" s="78">
        <v>360380</v>
      </c>
      <c r="AB178" s="78">
        <v>2009498</v>
      </c>
      <c r="AC178" s="78">
        <v>0</v>
      </c>
      <c r="AD178" s="78">
        <v>243.82389983229001</v>
      </c>
      <c r="AE178" s="79"/>
      <c r="AF178" s="78"/>
      <c r="AG178" s="78"/>
      <c r="AH178" s="78"/>
      <c r="AI178" s="78"/>
      <c r="AJ178" s="78"/>
      <c r="AK178" s="78"/>
      <c r="AL178" s="78"/>
      <c r="AM178" s="78"/>
      <c r="AN178" s="78"/>
      <c r="AO178" s="78"/>
      <c r="AP178" s="78"/>
      <c r="AQ178" s="79"/>
      <c r="AR178" s="78"/>
      <c r="AS178" s="78"/>
      <c r="AT178" s="78"/>
      <c r="AU178" s="78"/>
      <c r="AV178" s="78"/>
      <c r="AW178" s="78"/>
      <c r="AX178" s="78"/>
      <c r="AY178" s="79"/>
      <c r="AZ178" s="78"/>
      <c r="BA178" s="78"/>
      <c r="BB178" s="78"/>
      <c r="BC178" s="78"/>
      <c r="BD178" s="78"/>
      <c r="BE178" s="78"/>
      <c r="BF178" s="78"/>
      <c r="BG178" s="79"/>
      <c r="BH178" s="78" t="s">
        <v>789</v>
      </c>
      <c r="BI178" s="78" t="s">
        <v>789</v>
      </c>
      <c r="BJ178" s="78" t="s">
        <v>789</v>
      </c>
      <c r="BK178" s="78" t="s">
        <v>789</v>
      </c>
      <c r="BL178" s="78" t="s">
        <v>789</v>
      </c>
      <c r="BM178" s="78" t="s">
        <v>789</v>
      </c>
      <c r="BN178" s="79"/>
      <c r="BO178" s="78" t="s">
        <v>789</v>
      </c>
      <c r="BP178" s="78" t="s">
        <v>789</v>
      </c>
      <c r="BQ178" s="78" t="s">
        <v>789</v>
      </c>
      <c r="BR178" s="78" t="s">
        <v>789</v>
      </c>
      <c r="BS178" s="78" t="s">
        <v>789</v>
      </c>
      <c r="BT178" s="78" t="s">
        <v>789</v>
      </c>
      <c r="BU178"/>
      <c r="BV178" s="77"/>
      <c r="BW178" s="77"/>
      <c r="BX178" s="77"/>
      <c r="BY178" s="77"/>
      <c r="BZ178" s="77"/>
      <c r="CA178" s="77"/>
      <c r="CB178" s="77"/>
      <c r="CC178" s="77"/>
      <c r="CD178" s="77"/>
    </row>
    <row r="179" spans="1:82">
      <c r="A179" s="77" t="s">
        <v>1786</v>
      </c>
      <c r="B179" s="77">
        <v>139</v>
      </c>
      <c r="C179" s="77">
        <v>3</v>
      </c>
      <c r="D179" s="77">
        <v>9</v>
      </c>
      <c r="E179" s="77">
        <v>2006</v>
      </c>
      <c r="F179" s="77" t="s">
        <v>791</v>
      </c>
      <c r="G179" s="1029" t="s">
        <v>1573</v>
      </c>
      <c r="H179" s="77" t="s">
        <v>1574</v>
      </c>
      <c r="I179" s="158"/>
      <c r="J179" s="78" t="s">
        <v>789</v>
      </c>
      <c r="K179" s="78" t="s">
        <v>789</v>
      </c>
      <c r="L179" s="78" t="s">
        <v>789</v>
      </c>
      <c r="M179" s="78" t="s">
        <v>789</v>
      </c>
      <c r="N179" s="78" t="s">
        <v>789</v>
      </c>
      <c r="O179" s="78" t="s">
        <v>789</v>
      </c>
      <c r="P179" s="78" t="s">
        <v>789</v>
      </c>
      <c r="Q179" s="78" t="s">
        <v>789</v>
      </c>
      <c r="R179" s="78" t="s">
        <v>789</v>
      </c>
      <c r="S179" s="78" t="s">
        <v>789</v>
      </c>
      <c r="T179" s="79"/>
      <c r="U179" s="78" t="s">
        <v>789</v>
      </c>
      <c r="V179" s="78" t="s">
        <v>789</v>
      </c>
      <c r="W179" s="78" t="s">
        <v>789</v>
      </c>
      <c r="X179" s="78" t="s">
        <v>789</v>
      </c>
      <c r="Y179" s="78" t="s">
        <v>789</v>
      </c>
      <c r="Z179" s="78" t="s">
        <v>789</v>
      </c>
      <c r="AA179" s="78" t="s">
        <v>789</v>
      </c>
      <c r="AB179" s="78" t="s">
        <v>789</v>
      </c>
      <c r="AC179" s="78" t="s">
        <v>789</v>
      </c>
      <c r="AD179" s="78" t="s">
        <v>789</v>
      </c>
      <c r="AE179" s="79"/>
      <c r="AF179" s="78" t="s">
        <v>789</v>
      </c>
      <c r="AG179" s="78" t="s">
        <v>789</v>
      </c>
      <c r="AH179" s="78" t="s">
        <v>789</v>
      </c>
      <c r="AI179" s="78" t="s">
        <v>789</v>
      </c>
      <c r="AJ179" s="78" t="s">
        <v>789</v>
      </c>
      <c r="AK179" s="78" t="s">
        <v>789</v>
      </c>
      <c r="AL179" s="78" t="s">
        <v>789</v>
      </c>
      <c r="AM179" s="78" t="s">
        <v>789</v>
      </c>
      <c r="AN179" s="78" t="s">
        <v>789</v>
      </c>
      <c r="AO179" s="78" t="s">
        <v>789</v>
      </c>
      <c r="AP179" s="78"/>
      <c r="AQ179" s="79"/>
      <c r="AR179" s="78" t="s">
        <v>789</v>
      </c>
      <c r="AS179" s="78" t="s">
        <v>789</v>
      </c>
      <c r="AT179" s="78" t="s">
        <v>789</v>
      </c>
      <c r="AU179" s="78" t="s">
        <v>789</v>
      </c>
      <c r="AV179" s="78" t="s">
        <v>789</v>
      </c>
      <c r="AW179" s="78" t="s">
        <v>789</v>
      </c>
      <c r="AX179" s="78" t="s">
        <v>789</v>
      </c>
      <c r="AY179" s="79"/>
      <c r="AZ179" s="78" t="s">
        <v>789</v>
      </c>
      <c r="BA179" s="78" t="s">
        <v>789</v>
      </c>
      <c r="BB179" s="78" t="s">
        <v>789</v>
      </c>
      <c r="BC179" s="78" t="s">
        <v>789</v>
      </c>
      <c r="BD179" s="78" t="s">
        <v>789</v>
      </c>
      <c r="BE179" s="78" t="s">
        <v>789</v>
      </c>
      <c r="BF179" s="78" t="s">
        <v>789</v>
      </c>
      <c r="BG179" s="79"/>
      <c r="BH179" s="78" t="s">
        <v>789</v>
      </c>
      <c r="BI179" s="78" t="s">
        <v>789</v>
      </c>
      <c r="BJ179" s="78" t="s">
        <v>789</v>
      </c>
      <c r="BK179" s="78" t="s">
        <v>789</v>
      </c>
      <c r="BL179" s="78" t="s">
        <v>789</v>
      </c>
      <c r="BM179" s="78" t="s">
        <v>789</v>
      </c>
      <c r="BN179" s="79"/>
      <c r="BO179" s="78" t="s">
        <v>789</v>
      </c>
      <c r="BP179" s="78" t="s">
        <v>789</v>
      </c>
      <c r="BQ179" s="78" t="s">
        <v>789</v>
      </c>
      <c r="BR179" s="78" t="s">
        <v>789</v>
      </c>
      <c r="BS179" s="78" t="s">
        <v>789</v>
      </c>
      <c r="BT179" s="78" t="s">
        <v>789</v>
      </c>
      <c r="BU179"/>
      <c r="BV179" s="77"/>
      <c r="BW179" s="77"/>
      <c r="BX179" s="77"/>
      <c r="BY179" s="77"/>
      <c r="BZ179" s="77"/>
      <c r="CA179" s="77"/>
      <c r="CB179" s="77"/>
      <c r="CC179" s="77"/>
      <c r="CD179" s="77"/>
    </row>
    <row r="180" spans="1:82">
      <c r="A180" s="77" t="s">
        <v>1787</v>
      </c>
      <c r="B180" s="77">
        <v>140</v>
      </c>
      <c r="C180" s="77">
        <v>4</v>
      </c>
      <c r="D180" s="77">
        <v>9</v>
      </c>
      <c r="E180" s="77">
        <v>2007</v>
      </c>
      <c r="F180" s="77" t="s">
        <v>792</v>
      </c>
      <c r="G180" s="77" t="s">
        <v>1573</v>
      </c>
      <c r="H180" s="77" t="s">
        <v>1574</v>
      </c>
      <c r="I180" s="158"/>
      <c r="J180" s="78">
        <v>5723.3330413410804</v>
      </c>
      <c r="K180" s="78">
        <v>210.47444465165441</v>
      </c>
      <c r="L180" s="78">
        <v>308.6821830696332</v>
      </c>
      <c r="M180" s="78">
        <v>2638.8734157859972</v>
      </c>
      <c r="N180" s="78">
        <v>3052.6508022395851</v>
      </c>
      <c r="O180" s="78">
        <v>2531.6897262050952</v>
      </c>
      <c r="P180" s="78">
        <v>1801.262200998777</v>
      </c>
      <c r="Q180" s="78">
        <v>124.824077768526</v>
      </c>
      <c r="R180" s="78">
        <v>0</v>
      </c>
      <c r="S180" s="78">
        <v>232.99890435127</v>
      </c>
      <c r="T180" s="79"/>
      <c r="U180" s="78">
        <v>924534254</v>
      </c>
      <c r="V180" s="78">
        <v>67636</v>
      </c>
      <c r="W180" s="78">
        <v>4815</v>
      </c>
      <c r="X180" s="78">
        <v>620963</v>
      </c>
      <c r="Y180" s="78">
        <v>740354</v>
      </c>
      <c r="Z180" s="78">
        <v>1252658</v>
      </c>
      <c r="AA180" s="78">
        <v>352739</v>
      </c>
      <c r="AB180" s="78">
        <v>2006701</v>
      </c>
      <c r="AC180" s="78">
        <v>0</v>
      </c>
      <c r="AD180" s="78">
        <v>232.99890435127011</v>
      </c>
      <c r="AE180" s="79"/>
      <c r="AF180" s="78"/>
      <c r="AG180" s="78"/>
      <c r="AH180" s="78"/>
      <c r="AI180" s="78"/>
      <c r="AJ180" s="78"/>
      <c r="AK180" s="78"/>
      <c r="AL180" s="78"/>
      <c r="AM180" s="78"/>
      <c r="AN180" s="78"/>
      <c r="AO180" s="78"/>
      <c r="AP180" s="78"/>
      <c r="AQ180" s="79"/>
      <c r="AR180" s="78"/>
      <c r="AS180" s="78"/>
      <c r="AT180" s="78"/>
      <c r="AU180" s="78"/>
      <c r="AV180" s="78"/>
      <c r="AW180" s="78"/>
      <c r="AX180" s="78"/>
      <c r="AY180" s="79"/>
      <c r="AZ180" s="78"/>
      <c r="BA180" s="78"/>
      <c r="BB180" s="78"/>
      <c r="BC180" s="78"/>
      <c r="BD180" s="78"/>
      <c r="BE180" s="78"/>
      <c r="BF180" s="78"/>
      <c r="BG180" s="79"/>
      <c r="BH180" s="78" t="s">
        <v>789</v>
      </c>
      <c r="BI180" s="78" t="s">
        <v>789</v>
      </c>
      <c r="BJ180" s="78" t="s">
        <v>789</v>
      </c>
      <c r="BK180" s="78" t="s">
        <v>789</v>
      </c>
      <c r="BL180" s="78" t="s">
        <v>789</v>
      </c>
      <c r="BM180" s="78" t="s">
        <v>789</v>
      </c>
      <c r="BN180" s="79"/>
      <c r="BO180" s="78" t="s">
        <v>789</v>
      </c>
      <c r="BP180" s="78" t="s">
        <v>789</v>
      </c>
      <c r="BQ180" s="78" t="s">
        <v>789</v>
      </c>
      <c r="BR180" s="78" t="s">
        <v>789</v>
      </c>
      <c r="BS180" s="78" t="s">
        <v>789</v>
      </c>
      <c r="BT180" s="78" t="s">
        <v>789</v>
      </c>
      <c r="BU180"/>
      <c r="BV180" s="77"/>
      <c r="BW180" s="77"/>
      <c r="BX180" s="77"/>
      <c r="BY180" s="77"/>
      <c r="BZ180" s="77"/>
      <c r="CA180" s="77"/>
      <c r="CB180" s="77"/>
      <c r="CC180" s="77"/>
      <c r="CD180" s="77"/>
    </row>
    <row r="181" spans="1:82">
      <c r="A181" s="77" t="s">
        <v>1788</v>
      </c>
      <c r="B181" s="77">
        <v>141</v>
      </c>
      <c r="C181" s="77">
        <v>5</v>
      </c>
      <c r="D181" s="77">
        <v>9</v>
      </c>
      <c r="E181" s="77">
        <v>2008</v>
      </c>
      <c r="F181" s="77" t="s">
        <v>793</v>
      </c>
      <c r="G181" s="77" t="s">
        <v>1573</v>
      </c>
      <c r="H181" s="77" t="s">
        <v>1574</v>
      </c>
      <c r="I181" s="158"/>
      <c r="J181" s="78">
        <v>5463.9677157551287</v>
      </c>
      <c r="K181" s="78">
        <v>150.8735462331469</v>
      </c>
      <c r="L181" s="78">
        <v>275.77985495404488</v>
      </c>
      <c r="M181" s="78">
        <v>2928.2850093798779</v>
      </c>
      <c r="N181" s="78">
        <v>2794.1363139844948</v>
      </c>
      <c r="O181" s="78">
        <v>2466.7075773496258</v>
      </c>
      <c r="P181" s="78">
        <v>1741.382966573161</v>
      </c>
      <c r="Q181" s="78">
        <v>122.636102057521</v>
      </c>
      <c r="R181" s="78">
        <v>0</v>
      </c>
      <c r="S181" s="78">
        <v>255.9363988908901</v>
      </c>
      <c r="T181" s="79"/>
      <c r="U181" s="78">
        <v>927920220</v>
      </c>
      <c r="V181" s="78">
        <v>67636</v>
      </c>
      <c r="W181" s="78">
        <v>4815</v>
      </c>
      <c r="X181" s="78">
        <v>620963</v>
      </c>
      <c r="Y181" s="78">
        <v>747665</v>
      </c>
      <c r="Z181" s="78">
        <v>1263343</v>
      </c>
      <c r="AA181" s="78">
        <v>341402</v>
      </c>
      <c r="AB181" s="78">
        <v>2003954</v>
      </c>
      <c r="AC181" s="78">
        <v>0</v>
      </c>
      <c r="AD181" s="78">
        <v>255.93639889088999</v>
      </c>
      <c r="AE181" s="79"/>
      <c r="AF181" s="78"/>
      <c r="AG181" s="78"/>
      <c r="AH181" s="78"/>
      <c r="AI181" s="78"/>
      <c r="AJ181" s="78"/>
      <c r="AK181" s="78"/>
      <c r="AL181" s="78"/>
      <c r="AM181" s="78"/>
      <c r="AN181" s="78"/>
      <c r="AO181" s="78"/>
      <c r="AP181" s="78"/>
      <c r="AQ181" s="79"/>
      <c r="AR181" s="78"/>
      <c r="AS181" s="78"/>
      <c r="AT181" s="78"/>
      <c r="AU181" s="78"/>
      <c r="AV181" s="78"/>
      <c r="AW181" s="78"/>
      <c r="AX181" s="78"/>
      <c r="AY181" s="79"/>
      <c r="AZ181" s="78"/>
      <c r="BA181" s="78"/>
      <c r="BB181" s="78"/>
      <c r="BC181" s="78"/>
      <c r="BD181" s="78"/>
      <c r="BE181" s="78"/>
      <c r="BF181" s="78"/>
      <c r="BG181" s="79"/>
      <c r="BH181" s="78" t="s">
        <v>789</v>
      </c>
      <c r="BI181" s="78" t="s">
        <v>789</v>
      </c>
      <c r="BJ181" s="78" t="s">
        <v>789</v>
      </c>
      <c r="BK181" s="78" t="s">
        <v>789</v>
      </c>
      <c r="BL181" s="78" t="s">
        <v>789</v>
      </c>
      <c r="BM181" s="78" t="s">
        <v>789</v>
      </c>
      <c r="BN181" s="79"/>
      <c r="BO181" s="78" t="s">
        <v>789</v>
      </c>
      <c r="BP181" s="78" t="s">
        <v>789</v>
      </c>
      <c r="BQ181" s="78" t="s">
        <v>789</v>
      </c>
      <c r="BR181" s="78" t="s">
        <v>789</v>
      </c>
      <c r="BS181" s="78" t="s">
        <v>789</v>
      </c>
      <c r="BT181" s="78" t="s">
        <v>789</v>
      </c>
      <c r="BU181"/>
      <c r="BV181" s="77"/>
      <c r="BW181" s="77"/>
      <c r="BX181" s="77"/>
      <c r="BY181" s="77"/>
      <c r="BZ181" s="77"/>
      <c r="CA181" s="77"/>
      <c r="CB181" s="77"/>
      <c r="CC181" s="77"/>
      <c r="CD181" s="77"/>
    </row>
    <row r="182" spans="1:82">
      <c r="A182" s="77" t="s">
        <v>1789</v>
      </c>
      <c r="B182" s="77">
        <v>142</v>
      </c>
      <c r="C182" s="77">
        <v>6</v>
      </c>
      <c r="D182" s="77">
        <v>9</v>
      </c>
      <c r="E182" s="77">
        <v>2009</v>
      </c>
      <c r="F182" s="77" t="s">
        <v>177</v>
      </c>
      <c r="G182" s="77" t="s">
        <v>1573</v>
      </c>
      <c r="H182" s="77" t="s">
        <v>1574</v>
      </c>
      <c r="I182" s="158"/>
      <c r="J182" s="78">
        <v>4671.5332839292596</v>
      </c>
      <c r="K182" s="78">
        <v>162.99162324204119</v>
      </c>
      <c r="L182" s="78">
        <v>316.38391883483769</v>
      </c>
      <c r="M182" s="78">
        <v>2923.7609281184218</v>
      </c>
      <c r="N182" s="78">
        <v>2441.07183156774</v>
      </c>
      <c r="O182" s="78">
        <v>2519.437121753183</v>
      </c>
      <c r="P182" s="78">
        <v>1661.278084139185</v>
      </c>
      <c r="Q182" s="78">
        <v>116.639838868556</v>
      </c>
      <c r="R182" s="78">
        <v>0</v>
      </c>
      <c r="S182" s="78">
        <v>232.28388980263989</v>
      </c>
      <c r="T182" s="79"/>
      <c r="U182" s="78">
        <v>767967249</v>
      </c>
      <c r="V182" s="78">
        <v>69417</v>
      </c>
      <c r="W182" s="78">
        <v>6476</v>
      </c>
      <c r="X182" s="78">
        <v>676669</v>
      </c>
      <c r="Y182" s="78">
        <v>753759</v>
      </c>
      <c r="Z182" s="78">
        <v>1273637</v>
      </c>
      <c r="AA182" s="78">
        <v>334365</v>
      </c>
      <c r="AB182" s="78">
        <v>2000774</v>
      </c>
      <c r="AC182" s="78">
        <v>0</v>
      </c>
      <c r="AD182" s="78">
        <v>232.28388980264</v>
      </c>
      <c r="AE182" s="79"/>
      <c r="AF182" s="78"/>
      <c r="AG182" s="78"/>
      <c r="AH182" s="78"/>
      <c r="AI182" s="78"/>
      <c r="AJ182" s="78"/>
      <c r="AK182" s="78"/>
      <c r="AL182" s="78"/>
      <c r="AM182" s="78"/>
      <c r="AN182" s="78"/>
      <c r="AO182" s="78"/>
      <c r="AP182" s="78"/>
      <c r="AQ182" s="79"/>
      <c r="AR182" s="78"/>
      <c r="AS182" s="78"/>
      <c r="AT182" s="78"/>
      <c r="AU182" s="78"/>
      <c r="AV182" s="78"/>
      <c r="AW182" s="78"/>
      <c r="AX182" s="78"/>
      <c r="AY182" s="79"/>
      <c r="AZ182" s="78"/>
      <c r="BA182" s="78"/>
      <c r="BB182" s="78"/>
      <c r="BC182" s="78"/>
      <c r="BD182" s="78"/>
      <c r="BE182" s="78"/>
      <c r="BF182" s="78"/>
      <c r="BG182" s="79"/>
      <c r="BH182" s="78">
        <v>5.6529999999999996</v>
      </c>
      <c r="BI182" s="78">
        <v>23.911999999999999</v>
      </c>
      <c r="BJ182" s="78">
        <v>5437.8642099999997</v>
      </c>
      <c r="BK182" s="78">
        <v>0</v>
      </c>
      <c r="BL182" s="78">
        <v>524.01499999999999</v>
      </c>
      <c r="BM182" s="78">
        <v>0</v>
      </c>
      <c r="BN182" s="79"/>
      <c r="BO182" s="78">
        <v>1</v>
      </c>
      <c r="BP182" s="78">
        <v>4</v>
      </c>
      <c r="BQ182" s="78">
        <v>247</v>
      </c>
      <c r="BR182" s="78">
        <v>0</v>
      </c>
      <c r="BS182" s="78">
        <v>61</v>
      </c>
      <c r="BT182" s="78">
        <v>0</v>
      </c>
      <c r="BU182"/>
      <c r="BV182" s="77">
        <v>4657.6742100000001</v>
      </c>
      <c r="BW182" s="77">
        <v>274.95999999999998</v>
      </c>
      <c r="BX182" s="77">
        <v>974.30200000000002</v>
      </c>
      <c r="BY182" s="77">
        <v>9.2829999999999995</v>
      </c>
      <c r="BZ182" s="77">
        <v>75.224999999999994</v>
      </c>
      <c r="CA182" s="77">
        <v>0</v>
      </c>
      <c r="CB182" s="77">
        <v>0</v>
      </c>
      <c r="CC182" s="77">
        <v>0</v>
      </c>
      <c r="CD182" s="77">
        <v>0</v>
      </c>
    </row>
    <row r="183" spans="1:82">
      <c r="A183" s="77" t="s">
        <v>1790</v>
      </c>
      <c r="B183" s="77">
        <v>143</v>
      </c>
      <c r="C183" s="77">
        <v>7</v>
      </c>
      <c r="D183" s="77">
        <v>9</v>
      </c>
      <c r="E183" s="77">
        <v>2010</v>
      </c>
      <c r="F183" s="77" t="s">
        <v>178</v>
      </c>
      <c r="G183" s="77" t="s">
        <v>1573</v>
      </c>
      <c r="H183" s="77" t="s">
        <v>1574</v>
      </c>
      <c r="I183" s="158"/>
      <c r="J183" s="78">
        <v>4591.3362411021972</v>
      </c>
      <c r="K183" s="78">
        <v>158.6537022058447</v>
      </c>
      <c r="L183" s="78">
        <v>279.9338305229893</v>
      </c>
      <c r="M183" s="78">
        <v>2935.1593191725119</v>
      </c>
      <c r="N183" s="78">
        <v>2890.3612088016862</v>
      </c>
      <c r="O183" s="78">
        <v>2528.3008727262509</v>
      </c>
      <c r="P183" s="78">
        <v>1676.5261353370961</v>
      </c>
      <c r="Q183" s="78">
        <v>121.428553479619</v>
      </c>
      <c r="R183" s="78">
        <v>0</v>
      </c>
      <c r="S183" s="78">
        <v>240.45504145187181</v>
      </c>
      <c r="T183" s="79"/>
      <c r="U183" s="78">
        <v>845910784</v>
      </c>
      <c r="V183" s="78">
        <v>69417</v>
      </c>
      <c r="W183" s="78">
        <v>6476</v>
      </c>
      <c r="X183" s="78">
        <v>676669</v>
      </c>
      <c r="Y183" s="78">
        <v>760385</v>
      </c>
      <c r="Z183" s="78">
        <v>1284057</v>
      </c>
      <c r="AA183" s="78">
        <v>329007</v>
      </c>
      <c r="AB183" s="78">
        <v>1995901</v>
      </c>
      <c r="AC183" s="78">
        <v>0</v>
      </c>
      <c r="AD183" s="78">
        <v>240.45504145187181</v>
      </c>
      <c r="AE183" s="79"/>
      <c r="AF183" s="78"/>
      <c r="AG183" s="78"/>
      <c r="AH183" s="78"/>
      <c r="AI183" s="78"/>
      <c r="AJ183" s="78"/>
      <c r="AK183" s="78"/>
      <c r="AL183" s="78"/>
      <c r="AM183" s="78"/>
      <c r="AN183" s="78"/>
      <c r="AO183" s="78"/>
      <c r="AP183" s="78"/>
      <c r="AQ183" s="79"/>
      <c r="AR183" s="78"/>
      <c r="AS183" s="78"/>
      <c r="AT183" s="78"/>
      <c r="AU183" s="78"/>
      <c r="AV183" s="78"/>
      <c r="AW183" s="78"/>
      <c r="AX183" s="78"/>
      <c r="AY183" s="79"/>
      <c r="AZ183" s="78"/>
      <c r="BA183" s="78"/>
      <c r="BB183" s="78"/>
      <c r="BC183" s="78"/>
      <c r="BD183" s="78"/>
      <c r="BE183" s="78"/>
      <c r="BF183" s="78"/>
      <c r="BG183" s="79"/>
      <c r="BH183" s="78">
        <v>5.32</v>
      </c>
      <c r="BI183" s="78">
        <v>88.162000000000006</v>
      </c>
      <c r="BJ183" s="78">
        <v>5515.2470000000003</v>
      </c>
      <c r="BK183" s="78">
        <v>0</v>
      </c>
      <c r="BL183" s="78">
        <v>479.51200000000006</v>
      </c>
      <c r="BM183" s="78">
        <v>0</v>
      </c>
      <c r="BN183" s="79"/>
      <c r="BO183" s="78">
        <v>1</v>
      </c>
      <c r="BP183" s="78">
        <v>4</v>
      </c>
      <c r="BQ183" s="78">
        <v>257</v>
      </c>
      <c r="BR183" s="78">
        <v>0</v>
      </c>
      <c r="BS183" s="78">
        <v>63</v>
      </c>
      <c r="BT183" s="78">
        <v>0</v>
      </c>
      <c r="BU183"/>
      <c r="BV183" s="77">
        <v>4731.8909999999996</v>
      </c>
      <c r="BW183" s="77">
        <v>305.35300000000001</v>
      </c>
      <c r="BX183" s="77">
        <v>960.99300000000005</v>
      </c>
      <c r="BY183" s="77">
        <v>8.7989999999999995</v>
      </c>
      <c r="BZ183" s="77">
        <v>70.950999999999993</v>
      </c>
      <c r="CA183" s="77">
        <v>3.0790000000000002</v>
      </c>
      <c r="CB183" s="77">
        <v>5.0000000000000001E-3</v>
      </c>
      <c r="CC183" s="77">
        <v>7.17</v>
      </c>
      <c r="CD183" s="77">
        <v>0</v>
      </c>
    </row>
    <row r="184" spans="1:82">
      <c r="A184" s="77" t="s">
        <v>1791</v>
      </c>
      <c r="B184" s="77">
        <v>144</v>
      </c>
      <c r="C184" s="77">
        <v>8</v>
      </c>
      <c r="D184" s="77">
        <v>9</v>
      </c>
      <c r="E184" s="77">
        <v>2011</v>
      </c>
      <c r="F184" s="77" t="s">
        <v>179</v>
      </c>
      <c r="G184" s="77" t="s">
        <v>1573</v>
      </c>
      <c r="H184" s="77" t="s">
        <v>1574</v>
      </c>
      <c r="I184" s="158"/>
      <c r="J184" s="78">
        <v>4857.8002285126558</v>
      </c>
      <c r="K184" s="78">
        <v>213.50233861942959</v>
      </c>
      <c r="L184" s="78">
        <v>268.91740271514078</v>
      </c>
      <c r="M184" s="78">
        <v>3763.3676276740812</v>
      </c>
      <c r="N184" s="78">
        <v>2902.310232094947</v>
      </c>
      <c r="O184" s="78">
        <v>2503.9417192763026</v>
      </c>
      <c r="P184" s="78">
        <v>1619.0512481552621</v>
      </c>
      <c r="Q184" s="78">
        <v>139.56494277220801</v>
      </c>
      <c r="R184" s="78">
        <v>0</v>
      </c>
      <c r="S184" s="78">
        <v>222.00221140074331</v>
      </c>
      <c r="T184" s="79"/>
      <c r="U184" s="78">
        <v>760198406</v>
      </c>
      <c r="V184" s="78">
        <v>69417</v>
      </c>
      <c r="W184" s="78">
        <v>6476</v>
      </c>
      <c r="X184" s="78">
        <v>676669</v>
      </c>
      <c r="Y184" s="78">
        <v>766343</v>
      </c>
      <c r="Z184" s="78">
        <v>1299313</v>
      </c>
      <c r="AA184" s="78">
        <v>327183</v>
      </c>
      <c r="AB184" s="78">
        <v>1988755</v>
      </c>
      <c r="AC184" s="78">
        <v>0</v>
      </c>
      <c r="AD184" s="78">
        <v>222.00221140074331</v>
      </c>
      <c r="AE184" s="79"/>
      <c r="AF184" s="78"/>
      <c r="AG184" s="78"/>
      <c r="AH184" s="78"/>
      <c r="AI184" s="78"/>
      <c r="AJ184" s="78"/>
      <c r="AK184" s="78"/>
      <c r="AL184" s="78"/>
      <c r="AM184" s="78"/>
      <c r="AN184" s="78"/>
      <c r="AO184" s="78"/>
      <c r="AP184" s="78"/>
      <c r="AQ184" s="79"/>
      <c r="AR184" s="78"/>
      <c r="AS184" s="78"/>
      <c r="AT184" s="78"/>
      <c r="AU184" s="78"/>
      <c r="AV184" s="78"/>
      <c r="AW184" s="78"/>
      <c r="AX184" s="78"/>
      <c r="AY184" s="79"/>
      <c r="AZ184" s="78"/>
      <c r="BA184" s="78"/>
      <c r="BB184" s="78"/>
      <c r="BC184" s="78"/>
      <c r="BD184" s="78"/>
      <c r="BE184" s="78"/>
      <c r="BF184" s="78"/>
      <c r="BG184" s="79"/>
      <c r="BH184" s="78">
        <v>0</v>
      </c>
      <c r="BI184" s="78">
        <v>75.938000000000002</v>
      </c>
      <c r="BJ184" s="78">
        <v>5152.7439999999997</v>
      </c>
      <c r="BK184" s="78">
        <v>0</v>
      </c>
      <c r="BL184" s="78">
        <v>377.00100000000003</v>
      </c>
      <c r="BM184" s="78">
        <v>0</v>
      </c>
      <c r="BN184" s="79"/>
      <c r="BO184" s="78">
        <v>0</v>
      </c>
      <c r="BP184" s="78">
        <v>3</v>
      </c>
      <c r="BQ184" s="78">
        <v>259</v>
      </c>
      <c r="BR184" s="78">
        <v>0</v>
      </c>
      <c r="BS184" s="78">
        <v>62</v>
      </c>
      <c r="BT184" s="78">
        <v>0</v>
      </c>
      <c r="BU184"/>
      <c r="BV184" s="77">
        <v>4429.2060000000001</v>
      </c>
      <c r="BW184" s="77">
        <v>271.238</v>
      </c>
      <c r="BX184" s="77">
        <v>805.00699999999995</v>
      </c>
      <c r="BY184" s="77">
        <v>3.9</v>
      </c>
      <c r="BZ184" s="77">
        <v>81.706999999999994</v>
      </c>
      <c r="CA184" s="77">
        <v>3.1139999999999999</v>
      </c>
      <c r="CB184" s="77">
        <v>0</v>
      </c>
      <c r="CC184" s="77">
        <v>11.510999999999999</v>
      </c>
      <c r="CD184" s="77">
        <v>0</v>
      </c>
    </row>
    <row r="185" spans="1:82">
      <c r="A185" s="77" t="s">
        <v>1792</v>
      </c>
      <c r="B185" s="77">
        <v>145</v>
      </c>
      <c r="C185" s="77">
        <v>9</v>
      </c>
      <c r="D185" s="77">
        <v>9</v>
      </c>
      <c r="E185" s="77">
        <v>2012</v>
      </c>
      <c r="F185" s="77" t="s">
        <v>180</v>
      </c>
      <c r="G185" s="77" t="s">
        <v>1573</v>
      </c>
      <c r="H185" s="77" t="s">
        <v>1574</v>
      </c>
      <c r="I185" s="158"/>
      <c r="J185" s="78">
        <v>5616.733860746479</v>
      </c>
      <c r="K185" s="78">
        <v>189.67024328837149</v>
      </c>
      <c r="L185" s="78">
        <v>266.70993591915129</v>
      </c>
      <c r="M185" s="78">
        <v>3570.9738266680329</v>
      </c>
      <c r="N185" s="78">
        <v>2861.3166457825068</v>
      </c>
      <c r="O185" s="78">
        <v>2516.0433155945921</v>
      </c>
      <c r="P185" s="78">
        <v>1609.5259029674735</v>
      </c>
      <c r="Q185" s="78">
        <v>153.32555683423899</v>
      </c>
      <c r="R185" s="78">
        <v>0</v>
      </c>
      <c r="S185" s="78">
        <v>218.02444856564011</v>
      </c>
      <c r="T185" s="79"/>
      <c r="U185" s="78">
        <v>743411952</v>
      </c>
      <c r="V185" s="78">
        <v>69417</v>
      </c>
      <c r="W185" s="78">
        <v>6476</v>
      </c>
      <c r="X185" s="78">
        <v>676669</v>
      </c>
      <c r="Y185" s="78">
        <v>786704</v>
      </c>
      <c r="Z185" s="78">
        <v>1315948</v>
      </c>
      <c r="AA185" s="78">
        <v>323418</v>
      </c>
      <c r="AB185" s="78">
        <v>2010934</v>
      </c>
      <c r="AC185" s="78">
        <v>0</v>
      </c>
      <c r="AD185" s="78">
        <v>218.02444856564011</v>
      </c>
      <c r="AE185" s="79"/>
      <c r="AF185" s="78"/>
      <c r="AG185" s="78"/>
      <c r="AH185" s="78"/>
      <c r="AI185" s="78"/>
      <c r="AJ185" s="78"/>
      <c r="AK185" s="78"/>
      <c r="AL185" s="78"/>
      <c r="AM185" s="78"/>
      <c r="AN185" s="78"/>
      <c r="AO185" s="78"/>
      <c r="AP185" s="78"/>
      <c r="AQ185" s="79"/>
      <c r="AR185" s="78"/>
      <c r="AS185" s="78"/>
      <c r="AT185" s="78"/>
      <c r="AU185" s="78"/>
      <c r="AV185" s="78"/>
      <c r="AW185" s="78"/>
      <c r="AX185" s="78"/>
      <c r="AY185" s="79"/>
      <c r="AZ185" s="78"/>
      <c r="BA185" s="78"/>
      <c r="BB185" s="78"/>
      <c r="BC185" s="78"/>
      <c r="BD185" s="78"/>
      <c r="BE185" s="78"/>
      <c r="BF185" s="78"/>
      <c r="BG185" s="79"/>
      <c r="BH185" s="78">
        <v>21.364000000000001</v>
      </c>
      <c r="BI185" s="78">
        <v>89.38</v>
      </c>
      <c r="BJ185" s="78">
        <v>5350.9359999999997</v>
      </c>
      <c r="BK185" s="78">
        <v>0</v>
      </c>
      <c r="BL185" s="78">
        <v>413.96199999999999</v>
      </c>
      <c r="BM185" s="78">
        <v>0</v>
      </c>
      <c r="BN185" s="79"/>
      <c r="BO185" s="78">
        <v>2</v>
      </c>
      <c r="BP185" s="78">
        <v>4</v>
      </c>
      <c r="BQ185" s="78">
        <v>266</v>
      </c>
      <c r="BR185" s="78">
        <v>0</v>
      </c>
      <c r="BS185" s="78">
        <v>63</v>
      </c>
      <c r="BT185" s="78">
        <v>0</v>
      </c>
      <c r="BU185"/>
      <c r="BV185" s="77">
        <v>4789.5990000000002</v>
      </c>
      <c r="BW185" s="77">
        <v>255.911</v>
      </c>
      <c r="BX185" s="77">
        <v>729.6</v>
      </c>
      <c r="BY185" s="77">
        <v>15.62</v>
      </c>
      <c r="BZ185" s="77">
        <v>81.665999999999997</v>
      </c>
      <c r="CA185" s="77">
        <v>3.246</v>
      </c>
      <c r="CB185" s="77">
        <v>0</v>
      </c>
      <c r="CC185" s="77">
        <v>0</v>
      </c>
      <c r="CD185" s="77">
        <v>0</v>
      </c>
    </row>
    <row r="186" spans="1:82">
      <c r="A186" s="77" t="s">
        <v>1793</v>
      </c>
      <c r="B186" s="77">
        <v>146</v>
      </c>
      <c r="C186" s="77">
        <v>10</v>
      </c>
      <c r="D186" s="77">
        <v>9</v>
      </c>
      <c r="E186" s="77">
        <v>2013</v>
      </c>
      <c r="F186" s="77" t="s">
        <v>181</v>
      </c>
      <c r="G186" s="77" t="s">
        <v>1573</v>
      </c>
      <c r="H186" s="77" t="s">
        <v>1574</v>
      </c>
      <c r="I186" s="158"/>
      <c r="J186" s="78">
        <v>5546.2233365287047</v>
      </c>
      <c r="K186" s="78">
        <v>160.89686443963211</v>
      </c>
      <c r="L186" s="78">
        <v>253.16269852784379</v>
      </c>
      <c r="M186" s="78">
        <v>3555.3855192862361</v>
      </c>
      <c r="N186" s="78">
        <v>3301.7415944235831</v>
      </c>
      <c r="O186" s="78">
        <v>2441.5639413951267</v>
      </c>
      <c r="P186" s="78">
        <v>1605.5948850384259</v>
      </c>
      <c r="Q186" s="78">
        <v>155.50437706509601</v>
      </c>
      <c r="R186" s="78">
        <v>0</v>
      </c>
      <c r="S186" s="78">
        <v>247.1314228212899</v>
      </c>
      <c r="T186" s="79"/>
      <c r="U186" s="78">
        <v>817950707</v>
      </c>
      <c r="V186" s="78">
        <v>69417</v>
      </c>
      <c r="W186" s="78">
        <v>6476</v>
      </c>
      <c r="X186" s="78">
        <v>676669</v>
      </c>
      <c r="Y186" s="78">
        <v>793003</v>
      </c>
      <c r="Z186" s="78">
        <v>1334009</v>
      </c>
      <c r="AA186" s="78">
        <v>321417</v>
      </c>
      <c r="AB186" s="78">
        <v>2010272</v>
      </c>
      <c r="AC186" s="78">
        <v>0</v>
      </c>
      <c r="AD186" s="78">
        <v>247.1314228212899</v>
      </c>
      <c r="AE186" s="79"/>
      <c r="AF186" s="78"/>
      <c r="AG186" s="78"/>
      <c r="AH186" s="78"/>
      <c r="AI186" s="78"/>
      <c r="AJ186" s="78"/>
      <c r="AK186" s="78"/>
      <c r="AL186" s="78"/>
      <c r="AM186" s="78"/>
      <c r="AN186" s="78"/>
      <c r="AO186" s="78"/>
      <c r="AP186" s="78"/>
      <c r="AQ186" s="79"/>
      <c r="AR186" s="78"/>
      <c r="AS186" s="78"/>
      <c r="AT186" s="78"/>
      <c r="AU186" s="78"/>
      <c r="AV186" s="78"/>
      <c r="AW186" s="78"/>
      <c r="AX186" s="78"/>
      <c r="AY186" s="79"/>
      <c r="AZ186" s="78"/>
      <c r="BA186" s="78"/>
      <c r="BB186" s="78"/>
      <c r="BC186" s="78"/>
      <c r="BD186" s="78"/>
      <c r="BE186" s="78"/>
      <c r="BF186" s="78"/>
      <c r="BG186" s="79"/>
      <c r="BH186" s="78">
        <v>11.432</v>
      </c>
      <c r="BI186" s="78">
        <v>92.694999999999993</v>
      </c>
      <c r="BJ186" s="78">
        <v>5757.21</v>
      </c>
      <c r="BK186" s="78">
        <v>0</v>
      </c>
      <c r="BL186" s="78">
        <v>460.21400000000006</v>
      </c>
      <c r="BM186" s="78">
        <v>0</v>
      </c>
      <c r="BN186" s="79"/>
      <c r="BO186" s="78">
        <v>2</v>
      </c>
      <c r="BP186" s="78">
        <v>4</v>
      </c>
      <c r="BQ186" s="78">
        <v>265</v>
      </c>
      <c r="BR186" s="78">
        <v>0</v>
      </c>
      <c r="BS186" s="78">
        <v>62</v>
      </c>
      <c r="BT186" s="78">
        <v>0</v>
      </c>
      <c r="BU186"/>
      <c r="BV186" s="77">
        <v>5190.47</v>
      </c>
      <c r="BW186" s="77">
        <v>256.892</v>
      </c>
      <c r="BX186" s="77">
        <v>787.60799999999995</v>
      </c>
      <c r="BY186" s="77">
        <v>4.1159999999999997</v>
      </c>
      <c r="BZ186" s="77">
        <v>77.203999999999994</v>
      </c>
      <c r="CA186" s="77">
        <v>5.2610000000000001</v>
      </c>
      <c r="CB186" s="77">
        <v>0</v>
      </c>
      <c r="CC186" s="77">
        <v>0</v>
      </c>
      <c r="CD186" s="77">
        <v>0</v>
      </c>
    </row>
    <row r="187" spans="1:82">
      <c r="A187" s="77" t="s">
        <v>1794</v>
      </c>
      <c r="B187" s="77">
        <v>147</v>
      </c>
      <c r="C187" s="77">
        <v>11</v>
      </c>
      <c r="D187" s="77">
        <v>9</v>
      </c>
      <c r="E187" s="77">
        <v>2014</v>
      </c>
      <c r="F187" s="77" t="s">
        <v>182</v>
      </c>
      <c r="G187" s="77" t="s">
        <v>1573</v>
      </c>
      <c r="H187" s="77" t="s">
        <v>1574</v>
      </c>
      <c r="I187" s="158"/>
      <c r="J187" s="78">
        <v>5271.4958594902982</v>
      </c>
      <c r="K187" s="78">
        <v>153.20836398097131</v>
      </c>
      <c r="L187" s="78">
        <v>276.86617230374219</v>
      </c>
      <c r="M187" s="78">
        <v>3325.3491917911069</v>
      </c>
      <c r="N187" s="78">
        <v>3035.7141903252332</v>
      </c>
      <c r="O187" s="78">
        <v>2341.2721162033977</v>
      </c>
      <c r="P187" s="78">
        <v>1605.3138787071873</v>
      </c>
      <c r="Q187" s="78">
        <v>148.762644485778</v>
      </c>
      <c r="R187" s="78">
        <v>0</v>
      </c>
      <c r="S187" s="78">
        <v>234.59183975757639</v>
      </c>
      <c r="T187" s="79"/>
      <c r="U187" s="78">
        <v>829377985</v>
      </c>
      <c r="V187" s="78">
        <v>60355</v>
      </c>
      <c r="W187" s="78">
        <v>6733</v>
      </c>
      <c r="X187" s="78">
        <v>655257</v>
      </c>
      <c r="Y187" s="78">
        <v>800853</v>
      </c>
      <c r="Z187" s="78">
        <v>1347295</v>
      </c>
      <c r="AA187" s="78">
        <v>319699</v>
      </c>
      <c r="AB187" s="78">
        <v>2004417</v>
      </c>
      <c r="AC187" s="78">
        <v>0</v>
      </c>
      <c r="AD187" s="78">
        <v>234.59183975757651</v>
      </c>
      <c r="AE187" s="79"/>
      <c r="AF187" s="78"/>
      <c r="AG187" s="78"/>
      <c r="AH187" s="78"/>
      <c r="AI187" s="78"/>
      <c r="AJ187" s="78"/>
      <c r="AK187" s="78"/>
      <c r="AL187" s="78"/>
      <c r="AM187" s="78"/>
      <c r="AN187" s="78"/>
      <c r="AO187" s="78"/>
      <c r="AP187" s="78"/>
      <c r="AQ187" s="79"/>
      <c r="AR187" s="78">
        <v>45541</v>
      </c>
      <c r="AS187" s="78">
        <v>9098</v>
      </c>
      <c r="AT187" s="78">
        <v>0</v>
      </c>
      <c r="AU187" s="78">
        <v>9</v>
      </c>
      <c r="AV187" s="78">
        <v>0</v>
      </c>
      <c r="AW187" s="78">
        <v>9</v>
      </c>
      <c r="AX187" s="78"/>
      <c r="AY187" s="79"/>
      <c r="AZ187" s="78">
        <v>190709.09999999989</v>
      </c>
      <c r="BA187" s="78">
        <v>583262.19999999995</v>
      </c>
      <c r="BB187" s="78">
        <v>0</v>
      </c>
      <c r="BC187" s="78">
        <v>1720</v>
      </c>
      <c r="BD187" s="78">
        <v>0</v>
      </c>
      <c r="BE187" s="78">
        <v>28880.7</v>
      </c>
      <c r="BF187" s="78"/>
      <c r="BG187" s="79"/>
      <c r="BH187" s="78">
        <v>32.941000000000003</v>
      </c>
      <c r="BI187" s="78">
        <v>90.019000000000005</v>
      </c>
      <c r="BJ187" s="78">
        <v>5754.1419999999998</v>
      </c>
      <c r="BK187" s="78">
        <v>0</v>
      </c>
      <c r="BL187" s="78">
        <v>443.26929999999999</v>
      </c>
      <c r="BM187" s="78">
        <v>0</v>
      </c>
      <c r="BN187" s="79"/>
      <c r="BO187" s="78">
        <v>3</v>
      </c>
      <c r="BP187" s="78">
        <v>4</v>
      </c>
      <c r="BQ187" s="78">
        <v>278</v>
      </c>
      <c r="BR187" s="78">
        <v>0</v>
      </c>
      <c r="BS187" s="78">
        <v>61</v>
      </c>
      <c r="BT187" s="78">
        <v>0</v>
      </c>
      <c r="BU187"/>
      <c r="BV187" s="77">
        <v>5211.4189999999999</v>
      </c>
      <c r="BW187" s="77">
        <v>250.45</v>
      </c>
      <c r="BX187" s="77">
        <v>741.37199999999996</v>
      </c>
      <c r="BY187" s="77">
        <v>23.808</v>
      </c>
      <c r="BZ187" s="77">
        <v>93.322299999999998</v>
      </c>
      <c r="CA187" s="77">
        <v>0</v>
      </c>
      <c r="CB187" s="77">
        <v>0</v>
      </c>
      <c r="CC187" s="77">
        <v>0</v>
      </c>
      <c r="CD187" s="77">
        <v>0</v>
      </c>
    </row>
    <row r="188" spans="1:82">
      <c r="A188" s="77" t="s">
        <v>1795</v>
      </c>
      <c r="B188" s="77">
        <v>148</v>
      </c>
      <c r="C188" s="77">
        <v>12</v>
      </c>
      <c r="D188" s="77">
        <v>9</v>
      </c>
      <c r="E188" s="77">
        <v>2015</v>
      </c>
      <c r="F188" s="77" t="s">
        <v>183</v>
      </c>
      <c r="G188" s="77" t="s">
        <v>1573</v>
      </c>
      <c r="H188" s="77" t="s">
        <v>1574</v>
      </c>
      <c r="I188" s="158"/>
      <c r="J188" s="78">
        <v>4898.8461254389749</v>
      </c>
      <c r="K188" s="78">
        <v>152.21918928153599</v>
      </c>
      <c r="L188" s="78">
        <v>258.20403613332701</v>
      </c>
      <c r="M188" s="78">
        <v>2976.6203511312742</v>
      </c>
      <c r="N188" s="78">
        <v>2765.0916940820498</v>
      </c>
      <c r="O188" s="78">
        <v>2337.9566604633783</v>
      </c>
      <c r="P188" s="78">
        <v>1593.3405149875334</v>
      </c>
      <c r="Q188" s="78">
        <v>145.225593355456</v>
      </c>
      <c r="R188" s="78">
        <v>0</v>
      </c>
      <c r="S188" s="78">
        <v>231.49937458514151</v>
      </c>
      <c r="T188" s="79"/>
      <c r="U188" s="78">
        <v>880216844</v>
      </c>
      <c r="V188" s="78">
        <v>60355</v>
      </c>
      <c r="W188" s="78">
        <v>6733</v>
      </c>
      <c r="X188" s="78">
        <v>655257</v>
      </c>
      <c r="Y188" s="78">
        <v>809857</v>
      </c>
      <c r="Z188" s="78">
        <v>1358335</v>
      </c>
      <c r="AA188" s="78">
        <v>317064</v>
      </c>
      <c r="AB188" s="78">
        <v>1998864</v>
      </c>
      <c r="AC188" s="78">
        <v>0</v>
      </c>
      <c r="AD188" s="78">
        <v>231.49937458514151</v>
      </c>
      <c r="AE188" s="79"/>
      <c r="AF188" s="78">
        <v>6058620978.2545919</v>
      </c>
      <c r="AG188" s="78">
        <v>116299560.9370569</v>
      </c>
      <c r="AH188" s="78">
        <v>54865490.575841382</v>
      </c>
      <c r="AI188" s="78">
        <v>4126843395.7460432</v>
      </c>
      <c r="AJ188" s="78">
        <v>4111833993.4758801</v>
      </c>
      <c r="AK188" s="78"/>
      <c r="AL188" s="78"/>
      <c r="AM188" s="78">
        <v>273935926.28088278</v>
      </c>
      <c r="AN188" s="78"/>
      <c r="AO188" s="78"/>
      <c r="AP188" s="78">
        <v>14742399345.270296</v>
      </c>
      <c r="AQ188" s="79"/>
      <c r="AR188" s="78">
        <v>50167</v>
      </c>
      <c r="AS188" s="78">
        <v>14503</v>
      </c>
      <c r="AT188" s="78">
        <v>0</v>
      </c>
      <c r="AU188" s="78">
        <v>10</v>
      </c>
      <c r="AV188" s="78">
        <v>0</v>
      </c>
      <c r="AW188" s="78">
        <v>14</v>
      </c>
      <c r="AX188" s="78"/>
      <c r="AY188" s="79"/>
      <c r="AZ188" s="78">
        <v>213197.4</v>
      </c>
      <c r="BA188" s="78">
        <v>1054208</v>
      </c>
      <c r="BB188" s="78">
        <v>0</v>
      </c>
      <c r="BC188" s="78">
        <v>7640</v>
      </c>
      <c r="BD188" s="78">
        <v>0</v>
      </c>
      <c r="BE188" s="78">
        <v>30735.7</v>
      </c>
      <c r="BF188" s="78"/>
      <c r="BG188" s="79"/>
      <c r="BH188" s="78">
        <v>33</v>
      </c>
      <c r="BI188" s="78">
        <v>99.317000000000007</v>
      </c>
      <c r="BJ188" s="78">
        <v>5541.4380000000001</v>
      </c>
      <c r="BK188" s="78">
        <v>0</v>
      </c>
      <c r="BL188" s="78">
        <v>560.06899999999996</v>
      </c>
      <c r="BM188" s="78">
        <v>0</v>
      </c>
      <c r="BN188" s="79"/>
      <c r="BO188" s="78">
        <v>3</v>
      </c>
      <c r="BP188" s="78">
        <v>5</v>
      </c>
      <c r="BQ188" s="78">
        <v>283</v>
      </c>
      <c r="BR188" s="78">
        <v>0</v>
      </c>
      <c r="BS188" s="78">
        <v>63</v>
      </c>
      <c r="BT188" s="78">
        <v>0</v>
      </c>
      <c r="BU188"/>
      <c r="BV188" s="77">
        <v>4981.8040000000001</v>
      </c>
      <c r="BW188" s="77">
        <v>247.751</v>
      </c>
      <c r="BX188" s="77">
        <v>875.65</v>
      </c>
      <c r="BY188" s="77">
        <v>23.811</v>
      </c>
      <c r="BZ188" s="77">
        <v>94.111999999999995</v>
      </c>
      <c r="CA188" s="77">
        <v>6.681</v>
      </c>
      <c r="CB188" s="77">
        <v>0</v>
      </c>
      <c r="CC188" s="77">
        <v>4.0149999999999997</v>
      </c>
      <c r="CD188" s="77">
        <v>0</v>
      </c>
    </row>
    <row r="189" spans="1:82">
      <c r="A189" s="77" t="s">
        <v>1796</v>
      </c>
      <c r="B189" s="77">
        <v>149</v>
      </c>
      <c r="C189" s="77">
        <v>13</v>
      </c>
      <c r="D189" s="77">
        <v>9</v>
      </c>
      <c r="E189" s="77">
        <v>2016</v>
      </c>
      <c r="F189" s="77" t="s">
        <v>156</v>
      </c>
      <c r="G189" s="77" t="s">
        <v>1573</v>
      </c>
      <c r="H189" s="77" t="s">
        <v>1574</v>
      </c>
      <c r="I189" s="158"/>
      <c r="J189" s="78">
        <v>4762.4892900965924</v>
      </c>
      <c r="K189" s="78">
        <v>167.20372587974396</v>
      </c>
      <c r="L189" s="78">
        <v>265.50258085368387</v>
      </c>
      <c r="M189" s="78">
        <v>2741.0503156167201</v>
      </c>
      <c r="N189" s="78">
        <v>2932.7599212982145</v>
      </c>
      <c r="O189" s="78">
        <v>2325.5229654532304</v>
      </c>
      <c r="P189" s="78">
        <v>1553.7706872932777</v>
      </c>
      <c r="Q189" s="78">
        <v>140.67053477257761</v>
      </c>
      <c r="R189" s="78">
        <v>0</v>
      </c>
      <c r="S189" s="78">
        <v>247.52856923881271</v>
      </c>
      <c r="T189" s="79"/>
      <c r="U189" s="78">
        <v>894677528</v>
      </c>
      <c r="V189" s="78">
        <v>60355</v>
      </c>
      <c r="W189" s="78">
        <v>6733</v>
      </c>
      <c r="X189" s="78">
        <v>655257</v>
      </c>
      <c r="Y189" s="78">
        <v>817370</v>
      </c>
      <c r="Z189" s="78">
        <v>1367720</v>
      </c>
      <c r="AA189" s="78">
        <v>319790</v>
      </c>
      <c r="AB189" s="78">
        <v>1991597</v>
      </c>
      <c r="AC189" s="78">
        <v>0</v>
      </c>
      <c r="AD189" s="78">
        <v>247.52856923881271</v>
      </c>
      <c r="AE189" s="79"/>
      <c r="AF189" s="78">
        <v>6159187306.7239933</v>
      </c>
      <c r="AG189" s="78">
        <v>127870850.6355456</v>
      </c>
      <c r="AH189" s="78">
        <v>43823149.629253887</v>
      </c>
      <c r="AI189" s="78">
        <v>4175624564.7677851</v>
      </c>
      <c r="AJ189" s="78">
        <v>4055257803.0855889</v>
      </c>
      <c r="AK189" s="78"/>
      <c r="AL189" s="78"/>
      <c r="AM189" s="78">
        <v>273152062.02536738</v>
      </c>
      <c r="AN189" s="78"/>
      <c r="AO189" s="78"/>
      <c r="AP189" s="78">
        <v>14834915736.867533</v>
      </c>
      <c r="AQ189" s="79"/>
      <c r="AR189" s="78">
        <v>54545</v>
      </c>
      <c r="AS189" s="78">
        <v>17988</v>
      </c>
      <c r="AT189" s="78">
        <v>0</v>
      </c>
      <c r="AU189" s="78">
        <v>10</v>
      </c>
      <c r="AV189" s="78">
        <v>0</v>
      </c>
      <c r="AW189" s="78">
        <v>17</v>
      </c>
      <c r="AX189" s="78"/>
      <c r="AY189" s="79"/>
      <c r="AZ189" s="78">
        <v>235203.49999999991</v>
      </c>
      <c r="BA189" s="78">
        <v>1314932.3999999999</v>
      </c>
      <c r="BB189" s="78">
        <v>0</v>
      </c>
      <c r="BC189" s="78">
        <v>7640</v>
      </c>
      <c r="BD189" s="78">
        <v>0</v>
      </c>
      <c r="BE189" s="78">
        <v>32553.7</v>
      </c>
      <c r="BF189" s="78"/>
      <c r="BG189" s="79"/>
      <c r="BH189" s="78">
        <v>36.527000000000001</v>
      </c>
      <c r="BI189" s="78">
        <v>97.76</v>
      </c>
      <c r="BJ189" s="78">
        <v>5448.8019999999997</v>
      </c>
      <c r="BK189" s="78">
        <v>0</v>
      </c>
      <c r="BL189" s="78">
        <v>585.85400000000004</v>
      </c>
      <c r="BM189" s="78">
        <v>0</v>
      </c>
      <c r="BN189" s="79"/>
      <c r="BO189" s="78">
        <v>4</v>
      </c>
      <c r="BP189" s="78">
        <v>5</v>
      </c>
      <c r="BQ189" s="78">
        <v>279</v>
      </c>
      <c r="BR189" s="78">
        <v>0</v>
      </c>
      <c r="BS189" s="78">
        <v>68</v>
      </c>
      <c r="BT189" s="78">
        <v>0</v>
      </c>
      <c r="BU189"/>
      <c r="BV189" s="77">
        <v>4917.9139999999998</v>
      </c>
      <c r="BW189" s="77">
        <v>278.22699999999998</v>
      </c>
      <c r="BX189" s="77">
        <v>861.50199999999995</v>
      </c>
      <c r="BY189" s="77">
        <v>24.106999999999999</v>
      </c>
      <c r="BZ189" s="77">
        <v>68.444999999999993</v>
      </c>
      <c r="CA189" s="77">
        <v>12.138999999999999</v>
      </c>
      <c r="CB189" s="77">
        <v>0</v>
      </c>
      <c r="CC189" s="77">
        <v>6.609</v>
      </c>
      <c r="CD189" s="77">
        <v>0</v>
      </c>
    </row>
    <row r="190" spans="1:82">
      <c r="A190" s="77" t="s">
        <v>1797</v>
      </c>
      <c r="B190" s="77">
        <v>150</v>
      </c>
      <c r="C190" s="77">
        <v>14</v>
      </c>
      <c r="D190" s="77">
        <v>9</v>
      </c>
      <c r="E190" s="77">
        <v>2017</v>
      </c>
      <c r="F190" s="77" t="s">
        <v>157</v>
      </c>
      <c r="G190" s="77" t="s">
        <v>1573</v>
      </c>
      <c r="H190" s="77" t="s">
        <v>1574</v>
      </c>
      <c r="I190" s="158"/>
      <c r="J190" s="78">
        <v>4963.6571860857666</v>
      </c>
      <c r="K190" s="78">
        <v>165.55473394781237</v>
      </c>
      <c r="L190" s="78">
        <v>305.07510203729458</v>
      </c>
      <c r="M190" s="78">
        <v>2696.6274903229896</v>
      </c>
      <c r="N190" s="78">
        <v>2915.6372062305104</v>
      </c>
      <c r="O190" s="78">
        <v>2302.8362905367489</v>
      </c>
      <c r="P190" s="78">
        <v>1534.5377543911529</v>
      </c>
      <c r="Q190" s="78">
        <v>135.63135253792399</v>
      </c>
      <c r="R190" s="78">
        <v>0</v>
      </c>
      <c r="S190" s="78">
        <v>226.41218972160817</v>
      </c>
      <c r="T190" s="79"/>
      <c r="U190" s="78">
        <v>923327966</v>
      </c>
      <c r="V190" s="78">
        <v>60355</v>
      </c>
      <c r="W190" s="78">
        <v>6733</v>
      </c>
      <c r="X190" s="78">
        <v>655257</v>
      </c>
      <c r="Y190" s="78">
        <v>826672</v>
      </c>
      <c r="Z190" s="78">
        <v>1376844</v>
      </c>
      <c r="AA190" s="78">
        <v>317845</v>
      </c>
      <c r="AB190" s="78">
        <v>1985738</v>
      </c>
      <c r="AC190" s="78">
        <v>0</v>
      </c>
      <c r="AD190" s="78">
        <v>226.4121897216082</v>
      </c>
      <c r="AE190" s="79"/>
      <c r="AF190" s="78">
        <v>6647436357.674469</v>
      </c>
      <c r="AG190" s="78">
        <v>130161721.7336694</v>
      </c>
      <c r="AH190" s="78">
        <v>66148322.31159167</v>
      </c>
      <c r="AI190" s="78">
        <v>4369150156.4246454</v>
      </c>
      <c r="AJ190" s="78">
        <v>4051849574.012661</v>
      </c>
      <c r="AK190" s="78"/>
      <c r="AL190" s="78"/>
      <c r="AM190" s="78">
        <v>272774637.87727219</v>
      </c>
      <c r="AN190" s="78"/>
      <c r="AO190" s="78"/>
      <c r="AP190" s="78">
        <v>15537520770.034307</v>
      </c>
      <c r="AQ190" s="79"/>
      <c r="AR190" s="78">
        <v>58088</v>
      </c>
      <c r="AS190" s="78">
        <v>20234</v>
      </c>
      <c r="AT190" s="78">
        <v>0</v>
      </c>
      <c r="AU190" s="78">
        <v>15</v>
      </c>
      <c r="AV190" s="78">
        <v>0</v>
      </c>
      <c r="AW190" s="78">
        <v>17</v>
      </c>
      <c r="AX190" s="78"/>
      <c r="AY190" s="79"/>
      <c r="AZ190" s="78">
        <v>253601.59999999989</v>
      </c>
      <c r="BA190" s="78">
        <v>1511941.1</v>
      </c>
      <c r="BB190" s="78">
        <v>0</v>
      </c>
      <c r="BC190" s="78">
        <v>9189.1</v>
      </c>
      <c r="BD190" s="78">
        <v>0</v>
      </c>
      <c r="BE190" s="78">
        <v>32048.7</v>
      </c>
      <c r="BF190" s="78"/>
      <c r="BG190" s="79"/>
      <c r="BH190" s="78">
        <v>38.087000000000003</v>
      </c>
      <c r="BI190" s="78">
        <v>75.313000000000002</v>
      </c>
      <c r="BJ190" s="78">
        <v>5555.9750000000004</v>
      </c>
      <c r="BK190" s="78">
        <v>0</v>
      </c>
      <c r="BL190" s="78">
        <v>615.43299999999999</v>
      </c>
      <c r="BM190" s="78">
        <v>0</v>
      </c>
      <c r="BN190" s="79"/>
      <c r="BO190" s="78">
        <v>4</v>
      </c>
      <c r="BP190" s="78">
        <v>4</v>
      </c>
      <c r="BQ190" s="78">
        <v>281</v>
      </c>
      <c r="BR190" s="78">
        <v>0</v>
      </c>
      <c r="BS190" s="78">
        <v>74</v>
      </c>
      <c r="BT190" s="78">
        <v>0</v>
      </c>
      <c r="BU190"/>
      <c r="BV190" s="77">
        <v>4992.7640000000001</v>
      </c>
      <c r="BW190" s="77">
        <v>271.28699999999998</v>
      </c>
      <c r="BX190" s="77">
        <v>898.01599999999996</v>
      </c>
      <c r="BY190" s="77">
        <v>23.869</v>
      </c>
      <c r="BZ190" s="77">
        <v>90.69</v>
      </c>
      <c r="CA190" s="77">
        <v>5.2859999999999996</v>
      </c>
      <c r="CB190" s="77">
        <v>0</v>
      </c>
      <c r="CC190" s="77">
        <v>2.8959999999999999</v>
      </c>
      <c r="CD190" s="77">
        <v>0</v>
      </c>
    </row>
    <row r="191" spans="1:82">
      <c r="A191" s="77" t="s">
        <v>1798</v>
      </c>
      <c r="B191" s="77">
        <v>151</v>
      </c>
      <c r="C191" s="77">
        <v>15</v>
      </c>
      <c r="D191" s="77">
        <v>9</v>
      </c>
      <c r="E191" s="77">
        <v>2018</v>
      </c>
      <c r="F191" s="77" t="s">
        <v>184</v>
      </c>
      <c r="G191" s="77" t="s">
        <v>1573</v>
      </c>
      <c r="H191" s="77" t="s">
        <v>1574</v>
      </c>
      <c r="I191" s="158"/>
      <c r="J191" s="78">
        <v>4972.4220201258531</v>
      </c>
      <c r="K191" s="78">
        <v>149.32759094345968</v>
      </c>
      <c r="L191" s="78">
        <v>282.67023331156133</v>
      </c>
      <c r="M191" s="78">
        <v>2660.2264156499464</v>
      </c>
      <c r="N191" s="78">
        <v>2571.9092264080678</v>
      </c>
      <c r="O191" s="78">
        <v>2268.0802477130337</v>
      </c>
      <c r="P191" s="78">
        <v>1519.3820984800336</v>
      </c>
      <c r="Q191" s="78">
        <v>125.248195840112</v>
      </c>
      <c r="R191" s="78">
        <v>0</v>
      </c>
      <c r="S191" s="78">
        <v>266.82285478725106</v>
      </c>
      <c r="T191" s="79"/>
      <c r="U191" s="78">
        <v>921111818</v>
      </c>
      <c r="V191" s="78">
        <v>60355</v>
      </c>
      <c r="W191" s="78">
        <v>6733</v>
      </c>
      <c r="X191" s="78">
        <v>655257</v>
      </c>
      <c r="Y191" s="78">
        <v>833629</v>
      </c>
      <c r="Z191" s="78">
        <v>1382029</v>
      </c>
      <c r="AA191" s="78">
        <v>317870</v>
      </c>
      <c r="AB191" s="78">
        <v>1976121</v>
      </c>
      <c r="AC191" s="78">
        <v>0</v>
      </c>
      <c r="AD191" s="78">
        <v>266.82285478725112</v>
      </c>
      <c r="AE191" s="79"/>
      <c r="AF191" s="78">
        <v>6757480735.5848398</v>
      </c>
      <c r="AG191" s="78">
        <v>112371217.94353551</v>
      </c>
      <c r="AH191" s="78">
        <v>62629580.923172772</v>
      </c>
      <c r="AI191" s="78">
        <v>4221441334.471837</v>
      </c>
      <c r="AJ191" s="78">
        <v>3803571292.8890438</v>
      </c>
      <c r="AK191" s="78"/>
      <c r="AL191" s="78"/>
      <c r="AM191" s="78">
        <v>272015250.5506143</v>
      </c>
      <c r="AN191" s="78"/>
      <c r="AO191" s="78"/>
      <c r="AP191" s="78">
        <v>15229509412.363043</v>
      </c>
      <c r="AQ191" s="79"/>
      <c r="AR191" s="78">
        <v>65786</v>
      </c>
      <c r="AS191" s="78">
        <v>22481</v>
      </c>
      <c r="AT191" s="78">
        <v>0</v>
      </c>
      <c r="AU191" s="78">
        <v>15</v>
      </c>
      <c r="AV191" s="78">
        <v>0</v>
      </c>
      <c r="AW191" s="78">
        <v>18</v>
      </c>
      <c r="AX191" s="78"/>
      <c r="AY191" s="79"/>
      <c r="AZ191" s="78">
        <v>288458.10000000056</v>
      </c>
      <c r="BA191" s="78">
        <v>1731351.6</v>
      </c>
      <c r="BB191" s="78">
        <v>0</v>
      </c>
      <c r="BC191" s="78">
        <v>9189</v>
      </c>
      <c r="BD191" s="78">
        <v>0</v>
      </c>
      <c r="BE191" s="78">
        <v>37998.699999999997</v>
      </c>
      <c r="BF191" s="78"/>
      <c r="BG191" s="79"/>
      <c r="BH191" s="78">
        <v>18.718</v>
      </c>
      <c r="BI191" s="78">
        <v>85.466999999999999</v>
      </c>
      <c r="BJ191" s="78">
        <v>5451.74</v>
      </c>
      <c r="BK191" s="78">
        <v>0</v>
      </c>
      <c r="BL191" s="78">
        <v>615.25799999999992</v>
      </c>
      <c r="BM191" s="78">
        <v>0</v>
      </c>
      <c r="BN191" s="79"/>
      <c r="BO191" s="78">
        <v>3</v>
      </c>
      <c r="BP191" s="78">
        <v>4</v>
      </c>
      <c r="BQ191" s="78">
        <v>284</v>
      </c>
      <c r="BR191" s="78">
        <v>0</v>
      </c>
      <c r="BS191" s="78">
        <v>71</v>
      </c>
      <c r="BT191" s="78">
        <v>0</v>
      </c>
      <c r="BU191"/>
      <c r="BV191" s="77">
        <v>4867.5360000000001</v>
      </c>
      <c r="BW191" s="77">
        <v>287.572</v>
      </c>
      <c r="BX191" s="77">
        <v>908.72400000000005</v>
      </c>
      <c r="BY191" s="77">
        <v>8.4149999999999991</v>
      </c>
      <c r="BZ191" s="77">
        <v>86.850999999999999</v>
      </c>
      <c r="CA191" s="77">
        <v>7.8440000000000003</v>
      </c>
      <c r="CB191" s="77">
        <v>0</v>
      </c>
      <c r="CC191" s="77">
        <v>4.2409999999999997</v>
      </c>
      <c r="CD191" s="77">
        <v>0</v>
      </c>
    </row>
    <row r="192" spans="1:82">
      <c r="A192" s="77" t="s">
        <v>1799</v>
      </c>
      <c r="B192" s="77">
        <v>152</v>
      </c>
      <c r="C192" s="77">
        <v>16</v>
      </c>
      <c r="D192" s="77">
        <v>9</v>
      </c>
      <c r="E192" s="77">
        <v>2019</v>
      </c>
      <c r="F192" s="77" t="s">
        <v>159</v>
      </c>
      <c r="G192" s="77" t="s">
        <v>1573</v>
      </c>
      <c r="H192" s="77" t="s">
        <v>1574</v>
      </c>
      <c r="I192" s="158"/>
      <c r="J192" s="78">
        <v>4575.9475863299367</v>
      </c>
      <c r="K192" s="78">
        <v>137.92291747137935</v>
      </c>
      <c r="L192" s="78">
        <v>285.06506369244454</v>
      </c>
      <c r="M192" s="78">
        <v>2579.3323634967278</v>
      </c>
      <c r="N192" s="78">
        <v>2656.5226275511031</v>
      </c>
      <c r="O192" s="78">
        <v>2212.4181087495954</v>
      </c>
      <c r="P192" s="78">
        <v>1505.7976968970963</v>
      </c>
      <c r="Q192" s="78">
        <v>121.292423877194</v>
      </c>
      <c r="R192" s="78">
        <v>0</v>
      </c>
      <c r="S192" s="78">
        <v>270.5993169763936</v>
      </c>
      <c r="T192" s="79"/>
      <c r="U192" s="78">
        <v>896642151</v>
      </c>
      <c r="V192" s="78">
        <v>60355</v>
      </c>
      <c r="W192" s="78">
        <v>6733</v>
      </c>
      <c r="X192" s="78">
        <v>655257</v>
      </c>
      <c r="Y192" s="78">
        <v>840901</v>
      </c>
      <c r="Z192" s="78">
        <v>1385122</v>
      </c>
      <c r="AA192" s="78">
        <v>312670</v>
      </c>
      <c r="AB192" s="78">
        <v>1965516</v>
      </c>
      <c r="AC192" s="78">
        <v>0</v>
      </c>
      <c r="AD192" s="78">
        <v>270.59931697639371</v>
      </c>
      <c r="AE192" s="79"/>
      <c r="AF192" s="78">
        <v>6361846890.9287033</v>
      </c>
      <c r="AG192" s="78">
        <v>108467274.0617501</v>
      </c>
      <c r="AH192" s="78">
        <v>66867350.741910957</v>
      </c>
      <c r="AI192" s="78">
        <v>4263427509.9523511</v>
      </c>
      <c r="AJ192" s="78">
        <v>3844599828.4135079</v>
      </c>
      <c r="AK192" s="78">
        <v>0</v>
      </c>
      <c r="AL192" s="78">
        <v>0</v>
      </c>
      <c r="AM192" s="78">
        <v>267688482.80347395</v>
      </c>
      <c r="AN192" s="78">
        <v>0</v>
      </c>
      <c r="AO192" s="78">
        <v>0</v>
      </c>
      <c r="AP192" s="78">
        <v>14912897336.901697</v>
      </c>
      <c r="AQ192" s="79"/>
      <c r="AR192" s="78">
        <v>65509</v>
      </c>
      <c r="AS192" s="78">
        <v>24472</v>
      </c>
      <c r="AT192" s="78">
        <v>0</v>
      </c>
      <c r="AU192" s="78">
        <v>15</v>
      </c>
      <c r="AV192" s="78">
        <v>0</v>
      </c>
      <c r="AW192" s="78">
        <v>20</v>
      </c>
      <c r="AX192" s="78"/>
      <c r="AY192" s="79"/>
      <c r="AZ192" s="78">
        <v>292204.20000000019</v>
      </c>
      <c r="BA192" s="78">
        <v>1876879.2</v>
      </c>
      <c r="BB192" s="78">
        <v>0</v>
      </c>
      <c r="BC192" s="78">
        <v>9189.1</v>
      </c>
      <c r="BD192" s="78">
        <v>0</v>
      </c>
      <c r="BE192" s="78">
        <v>56908.375999999997</v>
      </c>
      <c r="BF192" s="78"/>
      <c r="BG192" s="79"/>
      <c r="BH192" s="78">
        <v>36.987000000000002</v>
      </c>
      <c r="BI192" s="78">
        <v>80.793000000000006</v>
      </c>
      <c r="BJ192" s="78">
        <v>5189.7550000000001</v>
      </c>
      <c r="BK192" s="78">
        <v>16.02</v>
      </c>
      <c r="BL192" s="78">
        <v>603.34300000000007</v>
      </c>
      <c r="BM192" s="78">
        <v>0</v>
      </c>
      <c r="BN192" s="79"/>
      <c r="BO192" s="78">
        <v>4</v>
      </c>
      <c r="BP192" s="78">
        <v>4</v>
      </c>
      <c r="BQ192" s="78">
        <v>291</v>
      </c>
      <c r="BR192" s="78">
        <v>1</v>
      </c>
      <c r="BS192" s="78">
        <v>74</v>
      </c>
      <c r="BT192" s="78">
        <v>0</v>
      </c>
      <c r="BU192"/>
      <c r="BV192" s="77">
        <v>4690.0829999999996</v>
      </c>
      <c r="BW192" s="77">
        <v>256.83100000000002</v>
      </c>
      <c r="BX192" s="77">
        <v>873.42700000000002</v>
      </c>
      <c r="BY192" s="77">
        <v>23.552</v>
      </c>
      <c r="BZ192" s="77">
        <v>73.581000000000003</v>
      </c>
      <c r="CA192" s="77">
        <v>6.5279999999999996</v>
      </c>
      <c r="CB192" s="77">
        <v>0</v>
      </c>
      <c r="CC192" s="77">
        <v>2.8959999999999999</v>
      </c>
      <c r="CD192" s="77">
        <v>0</v>
      </c>
    </row>
    <row r="193" spans="1:82">
      <c r="A193" s="77" t="s">
        <v>1800</v>
      </c>
      <c r="B193" s="77">
        <v>153</v>
      </c>
      <c r="C193" s="77">
        <v>17</v>
      </c>
      <c r="D193" s="77">
        <v>9</v>
      </c>
      <c r="E193" s="77">
        <v>2020</v>
      </c>
      <c r="F193" s="77" t="s">
        <v>160</v>
      </c>
      <c r="G193" s="77" t="s">
        <v>1573</v>
      </c>
      <c r="H193" s="77" t="s">
        <v>1574</v>
      </c>
      <c r="I193" s="158"/>
      <c r="J193" s="78">
        <v>4530.2430408917653</v>
      </c>
      <c r="K193" s="78">
        <v>147.32029304307886</v>
      </c>
      <c r="L193" s="78">
        <v>317.46477277805849</v>
      </c>
      <c r="M193" s="78">
        <v>2462.1594761948732</v>
      </c>
      <c r="N193" s="78">
        <v>2525.1562724322953</v>
      </c>
      <c r="O193" s="78">
        <v>1942.5851744171059</v>
      </c>
      <c r="P193" s="78">
        <v>1421.5387215306987</v>
      </c>
      <c r="Q193" s="78">
        <v>115.29191645569399</v>
      </c>
      <c r="R193" s="78">
        <v>0</v>
      </c>
      <c r="S193" s="78">
        <v>269.46390233648691</v>
      </c>
      <c r="T193" s="79"/>
      <c r="U193" s="78">
        <v>823525192</v>
      </c>
      <c r="V193" s="78">
        <v>55140</v>
      </c>
      <c r="W193" s="78">
        <v>9071</v>
      </c>
      <c r="X193" s="78">
        <v>654499</v>
      </c>
      <c r="Y193" s="78">
        <v>848315</v>
      </c>
      <c r="Z193" s="78">
        <v>1388119</v>
      </c>
      <c r="AA193" s="78">
        <v>313739</v>
      </c>
      <c r="AB193" s="78">
        <v>1955402</v>
      </c>
      <c r="AC193" s="78">
        <v>0</v>
      </c>
      <c r="AD193" s="78">
        <v>269.46390233648691</v>
      </c>
      <c r="AE193" s="79"/>
      <c r="AF193" s="78">
        <v>6406719366.6098719</v>
      </c>
      <c r="AG193" s="78">
        <v>112003580.8432114</v>
      </c>
      <c r="AH193" s="78">
        <v>78183015.547702134</v>
      </c>
      <c r="AI193" s="78">
        <v>4023668151.1961641</v>
      </c>
      <c r="AJ193" s="78">
        <v>3522315263.3128462</v>
      </c>
      <c r="AK193" s="78">
        <v>0</v>
      </c>
      <c r="AL193" s="78">
        <v>0</v>
      </c>
      <c r="AM193" s="78">
        <v>255201685.96933872</v>
      </c>
      <c r="AN193" s="78">
        <v>0</v>
      </c>
      <c r="AO193" s="78">
        <v>0</v>
      </c>
      <c r="AP193" s="78">
        <v>14398091063.479136</v>
      </c>
      <c r="AQ193" s="79"/>
      <c r="AR193" s="78">
        <v>69089</v>
      </c>
      <c r="AS193" s="78">
        <v>26014</v>
      </c>
      <c r="AT193" s="78">
        <v>0</v>
      </c>
      <c r="AU193" s="78">
        <v>19</v>
      </c>
      <c r="AV193" s="78">
        <v>0</v>
      </c>
      <c r="AW193" s="78">
        <v>23</v>
      </c>
      <c r="AX193" s="78"/>
      <c r="AY193" s="79"/>
      <c r="AZ193" s="78">
        <v>312511.60000000068</v>
      </c>
      <c r="BA193" s="78">
        <v>1993015.299999997</v>
      </c>
      <c r="BB193" s="78">
        <v>0</v>
      </c>
      <c r="BC193" s="78">
        <v>11952</v>
      </c>
      <c r="BD193" s="78">
        <v>0</v>
      </c>
      <c r="BE193" s="78">
        <v>58718.097000000002</v>
      </c>
      <c r="BF193" s="78"/>
      <c r="BG193" s="79"/>
      <c r="BH193" s="78">
        <v>36.942</v>
      </c>
      <c r="BI193" s="78">
        <v>84.361999999999995</v>
      </c>
      <c r="BJ193" s="78">
        <v>4852.8540000000003</v>
      </c>
      <c r="BK193" s="78">
        <v>52.372</v>
      </c>
      <c r="BL193" s="78">
        <v>625.67700000000002</v>
      </c>
      <c r="BM193" s="78">
        <v>0</v>
      </c>
      <c r="BN193" s="79"/>
      <c r="BO193" s="78">
        <v>4</v>
      </c>
      <c r="BP193" s="78">
        <v>4</v>
      </c>
      <c r="BQ193" s="78">
        <v>284</v>
      </c>
      <c r="BR193" s="78">
        <v>2</v>
      </c>
      <c r="BS193" s="78">
        <v>77</v>
      </c>
      <c r="BT193" s="78">
        <v>0</v>
      </c>
      <c r="BU193"/>
      <c r="BV193" s="77">
        <v>4408.8220000000001</v>
      </c>
      <c r="BW193" s="77">
        <v>256.41399999999999</v>
      </c>
      <c r="BX193" s="77">
        <v>871.10299999999995</v>
      </c>
      <c r="BY193" s="77">
        <v>23.521999999999998</v>
      </c>
      <c r="BZ193" s="77">
        <v>80.254999999999995</v>
      </c>
      <c r="CA193" s="77">
        <v>6.3209999999999997</v>
      </c>
      <c r="CB193" s="77">
        <v>0</v>
      </c>
      <c r="CC193" s="77">
        <v>5.77</v>
      </c>
      <c r="CD193" s="77">
        <v>0</v>
      </c>
    </row>
    <row r="194" spans="1:82">
      <c r="A194" s="77" t="s">
        <v>1801</v>
      </c>
      <c r="B194" s="77">
        <v>153</v>
      </c>
      <c r="C194" s="77">
        <v>18</v>
      </c>
      <c r="D194" s="77">
        <v>9</v>
      </c>
      <c r="E194" s="77">
        <v>2021</v>
      </c>
      <c r="F194" s="77" t="s">
        <v>161</v>
      </c>
      <c r="G194" s="77" t="s">
        <v>1573</v>
      </c>
      <c r="H194" s="77" t="s">
        <v>1574</v>
      </c>
      <c r="I194" s="158"/>
      <c r="J194" s="78">
        <v>4603.7081685992434</v>
      </c>
      <c r="K194" s="78">
        <v>168.77377533555526</v>
      </c>
      <c r="L194" s="78">
        <v>266.24742456271321</v>
      </c>
      <c r="M194" s="78">
        <v>2742.2879325090112</v>
      </c>
      <c r="N194" s="78">
        <v>2430.7219639668697</v>
      </c>
      <c r="O194" s="78">
        <v>1888.6290996296539</v>
      </c>
      <c r="P194" s="78">
        <v>1460.8198073134004</v>
      </c>
      <c r="Q194" s="78">
        <v>113.416605796875</v>
      </c>
      <c r="R194" s="78">
        <v>0</v>
      </c>
      <c r="S194" s="78">
        <v>258.11939386319045</v>
      </c>
      <c r="T194" s="79"/>
      <c r="U194" s="78">
        <v>857612456</v>
      </c>
      <c r="V194" s="78">
        <v>55140</v>
      </c>
      <c r="W194" s="78">
        <v>9071</v>
      </c>
      <c r="X194" s="78">
        <v>654499</v>
      </c>
      <c r="Y194" s="78">
        <v>853634</v>
      </c>
      <c r="Z194" s="78">
        <v>1389581</v>
      </c>
      <c r="AA194" s="78">
        <v>314384</v>
      </c>
      <c r="AB194" s="78">
        <v>1942494</v>
      </c>
      <c r="AC194" s="78">
        <v>0</v>
      </c>
      <c r="AD194" s="78">
        <v>258.11939386319045</v>
      </c>
      <c r="AE194" s="79"/>
      <c r="AF194" s="78">
        <v>6426484074.9104271</v>
      </c>
      <c r="AG194" s="78">
        <v>146060306.66765782</v>
      </c>
      <c r="AH194" s="78">
        <v>62894764.865501925</v>
      </c>
      <c r="AI194" s="78">
        <v>4496829884.6059456</v>
      </c>
      <c r="AJ194" s="78">
        <v>3644489992.5207181</v>
      </c>
      <c r="AK194" s="78">
        <v>0</v>
      </c>
      <c r="AL194" s="78">
        <v>0</v>
      </c>
      <c r="AM194" s="78">
        <v>254979314.48333031</v>
      </c>
      <c r="AN194" s="78">
        <v>0</v>
      </c>
      <c r="AO194" s="78">
        <v>0</v>
      </c>
      <c r="AP194" s="78">
        <v>15031738338.053579</v>
      </c>
      <c r="AQ194" s="79"/>
      <c r="AR194" s="78">
        <v>76373</v>
      </c>
      <c r="AS194" s="78">
        <v>26999</v>
      </c>
      <c r="AT194" s="78">
        <v>0</v>
      </c>
      <c r="AU194" s="78">
        <v>20</v>
      </c>
      <c r="AV194" s="78">
        <v>0</v>
      </c>
      <c r="AW194" s="78">
        <v>24</v>
      </c>
      <c r="AX194" s="78"/>
      <c r="AY194" s="79"/>
      <c r="AZ194" s="78">
        <v>348622.49999998033</v>
      </c>
      <c r="BA194" s="78">
        <v>2175704.0999999489</v>
      </c>
      <c r="BB194" s="78">
        <v>0</v>
      </c>
      <c r="BC194" s="78">
        <v>12001.9</v>
      </c>
      <c r="BD194" s="78">
        <v>0</v>
      </c>
      <c r="BE194" s="78">
        <v>58767.097000000002</v>
      </c>
      <c r="BF194" s="78"/>
      <c r="BG194" s="79"/>
      <c r="BH194" s="78">
        <v>31.425999999999998</v>
      </c>
      <c r="BI194" s="78">
        <v>82.284000000000006</v>
      </c>
      <c r="BJ194" s="78">
        <v>4948.6629999999996</v>
      </c>
      <c r="BK194" s="78">
        <v>43.476999999999997</v>
      </c>
      <c r="BL194" s="78">
        <v>582.11300000000006</v>
      </c>
      <c r="BM194" s="78">
        <v>0</v>
      </c>
      <c r="BN194" s="79"/>
      <c r="BO194" s="78">
        <v>3</v>
      </c>
      <c r="BP194" s="78">
        <v>3</v>
      </c>
      <c r="BQ194" s="78">
        <v>284</v>
      </c>
      <c r="BR194" s="78">
        <v>2</v>
      </c>
      <c r="BS194" s="78">
        <v>73</v>
      </c>
      <c r="BT194" s="78">
        <v>0</v>
      </c>
      <c r="BU194"/>
      <c r="BV194" s="77">
        <v>4444.259</v>
      </c>
      <c r="BW194" s="77">
        <v>247.87200000000001</v>
      </c>
      <c r="BX194" s="77">
        <v>873.09299999999996</v>
      </c>
      <c r="BY194" s="77">
        <v>20.657</v>
      </c>
      <c r="BZ194" s="77">
        <v>83.203999999999994</v>
      </c>
      <c r="CA194" s="77">
        <v>7.798</v>
      </c>
      <c r="CB194" s="77">
        <v>0</v>
      </c>
      <c r="CC194" s="77">
        <v>11.08</v>
      </c>
      <c r="CD194" s="77">
        <v>0</v>
      </c>
    </row>
    <row r="195" spans="1:82">
      <c r="A195" s="77" t="s">
        <v>1802</v>
      </c>
      <c r="B195" s="77">
        <v>153</v>
      </c>
      <c r="C195" s="77">
        <v>19</v>
      </c>
      <c r="D195" s="77">
        <v>9</v>
      </c>
      <c r="E195" s="77">
        <v>2022</v>
      </c>
      <c r="F195" s="77" t="s">
        <v>162</v>
      </c>
      <c r="G195" s="77" t="s">
        <v>1573</v>
      </c>
      <c r="H195" s="77" t="s">
        <v>1574</v>
      </c>
      <c r="I195" s="158"/>
      <c r="J195" s="78">
        <v>4446.1505846484979</v>
      </c>
      <c r="K195" s="78">
        <v>138.18431091325238</v>
      </c>
      <c r="L195" s="78">
        <v>300.6372915250825</v>
      </c>
      <c r="M195" s="78">
        <v>2605.3357715433217</v>
      </c>
      <c r="N195" s="78">
        <v>2755.6653829151001</v>
      </c>
      <c r="O195" s="78">
        <v>1994.4095881208068</v>
      </c>
      <c r="P195" s="78">
        <v>1447.2787627669748</v>
      </c>
      <c r="Q195" s="78">
        <v>113.58547570781363</v>
      </c>
      <c r="R195" s="78">
        <v>0</v>
      </c>
      <c r="S195" s="78">
        <v>223.61276540225364</v>
      </c>
      <c r="T195" s="79"/>
      <c r="U195" s="78">
        <v>947832218</v>
      </c>
      <c r="V195" s="78">
        <v>55140</v>
      </c>
      <c r="W195" s="78">
        <v>9071</v>
      </c>
      <c r="X195" s="78">
        <v>654499</v>
      </c>
      <c r="Y195" s="78">
        <v>860314</v>
      </c>
      <c r="Z195" s="78">
        <v>1394198</v>
      </c>
      <c r="AA195" s="78">
        <v>316218</v>
      </c>
      <c r="AB195" s="78">
        <v>1929434</v>
      </c>
      <c r="AC195" s="78">
        <v>0</v>
      </c>
      <c r="AD195" s="78">
        <v>223.61276540225364</v>
      </c>
      <c r="AE195" s="79"/>
      <c r="AF195" s="78">
        <v>6144057531.197731</v>
      </c>
      <c r="AG195" s="78">
        <v>104034791.0284943</v>
      </c>
      <c r="AH195" s="78">
        <v>83607231.99063006</v>
      </c>
      <c r="AI195" s="78">
        <v>4180548610.0663347</v>
      </c>
      <c r="AJ195" s="78">
        <v>4335972754.9367476</v>
      </c>
      <c r="AK195" s="78">
        <v>0</v>
      </c>
      <c r="AL195" s="78">
        <v>0</v>
      </c>
      <c r="AM195" s="78">
        <v>249142592.15709856</v>
      </c>
      <c r="AN195" s="78">
        <v>0</v>
      </c>
      <c r="AO195" s="78">
        <v>0</v>
      </c>
      <c r="AP195" s="78">
        <v>15097363511.377035</v>
      </c>
      <c r="AQ195" s="79"/>
      <c r="AR195" s="78">
        <v>80826</v>
      </c>
      <c r="AS195" s="78">
        <v>27819</v>
      </c>
      <c r="AT195" s="78">
        <v>0</v>
      </c>
      <c r="AU195" s="78">
        <v>23</v>
      </c>
      <c r="AV195" s="78">
        <v>0</v>
      </c>
      <c r="AW195" s="78">
        <v>25</v>
      </c>
      <c r="AX195" s="78"/>
      <c r="AY195" s="79"/>
      <c r="AZ195" s="78">
        <v>375260.59999997471</v>
      </c>
      <c r="BA195" s="78">
        <v>2604511.4000000032</v>
      </c>
      <c r="BB195" s="78">
        <v>0</v>
      </c>
      <c r="BC195" s="78">
        <v>12290.2</v>
      </c>
      <c r="BD195" s="78">
        <v>0</v>
      </c>
      <c r="BE195" s="78">
        <v>59297.235000000001</v>
      </c>
      <c r="BF195" s="78"/>
      <c r="BG195" s="79"/>
      <c r="BH195" s="78"/>
      <c r="BI195" s="78"/>
      <c r="BJ195" s="78"/>
      <c r="BK195" s="78"/>
      <c r="BL195" s="78"/>
      <c r="BM195" s="78"/>
      <c r="BN195" s="79"/>
      <c r="BO195" s="78"/>
      <c r="BP195" s="78"/>
      <c r="BQ195" s="78"/>
      <c r="BR195" s="78"/>
      <c r="BS195" s="78"/>
      <c r="BT195" s="78"/>
      <c r="BU195"/>
      <c r="BV195" s="77"/>
      <c r="BW195" s="77"/>
      <c r="BX195" s="77"/>
      <c r="BY195" s="77"/>
      <c r="BZ195" s="77"/>
      <c r="CA195" s="77"/>
      <c r="CB195" s="77"/>
      <c r="CC195" s="77"/>
      <c r="CD195" s="77"/>
    </row>
    <row r="196" spans="1:82">
      <c r="A196" s="77" t="s">
        <v>2534</v>
      </c>
      <c r="B196" s="77">
        <v>153</v>
      </c>
      <c r="C196" s="77">
        <v>20</v>
      </c>
      <c r="D196" s="77">
        <v>9</v>
      </c>
      <c r="E196" s="77">
        <v>2023</v>
      </c>
      <c r="F196" s="77" t="s">
        <v>2526</v>
      </c>
      <c r="G196" s="77" t="s">
        <v>1573</v>
      </c>
      <c r="H196" s="77" t="s">
        <v>1574</v>
      </c>
      <c r="I196" s="158"/>
      <c r="J196" s="78"/>
      <c r="K196" s="78"/>
      <c r="L196" s="78"/>
      <c r="M196" s="78"/>
      <c r="N196" s="78"/>
      <c r="O196" s="78"/>
      <c r="P196" s="78"/>
      <c r="Q196" s="78"/>
      <c r="R196" s="78"/>
      <c r="S196" s="78"/>
      <c r="T196" s="79"/>
      <c r="U196" s="78"/>
      <c r="V196" s="78"/>
      <c r="W196" s="78"/>
      <c r="X196" s="78"/>
      <c r="Y196" s="78"/>
      <c r="Z196" s="78"/>
      <c r="AA196" s="78"/>
      <c r="AB196" s="78"/>
      <c r="AC196" s="78"/>
      <c r="AD196" s="78"/>
      <c r="AE196" s="79"/>
      <c r="AF196" s="78"/>
      <c r="AG196" s="78"/>
      <c r="AH196" s="78"/>
      <c r="AI196" s="78"/>
      <c r="AJ196" s="78"/>
      <c r="AK196" s="78"/>
      <c r="AL196" s="78"/>
      <c r="AM196" s="78"/>
      <c r="AN196" s="78"/>
      <c r="AO196" s="78"/>
      <c r="AP196" s="78"/>
      <c r="AQ196" s="79"/>
      <c r="AR196" s="78">
        <v>84899</v>
      </c>
      <c r="AS196" s="78">
        <v>28495</v>
      </c>
      <c r="AT196" s="78">
        <v>0</v>
      </c>
      <c r="AU196" s="78">
        <v>23</v>
      </c>
      <c r="AV196" s="78">
        <v>0</v>
      </c>
      <c r="AW196" s="78">
        <v>26</v>
      </c>
      <c r="AX196" s="78"/>
      <c r="AY196" s="79"/>
      <c r="AZ196" s="78">
        <v>398975.19999998383</v>
      </c>
      <c r="BA196" s="78">
        <v>2785828.6000000047</v>
      </c>
      <c r="BB196" s="78">
        <v>0</v>
      </c>
      <c r="BC196" s="78">
        <v>12290.2</v>
      </c>
      <c r="BD196" s="78">
        <v>0</v>
      </c>
      <c r="BE196" s="78">
        <v>66895.459999999992</v>
      </c>
      <c r="BF196" s="78"/>
      <c r="BG196" s="79"/>
      <c r="BH196" s="78"/>
      <c r="BI196" s="78"/>
      <c r="BJ196" s="78"/>
      <c r="BK196" s="78"/>
      <c r="BL196" s="78"/>
      <c r="BM196" s="78"/>
      <c r="BN196" s="79"/>
      <c r="BO196" s="78"/>
      <c r="BP196" s="78"/>
      <c r="BQ196" s="78"/>
      <c r="BR196" s="78"/>
      <c r="BS196" s="78"/>
      <c r="BT196" s="78"/>
      <c r="BU196"/>
      <c r="BV196" s="77"/>
      <c r="BW196" s="77"/>
      <c r="BX196" s="77"/>
      <c r="BY196" s="77"/>
      <c r="BZ196" s="77"/>
      <c r="CA196" s="77"/>
      <c r="CB196" s="77"/>
      <c r="CC196" s="77"/>
      <c r="CD196" s="77"/>
    </row>
    <row r="197" spans="1:82">
      <c r="A197" s="77" t="s">
        <v>2596</v>
      </c>
      <c r="B197" s="77">
        <v>153</v>
      </c>
      <c r="C197" s="77">
        <v>21</v>
      </c>
      <c r="D197" s="77">
        <v>9</v>
      </c>
      <c r="E197" s="77">
        <v>2024</v>
      </c>
      <c r="F197" s="77" t="s">
        <v>2588</v>
      </c>
      <c r="G197" s="1029" t="s">
        <v>1573</v>
      </c>
      <c r="H197" s="77" t="s">
        <v>1574</v>
      </c>
      <c r="I197" s="158"/>
      <c r="J197" s="78"/>
      <c r="K197" s="78"/>
      <c r="L197" s="78"/>
      <c r="M197" s="78"/>
      <c r="N197" s="78"/>
      <c r="O197" s="78"/>
      <c r="P197" s="78"/>
      <c r="Q197" s="78"/>
      <c r="R197" s="78"/>
      <c r="S197" s="78"/>
      <c r="T197" s="79"/>
      <c r="U197" s="78"/>
      <c r="V197" s="78"/>
      <c r="W197" s="78"/>
      <c r="X197" s="78"/>
      <c r="Y197" s="78"/>
      <c r="Z197" s="78"/>
      <c r="AA197" s="78"/>
      <c r="AB197" s="78"/>
      <c r="AC197" s="78"/>
      <c r="AD197" s="78"/>
      <c r="AE197" s="79"/>
      <c r="AF197" s="78"/>
      <c r="AG197" s="78"/>
      <c r="AH197" s="78"/>
      <c r="AI197" s="78"/>
      <c r="AJ197" s="78"/>
      <c r="AK197" s="78"/>
      <c r="AL197" s="78"/>
      <c r="AM197" s="78"/>
      <c r="AN197" s="78"/>
      <c r="AO197" s="78"/>
      <c r="AP197" s="78"/>
      <c r="AQ197" s="79"/>
      <c r="AR197" s="78"/>
      <c r="AS197" s="78"/>
      <c r="AT197" s="78"/>
      <c r="AU197" s="78"/>
      <c r="AV197" s="78"/>
      <c r="AW197" s="78"/>
      <c r="AX197" s="78"/>
      <c r="AY197" s="79"/>
      <c r="AZ197" s="78"/>
      <c r="BA197" s="78"/>
      <c r="BB197" s="78"/>
      <c r="BC197" s="78"/>
      <c r="BD197" s="78"/>
      <c r="BE197" s="78"/>
      <c r="BF197" s="78"/>
      <c r="BG197" s="79"/>
      <c r="BH197" s="78"/>
      <c r="BI197" s="78"/>
      <c r="BJ197" s="78"/>
      <c r="BK197" s="78"/>
      <c r="BL197" s="78"/>
      <c r="BM197" s="78"/>
      <c r="BN197" s="79"/>
      <c r="BO197" s="78"/>
      <c r="BP197" s="78"/>
      <c r="BQ197" s="78"/>
      <c r="BR197" s="78"/>
      <c r="BS197" s="78"/>
      <c r="BT197" s="78"/>
      <c r="BU197"/>
      <c r="BV197" s="77"/>
      <c r="BW197" s="77"/>
      <c r="BX197" s="77"/>
      <c r="BY197" s="77"/>
      <c r="BZ197" s="77"/>
      <c r="CA197" s="77"/>
      <c r="CB197" s="77"/>
      <c r="CC197" s="77"/>
      <c r="CD197" s="77"/>
    </row>
    <row r="198" spans="1:82">
      <c r="A198" s="77" t="s">
        <v>1803</v>
      </c>
      <c r="B198" s="77">
        <v>154</v>
      </c>
      <c r="C198" s="77">
        <v>1</v>
      </c>
      <c r="D198" s="77">
        <v>10</v>
      </c>
      <c r="E198" s="77">
        <v>1990</v>
      </c>
      <c r="F198" s="77" t="s">
        <v>788</v>
      </c>
      <c r="G198" s="1029" t="s">
        <v>1575</v>
      </c>
      <c r="H198" s="77" t="s">
        <v>1576</v>
      </c>
      <c r="I198" s="158"/>
      <c r="J198" s="78">
        <v>4185.8606280528938</v>
      </c>
      <c r="K198" s="78">
        <v>251.2213507144653</v>
      </c>
      <c r="L198" s="78">
        <v>272.89707229476528</v>
      </c>
      <c r="M198" s="78">
        <v>1409.7375110299081</v>
      </c>
      <c r="N198" s="78">
        <v>1724.6261242656531</v>
      </c>
      <c r="O198" s="78">
        <v>1891.6432764690189</v>
      </c>
      <c r="P198" s="78">
        <v>2059.1439747085042</v>
      </c>
      <c r="Q198" s="78">
        <v>121.100724834616</v>
      </c>
      <c r="R198" s="78">
        <v>0</v>
      </c>
      <c r="S198" s="78">
        <v>128.62983</v>
      </c>
      <c r="T198" s="79"/>
      <c r="U198" s="78">
        <v>810660015</v>
      </c>
      <c r="V198" s="78">
        <v>88571</v>
      </c>
      <c r="W198" s="78">
        <v>3739</v>
      </c>
      <c r="X198" s="78">
        <v>560488</v>
      </c>
      <c r="Y198" s="78">
        <v>603198</v>
      </c>
      <c r="Z198" s="78">
        <v>778055</v>
      </c>
      <c r="AA198" s="78">
        <v>499983</v>
      </c>
      <c r="AB198" s="78">
        <v>1966265</v>
      </c>
      <c r="AC198" s="78">
        <v>0</v>
      </c>
      <c r="AD198" s="78">
        <v>128.62983</v>
      </c>
      <c r="AE198" s="79"/>
      <c r="AF198" s="78"/>
      <c r="AG198" s="78"/>
      <c r="AH198" s="78"/>
      <c r="AI198" s="78"/>
      <c r="AJ198" s="78"/>
      <c r="AK198" s="78"/>
      <c r="AL198" s="78"/>
      <c r="AM198" s="78"/>
      <c r="AN198" s="78"/>
      <c r="AO198" s="78"/>
      <c r="AP198" s="78"/>
      <c r="AQ198" s="79"/>
      <c r="AR198" s="78"/>
      <c r="AS198" s="78"/>
      <c r="AT198" s="78"/>
      <c r="AU198" s="78"/>
      <c r="AV198" s="78"/>
      <c r="AW198" s="78"/>
      <c r="AX198" s="78"/>
      <c r="AY198" s="79"/>
      <c r="AZ198" s="78"/>
      <c r="BA198" s="78"/>
      <c r="BB198" s="78"/>
      <c r="BC198" s="78"/>
      <c r="BD198" s="78"/>
      <c r="BE198" s="78"/>
      <c r="BF198" s="78"/>
      <c r="BG198" s="79"/>
      <c r="BH198" s="78" t="s">
        <v>789</v>
      </c>
      <c r="BI198" s="78" t="s">
        <v>789</v>
      </c>
      <c r="BJ198" s="78" t="s">
        <v>789</v>
      </c>
      <c r="BK198" s="78" t="s">
        <v>789</v>
      </c>
      <c r="BL198" s="78" t="s">
        <v>789</v>
      </c>
      <c r="BM198" s="78" t="s">
        <v>789</v>
      </c>
      <c r="BN198" s="79"/>
      <c r="BO198" s="78" t="s">
        <v>789</v>
      </c>
      <c r="BP198" s="78" t="s">
        <v>789</v>
      </c>
      <c r="BQ198" s="78" t="s">
        <v>789</v>
      </c>
      <c r="BR198" s="78" t="s">
        <v>789</v>
      </c>
      <c r="BS198" s="78" t="s">
        <v>789</v>
      </c>
      <c r="BT198" s="78" t="s">
        <v>789</v>
      </c>
      <c r="BU198"/>
      <c r="BV198" s="77"/>
      <c r="BW198" s="77"/>
      <c r="BX198" s="77"/>
      <c r="BY198" s="77"/>
      <c r="BZ198" s="77"/>
      <c r="CA198" s="77"/>
      <c r="CB198" s="77"/>
      <c r="CC198" s="77"/>
      <c r="CD198" s="77"/>
    </row>
    <row r="199" spans="1:82">
      <c r="A199" s="77" t="s">
        <v>1804</v>
      </c>
      <c r="B199" s="77">
        <v>155</v>
      </c>
      <c r="C199" s="77">
        <v>2</v>
      </c>
      <c r="D199" s="77">
        <v>10</v>
      </c>
      <c r="E199" s="77">
        <v>2005</v>
      </c>
      <c r="F199" s="77" t="s">
        <v>790</v>
      </c>
      <c r="G199" s="77" t="s">
        <v>1575</v>
      </c>
      <c r="H199" s="77" t="s">
        <v>1576</v>
      </c>
      <c r="I199" s="158"/>
      <c r="J199" s="78">
        <v>4357.5224348490519</v>
      </c>
      <c r="K199" s="78">
        <v>163.9246970374854</v>
      </c>
      <c r="L199" s="78">
        <v>295.10072770953582</v>
      </c>
      <c r="M199" s="78">
        <v>2451.5451291671839</v>
      </c>
      <c r="N199" s="78">
        <v>2521.1862277642122</v>
      </c>
      <c r="O199" s="78">
        <v>2716.8891303410519</v>
      </c>
      <c r="P199" s="78">
        <v>2026.621795026904</v>
      </c>
      <c r="Q199" s="78">
        <v>119.00910004949</v>
      </c>
      <c r="R199" s="78">
        <v>0</v>
      </c>
      <c r="S199" s="78">
        <v>284.12722212011488</v>
      </c>
      <c r="T199" s="79"/>
      <c r="U199" s="78">
        <v>773867743</v>
      </c>
      <c r="V199" s="78">
        <v>72779</v>
      </c>
      <c r="W199" s="78">
        <v>3773</v>
      </c>
      <c r="X199" s="78">
        <v>533475</v>
      </c>
      <c r="Y199" s="78">
        <v>737189</v>
      </c>
      <c r="Z199" s="78">
        <v>1293147</v>
      </c>
      <c r="AA199" s="78">
        <v>403014</v>
      </c>
      <c r="AB199" s="78">
        <v>2020037</v>
      </c>
      <c r="AC199" s="78">
        <v>0</v>
      </c>
      <c r="AD199" s="78">
        <v>284.12722212011488</v>
      </c>
      <c r="AE199" s="79"/>
      <c r="AF199" s="78"/>
      <c r="AG199" s="78"/>
      <c r="AH199" s="78"/>
      <c r="AI199" s="78"/>
      <c r="AJ199" s="78"/>
      <c r="AK199" s="78"/>
      <c r="AL199" s="78"/>
      <c r="AM199" s="78"/>
      <c r="AN199" s="78"/>
      <c r="AO199" s="78"/>
      <c r="AP199" s="78"/>
      <c r="AQ199" s="79"/>
      <c r="AR199" s="78"/>
      <c r="AS199" s="78"/>
      <c r="AT199" s="78"/>
      <c r="AU199" s="78"/>
      <c r="AV199" s="78"/>
      <c r="AW199" s="78"/>
      <c r="AX199" s="78"/>
      <c r="AY199" s="79"/>
      <c r="AZ199" s="78"/>
      <c r="BA199" s="78"/>
      <c r="BB199" s="78"/>
      <c r="BC199" s="78"/>
      <c r="BD199" s="78"/>
      <c r="BE199" s="78"/>
      <c r="BF199" s="78"/>
      <c r="BG199" s="79"/>
      <c r="BH199" s="78" t="s">
        <v>789</v>
      </c>
      <c r="BI199" s="78" t="s">
        <v>789</v>
      </c>
      <c r="BJ199" s="78" t="s">
        <v>789</v>
      </c>
      <c r="BK199" s="78" t="s">
        <v>789</v>
      </c>
      <c r="BL199" s="78" t="s">
        <v>789</v>
      </c>
      <c r="BM199" s="78" t="s">
        <v>789</v>
      </c>
      <c r="BN199" s="79"/>
      <c r="BO199" s="78" t="s">
        <v>789</v>
      </c>
      <c r="BP199" s="78" t="s">
        <v>789</v>
      </c>
      <c r="BQ199" s="78" t="s">
        <v>789</v>
      </c>
      <c r="BR199" s="78" t="s">
        <v>789</v>
      </c>
      <c r="BS199" s="78" t="s">
        <v>789</v>
      </c>
      <c r="BT199" s="78" t="s">
        <v>789</v>
      </c>
      <c r="BU199"/>
      <c r="BV199" s="77"/>
      <c r="BW199" s="77"/>
      <c r="BX199" s="77"/>
      <c r="BY199" s="77"/>
      <c r="BZ199" s="77"/>
      <c r="CA199" s="77"/>
      <c r="CB199" s="77"/>
      <c r="CC199" s="77"/>
      <c r="CD199" s="77"/>
    </row>
    <row r="200" spans="1:82">
      <c r="A200" s="77" t="s">
        <v>1805</v>
      </c>
      <c r="B200" s="77">
        <v>156</v>
      </c>
      <c r="C200" s="77">
        <v>3</v>
      </c>
      <c r="D200" s="77">
        <v>10</v>
      </c>
      <c r="E200" s="77">
        <v>2006</v>
      </c>
      <c r="F200" s="77" t="s">
        <v>791</v>
      </c>
      <c r="G200" s="77" t="s">
        <v>1575</v>
      </c>
      <c r="H200" s="77" t="s">
        <v>1576</v>
      </c>
      <c r="I200" s="158"/>
      <c r="J200" s="78" t="s">
        <v>789</v>
      </c>
      <c r="K200" s="78" t="s">
        <v>789</v>
      </c>
      <c r="L200" s="78" t="s">
        <v>789</v>
      </c>
      <c r="M200" s="78" t="s">
        <v>789</v>
      </c>
      <c r="N200" s="78" t="s">
        <v>789</v>
      </c>
      <c r="O200" s="78" t="s">
        <v>789</v>
      </c>
      <c r="P200" s="78" t="s">
        <v>789</v>
      </c>
      <c r="Q200" s="78" t="s">
        <v>789</v>
      </c>
      <c r="R200" s="78" t="s">
        <v>789</v>
      </c>
      <c r="S200" s="78" t="s">
        <v>789</v>
      </c>
      <c r="T200" s="79"/>
      <c r="U200" s="78" t="s">
        <v>789</v>
      </c>
      <c r="V200" s="78" t="s">
        <v>789</v>
      </c>
      <c r="W200" s="78" t="s">
        <v>789</v>
      </c>
      <c r="X200" s="78" t="s">
        <v>789</v>
      </c>
      <c r="Y200" s="78" t="s">
        <v>789</v>
      </c>
      <c r="Z200" s="78" t="s">
        <v>789</v>
      </c>
      <c r="AA200" s="78" t="s">
        <v>789</v>
      </c>
      <c r="AB200" s="78" t="s">
        <v>789</v>
      </c>
      <c r="AC200" s="78" t="s">
        <v>789</v>
      </c>
      <c r="AD200" s="78" t="s">
        <v>789</v>
      </c>
      <c r="AE200" s="79"/>
      <c r="AF200" s="78" t="s">
        <v>789</v>
      </c>
      <c r="AG200" s="78" t="s">
        <v>789</v>
      </c>
      <c r="AH200" s="78" t="s">
        <v>789</v>
      </c>
      <c r="AI200" s="78" t="s">
        <v>789</v>
      </c>
      <c r="AJ200" s="78" t="s">
        <v>789</v>
      </c>
      <c r="AK200" s="78" t="s">
        <v>789</v>
      </c>
      <c r="AL200" s="78" t="s">
        <v>789</v>
      </c>
      <c r="AM200" s="78" t="s">
        <v>789</v>
      </c>
      <c r="AN200" s="78" t="s">
        <v>789</v>
      </c>
      <c r="AO200" s="78" t="s">
        <v>789</v>
      </c>
      <c r="AP200" s="78"/>
      <c r="AQ200" s="79"/>
      <c r="AR200" s="78" t="s">
        <v>789</v>
      </c>
      <c r="AS200" s="78" t="s">
        <v>789</v>
      </c>
      <c r="AT200" s="78" t="s">
        <v>789</v>
      </c>
      <c r="AU200" s="78" t="s">
        <v>789</v>
      </c>
      <c r="AV200" s="78" t="s">
        <v>789</v>
      </c>
      <c r="AW200" s="78" t="s">
        <v>789</v>
      </c>
      <c r="AX200" s="78" t="s">
        <v>789</v>
      </c>
      <c r="AY200" s="79"/>
      <c r="AZ200" s="78" t="s">
        <v>789</v>
      </c>
      <c r="BA200" s="78" t="s">
        <v>789</v>
      </c>
      <c r="BB200" s="78" t="s">
        <v>789</v>
      </c>
      <c r="BC200" s="78" t="s">
        <v>789</v>
      </c>
      <c r="BD200" s="78" t="s">
        <v>789</v>
      </c>
      <c r="BE200" s="78" t="s">
        <v>789</v>
      </c>
      <c r="BF200" s="78" t="s">
        <v>789</v>
      </c>
      <c r="BG200" s="79"/>
      <c r="BH200" s="78" t="s">
        <v>789</v>
      </c>
      <c r="BI200" s="78" t="s">
        <v>789</v>
      </c>
      <c r="BJ200" s="78" t="s">
        <v>789</v>
      </c>
      <c r="BK200" s="78" t="s">
        <v>789</v>
      </c>
      <c r="BL200" s="78" t="s">
        <v>789</v>
      </c>
      <c r="BM200" s="78" t="s">
        <v>789</v>
      </c>
      <c r="BN200" s="79"/>
      <c r="BO200" s="78" t="s">
        <v>789</v>
      </c>
      <c r="BP200" s="78" t="s">
        <v>789</v>
      </c>
      <c r="BQ200" s="78" t="s">
        <v>789</v>
      </c>
      <c r="BR200" s="78" t="s">
        <v>789</v>
      </c>
      <c r="BS200" s="78" t="s">
        <v>789</v>
      </c>
      <c r="BT200" s="78" t="s">
        <v>789</v>
      </c>
      <c r="BU200"/>
      <c r="BV200" s="77"/>
      <c r="BW200" s="77"/>
      <c r="BX200" s="77"/>
      <c r="BY200" s="77"/>
      <c r="BZ200" s="77"/>
      <c r="CA200" s="77"/>
      <c r="CB200" s="77"/>
      <c r="CC200" s="77"/>
      <c r="CD200" s="77"/>
    </row>
    <row r="201" spans="1:82">
      <c r="A201" s="77" t="s">
        <v>1806</v>
      </c>
      <c r="B201" s="77">
        <v>157</v>
      </c>
      <c r="C201" s="77">
        <v>4</v>
      </c>
      <c r="D201" s="77">
        <v>10</v>
      </c>
      <c r="E201" s="77">
        <v>2007</v>
      </c>
      <c r="F201" s="77" t="s">
        <v>792</v>
      </c>
      <c r="G201" s="77" t="s">
        <v>1575</v>
      </c>
      <c r="H201" s="77" t="s">
        <v>1576</v>
      </c>
      <c r="I201" s="158"/>
      <c r="J201" s="78">
        <v>4546.6657976087017</v>
      </c>
      <c r="K201" s="78">
        <v>160.4595621161659</v>
      </c>
      <c r="L201" s="78">
        <v>186.58132003652921</v>
      </c>
      <c r="M201" s="78">
        <v>2746.6754060936642</v>
      </c>
      <c r="N201" s="78">
        <v>2531.444929979918</v>
      </c>
      <c r="O201" s="78">
        <v>2639.234062896217</v>
      </c>
      <c r="P201" s="78">
        <v>2003.0609237344811</v>
      </c>
      <c r="Q201" s="78">
        <v>125.163087528245</v>
      </c>
      <c r="R201" s="78">
        <v>0</v>
      </c>
      <c r="S201" s="78">
        <v>277.18383442074759</v>
      </c>
      <c r="T201" s="79"/>
      <c r="U201" s="78">
        <v>814419691</v>
      </c>
      <c r="V201" s="78">
        <v>68524</v>
      </c>
      <c r="W201" s="78">
        <v>4431</v>
      </c>
      <c r="X201" s="78">
        <v>640521</v>
      </c>
      <c r="Y201" s="78">
        <v>752614</v>
      </c>
      <c r="Z201" s="78">
        <v>1305870</v>
      </c>
      <c r="AA201" s="78">
        <v>392257</v>
      </c>
      <c r="AB201" s="78">
        <v>2012151</v>
      </c>
      <c r="AC201" s="78">
        <v>0</v>
      </c>
      <c r="AD201" s="78">
        <v>277.18383442074759</v>
      </c>
      <c r="AE201" s="79"/>
      <c r="AF201" s="78"/>
      <c r="AG201" s="78"/>
      <c r="AH201" s="78"/>
      <c r="AI201" s="78"/>
      <c r="AJ201" s="78"/>
      <c r="AK201" s="78"/>
      <c r="AL201" s="78"/>
      <c r="AM201" s="78"/>
      <c r="AN201" s="78"/>
      <c r="AO201" s="78"/>
      <c r="AP201" s="78"/>
      <c r="AQ201" s="79"/>
      <c r="AR201" s="78"/>
      <c r="AS201" s="78"/>
      <c r="AT201" s="78"/>
      <c r="AU201" s="78"/>
      <c r="AV201" s="78"/>
      <c r="AW201" s="78"/>
      <c r="AX201" s="78"/>
      <c r="AY201" s="79"/>
      <c r="AZ201" s="78"/>
      <c r="BA201" s="78"/>
      <c r="BB201" s="78"/>
      <c r="BC201" s="78"/>
      <c r="BD201" s="78"/>
      <c r="BE201" s="78"/>
      <c r="BF201" s="78"/>
      <c r="BG201" s="79"/>
      <c r="BH201" s="78" t="s">
        <v>789</v>
      </c>
      <c r="BI201" s="78" t="s">
        <v>789</v>
      </c>
      <c r="BJ201" s="78" t="s">
        <v>789</v>
      </c>
      <c r="BK201" s="78" t="s">
        <v>789</v>
      </c>
      <c r="BL201" s="78" t="s">
        <v>789</v>
      </c>
      <c r="BM201" s="78" t="s">
        <v>789</v>
      </c>
      <c r="BN201" s="79"/>
      <c r="BO201" s="78" t="s">
        <v>789</v>
      </c>
      <c r="BP201" s="78" t="s">
        <v>789</v>
      </c>
      <c r="BQ201" s="78" t="s">
        <v>789</v>
      </c>
      <c r="BR201" s="78" t="s">
        <v>789</v>
      </c>
      <c r="BS201" s="78" t="s">
        <v>789</v>
      </c>
      <c r="BT201" s="78" t="s">
        <v>789</v>
      </c>
      <c r="BU201"/>
      <c r="BV201" s="77"/>
      <c r="BW201" s="77"/>
      <c r="BX201" s="77"/>
      <c r="BY201" s="77"/>
      <c r="BZ201" s="77"/>
      <c r="CA201" s="77"/>
      <c r="CB201" s="77"/>
      <c r="CC201" s="77"/>
      <c r="CD201" s="77"/>
    </row>
    <row r="202" spans="1:82">
      <c r="A202" s="77" t="s">
        <v>1807</v>
      </c>
      <c r="B202" s="77">
        <v>158</v>
      </c>
      <c r="C202" s="77">
        <v>5</v>
      </c>
      <c r="D202" s="77">
        <v>10</v>
      </c>
      <c r="E202" s="77">
        <v>2008</v>
      </c>
      <c r="F202" s="77" t="s">
        <v>793</v>
      </c>
      <c r="G202" s="77" t="s">
        <v>1575</v>
      </c>
      <c r="H202" s="77" t="s">
        <v>1576</v>
      </c>
      <c r="I202" s="158"/>
      <c r="J202" s="78">
        <v>4428.2182779684817</v>
      </c>
      <c r="K202" s="78">
        <v>119.87498946262809</v>
      </c>
      <c r="L202" s="78">
        <v>164.4375535303223</v>
      </c>
      <c r="M202" s="78">
        <v>2911.9077525135658</v>
      </c>
      <c r="N202" s="78">
        <v>2641.4764953480681</v>
      </c>
      <c r="O202" s="78">
        <v>2561.1374974610758</v>
      </c>
      <c r="P202" s="78">
        <v>1946.6803081868691</v>
      </c>
      <c r="Q202" s="78">
        <v>122.935233308466</v>
      </c>
      <c r="R202" s="78">
        <v>0</v>
      </c>
      <c r="S202" s="78">
        <v>296.70405199114998</v>
      </c>
      <c r="T202" s="79"/>
      <c r="U202" s="78">
        <v>831800565</v>
      </c>
      <c r="V202" s="78">
        <v>68524</v>
      </c>
      <c r="W202" s="78">
        <v>4431</v>
      </c>
      <c r="X202" s="78">
        <v>640521</v>
      </c>
      <c r="Y202" s="78">
        <v>759967</v>
      </c>
      <c r="Z202" s="78">
        <v>1311706</v>
      </c>
      <c r="AA202" s="78">
        <v>381651</v>
      </c>
      <c r="AB202" s="78">
        <v>2008842</v>
      </c>
      <c r="AC202" s="78">
        <v>0</v>
      </c>
      <c r="AD202" s="78">
        <v>296.70405199115021</v>
      </c>
      <c r="AE202" s="79"/>
      <c r="AF202" s="78"/>
      <c r="AG202" s="78"/>
      <c r="AH202" s="78"/>
      <c r="AI202" s="78"/>
      <c r="AJ202" s="78"/>
      <c r="AK202" s="78"/>
      <c r="AL202" s="78"/>
      <c r="AM202" s="78"/>
      <c r="AN202" s="78"/>
      <c r="AO202" s="78"/>
      <c r="AP202" s="78"/>
      <c r="AQ202" s="79"/>
      <c r="AR202" s="78"/>
      <c r="AS202" s="78"/>
      <c r="AT202" s="78"/>
      <c r="AU202" s="78"/>
      <c r="AV202" s="78"/>
      <c r="AW202" s="78"/>
      <c r="AX202" s="78"/>
      <c r="AY202" s="79"/>
      <c r="AZ202" s="78"/>
      <c r="BA202" s="78"/>
      <c r="BB202" s="78"/>
      <c r="BC202" s="78"/>
      <c r="BD202" s="78"/>
      <c r="BE202" s="78"/>
      <c r="BF202" s="78"/>
      <c r="BG202" s="79"/>
      <c r="BH202" s="78" t="s">
        <v>789</v>
      </c>
      <c r="BI202" s="78" t="s">
        <v>789</v>
      </c>
      <c r="BJ202" s="78" t="s">
        <v>789</v>
      </c>
      <c r="BK202" s="78" t="s">
        <v>789</v>
      </c>
      <c r="BL202" s="78" t="s">
        <v>789</v>
      </c>
      <c r="BM202" s="78" t="s">
        <v>789</v>
      </c>
      <c r="BN202" s="79"/>
      <c r="BO202" s="78" t="s">
        <v>789</v>
      </c>
      <c r="BP202" s="78" t="s">
        <v>789</v>
      </c>
      <c r="BQ202" s="78" t="s">
        <v>789</v>
      </c>
      <c r="BR202" s="78" t="s">
        <v>789</v>
      </c>
      <c r="BS202" s="78" t="s">
        <v>789</v>
      </c>
      <c r="BT202" s="78" t="s">
        <v>789</v>
      </c>
      <c r="BU202"/>
      <c r="BV202" s="77"/>
      <c r="BW202" s="77"/>
      <c r="BX202" s="77"/>
      <c r="BY202" s="77"/>
      <c r="BZ202" s="77"/>
      <c r="CA202" s="77"/>
      <c r="CB202" s="77"/>
      <c r="CC202" s="77"/>
      <c r="CD202" s="77"/>
    </row>
    <row r="203" spans="1:82">
      <c r="A203" s="77" t="s">
        <v>1808</v>
      </c>
      <c r="B203" s="77">
        <v>159</v>
      </c>
      <c r="C203" s="77">
        <v>6</v>
      </c>
      <c r="D203" s="77">
        <v>10</v>
      </c>
      <c r="E203" s="77">
        <v>2009</v>
      </c>
      <c r="F203" s="77" t="s">
        <v>177</v>
      </c>
      <c r="G203" s="77" t="s">
        <v>1575</v>
      </c>
      <c r="H203" s="77" t="s">
        <v>1576</v>
      </c>
      <c r="I203" s="158"/>
      <c r="J203" s="78">
        <v>3964.1286771783921</v>
      </c>
      <c r="K203" s="78">
        <v>115.9593820570331</v>
      </c>
      <c r="L203" s="78">
        <v>190.37711554391799</v>
      </c>
      <c r="M203" s="78">
        <v>2903.3130024550169</v>
      </c>
      <c r="N203" s="78">
        <v>2363.4147001545548</v>
      </c>
      <c r="O203" s="78">
        <v>2607.8700398671949</v>
      </c>
      <c r="P203" s="78">
        <v>1856.429133408154</v>
      </c>
      <c r="Q203" s="78">
        <v>116.87372787028301</v>
      </c>
      <c r="R203" s="78">
        <v>0</v>
      </c>
      <c r="S203" s="78">
        <v>270.02838492813999</v>
      </c>
      <c r="T203" s="79"/>
      <c r="U203" s="78">
        <v>670630211</v>
      </c>
      <c r="V203" s="78">
        <v>70069</v>
      </c>
      <c r="W203" s="78">
        <v>7427</v>
      </c>
      <c r="X203" s="78">
        <v>683306</v>
      </c>
      <c r="Y203" s="78">
        <v>766784</v>
      </c>
      <c r="Z203" s="78">
        <v>1318342</v>
      </c>
      <c r="AA203" s="78">
        <v>373643</v>
      </c>
      <c r="AB203" s="78">
        <v>2004786</v>
      </c>
      <c r="AC203" s="78">
        <v>0</v>
      </c>
      <c r="AD203" s="78">
        <v>270.02838492813999</v>
      </c>
      <c r="AE203" s="79"/>
      <c r="AF203" s="78"/>
      <c r="AG203" s="78"/>
      <c r="AH203" s="78"/>
      <c r="AI203" s="78"/>
      <c r="AJ203" s="78"/>
      <c r="AK203" s="78"/>
      <c r="AL203" s="78"/>
      <c r="AM203" s="78"/>
      <c r="AN203" s="78"/>
      <c r="AO203" s="78"/>
      <c r="AP203" s="78"/>
      <c r="AQ203" s="79"/>
      <c r="AR203" s="78"/>
      <c r="AS203" s="78"/>
      <c r="AT203" s="78"/>
      <c r="AU203" s="78"/>
      <c r="AV203" s="78"/>
      <c r="AW203" s="78"/>
      <c r="AX203" s="78"/>
      <c r="AY203" s="79"/>
      <c r="AZ203" s="78"/>
      <c r="BA203" s="78"/>
      <c r="BB203" s="78"/>
      <c r="BC203" s="78"/>
      <c r="BD203" s="78"/>
      <c r="BE203" s="78"/>
      <c r="BF203" s="78"/>
      <c r="BG203" s="79"/>
      <c r="BH203" s="78">
        <v>0</v>
      </c>
      <c r="BI203" s="78">
        <v>0</v>
      </c>
      <c r="BJ203" s="78">
        <v>3679.6135399999998</v>
      </c>
      <c r="BK203" s="78">
        <v>8.5050000000000008</v>
      </c>
      <c r="BL203" s="78">
        <v>510.33799999999997</v>
      </c>
      <c r="BM203" s="78">
        <v>5.25</v>
      </c>
      <c r="BN203" s="79"/>
      <c r="BO203" s="78">
        <v>0</v>
      </c>
      <c r="BP203" s="78">
        <v>0</v>
      </c>
      <c r="BQ203" s="78">
        <v>244</v>
      </c>
      <c r="BR203" s="78">
        <v>3</v>
      </c>
      <c r="BS203" s="78">
        <v>59</v>
      </c>
      <c r="BT203" s="78">
        <v>1</v>
      </c>
      <c r="BU203"/>
      <c r="BV203" s="77">
        <v>3582.2275399999999</v>
      </c>
      <c r="BW203" s="77">
        <v>21.594999999999999</v>
      </c>
      <c r="BX203" s="77">
        <v>231.79300000000001</v>
      </c>
      <c r="BY203" s="77">
        <v>0</v>
      </c>
      <c r="BZ203" s="77">
        <v>6.0510000000000002</v>
      </c>
      <c r="CA203" s="77">
        <v>26.036000000000001</v>
      </c>
      <c r="CB203" s="77">
        <v>150.24299999999999</v>
      </c>
      <c r="CC203" s="77">
        <v>185.761</v>
      </c>
      <c r="CD203" s="77">
        <v>0</v>
      </c>
    </row>
    <row r="204" spans="1:82">
      <c r="A204" s="77" t="s">
        <v>1809</v>
      </c>
      <c r="B204" s="77">
        <v>160</v>
      </c>
      <c r="C204" s="77">
        <v>7</v>
      </c>
      <c r="D204" s="77">
        <v>10</v>
      </c>
      <c r="E204" s="77">
        <v>2010</v>
      </c>
      <c r="F204" s="77" t="s">
        <v>178</v>
      </c>
      <c r="G204" s="77" t="s">
        <v>1575</v>
      </c>
      <c r="H204" s="77" t="s">
        <v>1576</v>
      </c>
      <c r="I204" s="158"/>
      <c r="J204" s="78">
        <v>4137.2289772806234</v>
      </c>
      <c r="K204" s="78">
        <v>123.6536469788695</v>
      </c>
      <c r="L204" s="78">
        <v>182.96108902382679</v>
      </c>
      <c r="M204" s="78">
        <v>3005.5766840159108</v>
      </c>
      <c r="N204" s="78">
        <v>2535.2027197738448</v>
      </c>
      <c r="O204" s="78">
        <v>2611.8630204639521</v>
      </c>
      <c r="P204" s="78">
        <v>1873.027124163684</v>
      </c>
      <c r="Q204" s="78">
        <v>121.59020261281501</v>
      </c>
      <c r="R204" s="78">
        <v>0</v>
      </c>
      <c r="S204" s="78">
        <v>282.19450935464391</v>
      </c>
      <c r="T204" s="79"/>
      <c r="U204" s="78">
        <v>752664289</v>
      </c>
      <c r="V204" s="78">
        <v>70069</v>
      </c>
      <c r="W204" s="78">
        <v>7427</v>
      </c>
      <c r="X204" s="78">
        <v>683306</v>
      </c>
      <c r="Y204" s="78">
        <v>772913</v>
      </c>
      <c r="Z204" s="78">
        <v>1326496</v>
      </c>
      <c r="AA204" s="78">
        <v>367569</v>
      </c>
      <c r="AB204" s="78">
        <v>1998558</v>
      </c>
      <c r="AC204" s="78">
        <v>0</v>
      </c>
      <c r="AD204" s="78">
        <v>282.19450935464403</v>
      </c>
      <c r="AE204" s="79"/>
      <c r="AF204" s="78"/>
      <c r="AG204" s="78"/>
      <c r="AH204" s="78"/>
      <c r="AI204" s="78"/>
      <c r="AJ204" s="78"/>
      <c r="AK204" s="78"/>
      <c r="AL204" s="78"/>
      <c r="AM204" s="78"/>
      <c r="AN204" s="78"/>
      <c r="AO204" s="78"/>
      <c r="AP204" s="78"/>
      <c r="AQ204" s="79"/>
      <c r="AR204" s="78"/>
      <c r="AS204" s="78"/>
      <c r="AT204" s="78"/>
      <c r="AU204" s="78"/>
      <c r="AV204" s="78"/>
      <c r="AW204" s="78"/>
      <c r="AX204" s="78"/>
      <c r="AY204" s="79"/>
      <c r="AZ204" s="78"/>
      <c r="BA204" s="78"/>
      <c r="BB204" s="78"/>
      <c r="BC204" s="78"/>
      <c r="BD204" s="78"/>
      <c r="BE204" s="78"/>
      <c r="BF204" s="78"/>
      <c r="BG204" s="79"/>
      <c r="BH204" s="78">
        <v>0</v>
      </c>
      <c r="BI204" s="78">
        <v>0</v>
      </c>
      <c r="BJ204" s="78">
        <v>3681.5880000000002</v>
      </c>
      <c r="BK204" s="78">
        <v>8.0069999999999997</v>
      </c>
      <c r="BL204" s="78">
        <v>570.40599999999995</v>
      </c>
      <c r="BM204" s="78">
        <v>5.47</v>
      </c>
      <c r="BN204" s="79"/>
      <c r="BO204" s="78">
        <v>0</v>
      </c>
      <c r="BP204" s="78">
        <v>0</v>
      </c>
      <c r="BQ204" s="78">
        <v>252</v>
      </c>
      <c r="BR204" s="78">
        <v>3</v>
      </c>
      <c r="BS204" s="78">
        <v>66</v>
      </c>
      <c r="BT204" s="78">
        <v>1</v>
      </c>
      <c r="BU204"/>
      <c r="BV204" s="77">
        <v>3764.75</v>
      </c>
      <c r="BW204" s="77">
        <v>19.960999999999999</v>
      </c>
      <c r="BX204" s="77">
        <v>253.13300000000001</v>
      </c>
      <c r="BY204" s="77">
        <v>0</v>
      </c>
      <c r="BZ204" s="77">
        <v>0</v>
      </c>
      <c r="CA204" s="77">
        <v>20.91</v>
      </c>
      <c r="CB204" s="77">
        <v>87.081999999999994</v>
      </c>
      <c r="CC204" s="77">
        <v>119.63500000000001</v>
      </c>
      <c r="CD204" s="77">
        <v>0</v>
      </c>
    </row>
    <row r="205" spans="1:82">
      <c r="A205" s="77" t="s">
        <v>1810</v>
      </c>
      <c r="B205" s="77">
        <v>161</v>
      </c>
      <c r="C205" s="77">
        <v>8</v>
      </c>
      <c r="D205" s="77">
        <v>10</v>
      </c>
      <c r="E205" s="77">
        <v>2011</v>
      </c>
      <c r="F205" s="77" t="s">
        <v>179</v>
      </c>
      <c r="G205" s="77" t="s">
        <v>1575</v>
      </c>
      <c r="H205" s="77" t="s">
        <v>1576</v>
      </c>
      <c r="I205" s="158"/>
      <c r="J205" s="78">
        <v>4571.2097707483208</v>
      </c>
      <c r="K205" s="78">
        <v>161.61664180421241</v>
      </c>
      <c r="L205" s="78">
        <v>288.09915023531101</v>
      </c>
      <c r="M205" s="78">
        <v>3547.3791608017141</v>
      </c>
      <c r="N205" s="78">
        <v>2709.8236701568121</v>
      </c>
      <c r="O205" s="78">
        <v>2584.0408436751195</v>
      </c>
      <c r="P205" s="78">
        <v>1805.3062489631159</v>
      </c>
      <c r="Q205" s="78">
        <v>139.71856031671601</v>
      </c>
      <c r="R205" s="78">
        <v>0</v>
      </c>
      <c r="S205" s="78">
        <v>293.75045698861612</v>
      </c>
      <c r="T205" s="79"/>
      <c r="U205" s="78">
        <v>738325597</v>
      </c>
      <c r="V205" s="78">
        <v>70069</v>
      </c>
      <c r="W205" s="78">
        <v>7427</v>
      </c>
      <c r="X205" s="78">
        <v>683306</v>
      </c>
      <c r="Y205" s="78">
        <v>778481</v>
      </c>
      <c r="Z205" s="78">
        <v>1340877</v>
      </c>
      <c r="AA205" s="78">
        <v>364822</v>
      </c>
      <c r="AB205" s="78">
        <v>1990944</v>
      </c>
      <c r="AC205" s="78">
        <v>0</v>
      </c>
      <c r="AD205" s="78">
        <v>293.75045698861601</v>
      </c>
      <c r="AE205" s="79"/>
      <c r="AF205" s="78"/>
      <c r="AG205" s="78"/>
      <c r="AH205" s="78"/>
      <c r="AI205" s="78"/>
      <c r="AJ205" s="78"/>
      <c r="AK205" s="78"/>
      <c r="AL205" s="78"/>
      <c r="AM205" s="78"/>
      <c r="AN205" s="78"/>
      <c r="AO205" s="78"/>
      <c r="AP205" s="78"/>
      <c r="AQ205" s="79"/>
      <c r="AR205" s="78"/>
      <c r="AS205" s="78"/>
      <c r="AT205" s="78"/>
      <c r="AU205" s="78"/>
      <c r="AV205" s="78"/>
      <c r="AW205" s="78"/>
      <c r="AX205" s="78"/>
      <c r="AY205" s="79"/>
      <c r="AZ205" s="78"/>
      <c r="BA205" s="78"/>
      <c r="BB205" s="78"/>
      <c r="BC205" s="78"/>
      <c r="BD205" s="78"/>
      <c r="BE205" s="78"/>
      <c r="BF205" s="78"/>
      <c r="BG205" s="79"/>
      <c r="BH205" s="78">
        <v>0</v>
      </c>
      <c r="BI205" s="78">
        <v>0</v>
      </c>
      <c r="BJ205" s="78">
        <v>3482.8879999999999</v>
      </c>
      <c r="BK205" s="78">
        <v>7.3940000000000001</v>
      </c>
      <c r="BL205" s="78">
        <v>493.84</v>
      </c>
      <c r="BM205" s="78">
        <v>5.6059999999999999</v>
      </c>
      <c r="BN205" s="79"/>
      <c r="BO205" s="78">
        <v>0</v>
      </c>
      <c r="BP205" s="78">
        <v>0</v>
      </c>
      <c r="BQ205" s="78">
        <v>254</v>
      </c>
      <c r="BR205" s="78">
        <v>3</v>
      </c>
      <c r="BS205" s="78">
        <v>63</v>
      </c>
      <c r="BT205" s="78">
        <v>1</v>
      </c>
      <c r="BU205"/>
      <c r="BV205" s="77">
        <v>3569.7669999999998</v>
      </c>
      <c r="BW205" s="77">
        <v>15.255000000000001</v>
      </c>
      <c r="BX205" s="77">
        <v>196.82499999999999</v>
      </c>
      <c r="BY205" s="77">
        <v>0</v>
      </c>
      <c r="BZ205" s="77">
        <v>15.731999999999999</v>
      </c>
      <c r="CA205" s="77">
        <v>14.705</v>
      </c>
      <c r="CB205" s="77">
        <v>71.376999999999995</v>
      </c>
      <c r="CC205" s="77">
        <v>106.06699999999999</v>
      </c>
      <c r="CD205" s="77">
        <v>0</v>
      </c>
    </row>
    <row r="206" spans="1:82">
      <c r="A206" s="77" t="s">
        <v>1811</v>
      </c>
      <c r="B206" s="77">
        <v>162</v>
      </c>
      <c r="C206" s="77">
        <v>9</v>
      </c>
      <c r="D206" s="77">
        <v>10</v>
      </c>
      <c r="E206" s="77">
        <v>2012</v>
      </c>
      <c r="F206" s="77" t="s">
        <v>180</v>
      </c>
      <c r="G206" s="77" t="s">
        <v>1575</v>
      </c>
      <c r="H206" s="77" t="s">
        <v>1576</v>
      </c>
      <c r="I206" s="158"/>
      <c r="J206" s="78">
        <v>4877.8693042162513</v>
      </c>
      <c r="K206" s="78">
        <v>153.7732790350575</v>
      </c>
      <c r="L206" s="78">
        <v>285.22342451678469</v>
      </c>
      <c r="M206" s="78">
        <v>3616.0221969368731</v>
      </c>
      <c r="N206" s="78">
        <v>3282.1581327627759</v>
      </c>
      <c r="O206" s="78">
        <v>2596.5942985255278</v>
      </c>
      <c r="P206" s="78">
        <v>1788.7834675584629</v>
      </c>
      <c r="Q206" s="78">
        <v>154.274666318426</v>
      </c>
      <c r="R206" s="78">
        <v>0</v>
      </c>
      <c r="S206" s="78">
        <v>306.08353368849998</v>
      </c>
      <c r="T206" s="79"/>
      <c r="U206" s="78">
        <v>745241664</v>
      </c>
      <c r="V206" s="78">
        <v>70069</v>
      </c>
      <c r="W206" s="78">
        <v>7427</v>
      </c>
      <c r="X206" s="78">
        <v>683306</v>
      </c>
      <c r="Y206" s="78">
        <v>803368</v>
      </c>
      <c r="Z206" s="78">
        <v>1358078</v>
      </c>
      <c r="AA206" s="78">
        <v>359438</v>
      </c>
      <c r="AB206" s="78">
        <v>2023382</v>
      </c>
      <c r="AC206" s="78">
        <v>0</v>
      </c>
      <c r="AD206" s="78">
        <v>306.08353368849993</v>
      </c>
      <c r="AE206" s="79"/>
      <c r="AF206" s="78"/>
      <c r="AG206" s="78"/>
      <c r="AH206" s="78"/>
      <c r="AI206" s="78"/>
      <c r="AJ206" s="78"/>
      <c r="AK206" s="78"/>
      <c r="AL206" s="78"/>
      <c r="AM206" s="78"/>
      <c r="AN206" s="78"/>
      <c r="AO206" s="78"/>
      <c r="AP206" s="78"/>
      <c r="AQ206" s="79"/>
      <c r="AR206" s="78"/>
      <c r="AS206" s="78"/>
      <c r="AT206" s="78"/>
      <c r="AU206" s="78"/>
      <c r="AV206" s="78"/>
      <c r="AW206" s="78"/>
      <c r="AX206" s="78"/>
      <c r="AY206" s="79"/>
      <c r="AZ206" s="78"/>
      <c r="BA206" s="78"/>
      <c r="BB206" s="78"/>
      <c r="BC206" s="78"/>
      <c r="BD206" s="78"/>
      <c r="BE206" s="78"/>
      <c r="BF206" s="78"/>
      <c r="BG206" s="79"/>
      <c r="BH206" s="78">
        <v>0</v>
      </c>
      <c r="BI206" s="78">
        <v>0</v>
      </c>
      <c r="BJ206" s="78">
        <v>3908.6529999999998</v>
      </c>
      <c r="BK206" s="78">
        <v>44.161000000000001</v>
      </c>
      <c r="BL206" s="78">
        <v>522.53199999999993</v>
      </c>
      <c r="BM206" s="78">
        <v>0</v>
      </c>
      <c r="BN206" s="79"/>
      <c r="BO206" s="78">
        <v>0</v>
      </c>
      <c r="BP206" s="78">
        <v>0</v>
      </c>
      <c r="BQ206" s="78">
        <v>271</v>
      </c>
      <c r="BR206" s="78">
        <v>4</v>
      </c>
      <c r="BS206" s="78">
        <v>63</v>
      </c>
      <c r="BT206" s="78">
        <v>0</v>
      </c>
      <c r="BU206"/>
      <c r="BV206" s="77">
        <v>4033.3530000000001</v>
      </c>
      <c r="BW206" s="77">
        <v>29.876000000000001</v>
      </c>
      <c r="BX206" s="77">
        <v>189.40199999999999</v>
      </c>
      <c r="BY206" s="77">
        <v>3.0859999999999999</v>
      </c>
      <c r="BZ206" s="77">
        <v>33.243000000000002</v>
      </c>
      <c r="CA206" s="77">
        <v>15.016999999999999</v>
      </c>
      <c r="CB206" s="77">
        <v>53.311999999999998</v>
      </c>
      <c r="CC206" s="77">
        <v>118.057</v>
      </c>
      <c r="CD206" s="77">
        <v>0</v>
      </c>
    </row>
    <row r="207" spans="1:82">
      <c r="A207" s="77" t="s">
        <v>1812</v>
      </c>
      <c r="B207" s="77">
        <v>163</v>
      </c>
      <c r="C207" s="77">
        <v>10</v>
      </c>
      <c r="D207" s="77">
        <v>10</v>
      </c>
      <c r="E207" s="77">
        <v>2013</v>
      </c>
      <c r="F207" s="77" t="s">
        <v>181</v>
      </c>
      <c r="G207" s="77" t="s">
        <v>1575</v>
      </c>
      <c r="H207" s="77" t="s">
        <v>1576</v>
      </c>
      <c r="I207" s="158"/>
      <c r="J207" s="78">
        <v>5250.0359308047045</v>
      </c>
      <c r="K207" s="78">
        <v>132.4317106798016</v>
      </c>
      <c r="L207" s="78">
        <v>275.67296173034367</v>
      </c>
      <c r="M207" s="78">
        <v>3437.3577293784779</v>
      </c>
      <c r="N207" s="78">
        <v>2726.889462515277</v>
      </c>
      <c r="O207" s="78">
        <v>2519.1992941297035</v>
      </c>
      <c r="P207" s="78">
        <v>1782.5456611725947</v>
      </c>
      <c r="Q207" s="78">
        <v>156.23267339020401</v>
      </c>
      <c r="R207" s="78">
        <v>0</v>
      </c>
      <c r="S207" s="78">
        <v>275.09969782346678</v>
      </c>
      <c r="T207" s="79"/>
      <c r="U207" s="78">
        <v>772245410</v>
      </c>
      <c r="V207" s="78">
        <v>70069</v>
      </c>
      <c r="W207" s="78">
        <v>7427</v>
      </c>
      <c r="X207" s="78">
        <v>683306</v>
      </c>
      <c r="Y207" s="78">
        <v>808409</v>
      </c>
      <c r="Z207" s="78">
        <v>1376427</v>
      </c>
      <c r="AA207" s="78">
        <v>356840</v>
      </c>
      <c r="AB207" s="78">
        <v>2019687</v>
      </c>
      <c r="AC207" s="78">
        <v>0</v>
      </c>
      <c r="AD207" s="78">
        <v>275.0996978234669</v>
      </c>
      <c r="AE207" s="79"/>
      <c r="AF207" s="78"/>
      <c r="AG207" s="78"/>
      <c r="AH207" s="78"/>
      <c r="AI207" s="78"/>
      <c r="AJ207" s="78"/>
      <c r="AK207" s="78"/>
      <c r="AL207" s="78"/>
      <c r="AM207" s="78"/>
      <c r="AN207" s="78"/>
      <c r="AO207" s="78"/>
      <c r="AP207" s="78"/>
      <c r="AQ207" s="79"/>
      <c r="AR207" s="78"/>
      <c r="AS207" s="78"/>
      <c r="AT207" s="78"/>
      <c r="AU207" s="78"/>
      <c r="AV207" s="78"/>
      <c r="AW207" s="78"/>
      <c r="AX207" s="78"/>
      <c r="AY207" s="79"/>
      <c r="AZ207" s="78"/>
      <c r="BA207" s="78"/>
      <c r="BB207" s="78"/>
      <c r="BC207" s="78"/>
      <c r="BD207" s="78"/>
      <c r="BE207" s="78"/>
      <c r="BF207" s="78"/>
      <c r="BG207" s="79"/>
      <c r="BH207" s="78">
        <v>0</v>
      </c>
      <c r="BI207" s="78">
        <v>0</v>
      </c>
      <c r="BJ207" s="78">
        <v>4236.1530000000002</v>
      </c>
      <c r="BK207" s="78">
        <v>32.090000000000003</v>
      </c>
      <c r="BL207" s="78">
        <v>518.38100000000009</v>
      </c>
      <c r="BM207" s="78">
        <v>0</v>
      </c>
      <c r="BN207" s="79"/>
      <c r="BO207" s="78">
        <v>0</v>
      </c>
      <c r="BP207" s="78">
        <v>0</v>
      </c>
      <c r="BQ207" s="78">
        <v>269</v>
      </c>
      <c r="BR207" s="78">
        <v>3</v>
      </c>
      <c r="BS207" s="78">
        <v>60</v>
      </c>
      <c r="BT207" s="78">
        <v>0</v>
      </c>
      <c r="BU207"/>
      <c r="BV207" s="77">
        <v>4398.8220000000001</v>
      </c>
      <c r="BW207" s="77">
        <v>27.654</v>
      </c>
      <c r="BX207" s="77">
        <v>188.083</v>
      </c>
      <c r="BY207" s="77">
        <v>0</v>
      </c>
      <c r="BZ207" s="77">
        <v>31.670999999999999</v>
      </c>
      <c r="CA207" s="77">
        <v>14.865</v>
      </c>
      <c r="CB207" s="77">
        <v>47.536999999999999</v>
      </c>
      <c r="CC207" s="77">
        <v>77.992000000000004</v>
      </c>
      <c r="CD207" s="77">
        <v>0</v>
      </c>
    </row>
    <row r="208" spans="1:82">
      <c r="A208" s="77" t="s">
        <v>1813</v>
      </c>
      <c r="B208" s="77">
        <v>164</v>
      </c>
      <c r="C208" s="77">
        <v>11</v>
      </c>
      <c r="D208" s="77">
        <v>10</v>
      </c>
      <c r="E208" s="77">
        <v>2014</v>
      </c>
      <c r="F208" s="77" t="s">
        <v>182</v>
      </c>
      <c r="G208" s="77" t="s">
        <v>1575</v>
      </c>
      <c r="H208" s="77" t="s">
        <v>1576</v>
      </c>
      <c r="I208" s="158"/>
      <c r="J208" s="78">
        <v>4749.2075946437071</v>
      </c>
      <c r="K208" s="78">
        <v>128.29560420673101</v>
      </c>
      <c r="L208" s="78">
        <v>171.9558216203045</v>
      </c>
      <c r="M208" s="78">
        <v>3293.2684966296861</v>
      </c>
      <c r="N208" s="78">
        <v>2844.075363508488</v>
      </c>
      <c r="O208" s="78">
        <v>2415.0312372364692</v>
      </c>
      <c r="P208" s="78">
        <v>1779.0468428058866</v>
      </c>
      <c r="Q208" s="78">
        <v>149.34050126406601</v>
      </c>
      <c r="R208" s="78">
        <v>0</v>
      </c>
      <c r="S208" s="78">
        <v>261.05381562075928</v>
      </c>
      <c r="T208" s="79"/>
      <c r="U208" s="78">
        <v>836325825</v>
      </c>
      <c r="V208" s="78">
        <v>60387</v>
      </c>
      <c r="W208" s="78">
        <v>7303</v>
      </c>
      <c r="X208" s="78">
        <v>675161</v>
      </c>
      <c r="Y208" s="78">
        <v>815489</v>
      </c>
      <c r="Z208" s="78">
        <v>1389740</v>
      </c>
      <c r="AA208" s="78">
        <v>354298</v>
      </c>
      <c r="AB208" s="78">
        <v>2012203</v>
      </c>
      <c r="AC208" s="78">
        <v>0</v>
      </c>
      <c r="AD208" s="78">
        <v>261.05381562075928</v>
      </c>
      <c r="AE208" s="79"/>
      <c r="AF208" s="78"/>
      <c r="AG208" s="78"/>
      <c r="AH208" s="78"/>
      <c r="AI208" s="78"/>
      <c r="AJ208" s="78"/>
      <c r="AK208" s="78"/>
      <c r="AL208" s="78"/>
      <c r="AM208" s="78"/>
      <c r="AN208" s="78"/>
      <c r="AO208" s="78"/>
      <c r="AP208" s="78"/>
      <c r="AQ208" s="79"/>
      <c r="AR208" s="78">
        <v>43648</v>
      </c>
      <c r="AS208" s="78">
        <v>9860</v>
      </c>
      <c r="AT208" s="78">
        <v>2</v>
      </c>
      <c r="AU208" s="78">
        <v>17</v>
      </c>
      <c r="AV208" s="78">
        <v>0</v>
      </c>
      <c r="AW208" s="78">
        <v>4</v>
      </c>
      <c r="AX208" s="78"/>
      <c r="AY208" s="79"/>
      <c r="AZ208" s="78">
        <v>181374.7</v>
      </c>
      <c r="BA208" s="78">
        <v>517427.7</v>
      </c>
      <c r="BB208" s="78">
        <v>340</v>
      </c>
      <c r="BC208" s="78">
        <v>7761</v>
      </c>
      <c r="BD208" s="78">
        <v>0</v>
      </c>
      <c r="BE208" s="78">
        <v>20081.599999999999</v>
      </c>
      <c r="BF208" s="78"/>
      <c r="BG208" s="79"/>
      <c r="BH208" s="78">
        <v>0</v>
      </c>
      <c r="BI208" s="78">
        <v>0</v>
      </c>
      <c r="BJ208" s="78">
        <v>4081.2190000000001</v>
      </c>
      <c r="BK208" s="78">
        <v>36.719000000000001</v>
      </c>
      <c r="BL208" s="78">
        <v>561.62900000000002</v>
      </c>
      <c r="BM208" s="78">
        <v>0</v>
      </c>
      <c r="BN208" s="79"/>
      <c r="BO208" s="78">
        <v>0</v>
      </c>
      <c r="BP208" s="78">
        <v>0</v>
      </c>
      <c r="BQ208" s="78">
        <v>274</v>
      </c>
      <c r="BR208" s="78">
        <v>2</v>
      </c>
      <c r="BS208" s="78">
        <v>62</v>
      </c>
      <c r="BT208" s="78">
        <v>0</v>
      </c>
      <c r="BU208"/>
      <c r="BV208" s="77">
        <v>4318.6970000000001</v>
      </c>
      <c r="BW208" s="77">
        <v>20.683</v>
      </c>
      <c r="BX208" s="77">
        <v>206.23699999999999</v>
      </c>
      <c r="BY208" s="77">
        <v>3.11</v>
      </c>
      <c r="BZ208" s="77">
        <v>34.813000000000002</v>
      </c>
      <c r="CA208" s="77">
        <v>8.1999999999999993</v>
      </c>
      <c r="CB208" s="77">
        <v>44.055</v>
      </c>
      <c r="CC208" s="77">
        <v>43.771999999999998</v>
      </c>
      <c r="CD208" s="77">
        <v>0</v>
      </c>
    </row>
    <row r="209" spans="1:82">
      <c r="A209" s="77" t="s">
        <v>1814</v>
      </c>
      <c r="B209" s="77">
        <v>165</v>
      </c>
      <c r="C209" s="77">
        <v>12</v>
      </c>
      <c r="D209" s="77">
        <v>10</v>
      </c>
      <c r="E209" s="77">
        <v>2015</v>
      </c>
      <c r="F209" s="77" t="s">
        <v>183</v>
      </c>
      <c r="G209" s="77" t="s">
        <v>1575</v>
      </c>
      <c r="H209" s="77" t="s">
        <v>1576</v>
      </c>
      <c r="I209" s="158"/>
      <c r="J209" s="78">
        <v>4472.4534883965998</v>
      </c>
      <c r="K209" s="78">
        <v>128.8110406064101</v>
      </c>
      <c r="L209" s="78">
        <v>184.8936046011369</v>
      </c>
      <c r="M209" s="78">
        <v>3274.078274801348</v>
      </c>
      <c r="N209" s="78">
        <v>2646.4637509980012</v>
      </c>
      <c r="O209" s="78">
        <v>2406.0367274188552</v>
      </c>
      <c r="P209" s="78">
        <v>1768.5173152926777</v>
      </c>
      <c r="Q209" s="78">
        <v>145.69464799384201</v>
      </c>
      <c r="R209" s="78">
        <v>0</v>
      </c>
      <c r="S209" s="78">
        <v>276.7510905669543</v>
      </c>
      <c r="T209" s="79"/>
      <c r="U209" s="78">
        <v>905010945</v>
      </c>
      <c r="V209" s="78">
        <v>60387</v>
      </c>
      <c r="W209" s="78">
        <v>7303</v>
      </c>
      <c r="X209" s="78">
        <v>675161</v>
      </c>
      <c r="Y209" s="78">
        <v>823565</v>
      </c>
      <c r="Z209" s="78">
        <v>1397889</v>
      </c>
      <c r="AA209" s="78">
        <v>351923</v>
      </c>
      <c r="AB209" s="78">
        <v>2005320</v>
      </c>
      <c r="AC209" s="78">
        <v>0</v>
      </c>
      <c r="AD209" s="78">
        <v>276.7510905669543</v>
      </c>
      <c r="AE209" s="79"/>
      <c r="AF209" s="78">
        <v>6173345738.9321384</v>
      </c>
      <c r="AG209" s="78">
        <v>100525769.2560885</v>
      </c>
      <c r="AH209" s="78">
        <v>39040240.721023597</v>
      </c>
      <c r="AI209" s="78">
        <v>4302784650.769146</v>
      </c>
      <c r="AJ209" s="78">
        <v>3700819480.2842531</v>
      </c>
      <c r="AK209" s="78"/>
      <c r="AL209" s="78"/>
      <c r="AM209" s="78">
        <v>274820693.99898142</v>
      </c>
      <c r="AN209" s="78"/>
      <c r="AO209" s="78"/>
      <c r="AP209" s="78">
        <v>14591336573.961632</v>
      </c>
      <c r="AQ209" s="79"/>
      <c r="AR209" s="78">
        <v>48287</v>
      </c>
      <c r="AS209" s="78">
        <v>15452</v>
      </c>
      <c r="AT209" s="78">
        <v>2</v>
      </c>
      <c r="AU209" s="78">
        <v>17</v>
      </c>
      <c r="AV209" s="78">
        <v>0</v>
      </c>
      <c r="AW209" s="78">
        <v>6</v>
      </c>
      <c r="AX209" s="78"/>
      <c r="AY209" s="79"/>
      <c r="AZ209" s="78">
        <v>203324.1</v>
      </c>
      <c r="BA209" s="78">
        <v>824179.20000000019</v>
      </c>
      <c r="BB209" s="78">
        <v>340</v>
      </c>
      <c r="BC209" s="78">
        <v>7761</v>
      </c>
      <c r="BD209" s="78">
        <v>0</v>
      </c>
      <c r="BE209" s="78">
        <v>20426.599999999999</v>
      </c>
      <c r="BF209" s="78"/>
      <c r="BG209" s="79"/>
      <c r="BH209" s="78">
        <v>0</v>
      </c>
      <c r="BI209" s="78">
        <v>0</v>
      </c>
      <c r="BJ209" s="78">
        <v>4024.8820000000001</v>
      </c>
      <c r="BK209" s="78">
        <v>34.119999999999997</v>
      </c>
      <c r="BL209" s="78">
        <v>526.63200000000006</v>
      </c>
      <c r="BM209" s="78">
        <v>0</v>
      </c>
      <c r="BN209" s="79"/>
      <c r="BO209" s="78">
        <v>0</v>
      </c>
      <c r="BP209" s="78">
        <v>0</v>
      </c>
      <c r="BQ209" s="78">
        <v>274</v>
      </c>
      <c r="BR209" s="78">
        <v>2</v>
      </c>
      <c r="BS209" s="78">
        <v>60</v>
      </c>
      <c r="BT209" s="78">
        <v>0</v>
      </c>
      <c r="BU209"/>
      <c r="BV209" s="77">
        <v>4181.6419999999998</v>
      </c>
      <c r="BW209" s="77">
        <v>21.876999999999999</v>
      </c>
      <c r="BX209" s="77">
        <v>203.58500000000001</v>
      </c>
      <c r="BY209" s="77">
        <v>3.5110000000000001</v>
      </c>
      <c r="BZ209" s="77">
        <v>31.646999999999998</v>
      </c>
      <c r="CA209" s="77">
        <v>7.3</v>
      </c>
      <c r="CB209" s="77">
        <v>44.771999999999998</v>
      </c>
      <c r="CC209" s="77">
        <v>15.9</v>
      </c>
      <c r="CD209" s="77">
        <v>75.400000000000006</v>
      </c>
    </row>
    <row r="210" spans="1:82">
      <c r="A210" s="77" t="s">
        <v>1815</v>
      </c>
      <c r="B210" s="77">
        <v>166</v>
      </c>
      <c r="C210" s="77">
        <v>13</v>
      </c>
      <c r="D210" s="77">
        <v>10</v>
      </c>
      <c r="E210" s="77">
        <v>2016</v>
      </c>
      <c r="F210" s="77" t="s">
        <v>156</v>
      </c>
      <c r="G210" s="77" t="s">
        <v>1575</v>
      </c>
      <c r="H210" s="77" t="s">
        <v>1576</v>
      </c>
      <c r="I210" s="158"/>
      <c r="J210" s="78">
        <v>4415.918309611282</v>
      </c>
      <c r="K210" s="78">
        <v>128.63263439377999</v>
      </c>
      <c r="L210" s="78">
        <v>199.72452646133124</v>
      </c>
      <c r="M210" s="78">
        <v>2741.9838400089284</v>
      </c>
      <c r="N210" s="78">
        <v>2639.1094499964147</v>
      </c>
      <c r="O210" s="78">
        <v>2393.4275151207821</v>
      </c>
      <c r="P210" s="78">
        <v>1719.385083137671</v>
      </c>
      <c r="Q210" s="78">
        <v>141.14221545456869</v>
      </c>
      <c r="R210" s="78">
        <v>0</v>
      </c>
      <c r="S210" s="78">
        <v>256.23970667834345</v>
      </c>
      <c r="T210" s="79"/>
      <c r="U210" s="78">
        <v>869911447</v>
      </c>
      <c r="V210" s="78">
        <v>60387</v>
      </c>
      <c r="W210" s="78">
        <v>7303</v>
      </c>
      <c r="X210" s="78">
        <v>675161</v>
      </c>
      <c r="Y210" s="78">
        <v>831970</v>
      </c>
      <c r="Z210" s="78">
        <v>1407657</v>
      </c>
      <c r="AA210" s="78">
        <v>353876</v>
      </c>
      <c r="AB210" s="78">
        <v>1998275</v>
      </c>
      <c r="AC210" s="78">
        <v>0</v>
      </c>
      <c r="AD210" s="78">
        <v>256.23970667834351</v>
      </c>
      <c r="AE210" s="79"/>
      <c r="AF210" s="78">
        <v>6059287747.0470543</v>
      </c>
      <c r="AG210" s="78">
        <v>96663466.793792203</v>
      </c>
      <c r="AH210" s="78">
        <v>32419747.232349999</v>
      </c>
      <c r="AI210" s="78">
        <v>4248472572.507</v>
      </c>
      <c r="AJ210" s="78">
        <v>3609029389.6395249</v>
      </c>
      <c r="AK210" s="78"/>
      <c r="AL210" s="78"/>
      <c r="AM210" s="78">
        <v>274067964.92650932</v>
      </c>
      <c r="AN210" s="78"/>
      <c r="AO210" s="78"/>
      <c r="AP210" s="78">
        <v>14319940888.146231</v>
      </c>
      <c r="AQ210" s="79"/>
      <c r="AR210" s="78">
        <v>52736</v>
      </c>
      <c r="AS210" s="78">
        <v>18846</v>
      </c>
      <c r="AT210" s="78">
        <v>3</v>
      </c>
      <c r="AU210" s="78">
        <v>20</v>
      </c>
      <c r="AV210" s="78">
        <v>0</v>
      </c>
      <c r="AW210" s="78">
        <v>6</v>
      </c>
      <c r="AX210" s="78"/>
      <c r="AY210" s="79"/>
      <c r="AZ210" s="78">
        <v>226451.8</v>
      </c>
      <c r="BA210" s="78">
        <v>1062426.2</v>
      </c>
      <c r="BB210" s="78">
        <v>343</v>
      </c>
      <c r="BC210" s="78">
        <v>9825.1</v>
      </c>
      <c r="BD210" s="78">
        <v>0</v>
      </c>
      <c r="BE210" s="78">
        <v>19815</v>
      </c>
      <c r="BF210" s="78"/>
      <c r="BG210" s="79"/>
      <c r="BH210" s="78">
        <v>0</v>
      </c>
      <c r="BI210" s="78">
        <v>0</v>
      </c>
      <c r="BJ210" s="78">
        <v>4151.8599999999997</v>
      </c>
      <c r="BK210" s="78">
        <v>34.167999999999999</v>
      </c>
      <c r="BL210" s="78">
        <v>526.56999999999994</v>
      </c>
      <c r="BM210" s="78">
        <v>0</v>
      </c>
      <c r="BN210" s="79"/>
      <c r="BO210" s="78">
        <v>0</v>
      </c>
      <c r="BP210" s="78">
        <v>0</v>
      </c>
      <c r="BQ210" s="78">
        <v>273</v>
      </c>
      <c r="BR210" s="78">
        <v>2</v>
      </c>
      <c r="BS210" s="78">
        <v>64</v>
      </c>
      <c r="BT210" s="78">
        <v>0</v>
      </c>
      <c r="BU210"/>
      <c r="BV210" s="77">
        <v>4180.241</v>
      </c>
      <c r="BW210" s="77">
        <v>27.161000000000001</v>
      </c>
      <c r="BX210" s="77">
        <v>200.386</v>
      </c>
      <c r="BY210" s="77">
        <v>3.512</v>
      </c>
      <c r="BZ210" s="77">
        <v>31.553000000000001</v>
      </c>
      <c r="CA210" s="77">
        <v>9</v>
      </c>
      <c r="CB210" s="77">
        <v>46.502000000000002</v>
      </c>
      <c r="CC210" s="77">
        <v>25.042999999999999</v>
      </c>
      <c r="CD210" s="77">
        <v>189.2</v>
      </c>
    </row>
    <row r="211" spans="1:82">
      <c r="A211" s="77" t="s">
        <v>1816</v>
      </c>
      <c r="B211" s="77">
        <v>167</v>
      </c>
      <c r="C211" s="77">
        <v>14</v>
      </c>
      <c r="D211" s="77">
        <v>10</v>
      </c>
      <c r="E211" s="77">
        <v>2017</v>
      </c>
      <c r="F211" s="77" t="s">
        <v>157</v>
      </c>
      <c r="G211" s="77" t="s">
        <v>1575</v>
      </c>
      <c r="H211" s="77" t="s">
        <v>1576</v>
      </c>
      <c r="I211" s="158"/>
      <c r="J211" s="78">
        <v>4356.7465246498969</v>
      </c>
      <c r="K211" s="78">
        <v>129.66717288682534</v>
      </c>
      <c r="L211" s="78">
        <v>176.20098320113041</v>
      </c>
      <c r="M211" s="78">
        <v>2589.0989372014988</v>
      </c>
      <c r="N211" s="78">
        <v>2565.3805183303734</v>
      </c>
      <c r="O211" s="78">
        <v>2367.808050984695</v>
      </c>
      <c r="P211" s="78">
        <v>1696.8145968791437</v>
      </c>
      <c r="Q211" s="78">
        <v>135.96234763113301</v>
      </c>
      <c r="R211" s="78">
        <v>0</v>
      </c>
      <c r="S211" s="78">
        <v>271.15892573698773</v>
      </c>
      <c r="T211" s="79"/>
      <c r="U211" s="78">
        <v>901711597</v>
      </c>
      <c r="V211" s="78">
        <v>60387</v>
      </c>
      <c r="W211" s="78">
        <v>7303</v>
      </c>
      <c r="X211" s="78">
        <v>675161</v>
      </c>
      <c r="Y211" s="78">
        <v>841085</v>
      </c>
      <c r="Z211" s="78">
        <v>1415690</v>
      </c>
      <c r="AA211" s="78">
        <v>351457</v>
      </c>
      <c r="AB211" s="78">
        <v>1990584</v>
      </c>
      <c r="AC211" s="78">
        <v>0</v>
      </c>
      <c r="AD211" s="78">
        <v>271.15892573698773</v>
      </c>
      <c r="AE211" s="79"/>
      <c r="AF211" s="78">
        <v>6234937986.7997952</v>
      </c>
      <c r="AG211" s="78">
        <v>98023412.284289986</v>
      </c>
      <c r="AH211" s="78">
        <v>37718603.866802223</v>
      </c>
      <c r="AI211" s="78">
        <v>4175803481.995687</v>
      </c>
      <c r="AJ211" s="78">
        <v>3693945889.650703</v>
      </c>
      <c r="AK211" s="78"/>
      <c r="AL211" s="78"/>
      <c r="AM211" s="78">
        <v>273440317.78829432</v>
      </c>
      <c r="AN211" s="78"/>
      <c r="AO211" s="78"/>
      <c r="AP211" s="78">
        <v>14513869692.385572</v>
      </c>
      <c r="AQ211" s="79"/>
      <c r="AR211" s="78">
        <v>56340</v>
      </c>
      <c r="AS211" s="78">
        <v>21815</v>
      </c>
      <c r="AT211" s="78">
        <v>3</v>
      </c>
      <c r="AU211" s="78">
        <v>24</v>
      </c>
      <c r="AV211" s="78">
        <v>0</v>
      </c>
      <c r="AW211" s="78">
        <v>8</v>
      </c>
      <c r="AX211" s="78"/>
      <c r="AY211" s="79"/>
      <c r="AZ211" s="78">
        <v>245717.1</v>
      </c>
      <c r="BA211" s="78">
        <v>1320802.6000000001</v>
      </c>
      <c r="BB211" s="78">
        <v>343</v>
      </c>
      <c r="BC211" s="78">
        <v>10183.799999999999</v>
      </c>
      <c r="BD211" s="78">
        <v>0</v>
      </c>
      <c r="BE211" s="78">
        <v>26610</v>
      </c>
      <c r="BF211" s="78"/>
      <c r="BG211" s="79"/>
      <c r="BH211" s="78">
        <v>3.3079999999999998</v>
      </c>
      <c r="BI211" s="78">
        <v>0</v>
      </c>
      <c r="BJ211" s="78">
        <v>4099.335</v>
      </c>
      <c r="BK211" s="78">
        <v>34.573</v>
      </c>
      <c r="BL211" s="78">
        <v>494.44599999999997</v>
      </c>
      <c r="BM211" s="78">
        <v>0</v>
      </c>
      <c r="BN211" s="79"/>
      <c r="BO211" s="78">
        <v>1</v>
      </c>
      <c r="BP211" s="78">
        <v>0</v>
      </c>
      <c r="BQ211" s="78">
        <v>275</v>
      </c>
      <c r="BR211" s="78">
        <v>2</v>
      </c>
      <c r="BS211" s="78">
        <v>61</v>
      </c>
      <c r="BT211" s="78">
        <v>0</v>
      </c>
      <c r="BU211"/>
      <c r="BV211" s="77">
        <v>4289.0309999999999</v>
      </c>
      <c r="BW211" s="77">
        <v>21.477</v>
      </c>
      <c r="BX211" s="77">
        <v>190.67</v>
      </c>
      <c r="BY211" s="77">
        <v>3.5459999999999998</v>
      </c>
      <c r="BZ211" s="77">
        <v>31.861999999999998</v>
      </c>
      <c r="CA211" s="77">
        <v>15.122</v>
      </c>
      <c r="CB211" s="77">
        <v>27.774000000000001</v>
      </c>
      <c r="CC211" s="77">
        <v>16.079999999999998</v>
      </c>
      <c r="CD211" s="77">
        <v>36.1</v>
      </c>
    </row>
    <row r="212" spans="1:82">
      <c r="A212" s="77" t="s">
        <v>1817</v>
      </c>
      <c r="B212" s="77">
        <v>168</v>
      </c>
      <c r="C212" s="77">
        <v>15</v>
      </c>
      <c r="D212" s="77">
        <v>10</v>
      </c>
      <c r="E212" s="77">
        <v>2018</v>
      </c>
      <c r="F212" s="77" t="s">
        <v>184</v>
      </c>
      <c r="G212" s="77" t="s">
        <v>1575</v>
      </c>
      <c r="H212" s="77" t="s">
        <v>1576</v>
      </c>
      <c r="I212" s="158"/>
      <c r="J212" s="78">
        <v>4461.2939978598561</v>
      </c>
      <c r="K212" s="78">
        <v>121.86711653678401</v>
      </c>
      <c r="L212" s="78">
        <v>158.78599052592503</v>
      </c>
      <c r="M212" s="78">
        <v>2553.1702804123156</v>
      </c>
      <c r="N212" s="78">
        <v>2687.3548405367437</v>
      </c>
      <c r="O212" s="78">
        <v>2329.8373655460814</v>
      </c>
      <c r="P212" s="78">
        <v>1674.9912601373696</v>
      </c>
      <c r="Q212" s="78">
        <v>125.570233854517</v>
      </c>
      <c r="R212" s="78">
        <v>0</v>
      </c>
      <c r="S212" s="78">
        <v>287.4552024701494</v>
      </c>
      <c r="T212" s="79"/>
      <c r="U212" s="78">
        <v>912476055</v>
      </c>
      <c r="V212" s="78">
        <v>60387</v>
      </c>
      <c r="W212" s="78">
        <v>7303</v>
      </c>
      <c r="X212" s="78">
        <v>675161</v>
      </c>
      <c r="Y212" s="78">
        <v>848111</v>
      </c>
      <c r="Z212" s="78">
        <v>1419660</v>
      </c>
      <c r="AA212" s="78">
        <v>350425</v>
      </c>
      <c r="AB212" s="78">
        <v>1981202</v>
      </c>
      <c r="AC212" s="78">
        <v>0</v>
      </c>
      <c r="AD212" s="78">
        <v>287.4552024701494</v>
      </c>
      <c r="AE212" s="79"/>
      <c r="AF212" s="78">
        <v>6429930171.6533623</v>
      </c>
      <c r="AG212" s="78">
        <v>86678737.472226083</v>
      </c>
      <c r="AH212" s="78">
        <v>35688850.213360563</v>
      </c>
      <c r="AI212" s="78">
        <v>4002472329.5166411</v>
      </c>
      <c r="AJ212" s="78">
        <v>3642371577.4348459</v>
      </c>
      <c r="AK212" s="78"/>
      <c r="AL212" s="78"/>
      <c r="AM212" s="78">
        <v>272714655.84414017</v>
      </c>
      <c r="AN212" s="78"/>
      <c r="AO212" s="78"/>
      <c r="AP212" s="78">
        <v>14469856322.134577</v>
      </c>
      <c r="AQ212" s="79"/>
      <c r="AR212" s="78">
        <v>63936</v>
      </c>
      <c r="AS212" s="78">
        <v>24695</v>
      </c>
      <c r="AT212" s="78">
        <v>4</v>
      </c>
      <c r="AU212" s="78">
        <v>31</v>
      </c>
      <c r="AV212" s="78">
        <v>0</v>
      </c>
      <c r="AW212" s="78">
        <v>8</v>
      </c>
      <c r="AX212" s="78"/>
      <c r="AY212" s="79"/>
      <c r="AZ212" s="78">
        <v>280012.20000000158</v>
      </c>
      <c r="BA212" s="78">
        <v>1496931.1</v>
      </c>
      <c r="BB212" s="78">
        <v>346</v>
      </c>
      <c r="BC212" s="78">
        <v>17419</v>
      </c>
      <c r="BD212" s="78">
        <v>0</v>
      </c>
      <c r="BE212" s="78">
        <v>26660</v>
      </c>
      <c r="BF212" s="78"/>
      <c r="BG212" s="79"/>
      <c r="BH212" s="78">
        <v>3.2789999999999999</v>
      </c>
      <c r="BI212" s="78">
        <v>0</v>
      </c>
      <c r="BJ212" s="78">
        <v>4082.7310000000002</v>
      </c>
      <c r="BK212" s="78">
        <v>33.823</v>
      </c>
      <c r="BL212" s="78">
        <v>448.19900000000001</v>
      </c>
      <c r="BM212" s="78">
        <v>0</v>
      </c>
      <c r="BN212" s="79"/>
      <c r="BO212" s="78">
        <v>1</v>
      </c>
      <c r="BP212" s="78">
        <v>0</v>
      </c>
      <c r="BQ212" s="78">
        <v>277</v>
      </c>
      <c r="BR212" s="78">
        <v>2</v>
      </c>
      <c r="BS212" s="78">
        <v>59</v>
      </c>
      <c r="BT212" s="78">
        <v>0</v>
      </c>
      <c r="BU212"/>
      <c r="BV212" s="77">
        <v>4278.9780000000001</v>
      </c>
      <c r="BW212" s="77">
        <v>24.138999999999999</v>
      </c>
      <c r="BX212" s="77">
        <v>153.71</v>
      </c>
      <c r="BY212" s="77">
        <v>3.4740000000000002</v>
      </c>
      <c r="BZ212" s="77">
        <v>30.216999999999999</v>
      </c>
      <c r="CA212" s="77">
        <v>11.471</v>
      </c>
      <c r="CB212" s="77">
        <v>38.4</v>
      </c>
      <c r="CC212" s="77">
        <v>16.042999999999999</v>
      </c>
      <c r="CD212" s="77">
        <v>11.6</v>
      </c>
    </row>
    <row r="213" spans="1:82">
      <c r="A213" s="77" t="s">
        <v>1818</v>
      </c>
      <c r="B213" s="77">
        <v>169</v>
      </c>
      <c r="C213" s="77">
        <v>16</v>
      </c>
      <c r="D213" s="77">
        <v>10</v>
      </c>
      <c r="E213" s="77">
        <v>2019</v>
      </c>
      <c r="F213" s="77" t="s">
        <v>159</v>
      </c>
      <c r="G213" s="77" t="s">
        <v>1575</v>
      </c>
      <c r="H213" s="77" t="s">
        <v>1576</v>
      </c>
      <c r="I213" s="158"/>
      <c r="J213" s="78">
        <v>4200.8185421482867</v>
      </c>
      <c r="K213" s="78">
        <v>111.64504860972794</v>
      </c>
      <c r="L213" s="78">
        <v>160.05614424400298</v>
      </c>
      <c r="M213" s="78">
        <v>2413.4811556073569</v>
      </c>
      <c r="N213" s="78">
        <v>2372.0636987489265</v>
      </c>
      <c r="O213" s="78">
        <v>2272.1784844571202</v>
      </c>
      <c r="P213" s="78">
        <v>1660.6154874179358</v>
      </c>
      <c r="Q213" s="78">
        <v>121.534513068465</v>
      </c>
      <c r="R213" s="78">
        <v>0</v>
      </c>
      <c r="S213" s="78">
        <v>294.80835771874013</v>
      </c>
      <c r="T213" s="79"/>
      <c r="U213" s="78">
        <v>897182813</v>
      </c>
      <c r="V213" s="78">
        <v>60387</v>
      </c>
      <c r="W213" s="78">
        <v>7303</v>
      </c>
      <c r="X213" s="78">
        <v>675161</v>
      </c>
      <c r="Y213" s="78">
        <v>855165</v>
      </c>
      <c r="Z213" s="78">
        <v>1422536</v>
      </c>
      <c r="AA213" s="78">
        <v>344817</v>
      </c>
      <c r="AB213" s="78">
        <v>1969439</v>
      </c>
      <c r="AC213" s="78">
        <v>0</v>
      </c>
      <c r="AD213" s="78">
        <v>294.80835771874013</v>
      </c>
      <c r="AE213" s="79"/>
      <c r="AF213" s="78">
        <v>6195640903.9396048</v>
      </c>
      <c r="AG213" s="78">
        <v>83810127.667802706</v>
      </c>
      <c r="AH213" s="78">
        <v>37694307.042764448</v>
      </c>
      <c r="AI213" s="78">
        <v>3928636415.082417</v>
      </c>
      <c r="AJ213" s="78">
        <v>3321341177.802866</v>
      </c>
      <c r="AK213" s="78">
        <v>0</v>
      </c>
      <c r="AL213" s="78">
        <v>0</v>
      </c>
      <c r="AM213" s="78">
        <v>268222765.87114581</v>
      </c>
      <c r="AN213" s="78">
        <v>0</v>
      </c>
      <c r="AO213" s="78">
        <v>0</v>
      </c>
      <c r="AP213" s="78">
        <v>13835345697.406601</v>
      </c>
      <c r="AQ213" s="79"/>
      <c r="AR213" s="78">
        <v>64304</v>
      </c>
      <c r="AS213" s="78">
        <v>27350</v>
      </c>
      <c r="AT213" s="78">
        <v>4</v>
      </c>
      <c r="AU213" s="78">
        <v>31</v>
      </c>
      <c r="AV213" s="78">
        <v>0</v>
      </c>
      <c r="AW213" s="78">
        <v>9</v>
      </c>
      <c r="AX213" s="78"/>
      <c r="AY213" s="79"/>
      <c r="AZ213" s="78">
        <v>287566.00000000052</v>
      </c>
      <c r="BA213" s="78">
        <v>1769696.2999999991</v>
      </c>
      <c r="BB213" s="78">
        <v>56</v>
      </c>
      <c r="BC213" s="78">
        <v>17418.599999999999</v>
      </c>
      <c r="BD213" s="78">
        <v>0</v>
      </c>
      <c r="BE213" s="78">
        <v>26700</v>
      </c>
      <c r="BF213" s="78"/>
      <c r="BG213" s="79"/>
      <c r="BH213" s="78">
        <v>3.2669999999999999</v>
      </c>
      <c r="BI213" s="78">
        <v>0</v>
      </c>
      <c r="BJ213" s="78">
        <v>3876.5790000000002</v>
      </c>
      <c r="BK213" s="78">
        <v>35.042000000000002</v>
      </c>
      <c r="BL213" s="78">
        <v>433.37099999999998</v>
      </c>
      <c r="BM213" s="78">
        <v>0</v>
      </c>
      <c r="BN213" s="79"/>
      <c r="BO213" s="78">
        <v>1</v>
      </c>
      <c r="BP213" s="78">
        <v>0</v>
      </c>
      <c r="BQ213" s="78">
        <v>277</v>
      </c>
      <c r="BR213" s="78">
        <v>2</v>
      </c>
      <c r="BS213" s="78">
        <v>56</v>
      </c>
      <c r="BT213" s="78">
        <v>0</v>
      </c>
      <c r="BU213"/>
      <c r="BV213" s="77">
        <v>4119.0929999999998</v>
      </c>
      <c r="BW213" s="77">
        <v>27.414000000000001</v>
      </c>
      <c r="BX213" s="77">
        <v>138.24700000000001</v>
      </c>
      <c r="BY213" s="77">
        <v>3.6040000000000001</v>
      </c>
      <c r="BZ213" s="77">
        <v>32.414999999999999</v>
      </c>
      <c r="CA213" s="77">
        <v>6.4859999999999998</v>
      </c>
      <c r="CB213" s="77">
        <v>11.4</v>
      </c>
      <c r="CC213" s="77">
        <v>5.7</v>
      </c>
      <c r="CD213" s="77">
        <v>3.9</v>
      </c>
    </row>
    <row r="214" spans="1:82">
      <c r="A214" s="77" t="s">
        <v>1819</v>
      </c>
      <c r="B214" s="77">
        <v>170</v>
      </c>
      <c r="C214" s="77">
        <v>17</v>
      </c>
      <c r="D214" s="77">
        <v>10</v>
      </c>
      <c r="E214" s="77">
        <v>2020</v>
      </c>
      <c r="F214" s="77" t="s">
        <v>160</v>
      </c>
      <c r="G214" s="77" t="s">
        <v>1575</v>
      </c>
      <c r="H214" s="77" t="s">
        <v>1576</v>
      </c>
      <c r="I214" s="158"/>
      <c r="J214" s="78">
        <v>4102.3716559921331</v>
      </c>
      <c r="K214" s="78">
        <v>121.08091385622278</v>
      </c>
      <c r="L214" s="78">
        <v>173.89685804326757</v>
      </c>
      <c r="M214" s="78">
        <v>2301.2768184733727</v>
      </c>
      <c r="N214" s="78">
        <v>2254.6124641349338</v>
      </c>
      <c r="O214" s="78">
        <v>1992.9663080693288</v>
      </c>
      <c r="P214" s="78">
        <v>1563.7881969304942</v>
      </c>
      <c r="Q214" s="78">
        <v>115.456004148913</v>
      </c>
      <c r="R214" s="78">
        <v>0</v>
      </c>
      <c r="S214" s="78">
        <v>277.95399195202998</v>
      </c>
      <c r="T214" s="79"/>
      <c r="U214" s="78">
        <v>788891895</v>
      </c>
      <c r="V214" s="78">
        <v>56513</v>
      </c>
      <c r="W214" s="78">
        <v>9734</v>
      </c>
      <c r="X214" s="78">
        <v>673753</v>
      </c>
      <c r="Y214" s="78">
        <v>862320</v>
      </c>
      <c r="Z214" s="78">
        <v>1424120</v>
      </c>
      <c r="AA214" s="78">
        <v>345134</v>
      </c>
      <c r="AB214" s="78">
        <v>1958185</v>
      </c>
      <c r="AC214" s="78">
        <v>0</v>
      </c>
      <c r="AD214" s="78">
        <v>277.95399195202998</v>
      </c>
      <c r="AE214" s="79"/>
      <c r="AF214" s="78">
        <v>6139399793.8404799</v>
      </c>
      <c r="AG214" s="78">
        <v>85513395.44076319</v>
      </c>
      <c r="AH214" s="78">
        <v>43719800.382704847</v>
      </c>
      <c r="AI214" s="78">
        <v>3812305733.8720469</v>
      </c>
      <c r="AJ214" s="78">
        <v>3440353029.5441809</v>
      </c>
      <c r="AK214" s="78">
        <v>0</v>
      </c>
      <c r="AL214" s="78">
        <v>0</v>
      </c>
      <c r="AM214" s="78">
        <v>255564898.38911355</v>
      </c>
      <c r="AN214" s="78">
        <v>0</v>
      </c>
      <c r="AO214" s="78">
        <v>0</v>
      </c>
      <c r="AP214" s="78">
        <v>13776856651.469292</v>
      </c>
      <c r="AQ214" s="79"/>
      <c r="AR214" s="78">
        <v>68025</v>
      </c>
      <c r="AS214" s="78">
        <v>29281</v>
      </c>
      <c r="AT214" s="78">
        <v>4</v>
      </c>
      <c r="AU214" s="78">
        <v>33</v>
      </c>
      <c r="AV214" s="78">
        <v>0</v>
      </c>
      <c r="AW214" s="78">
        <v>12</v>
      </c>
      <c r="AX214" s="78"/>
      <c r="AY214" s="79"/>
      <c r="AZ214" s="78">
        <v>308699.90000000101</v>
      </c>
      <c r="BA214" s="78">
        <v>1949343.8000000019</v>
      </c>
      <c r="BB214" s="78">
        <v>56</v>
      </c>
      <c r="BC214" s="78">
        <v>28748.5</v>
      </c>
      <c r="BD214" s="78">
        <v>0</v>
      </c>
      <c r="BE214" s="78">
        <v>26825</v>
      </c>
      <c r="BF214" s="78"/>
      <c r="BG214" s="79"/>
      <c r="BH214" s="78">
        <v>3.2829999999999999</v>
      </c>
      <c r="BI214" s="78">
        <v>0</v>
      </c>
      <c r="BJ214" s="78">
        <v>3209.42</v>
      </c>
      <c r="BK214" s="78">
        <v>35.494999999999997</v>
      </c>
      <c r="BL214" s="78">
        <v>400.78999999999996</v>
      </c>
      <c r="BM214" s="78">
        <v>0</v>
      </c>
      <c r="BN214" s="79"/>
      <c r="BO214" s="78">
        <v>1</v>
      </c>
      <c r="BP214" s="78">
        <v>0</v>
      </c>
      <c r="BQ214" s="78">
        <v>265</v>
      </c>
      <c r="BR214" s="78">
        <v>2</v>
      </c>
      <c r="BS214" s="78">
        <v>56</v>
      </c>
      <c r="BT214" s="78">
        <v>0</v>
      </c>
      <c r="BU214"/>
      <c r="BV214" s="77">
        <v>3429.5659999999998</v>
      </c>
      <c r="BW214" s="77">
        <v>24.565999999999999</v>
      </c>
      <c r="BX214" s="77">
        <v>129.74100000000001</v>
      </c>
      <c r="BY214" s="77">
        <v>3.6379999999999999</v>
      </c>
      <c r="BZ214" s="77">
        <v>32.719000000000001</v>
      </c>
      <c r="CA214" s="77">
        <v>0.2</v>
      </c>
      <c r="CB214" s="77">
        <v>11.3</v>
      </c>
      <c r="CC214" s="77">
        <v>13.458</v>
      </c>
      <c r="CD214" s="77">
        <v>3.8</v>
      </c>
    </row>
    <row r="215" spans="1:82">
      <c r="A215" s="77" t="s">
        <v>1820</v>
      </c>
      <c r="B215" s="77">
        <v>170</v>
      </c>
      <c r="C215" s="77">
        <v>18</v>
      </c>
      <c r="D215" s="77">
        <v>10</v>
      </c>
      <c r="E215" s="77">
        <v>2021</v>
      </c>
      <c r="F215" s="77" t="s">
        <v>161</v>
      </c>
      <c r="G215" s="77" t="s">
        <v>1575</v>
      </c>
      <c r="H215" s="77" t="s">
        <v>1576</v>
      </c>
      <c r="I215" s="158"/>
      <c r="J215" s="78">
        <v>4104.5785224679876</v>
      </c>
      <c r="K215" s="78">
        <v>132.90023318670094</v>
      </c>
      <c r="L215" s="78">
        <v>170.31680103247371</v>
      </c>
      <c r="M215" s="78">
        <v>2561.7904122261452</v>
      </c>
      <c r="N215" s="78">
        <v>2475.1685574096773</v>
      </c>
      <c r="O215" s="78">
        <v>1935.0463009374951</v>
      </c>
      <c r="P215" s="78">
        <v>1604.4000532737041</v>
      </c>
      <c r="Q215" s="78">
        <v>113.48509387385199</v>
      </c>
      <c r="R215" s="78">
        <v>0</v>
      </c>
      <c r="S215" s="78">
        <v>273.97040490984602</v>
      </c>
      <c r="T215" s="79"/>
      <c r="U215" s="78">
        <v>838314705</v>
      </c>
      <c r="V215" s="78">
        <v>56513</v>
      </c>
      <c r="W215" s="78">
        <v>9734</v>
      </c>
      <c r="X215" s="78">
        <v>673753</v>
      </c>
      <c r="Y215" s="78">
        <v>866229</v>
      </c>
      <c r="Z215" s="78">
        <v>1423733</v>
      </c>
      <c r="AA215" s="78">
        <v>345284</v>
      </c>
      <c r="AB215" s="78">
        <v>1943667</v>
      </c>
      <c r="AC215" s="78">
        <v>0</v>
      </c>
      <c r="AD215" s="78">
        <v>273.97040490984602</v>
      </c>
      <c r="AE215" s="79"/>
      <c r="AF215" s="78">
        <v>6039340558.6929331</v>
      </c>
      <c r="AG215" s="78">
        <v>92413885.260537595</v>
      </c>
      <c r="AH215" s="78">
        <v>40867199.007067032</v>
      </c>
      <c r="AI215" s="78">
        <v>4196794152.5691886</v>
      </c>
      <c r="AJ215" s="78">
        <v>3656459770.597888</v>
      </c>
      <c r="AK215" s="78">
        <v>0</v>
      </c>
      <c r="AL215" s="78">
        <v>0</v>
      </c>
      <c r="AM215" s="78">
        <v>255133287.02372876</v>
      </c>
      <c r="AN215" s="78">
        <v>0</v>
      </c>
      <c r="AO215" s="78">
        <v>0</v>
      </c>
      <c r="AP215" s="78">
        <v>14281008853.151342</v>
      </c>
      <c r="AQ215" s="79"/>
      <c r="AR215" s="78">
        <v>75448</v>
      </c>
      <c r="AS215" s="78">
        <v>30521</v>
      </c>
      <c r="AT215" s="78">
        <v>4</v>
      </c>
      <c r="AU215" s="78">
        <v>36</v>
      </c>
      <c r="AV215" s="78">
        <v>0</v>
      </c>
      <c r="AW215" s="78">
        <v>15</v>
      </c>
      <c r="AX215" s="78"/>
      <c r="AY215" s="79"/>
      <c r="AZ215" s="78">
        <v>345506.39999997738</v>
      </c>
      <c r="BA215" s="78">
        <v>2235911.8999999659</v>
      </c>
      <c r="BB215" s="78">
        <v>56</v>
      </c>
      <c r="BC215" s="78">
        <v>41116.5</v>
      </c>
      <c r="BD215" s="78">
        <v>0</v>
      </c>
      <c r="BE215" s="78">
        <v>32249</v>
      </c>
      <c r="BF215" s="78"/>
      <c r="BG215" s="79"/>
      <c r="BH215" s="78">
        <v>3.2810000000000001</v>
      </c>
      <c r="BI215" s="78">
        <v>0</v>
      </c>
      <c r="BJ215" s="78">
        <v>3659.5970000000002</v>
      </c>
      <c r="BK215" s="78">
        <v>33.481999999999999</v>
      </c>
      <c r="BL215" s="78">
        <v>387.72799999999995</v>
      </c>
      <c r="BM215" s="78">
        <v>0</v>
      </c>
      <c r="BN215" s="79"/>
      <c r="BO215" s="78">
        <v>1</v>
      </c>
      <c r="BP215" s="78">
        <v>0</v>
      </c>
      <c r="BQ215" s="78">
        <v>282</v>
      </c>
      <c r="BR215" s="78">
        <v>1</v>
      </c>
      <c r="BS215" s="78">
        <v>56</v>
      </c>
      <c r="BT215" s="78">
        <v>0</v>
      </c>
      <c r="BU215"/>
      <c r="BV215" s="77">
        <v>3872.6689999999999</v>
      </c>
      <c r="BW215" s="77">
        <v>23.866</v>
      </c>
      <c r="BX215" s="77">
        <v>119.98099999999999</v>
      </c>
      <c r="BY215" s="77">
        <v>3.452</v>
      </c>
      <c r="BZ215" s="77">
        <v>30.03</v>
      </c>
      <c r="CA215" s="77">
        <v>7.16</v>
      </c>
      <c r="CB215" s="77">
        <v>16.574999999999999</v>
      </c>
      <c r="CC215" s="77">
        <v>10.355</v>
      </c>
      <c r="CD215" s="77">
        <v>0</v>
      </c>
    </row>
    <row r="216" spans="1:82">
      <c r="A216" s="77" t="s">
        <v>1821</v>
      </c>
      <c r="B216" s="77">
        <v>170</v>
      </c>
      <c r="C216" s="77">
        <v>19</v>
      </c>
      <c r="D216" s="77">
        <v>10</v>
      </c>
      <c r="E216" s="77">
        <v>2022</v>
      </c>
      <c r="F216" s="77" t="s">
        <v>162</v>
      </c>
      <c r="G216" s="1029" t="s">
        <v>1575</v>
      </c>
      <c r="H216" s="77" t="s">
        <v>1576</v>
      </c>
      <c r="I216" s="158"/>
      <c r="J216" s="78">
        <v>3987.8420841411535</v>
      </c>
      <c r="K216" s="78">
        <v>117.51275580970399</v>
      </c>
      <c r="L216" s="78">
        <v>164.61588919144791</v>
      </c>
      <c r="M216" s="78">
        <v>2463.0308328688952</v>
      </c>
      <c r="N216" s="78">
        <v>2682.9118136455822</v>
      </c>
      <c r="O216" s="78">
        <v>2043.6276018382871</v>
      </c>
      <c r="P216" s="78">
        <v>1590.4193914014511</v>
      </c>
      <c r="Q216" s="78">
        <v>113.67625300495955</v>
      </c>
      <c r="R216" s="78">
        <v>0</v>
      </c>
      <c r="S216" s="78">
        <v>266.71109061884266</v>
      </c>
      <c r="T216" s="79"/>
      <c r="U216" s="78">
        <v>956236430</v>
      </c>
      <c r="V216" s="78">
        <v>56513</v>
      </c>
      <c r="W216" s="78">
        <v>9734</v>
      </c>
      <c r="X216" s="78">
        <v>673753</v>
      </c>
      <c r="Y216" s="78">
        <v>872782</v>
      </c>
      <c r="Z216" s="78">
        <v>1428604</v>
      </c>
      <c r="AA216" s="78">
        <v>347493</v>
      </c>
      <c r="AB216" s="78">
        <v>1930976</v>
      </c>
      <c r="AC216" s="78">
        <v>0</v>
      </c>
      <c r="AD216" s="78">
        <v>266.71109061884266</v>
      </c>
      <c r="AE216" s="79"/>
      <c r="AF216" s="78">
        <v>5776681082.7409563</v>
      </c>
      <c r="AG216" s="78">
        <v>87972198.050223261</v>
      </c>
      <c r="AH216" s="78">
        <v>46235486.643161826</v>
      </c>
      <c r="AI216" s="78">
        <v>3939248162.940526</v>
      </c>
      <c r="AJ216" s="78">
        <v>4245066629.0580883</v>
      </c>
      <c r="AK216" s="78">
        <v>0</v>
      </c>
      <c r="AL216" s="78">
        <v>0</v>
      </c>
      <c r="AM216" s="78">
        <v>249341706.44507441</v>
      </c>
      <c r="AN216" s="78">
        <v>0</v>
      </c>
      <c r="AO216" s="78">
        <v>0</v>
      </c>
      <c r="AP216" s="78">
        <v>14344545265.878029</v>
      </c>
      <c r="AQ216" s="79"/>
      <c r="AR216" s="78">
        <v>80150</v>
      </c>
      <c r="AS216" s="78">
        <v>31158</v>
      </c>
      <c r="AT216" s="78">
        <v>4</v>
      </c>
      <c r="AU216" s="78">
        <v>39</v>
      </c>
      <c r="AV216" s="78">
        <v>0</v>
      </c>
      <c r="AW216" s="78">
        <v>16</v>
      </c>
      <c r="AX216" s="78"/>
      <c r="AY216" s="79"/>
      <c r="AZ216" s="78">
        <v>373757.79999997147</v>
      </c>
      <c r="BA216" s="78">
        <v>2349583.1999999713</v>
      </c>
      <c r="BB216" s="78">
        <v>56</v>
      </c>
      <c r="BC216" s="78">
        <v>64355.5</v>
      </c>
      <c r="BD216" s="78">
        <v>0</v>
      </c>
      <c r="BE216" s="78">
        <v>32569</v>
      </c>
      <c r="BF216" s="78"/>
      <c r="BG216" s="79"/>
      <c r="BH216" s="78"/>
      <c r="BI216" s="78"/>
      <c r="BJ216" s="78"/>
      <c r="BK216" s="78"/>
      <c r="BL216" s="78"/>
      <c r="BM216" s="78"/>
      <c r="BN216" s="79"/>
      <c r="BO216" s="78"/>
      <c r="BP216" s="78"/>
      <c r="BQ216" s="78"/>
      <c r="BR216" s="78"/>
      <c r="BS216" s="78"/>
      <c r="BT216" s="78"/>
      <c r="BU216"/>
      <c r="BV216" s="77"/>
      <c r="BW216" s="77"/>
      <c r="BX216" s="77"/>
      <c r="BY216" s="77"/>
      <c r="BZ216" s="77"/>
      <c r="CA216" s="77"/>
      <c r="CB216" s="77"/>
      <c r="CC216" s="77"/>
      <c r="CD216" s="77"/>
    </row>
    <row r="217" spans="1:82">
      <c r="A217" s="77" t="s">
        <v>2535</v>
      </c>
      <c r="B217" s="77">
        <v>170</v>
      </c>
      <c r="C217" s="77">
        <v>20</v>
      </c>
      <c r="D217" s="77">
        <v>10</v>
      </c>
      <c r="E217" s="77">
        <v>2023</v>
      </c>
      <c r="F217" s="77" t="s">
        <v>2526</v>
      </c>
      <c r="G217" s="1029" t="s">
        <v>1575</v>
      </c>
      <c r="H217" s="77" t="s">
        <v>1576</v>
      </c>
      <c r="I217" s="158"/>
      <c r="J217" s="78"/>
      <c r="K217" s="78"/>
      <c r="L217" s="78"/>
      <c r="M217" s="78"/>
      <c r="N217" s="78"/>
      <c r="O217" s="78"/>
      <c r="P217" s="78"/>
      <c r="Q217" s="78"/>
      <c r="R217" s="78"/>
      <c r="S217" s="78"/>
      <c r="T217" s="79"/>
      <c r="U217" s="78"/>
      <c r="V217" s="78"/>
      <c r="W217" s="78"/>
      <c r="X217" s="78"/>
      <c r="Y217" s="78"/>
      <c r="Z217" s="78"/>
      <c r="AA217" s="78"/>
      <c r="AB217" s="78"/>
      <c r="AC217" s="78"/>
      <c r="AD217" s="78"/>
      <c r="AE217" s="79"/>
      <c r="AF217" s="78"/>
      <c r="AG217" s="78"/>
      <c r="AH217" s="78"/>
      <c r="AI217" s="78"/>
      <c r="AJ217" s="78"/>
      <c r="AK217" s="78"/>
      <c r="AL217" s="78"/>
      <c r="AM217" s="78"/>
      <c r="AN217" s="78"/>
      <c r="AO217" s="78"/>
      <c r="AP217" s="78"/>
      <c r="AQ217" s="79"/>
      <c r="AR217" s="78">
        <v>84622</v>
      </c>
      <c r="AS217" s="78">
        <v>31571</v>
      </c>
      <c r="AT217" s="78">
        <v>4</v>
      </c>
      <c r="AU217" s="78">
        <v>42</v>
      </c>
      <c r="AV217" s="78">
        <v>0</v>
      </c>
      <c r="AW217" s="78">
        <v>16</v>
      </c>
      <c r="AX217" s="78"/>
      <c r="AY217" s="79"/>
      <c r="AZ217" s="78">
        <v>399515.69999998645</v>
      </c>
      <c r="BA217" s="78">
        <v>2397747.899999972</v>
      </c>
      <c r="BB217" s="78">
        <v>56</v>
      </c>
      <c r="BC217" s="78">
        <v>77883.399999999994</v>
      </c>
      <c r="BD217" s="78">
        <v>0</v>
      </c>
      <c r="BE217" s="78">
        <v>32569</v>
      </c>
      <c r="BF217" s="78"/>
      <c r="BG217" s="79"/>
      <c r="BH217" s="78"/>
      <c r="BI217" s="78"/>
      <c r="BJ217" s="78"/>
      <c r="BK217" s="78"/>
      <c r="BL217" s="78"/>
      <c r="BM217" s="78"/>
      <c r="BN217" s="79"/>
      <c r="BO217" s="78"/>
      <c r="BP217" s="78"/>
      <c r="BQ217" s="78"/>
      <c r="BR217" s="78"/>
      <c r="BS217" s="78"/>
      <c r="BT217" s="78"/>
      <c r="BU217"/>
      <c r="BV217" s="77"/>
      <c r="BW217" s="77"/>
      <c r="BX217" s="77"/>
      <c r="BY217" s="77"/>
      <c r="BZ217" s="77"/>
      <c r="CA217" s="77"/>
      <c r="CB217" s="77"/>
      <c r="CC217" s="77"/>
      <c r="CD217" s="77"/>
    </row>
    <row r="218" spans="1:82">
      <c r="A218" s="77" t="s">
        <v>2597</v>
      </c>
      <c r="B218" s="77">
        <v>170</v>
      </c>
      <c r="C218" s="77">
        <v>21</v>
      </c>
      <c r="D218" s="77">
        <v>10</v>
      </c>
      <c r="E218" s="77">
        <v>2024</v>
      </c>
      <c r="F218" s="77" t="s">
        <v>2588</v>
      </c>
      <c r="G218" s="77" t="s">
        <v>1575</v>
      </c>
      <c r="H218" s="77" t="s">
        <v>1576</v>
      </c>
      <c r="I218" s="158"/>
      <c r="J218" s="78"/>
      <c r="K218" s="78"/>
      <c r="L218" s="78"/>
      <c r="M218" s="78"/>
      <c r="N218" s="78"/>
      <c r="O218" s="78"/>
      <c r="P218" s="78"/>
      <c r="Q218" s="78"/>
      <c r="R218" s="78"/>
      <c r="S218" s="78"/>
      <c r="T218" s="79"/>
      <c r="U218" s="78"/>
      <c r="V218" s="78"/>
      <c r="W218" s="78"/>
      <c r="X218" s="78"/>
      <c r="Y218" s="78"/>
      <c r="Z218" s="78"/>
      <c r="AA218" s="78"/>
      <c r="AB218" s="78"/>
      <c r="AC218" s="78"/>
      <c r="AD218" s="78"/>
      <c r="AE218" s="79"/>
      <c r="AF218" s="78"/>
      <c r="AG218" s="78"/>
      <c r="AH218" s="78"/>
      <c r="AI218" s="78"/>
      <c r="AJ218" s="78"/>
      <c r="AK218" s="78"/>
      <c r="AL218" s="78"/>
      <c r="AM218" s="78"/>
      <c r="AN218" s="78"/>
      <c r="AO218" s="78"/>
      <c r="AP218" s="78"/>
      <c r="AQ218" s="79"/>
      <c r="AR218" s="78"/>
      <c r="AS218" s="78"/>
      <c r="AT218" s="78"/>
      <c r="AU218" s="78"/>
      <c r="AV218" s="78"/>
      <c r="AW218" s="78"/>
      <c r="AX218" s="78"/>
      <c r="AY218" s="79"/>
      <c r="AZ218" s="78"/>
      <c r="BA218" s="78"/>
      <c r="BB218" s="78"/>
      <c r="BC218" s="78"/>
      <c r="BD218" s="78"/>
      <c r="BE218" s="78"/>
      <c r="BF218" s="78"/>
      <c r="BG218" s="79"/>
      <c r="BH218" s="78"/>
      <c r="BI218" s="78"/>
      <c r="BJ218" s="78"/>
      <c r="BK218" s="78"/>
      <c r="BL218" s="78"/>
      <c r="BM218" s="78"/>
      <c r="BN218" s="79"/>
      <c r="BO218" s="78"/>
      <c r="BP218" s="78"/>
      <c r="BQ218" s="78"/>
      <c r="BR218" s="78"/>
      <c r="BS218" s="78"/>
      <c r="BT218" s="78"/>
      <c r="BU218"/>
      <c r="BV218" s="77"/>
      <c r="BW218" s="77"/>
      <c r="BX218" s="77"/>
      <c r="BY218" s="77"/>
      <c r="BZ218" s="77"/>
      <c r="CA218" s="77"/>
      <c r="CB218" s="77"/>
      <c r="CC218" s="77"/>
      <c r="CD218" s="77"/>
    </row>
    <row r="219" spans="1:82">
      <c r="A219" s="77" t="s">
        <v>1822</v>
      </c>
      <c r="B219" s="77">
        <v>171</v>
      </c>
      <c r="C219" s="77">
        <v>1</v>
      </c>
      <c r="D219" s="77">
        <v>11</v>
      </c>
      <c r="E219" s="77">
        <v>1990</v>
      </c>
      <c r="F219" s="77" t="s">
        <v>788</v>
      </c>
      <c r="G219" s="77" t="s">
        <v>1577</v>
      </c>
      <c r="H219" s="77" t="s">
        <v>1578</v>
      </c>
      <c r="I219" s="158"/>
      <c r="J219" s="78">
        <v>10279.41322147416</v>
      </c>
      <c r="K219" s="78">
        <v>561.17155583541751</v>
      </c>
      <c r="L219" s="78">
        <v>265.26819633938032</v>
      </c>
      <c r="M219" s="78">
        <v>4327.6957176838941</v>
      </c>
      <c r="N219" s="78">
        <v>5254.5804580318954</v>
      </c>
      <c r="O219" s="78">
        <v>4613.4841991402682</v>
      </c>
      <c r="P219" s="78">
        <v>3406.7142005851761</v>
      </c>
      <c r="Q219" s="78">
        <v>394.49859184643998</v>
      </c>
      <c r="R219" s="78">
        <v>0</v>
      </c>
      <c r="S219" s="78">
        <v>457.01776000000001</v>
      </c>
      <c r="T219" s="79"/>
      <c r="U219" s="78">
        <v>1699646451</v>
      </c>
      <c r="V219" s="78">
        <v>201554</v>
      </c>
      <c r="W219" s="78">
        <v>2782</v>
      </c>
      <c r="X219" s="78">
        <v>1483123</v>
      </c>
      <c r="Y219" s="78">
        <v>2044234</v>
      </c>
      <c r="Z219" s="78">
        <v>1897580</v>
      </c>
      <c r="AA219" s="78">
        <v>827188</v>
      </c>
      <c r="AB219" s="78">
        <v>6405319</v>
      </c>
      <c r="AC219" s="78">
        <v>0</v>
      </c>
      <c r="AD219" s="78">
        <v>457.01776000000001</v>
      </c>
      <c r="AE219" s="79"/>
      <c r="AF219" s="78"/>
      <c r="AG219" s="78"/>
      <c r="AH219" s="78"/>
      <c r="AI219" s="78"/>
      <c r="AJ219" s="78"/>
      <c r="AK219" s="78"/>
      <c r="AL219" s="78"/>
      <c r="AM219" s="78"/>
      <c r="AN219" s="78"/>
      <c r="AO219" s="78"/>
      <c r="AP219" s="78"/>
      <c r="AQ219" s="79"/>
      <c r="AR219" s="78"/>
      <c r="AS219" s="78"/>
      <c r="AT219" s="78"/>
      <c r="AU219" s="78"/>
      <c r="AV219" s="78"/>
      <c r="AW219" s="78"/>
      <c r="AX219" s="78"/>
      <c r="AY219" s="79"/>
      <c r="AZ219" s="78"/>
      <c r="BA219" s="78"/>
      <c r="BB219" s="78"/>
      <c r="BC219" s="78"/>
      <c r="BD219" s="78"/>
      <c r="BE219" s="78"/>
      <c r="BF219" s="78"/>
      <c r="BG219" s="79"/>
      <c r="BH219" s="78" t="s">
        <v>789</v>
      </c>
      <c r="BI219" s="78" t="s">
        <v>789</v>
      </c>
      <c r="BJ219" s="78" t="s">
        <v>789</v>
      </c>
      <c r="BK219" s="78" t="s">
        <v>789</v>
      </c>
      <c r="BL219" s="78" t="s">
        <v>789</v>
      </c>
      <c r="BM219" s="78" t="s">
        <v>789</v>
      </c>
      <c r="BN219" s="79"/>
      <c r="BO219" s="78" t="s">
        <v>789</v>
      </c>
      <c r="BP219" s="78" t="s">
        <v>789</v>
      </c>
      <c r="BQ219" s="78" t="s">
        <v>789</v>
      </c>
      <c r="BR219" s="78" t="s">
        <v>789</v>
      </c>
      <c r="BS219" s="78" t="s">
        <v>789</v>
      </c>
      <c r="BT219" s="78" t="s">
        <v>789</v>
      </c>
      <c r="BU219"/>
      <c r="BV219" s="77"/>
      <c r="BW219" s="77"/>
      <c r="BX219" s="77"/>
      <c r="BY219" s="77"/>
      <c r="BZ219" s="77"/>
      <c r="CA219" s="77"/>
      <c r="CB219" s="77"/>
      <c r="CC219" s="77"/>
      <c r="CD219" s="77"/>
    </row>
    <row r="220" spans="1:82">
      <c r="A220" s="77" t="s">
        <v>1823</v>
      </c>
      <c r="B220" s="77">
        <v>172</v>
      </c>
      <c r="C220" s="77">
        <v>2</v>
      </c>
      <c r="D220" s="77">
        <v>11</v>
      </c>
      <c r="E220" s="77">
        <v>2005</v>
      </c>
      <c r="F220" s="77" t="s">
        <v>790</v>
      </c>
      <c r="G220" s="77" t="s">
        <v>1577</v>
      </c>
      <c r="H220" s="77" t="s">
        <v>1578</v>
      </c>
      <c r="I220" s="158"/>
      <c r="J220" s="78">
        <v>9109.393136882858</v>
      </c>
      <c r="K220" s="78">
        <v>411.83925456682857</v>
      </c>
      <c r="L220" s="78">
        <v>332.61421922827748</v>
      </c>
      <c r="M220" s="78">
        <v>8315.7043584289822</v>
      </c>
      <c r="N220" s="78">
        <v>8166.8738992244289</v>
      </c>
      <c r="O220" s="78">
        <v>6434.4189480878404</v>
      </c>
      <c r="P220" s="78">
        <v>3605.1142415353352</v>
      </c>
      <c r="Q220" s="78">
        <v>413.57373286247503</v>
      </c>
      <c r="R220" s="78">
        <v>0</v>
      </c>
      <c r="S220" s="78">
        <v>785.97464546012031</v>
      </c>
      <c r="T220" s="79"/>
      <c r="U220" s="78">
        <v>1380209247</v>
      </c>
      <c r="V220" s="78">
        <v>174494</v>
      </c>
      <c r="W220" s="78">
        <v>4447</v>
      </c>
      <c r="X220" s="78">
        <v>1539305</v>
      </c>
      <c r="Y220" s="78">
        <v>2740244</v>
      </c>
      <c r="Z220" s="78">
        <v>3062565</v>
      </c>
      <c r="AA220" s="78">
        <v>716913</v>
      </c>
      <c r="AB220" s="78">
        <v>7019919</v>
      </c>
      <c r="AC220" s="78">
        <v>0</v>
      </c>
      <c r="AD220" s="78">
        <v>785.97464546012031</v>
      </c>
      <c r="AE220" s="79"/>
      <c r="AF220" s="78"/>
      <c r="AG220" s="78"/>
      <c r="AH220" s="78"/>
      <c r="AI220" s="78"/>
      <c r="AJ220" s="78"/>
      <c r="AK220" s="78"/>
      <c r="AL220" s="78"/>
      <c r="AM220" s="78"/>
      <c r="AN220" s="78"/>
      <c r="AO220" s="78"/>
      <c r="AP220" s="78"/>
      <c r="AQ220" s="79"/>
      <c r="AR220" s="78"/>
      <c r="AS220" s="78"/>
      <c r="AT220" s="78"/>
      <c r="AU220" s="78"/>
      <c r="AV220" s="78"/>
      <c r="AW220" s="78"/>
      <c r="AX220" s="78"/>
      <c r="AY220" s="79"/>
      <c r="AZ220" s="78"/>
      <c r="BA220" s="78"/>
      <c r="BB220" s="78"/>
      <c r="BC220" s="78"/>
      <c r="BD220" s="78"/>
      <c r="BE220" s="78"/>
      <c r="BF220" s="78"/>
      <c r="BG220" s="79"/>
      <c r="BH220" s="78" t="s">
        <v>789</v>
      </c>
      <c r="BI220" s="78" t="s">
        <v>789</v>
      </c>
      <c r="BJ220" s="78" t="s">
        <v>789</v>
      </c>
      <c r="BK220" s="78" t="s">
        <v>789</v>
      </c>
      <c r="BL220" s="78" t="s">
        <v>789</v>
      </c>
      <c r="BM220" s="78" t="s">
        <v>789</v>
      </c>
      <c r="BN220" s="79"/>
      <c r="BO220" s="78" t="s">
        <v>789</v>
      </c>
      <c r="BP220" s="78" t="s">
        <v>789</v>
      </c>
      <c r="BQ220" s="78" t="s">
        <v>789</v>
      </c>
      <c r="BR220" s="78" t="s">
        <v>789</v>
      </c>
      <c r="BS220" s="78" t="s">
        <v>789</v>
      </c>
      <c r="BT220" s="78" t="s">
        <v>789</v>
      </c>
      <c r="BU220"/>
      <c r="BV220" s="77"/>
      <c r="BW220" s="77"/>
      <c r="BX220" s="77"/>
      <c r="BY220" s="77"/>
      <c r="BZ220" s="77"/>
      <c r="CA220" s="77"/>
      <c r="CB220" s="77"/>
      <c r="CC220" s="77"/>
      <c r="CD220" s="77"/>
    </row>
    <row r="221" spans="1:82">
      <c r="A221" s="77" t="s">
        <v>1824</v>
      </c>
      <c r="B221" s="77">
        <v>173</v>
      </c>
      <c r="C221" s="77">
        <v>3</v>
      </c>
      <c r="D221" s="77">
        <v>11</v>
      </c>
      <c r="E221" s="77">
        <v>2006</v>
      </c>
      <c r="F221" s="77" t="s">
        <v>791</v>
      </c>
      <c r="G221" s="77" t="s">
        <v>1577</v>
      </c>
      <c r="H221" s="77" t="s">
        <v>1578</v>
      </c>
      <c r="I221" s="158"/>
      <c r="J221" s="78" t="s">
        <v>789</v>
      </c>
      <c r="K221" s="78" t="s">
        <v>789</v>
      </c>
      <c r="L221" s="78" t="s">
        <v>789</v>
      </c>
      <c r="M221" s="78" t="s">
        <v>789</v>
      </c>
      <c r="N221" s="78" t="s">
        <v>789</v>
      </c>
      <c r="O221" s="78" t="s">
        <v>789</v>
      </c>
      <c r="P221" s="78" t="s">
        <v>789</v>
      </c>
      <c r="Q221" s="78" t="s">
        <v>789</v>
      </c>
      <c r="R221" s="78" t="s">
        <v>789</v>
      </c>
      <c r="S221" s="78" t="s">
        <v>789</v>
      </c>
      <c r="T221" s="79"/>
      <c r="U221" s="78" t="s">
        <v>789</v>
      </c>
      <c r="V221" s="78" t="s">
        <v>789</v>
      </c>
      <c r="W221" s="78" t="s">
        <v>789</v>
      </c>
      <c r="X221" s="78" t="s">
        <v>789</v>
      </c>
      <c r="Y221" s="78" t="s">
        <v>789</v>
      </c>
      <c r="Z221" s="78" t="s">
        <v>789</v>
      </c>
      <c r="AA221" s="78" t="s">
        <v>789</v>
      </c>
      <c r="AB221" s="78" t="s">
        <v>789</v>
      </c>
      <c r="AC221" s="78" t="s">
        <v>789</v>
      </c>
      <c r="AD221" s="78" t="s">
        <v>789</v>
      </c>
      <c r="AE221" s="79"/>
      <c r="AF221" s="78" t="s">
        <v>789</v>
      </c>
      <c r="AG221" s="78" t="s">
        <v>789</v>
      </c>
      <c r="AH221" s="78" t="s">
        <v>789</v>
      </c>
      <c r="AI221" s="78" t="s">
        <v>789</v>
      </c>
      <c r="AJ221" s="78" t="s">
        <v>789</v>
      </c>
      <c r="AK221" s="78" t="s">
        <v>789</v>
      </c>
      <c r="AL221" s="78" t="s">
        <v>789</v>
      </c>
      <c r="AM221" s="78" t="s">
        <v>789</v>
      </c>
      <c r="AN221" s="78" t="s">
        <v>789</v>
      </c>
      <c r="AO221" s="78" t="s">
        <v>789</v>
      </c>
      <c r="AP221" s="78"/>
      <c r="AQ221" s="79"/>
      <c r="AR221" s="78" t="s">
        <v>789</v>
      </c>
      <c r="AS221" s="78" t="s">
        <v>789</v>
      </c>
      <c r="AT221" s="78" t="s">
        <v>789</v>
      </c>
      <c r="AU221" s="78" t="s">
        <v>789</v>
      </c>
      <c r="AV221" s="78" t="s">
        <v>789</v>
      </c>
      <c r="AW221" s="78" t="s">
        <v>789</v>
      </c>
      <c r="AX221" s="78" t="s">
        <v>789</v>
      </c>
      <c r="AY221" s="79"/>
      <c r="AZ221" s="78" t="s">
        <v>789</v>
      </c>
      <c r="BA221" s="78" t="s">
        <v>789</v>
      </c>
      <c r="BB221" s="78" t="s">
        <v>789</v>
      </c>
      <c r="BC221" s="78" t="s">
        <v>789</v>
      </c>
      <c r="BD221" s="78" t="s">
        <v>789</v>
      </c>
      <c r="BE221" s="78" t="s">
        <v>789</v>
      </c>
      <c r="BF221" s="78" t="s">
        <v>789</v>
      </c>
      <c r="BG221" s="79"/>
      <c r="BH221" s="78" t="s">
        <v>789</v>
      </c>
      <c r="BI221" s="78" t="s">
        <v>789</v>
      </c>
      <c r="BJ221" s="78" t="s">
        <v>789</v>
      </c>
      <c r="BK221" s="78" t="s">
        <v>789</v>
      </c>
      <c r="BL221" s="78" t="s">
        <v>789</v>
      </c>
      <c r="BM221" s="78" t="s">
        <v>789</v>
      </c>
      <c r="BN221" s="79"/>
      <c r="BO221" s="78" t="s">
        <v>789</v>
      </c>
      <c r="BP221" s="78" t="s">
        <v>789</v>
      </c>
      <c r="BQ221" s="78" t="s">
        <v>789</v>
      </c>
      <c r="BR221" s="78" t="s">
        <v>789</v>
      </c>
      <c r="BS221" s="78" t="s">
        <v>789</v>
      </c>
      <c r="BT221" s="78" t="s">
        <v>789</v>
      </c>
      <c r="BU221"/>
      <c r="BV221" s="77"/>
      <c r="BW221" s="77"/>
      <c r="BX221" s="77"/>
      <c r="BY221" s="77"/>
      <c r="BZ221" s="77"/>
      <c r="CA221" s="77"/>
      <c r="CB221" s="77"/>
      <c r="CC221" s="77"/>
      <c r="CD221" s="77"/>
    </row>
    <row r="222" spans="1:82">
      <c r="A222" s="77" t="s">
        <v>1825</v>
      </c>
      <c r="B222" s="77">
        <v>174</v>
      </c>
      <c r="C222" s="77">
        <v>4</v>
      </c>
      <c r="D222" s="77">
        <v>11</v>
      </c>
      <c r="E222" s="77">
        <v>2007</v>
      </c>
      <c r="F222" s="77" t="s">
        <v>792</v>
      </c>
      <c r="G222" s="77" t="s">
        <v>1577</v>
      </c>
      <c r="H222" s="77" t="s">
        <v>1578</v>
      </c>
      <c r="I222" s="158"/>
      <c r="J222" s="78">
        <v>9622.2035626529705</v>
      </c>
      <c r="K222" s="78">
        <v>403.77023142425071</v>
      </c>
      <c r="L222" s="78">
        <v>360.51042490108722</v>
      </c>
      <c r="M222" s="78">
        <v>7972.0379444733453</v>
      </c>
      <c r="N222" s="78">
        <v>8912.7588109529679</v>
      </c>
      <c r="O222" s="78">
        <v>6264.3929385230049</v>
      </c>
      <c r="P222" s="78">
        <v>3615.055756458647</v>
      </c>
      <c r="Q222" s="78">
        <v>439.613922791839</v>
      </c>
      <c r="R222" s="78">
        <v>0</v>
      </c>
      <c r="S222" s="78">
        <v>824.96747629565596</v>
      </c>
      <c r="T222" s="79"/>
      <c r="U222" s="78">
        <v>1494755039</v>
      </c>
      <c r="V222" s="78">
        <v>175489</v>
      </c>
      <c r="W222" s="78">
        <v>4584</v>
      </c>
      <c r="X222" s="78">
        <v>1859860</v>
      </c>
      <c r="Y222" s="78">
        <v>2827608</v>
      </c>
      <c r="Z222" s="78">
        <v>3099567</v>
      </c>
      <c r="AA222" s="78">
        <v>707932</v>
      </c>
      <c r="AB222" s="78">
        <v>7067336</v>
      </c>
      <c r="AC222" s="78">
        <v>0</v>
      </c>
      <c r="AD222" s="78">
        <v>824.96747629565596</v>
      </c>
      <c r="AE222" s="79"/>
      <c r="AF222" s="78"/>
      <c r="AG222" s="78"/>
      <c r="AH222" s="78"/>
      <c r="AI222" s="78"/>
      <c r="AJ222" s="78"/>
      <c r="AK222" s="78"/>
      <c r="AL222" s="78"/>
      <c r="AM222" s="78"/>
      <c r="AN222" s="78"/>
      <c r="AO222" s="78"/>
      <c r="AP222" s="78"/>
      <c r="AQ222" s="79"/>
      <c r="AR222" s="78"/>
      <c r="AS222" s="78"/>
      <c r="AT222" s="78"/>
      <c r="AU222" s="78"/>
      <c r="AV222" s="78"/>
      <c r="AW222" s="78"/>
      <c r="AX222" s="78"/>
      <c r="AY222" s="79"/>
      <c r="AZ222" s="78"/>
      <c r="BA222" s="78"/>
      <c r="BB222" s="78"/>
      <c r="BC222" s="78"/>
      <c r="BD222" s="78"/>
      <c r="BE222" s="78"/>
      <c r="BF222" s="78"/>
      <c r="BG222" s="79"/>
      <c r="BH222" s="78" t="s">
        <v>789</v>
      </c>
      <c r="BI222" s="78" t="s">
        <v>789</v>
      </c>
      <c r="BJ222" s="78" t="s">
        <v>789</v>
      </c>
      <c r="BK222" s="78" t="s">
        <v>789</v>
      </c>
      <c r="BL222" s="78" t="s">
        <v>789</v>
      </c>
      <c r="BM222" s="78" t="s">
        <v>789</v>
      </c>
      <c r="BN222" s="79"/>
      <c r="BO222" s="78" t="s">
        <v>789</v>
      </c>
      <c r="BP222" s="78" t="s">
        <v>789</v>
      </c>
      <c r="BQ222" s="78" t="s">
        <v>789</v>
      </c>
      <c r="BR222" s="78" t="s">
        <v>789</v>
      </c>
      <c r="BS222" s="78" t="s">
        <v>789</v>
      </c>
      <c r="BT222" s="78" t="s">
        <v>789</v>
      </c>
      <c r="BU222"/>
      <c r="BV222" s="77"/>
      <c r="BW222" s="77"/>
      <c r="BX222" s="77"/>
      <c r="BY222" s="77"/>
      <c r="BZ222" s="77"/>
      <c r="CA222" s="77"/>
      <c r="CB222" s="77"/>
      <c r="CC222" s="77"/>
      <c r="CD222" s="77"/>
    </row>
    <row r="223" spans="1:82">
      <c r="A223" s="77" t="s">
        <v>1826</v>
      </c>
      <c r="B223" s="77">
        <v>175</v>
      </c>
      <c r="C223" s="77">
        <v>5</v>
      </c>
      <c r="D223" s="77">
        <v>11</v>
      </c>
      <c r="E223" s="77">
        <v>2008</v>
      </c>
      <c r="F223" s="77" t="s">
        <v>793</v>
      </c>
      <c r="G223" s="77" t="s">
        <v>1577</v>
      </c>
      <c r="H223" s="77" t="s">
        <v>1578</v>
      </c>
      <c r="I223" s="158"/>
      <c r="J223" s="78">
        <v>8597.4035584975463</v>
      </c>
      <c r="K223" s="78">
        <v>322.17562721831962</v>
      </c>
      <c r="L223" s="78">
        <v>326.18629610144808</v>
      </c>
      <c r="M223" s="78">
        <v>8410.9071816000396</v>
      </c>
      <c r="N223" s="78">
        <v>9082.7577871222493</v>
      </c>
      <c r="O223" s="78">
        <v>6059.8243204328819</v>
      </c>
      <c r="P223" s="78">
        <v>3529.8248233977092</v>
      </c>
      <c r="Q223" s="78">
        <v>434.27083122248501</v>
      </c>
      <c r="R223" s="78">
        <v>0</v>
      </c>
      <c r="S223" s="78">
        <v>802.69114076781591</v>
      </c>
      <c r="T223" s="79"/>
      <c r="U223" s="78">
        <v>1465767031</v>
      </c>
      <c r="V223" s="78">
        <v>175489</v>
      </c>
      <c r="W223" s="78">
        <v>4584</v>
      </c>
      <c r="X223" s="78">
        <v>1859860</v>
      </c>
      <c r="Y223" s="78">
        <v>2870345</v>
      </c>
      <c r="Z223" s="78">
        <v>3103585</v>
      </c>
      <c r="AA223" s="78">
        <v>692030</v>
      </c>
      <c r="AB223" s="78">
        <v>7096269</v>
      </c>
      <c r="AC223" s="78">
        <v>0</v>
      </c>
      <c r="AD223" s="78">
        <v>802.69114076781602</v>
      </c>
      <c r="AE223" s="79"/>
      <c r="AF223" s="78"/>
      <c r="AG223" s="78"/>
      <c r="AH223" s="78"/>
      <c r="AI223" s="78"/>
      <c r="AJ223" s="78"/>
      <c r="AK223" s="78"/>
      <c r="AL223" s="78"/>
      <c r="AM223" s="78"/>
      <c r="AN223" s="78"/>
      <c r="AO223" s="78"/>
      <c r="AP223" s="78"/>
      <c r="AQ223" s="79"/>
      <c r="AR223" s="78"/>
      <c r="AS223" s="78"/>
      <c r="AT223" s="78"/>
      <c r="AU223" s="78"/>
      <c r="AV223" s="78"/>
      <c r="AW223" s="78"/>
      <c r="AX223" s="78"/>
      <c r="AY223" s="79"/>
      <c r="AZ223" s="78"/>
      <c r="BA223" s="78"/>
      <c r="BB223" s="78"/>
      <c r="BC223" s="78"/>
      <c r="BD223" s="78"/>
      <c r="BE223" s="78"/>
      <c r="BF223" s="78"/>
      <c r="BG223" s="79"/>
      <c r="BH223" s="78" t="s">
        <v>789</v>
      </c>
      <c r="BI223" s="78" t="s">
        <v>789</v>
      </c>
      <c r="BJ223" s="78" t="s">
        <v>789</v>
      </c>
      <c r="BK223" s="78" t="s">
        <v>789</v>
      </c>
      <c r="BL223" s="78" t="s">
        <v>789</v>
      </c>
      <c r="BM223" s="78" t="s">
        <v>789</v>
      </c>
      <c r="BN223" s="79"/>
      <c r="BO223" s="78" t="s">
        <v>789</v>
      </c>
      <c r="BP223" s="78" t="s">
        <v>789</v>
      </c>
      <c r="BQ223" s="78" t="s">
        <v>789</v>
      </c>
      <c r="BR223" s="78" t="s">
        <v>789</v>
      </c>
      <c r="BS223" s="78" t="s">
        <v>789</v>
      </c>
      <c r="BT223" s="78" t="s">
        <v>789</v>
      </c>
      <c r="BU223"/>
      <c r="BV223" s="77"/>
      <c r="BW223" s="77"/>
      <c r="BX223" s="77"/>
      <c r="BY223" s="77"/>
      <c r="BZ223" s="77"/>
      <c r="CA223" s="77"/>
      <c r="CB223" s="77"/>
      <c r="CC223" s="77"/>
      <c r="CD223" s="77"/>
    </row>
    <row r="224" spans="1:82">
      <c r="A224" s="77" t="s">
        <v>1827</v>
      </c>
      <c r="B224" s="77">
        <v>176</v>
      </c>
      <c r="C224" s="77">
        <v>6</v>
      </c>
      <c r="D224" s="77">
        <v>11</v>
      </c>
      <c r="E224" s="77">
        <v>2009</v>
      </c>
      <c r="F224" s="77" t="s">
        <v>177</v>
      </c>
      <c r="G224" s="77" t="s">
        <v>1577</v>
      </c>
      <c r="H224" s="77" t="s">
        <v>1578</v>
      </c>
      <c r="I224" s="158"/>
      <c r="J224" s="78">
        <v>7736.3248958499416</v>
      </c>
      <c r="K224" s="78">
        <v>312.47841787064118</v>
      </c>
      <c r="L224" s="78">
        <v>373.65873002497148</v>
      </c>
      <c r="M224" s="78">
        <v>7936.8769121672804</v>
      </c>
      <c r="N224" s="78">
        <v>8557.9682372620136</v>
      </c>
      <c r="O224" s="78">
        <v>6154.2387504088856</v>
      </c>
      <c r="P224" s="78">
        <v>3384.870554446999</v>
      </c>
      <c r="Q224" s="78">
        <v>415.25698055212399</v>
      </c>
      <c r="R224" s="78">
        <v>0</v>
      </c>
      <c r="S224" s="78">
        <v>756.37651417746747</v>
      </c>
      <c r="T224" s="79"/>
      <c r="U224" s="78">
        <v>1177476133</v>
      </c>
      <c r="V224" s="78">
        <v>198521</v>
      </c>
      <c r="W224" s="78">
        <v>5736</v>
      </c>
      <c r="X224" s="78">
        <v>2070264</v>
      </c>
      <c r="Y224" s="78">
        <v>2910960</v>
      </c>
      <c r="Z224" s="78">
        <v>3111118</v>
      </c>
      <c r="AA224" s="78">
        <v>681272</v>
      </c>
      <c r="AB224" s="78">
        <v>7123084</v>
      </c>
      <c r="AC224" s="78">
        <v>0</v>
      </c>
      <c r="AD224" s="78">
        <v>756.37651417746747</v>
      </c>
      <c r="AE224" s="79"/>
      <c r="AF224" s="78"/>
      <c r="AG224" s="78"/>
      <c r="AH224" s="78"/>
      <c r="AI224" s="78"/>
      <c r="AJ224" s="78"/>
      <c r="AK224" s="78"/>
      <c r="AL224" s="78"/>
      <c r="AM224" s="78"/>
      <c r="AN224" s="78"/>
      <c r="AO224" s="78"/>
      <c r="AP224" s="78"/>
      <c r="AQ224" s="79"/>
      <c r="AR224" s="78"/>
      <c r="AS224" s="78"/>
      <c r="AT224" s="78"/>
      <c r="AU224" s="78"/>
      <c r="AV224" s="78"/>
      <c r="AW224" s="78"/>
      <c r="AX224" s="78"/>
      <c r="AY224" s="79"/>
      <c r="AZ224" s="78"/>
      <c r="BA224" s="78"/>
      <c r="BB224" s="78"/>
      <c r="BC224" s="78"/>
      <c r="BD224" s="78"/>
      <c r="BE224" s="78"/>
      <c r="BF224" s="78"/>
      <c r="BG224" s="79"/>
      <c r="BH224" s="78">
        <v>0</v>
      </c>
      <c r="BI224" s="78">
        <v>25.97</v>
      </c>
      <c r="BJ224" s="78">
        <v>8089.8940000000002</v>
      </c>
      <c r="BK224" s="78">
        <v>1.298</v>
      </c>
      <c r="BL224" s="78">
        <v>1664.2939999999999</v>
      </c>
      <c r="BM224" s="78">
        <v>0</v>
      </c>
      <c r="BN224" s="79"/>
      <c r="BO224" s="78">
        <v>0</v>
      </c>
      <c r="BP224" s="78">
        <v>5</v>
      </c>
      <c r="BQ224" s="78">
        <v>366</v>
      </c>
      <c r="BR224" s="78">
        <v>2</v>
      </c>
      <c r="BS224" s="78">
        <v>180</v>
      </c>
      <c r="BT224" s="78">
        <v>0</v>
      </c>
      <c r="BU224"/>
      <c r="BV224" s="77">
        <v>6835.8649999999998</v>
      </c>
      <c r="BW224" s="77">
        <v>334.62400000000002</v>
      </c>
      <c r="BX224" s="77">
        <v>2513.5540000000001</v>
      </c>
      <c r="BY224" s="77">
        <v>3.94</v>
      </c>
      <c r="BZ224" s="77">
        <v>78.176000000000002</v>
      </c>
      <c r="CA224" s="77">
        <v>0</v>
      </c>
      <c r="CB224" s="77">
        <v>6.9320000000000004</v>
      </c>
      <c r="CC224" s="77">
        <v>8.3650000000000002</v>
      </c>
      <c r="CD224" s="77">
        <v>0</v>
      </c>
    </row>
    <row r="225" spans="1:82">
      <c r="A225" s="77" t="s">
        <v>1828</v>
      </c>
      <c r="B225" s="77">
        <v>177</v>
      </c>
      <c r="C225" s="77">
        <v>7</v>
      </c>
      <c r="D225" s="77">
        <v>11</v>
      </c>
      <c r="E225" s="77">
        <v>2010</v>
      </c>
      <c r="F225" s="77" t="s">
        <v>178</v>
      </c>
      <c r="G225" s="77" t="s">
        <v>1577</v>
      </c>
      <c r="H225" s="77" t="s">
        <v>1578</v>
      </c>
      <c r="I225" s="158"/>
      <c r="J225" s="78">
        <v>7822.9821676662941</v>
      </c>
      <c r="K225" s="78">
        <v>327.44133113320203</v>
      </c>
      <c r="L225" s="78">
        <v>417.01012471294251</v>
      </c>
      <c r="M225" s="78">
        <v>8088.016107065484</v>
      </c>
      <c r="N225" s="78">
        <v>9475.8445492624796</v>
      </c>
      <c r="O225" s="78">
        <v>6151.6480626037983</v>
      </c>
      <c r="P225" s="78">
        <v>3444.1229016660682</v>
      </c>
      <c r="Q225" s="78">
        <v>434.446738075018</v>
      </c>
      <c r="R225" s="78">
        <v>0</v>
      </c>
      <c r="S225" s="78">
        <v>758.31277035871744</v>
      </c>
      <c r="T225" s="79"/>
      <c r="U225" s="78">
        <v>1285315534</v>
      </c>
      <c r="V225" s="78">
        <v>198521</v>
      </c>
      <c r="W225" s="78">
        <v>5736</v>
      </c>
      <c r="X225" s="78">
        <v>2070264</v>
      </c>
      <c r="Y225" s="78">
        <v>2944273</v>
      </c>
      <c r="Z225" s="78">
        <v>3124259</v>
      </c>
      <c r="AA225" s="78">
        <v>675886</v>
      </c>
      <c r="AB225" s="78">
        <v>7140929</v>
      </c>
      <c r="AC225" s="78">
        <v>0</v>
      </c>
      <c r="AD225" s="78">
        <v>758.3127703587171</v>
      </c>
      <c r="AE225" s="79"/>
      <c r="AF225" s="78"/>
      <c r="AG225" s="78"/>
      <c r="AH225" s="78"/>
      <c r="AI225" s="78"/>
      <c r="AJ225" s="78"/>
      <c r="AK225" s="78"/>
      <c r="AL225" s="78"/>
      <c r="AM225" s="78"/>
      <c r="AN225" s="78"/>
      <c r="AO225" s="78"/>
      <c r="AP225" s="78"/>
      <c r="AQ225" s="79"/>
      <c r="AR225" s="78"/>
      <c r="AS225" s="78"/>
      <c r="AT225" s="78"/>
      <c r="AU225" s="78"/>
      <c r="AV225" s="78"/>
      <c r="AW225" s="78"/>
      <c r="AX225" s="78"/>
      <c r="AY225" s="79"/>
      <c r="AZ225" s="78"/>
      <c r="BA225" s="78"/>
      <c r="BB225" s="78"/>
      <c r="BC225" s="78"/>
      <c r="BD225" s="78"/>
      <c r="BE225" s="78"/>
      <c r="BF225" s="78"/>
      <c r="BG225" s="79"/>
      <c r="BH225" s="78">
        <v>0</v>
      </c>
      <c r="BI225" s="78">
        <v>25.161000000000001</v>
      </c>
      <c r="BJ225" s="78">
        <v>8276.2389999999996</v>
      </c>
      <c r="BK225" s="78">
        <v>1.98</v>
      </c>
      <c r="BL225" s="78">
        <v>1938.4269999999999</v>
      </c>
      <c r="BM225" s="78">
        <v>0</v>
      </c>
      <c r="BN225" s="79"/>
      <c r="BO225" s="78">
        <v>0</v>
      </c>
      <c r="BP225" s="78">
        <v>5</v>
      </c>
      <c r="BQ225" s="78">
        <v>395</v>
      </c>
      <c r="BR225" s="78">
        <v>2</v>
      </c>
      <c r="BS225" s="78">
        <v>200</v>
      </c>
      <c r="BT225" s="78">
        <v>0</v>
      </c>
      <c r="BU225"/>
      <c r="BV225" s="77">
        <v>6997.3419999999996</v>
      </c>
      <c r="BW225" s="77">
        <v>370.34199999999998</v>
      </c>
      <c r="BX225" s="77">
        <v>2771.9569999999999</v>
      </c>
      <c r="BY225" s="77">
        <v>4.6459999999999999</v>
      </c>
      <c r="BZ225" s="77">
        <v>86.405000000000001</v>
      </c>
      <c r="CA225" s="77">
        <v>3.1</v>
      </c>
      <c r="CB225" s="77">
        <v>8.0150000000000006</v>
      </c>
      <c r="CC225" s="77">
        <v>0</v>
      </c>
      <c r="CD225" s="77">
        <v>0</v>
      </c>
    </row>
    <row r="226" spans="1:82">
      <c r="A226" s="77" t="s">
        <v>1829</v>
      </c>
      <c r="B226" s="77">
        <v>178</v>
      </c>
      <c r="C226" s="77">
        <v>8</v>
      </c>
      <c r="D226" s="77">
        <v>11</v>
      </c>
      <c r="E226" s="77">
        <v>2011</v>
      </c>
      <c r="F226" s="77" t="s">
        <v>179</v>
      </c>
      <c r="G226" s="77" t="s">
        <v>1577</v>
      </c>
      <c r="H226" s="77" t="s">
        <v>1578</v>
      </c>
      <c r="I226" s="158"/>
      <c r="J226" s="78">
        <v>8508.6589356469467</v>
      </c>
      <c r="K226" s="78">
        <v>476.1913419851021</v>
      </c>
      <c r="L226" s="78">
        <v>236.3373267217587</v>
      </c>
      <c r="M226" s="78">
        <v>10262.80204867626</v>
      </c>
      <c r="N226" s="78">
        <v>10247.715655161101</v>
      </c>
      <c r="O226" s="78">
        <v>6072.571236962579</v>
      </c>
      <c r="P226" s="78">
        <v>3352.6840352383861</v>
      </c>
      <c r="Q226" s="78">
        <v>501.73097090628698</v>
      </c>
      <c r="R226" s="78">
        <v>0</v>
      </c>
      <c r="S226" s="78">
        <v>809.87373245510855</v>
      </c>
      <c r="T226" s="79"/>
      <c r="U226" s="78">
        <v>1214372076</v>
      </c>
      <c r="V226" s="78">
        <v>198521</v>
      </c>
      <c r="W226" s="78">
        <v>5736</v>
      </c>
      <c r="X226" s="78">
        <v>2070264</v>
      </c>
      <c r="Y226" s="78">
        <v>2978999</v>
      </c>
      <c r="Z226" s="78">
        <v>3151100</v>
      </c>
      <c r="AA226" s="78">
        <v>677521</v>
      </c>
      <c r="AB226" s="78">
        <v>7149503</v>
      </c>
      <c r="AC226" s="78">
        <v>0</v>
      </c>
      <c r="AD226" s="78">
        <v>809.87373245510867</v>
      </c>
      <c r="AE226" s="79"/>
      <c r="AF226" s="78"/>
      <c r="AG226" s="78"/>
      <c r="AH226" s="78"/>
      <c r="AI226" s="78"/>
      <c r="AJ226" s="78"/>
      <c r="AK226" s="78"/>
      <c r="AL226" s="78"/>
      <c r="AM226" s="78"/>
      <c r="AN226" s="78"/>
      <c r="AO226" s="78"/>
      <c r="AP226" s="78"/>
      <c r="AQ226" s="79"/>
      <c r="AR226" s="78"/>
      <c r="AS226" s="78"/>
      <c r="AT226" s="78"/>
      <c r="AU226" s="78"/>
      <c r="AV226" s="78"/>
      <c r="AW226" s="78"/>
      <c r="AX226" s="78"/>
      <c r="AY226" s="79"/>
      <c r="AZ226" s="78"/>
      <c r="BA226" s="78"/>
      <c r="BB226" s="78"/>
      <c r="BC226" s="78"/>
      <c r="BD226" s="78"/>
      <c r="BE226" s="78"/>
      <c r="BF226" s="78"/>
      <c r="BG226" s="79"/>
      <c r="BH226" s="78">
        <v>0</v>
      </c>
      <c r="BI226" s="78">
        <v>29.793999999999997</v>
      </c>
      <c r="BJ226" s="78">
        <v>8241.7350000000006</v>
      </c>
      <c r="BK226" s="78">
        <v>6.8029999999999999</v>
      </c>
      <c r="BL226" s="78">
        <v>1756.7920000000001</v>
      </c>
      <c r="BM226" s="78">
        <v>0</v>
      </c>
      <c r="BN226" s="79"/>
      <c r="BO226" s="78">
        <v>0</v>
      </c>
      <c r="BP226" s="78">
        <v>6</v>
      </c>
      <c r="BQ226" s="78">
        <v>397</v>
      </c>
      <c r="BR226" s="78">
        <v>2</v>
      </c>
      <c r="BS226" s="78">
        <v>188</v>
      </c>
      <c r="BT226" s="78">
        <v>0</v>
      </c>
      <c r="BU226"/>
      <c r="BV226" s="77">
        <v>6490.3220000000001</v>
      </c>
      <c r="BW226" s="77">
        <v>403.73899999999998</v>
      </c>
      <c r="BX226" s="77">
        <v>2857.3620000000001</v>
      </c>
      <c r="BY226" s="77">
        <v>12.805999999999999</v>
      </c>
      <c r="BZ226" s="77">
        <v>248.89099999999999</v>
      </c>
      <c r="CA226" s="77">
        <v>0</v>
      </c>
      <c r="CB226" s="77">
        <v>4.0789999999999997</v>
      </c>
      <c r="CC226" s="77">
        <v>17.925000000000001</v>
      </c>
      <c r="CD226" s="77">
        <v>0</v>
      </c>
    </row>
    <row r="227" spans="1:82">
      <c r="A227" s="77" t="s">
        <v>1830</v>
      </c>
      <c r="B227" s="77">
        <v>179</v>
      </c>
      <c r="C227" s="77">
        <v>9</v>
      </c>
      <c r="D227" s="77">
        <v>11</v>
      </c>
      <c r="E227" s="77">
        <v>2012</v>
      </c>
      <c r="F227" s="77" t="s">
        <v>180</v>
      </c>
      <c r="G227" s="77" t="s">
        <v>1577</v>
      </c>
      <c r="H227" s="77" t="s">
        <v>1578</v>
      </c>
      <c r="I227" s="158"/>
      <c r="J227" s="78">
        <v>8894.6298561235726</v>
      </c>
      <c r="K227" s="78">
        <v>464.35055190468807</v>
      </c>
      <c r="L227" s="78">
        <v>234.61988431715329</v>
      </c>
      <c r="M227" s="78">
        <v>10609.328249243399</v>
      </c>
      <c r="N227" s="78">
        <v>11072.742165580319</v>
      </c>
      <c r="O227" s="78">
        <v>6084.4365637345491</v>
      </c>
      <c r="P227" s="78">
        <v>3367.2005688530248</v>
      </c>
      <c r="Q227" s="78">
        <v>554.48366792140803</v>
      </c>
      <c r="R227" s="78">
        <v>0</v>
      </c>
      <c r="S227" s="78">
        <v>825.89242410994768</v>
      </c>
      <c r="T227" s="79"/>
      <c r="U227" s="78">
        <v>1213933814</v>
      </c>
      <c r="V227" s="78">
        <v>198521</v>
      </c>
      <c r="W227" s="78">
        <v>5736</v>
      </c>
      <c r="X227" s="78">
        <v>2070264</v>
      </c>
      <c r="Y227" s="78">
        <v>3057860</v>
      </c>
      <c r="Z227" s="78">
        <v>3182299</v>
      </c>
      <c r="AA227" s="78">
        <v>676605</v>
      </c>
      <c r="AB227" s="78">
        <v>7272304</v>
      </c>
      <c r="AC227" s="78">
        <v>0</v>
      </c>
      <c r="AD227" s="78">
        <v>825.8924241099478</v>
      </c>
      <c r="AE227" s="79"/>
      <c r="AF227" s="78"/>
      <c r="AG227" s="78"/>
      <c r="AH227" s="78"/>
      <c r="AI227" s="78"/>
      <c r="AJ227" s="78"/>
      <c r="AK227" s="78"/>
      <c r="AL227" s="78"/>
      <c r="AM227" s="78"/>
      <c r="AN227" s="78"/>
      <c r="AO227" s="78"/>
      <c r="AP227" s="78"/>
      <c r="AQ227" s="79"/>
      <c r="AR227" s="78"/>
      <c r="AS227" s="78"/>
      <c r="AT227" s="78"/>
      <c r="AU227" s="78"/>
      <c r="AV227" s="78"/>
      <c r="AW227" s="78"/>
      <c r="AX227" s="78"/>
      <c r="AY227" s="79"/>
      <c r="AZ227" s="78"/>
      <c r="BA227" s="78"/>
      <c r="BB227" s="78"/>
      <c r="BC227" s="78"/>
      <c r="BD227" s="78"/>
      <c r="BE227" s="78"/>
      <c r="BF227" s="78"/>
      <c r="BG227" s="79"/>
      <c r="BH227" s="78">
        <v>0</v>
      </c>
      <c r="BI227" s="78">
        <v>32.384999999999998</v>
      </c>
      <c r="BJ227" s="78">
        <v>8532.5409999999993</v>
      </c>
      <c r="BK227" s="78">
        <v>5.702</v>
      </c>
      <c r="BL227" s="78">
        <v>2085.2629999999999</v>
      </c>
      <c r="BM227" s="78">
        <v>0</v>
      </c>
      <c r="BN227" s="79"/>
      <c r="BO227" s="78">
        <v>0</v>
      </c>
      <c r="BP227" s="78">
        <v>6</v>
      </c>
      <c r="BQ227" s="78">
        <v>417</v>
      </c>
      <c r="BR227" s="78">
        <v>2</v>
      </c>
      <c r="BS227" s="78">
        <v>205</v>
      </c>
      <c r="BT227" s="78">
        <v>0</v>
      </c>
      <c r="BU227"/>
      <c r="BV227" s="77">
        <v>7240.902</v>
      </c>
      <c r="BW227" s="77">
        <v>340.44099999999997</v>
      </c>
      <c r="BX227" s="77">
        <v>2793.1640000000002</v>
      </c>
      <c r="BY227" s="77">
        <v>28.073</v>
      </c>
      <c r="BZ227" s="77">
        <v>242.09899999999999</v>
      </c>
      <c r="CA227" s="77">
        <v>7.1879999999999997</v>
      </c>
      <c r="CB227" s="77">
        <v>4.024</v>
      </c>
      <c r="CC227" s="77">
        <v>0</v>
      </c>
      <c r="CD227" s="77">
        <v>0</v>
      </c>
    </row>
    <row r="228" spans="1:82">
      <c r="A228" s="77" t="s">
        <v>1831</v>
      </c>
      <c r="B228" s="77">
        <v>180</v>
      </c>
      <c r="C228" s="77">
        <v>10</v>
      </c>
      <c r="D228" s="77">
        <v>11</v>
      </c>
      <c r="E228" s="77">
        <v>2013</v>
      </c>
      <c r="F228" s="77" t="s">
        <v>181</v>
      </c>
      <c r="G228" s="77" t="s">
        <v>1577</v>
      </c>
      <c r="H228" s="77" t="s">
        <v>1578</v>
      </c>
      <c r="I228" s="158"/>
      <c r="J228" s="78">
        <v>9333.5309826931498</v>
      </c>
      <c r="K228" s="78">
        <v>400.29035260823213</v>
      </c>
      <c r="L228" s="78">
        <v>241.96882112683369</v>
      </c>
      <c r="M228" s="78">
        <v>10221.229122944889</v>
      </c>
      <c r="N228" s="78">
        <v>11158.917581400139</v>
      </c>
      <c r="O228" s="78">
        <v>5895.6324935742696</v>
      </c>
      <c r="P228" s="78">
        <v>3394.4197186583197</v>
      </c>
      <c r="Q228" s="78">
        <v>563.82806294977502</v>
      </c>
      <c r="R228" s="78">
        <v>0</v>
      </c>
      <c r="S228" s="78">
        <v>808.38699044716952</v>
      </c>
      <c r="T228" s="79"/>
      <c r="U228" s="78">
        <v>1178770191</v>
      </c>
      <c r="V228" s="78">
        <v>198521</v>
      </c>
      <c r="W228" s="78">
        <v>5736</v>
      </c>
      <c r="X228" s="78">
        <v>2070264</v>
      </c>
      <c r="Y228" s="78">
        <v>3085738</v>
      </c>
      <c r="Z228" s="78">
        <v>3221225</v>
      </c>
      <c r="AA228" s="78">
        <v>679514</v>
      </c>
      <c r="AB228" s="78">
        <v>7288848</v>
      </c>
      <c r="AC228" s="78">
        <v>0</v>
      </c>
      <c r="AD228" s="78">
        <v>808.38699044716941</v>
      </c>
      <c r="AE228" s="79"/>
      <c r="AF228" s="78"/>
      <c r="AG228" s="78"/>
      <c r="AH228" s="78"/>
      <c r="AI228" s="78"/>
      <c r="AJ228" s="78"/>
      <c r="AK228" s="78"/>
      <c r="AL228" s="78"/>
      <c r="AM228" s="78"/>
      <c r="AN228" s="78"/>
      <c r="AO228" s="78"/>
      <c r="AP228" s="78"/>
      <c r="AQ228" s="79"/>
      <c r="AR228" s="78"/>
      <c r="AS228" s="78"/>
      <c r="AT228" s="78"/>
      <c r="AU228" s="78"/>
      <c r="AV228" s="78"/>
      <c r="AW228" s="78"/>
      <c r="AX228" s="78"/>
      <c r="AY228" s="79"/>
      <c r="AZ228" s="78"/>
      <c r="BA228" s="78"/>
      <c r="BB228" s="78"/>
      <c r="BC228" s="78"/>
      <c r="BD228" s="78"/>
      <c r="BE228" s="78"/>
      <c r="BF228" s="78"/>
      <c r="BG228" s="79"/>
      <c r="BH228" s="78">
        <v>0</v>
      </c>
      <c r="BI228" s="78">
        <v>36.282000000000004</v>
      </c>
      <c r="BJ228" s="78">
        <v>9172.7720000000008</v>
      </c>
      <c r="BK228" s="78">
        <v>6.141</v>
      </c>
      <c r="BL228" s="78">
        <v>2101.9929999999999</v>
      </c>
      <c r="BM228" s="78">
        <v>0</v>
      </c>
      <c r="BN228" s="79"/>
      <c r="BO228" s="78">
        <v>0</v>
      </c>
      <c r="BP228" s="78">
        <v>6</v>
      </c>
      <c r="BQ228" s="78">
        <v>405</v>
      </c>
      <c r="BR228" s="78">
        <v>2</v>
      </c>
      <c r="BS228" s="78">
        <v>198</v>
      </c>
      <c r="BT228" s="78">
        <v>0</v>
      </c>
      <c r="BU228"/>
      <c r="BV228" s="77">
        <v>7851.3609999999999</v>
      </c>
      <c r="BW228" s="77">
        <v>346.43700000000001</v>
      </c>
      <c r="BX228" s="77">
        <v>2868.578</v>
      </c>
      <c r="BY228" s="77">
        <v>11.532</v>
      </c>
      <c r="BZ228" s="77">
        <v>227.91399999999999</v>
      </c>
      <c r="CA228" s="77">
        <v>7.5430000000000001</v>
      </c>
      <c r="CB228" s="77">
        <v>3.823</v>
      </c>
      <c r="CC228" s="77">
        <v>0</v>
      </c>
      <c r="CD228" s="77">
        <v>0</v>
      </c>
    </row>
    <row r="229" spans="1:82">
      <c r="A229" s="77" t="s">
        <v>1832</v>
      </c>
      <c r="B229" s="77">
        <v>181</v>
      </c>
      <c r="C229" s="77">
        <v>11</v>
      </c>
      <c r="D229" s="77">
        <v>11</v>
      </c>
      <c r="E229" s="77">
        <v>2014</v>
      </c>
      <c r="F229" s="77" t="s">
        <v>182</v>
      </c>
      <c r="G229" s="77" t="s">
        <v>1577</v>
      </c>
      <c r="H229" s="77" t="s">
        <v>1578</v>
      </c>
      <c r="I229" s="158"/>
      <c r="J229" s="78">
        <v>8828.8863434586292</v>
      </c>
      <c r="K229" s="78">
        <v>392.41447888953343</v>
      </c>
      <c r="L229" s="78">
        <v>296.37226663734401</v>
      </c>
      <c r="M229" s="78">
        <v>9491.7936808402301</v>
      </c>
      <c r="N229" s="78">
        <v>9815.6793492754405</v>
      </c>
      <c r="O229" s="78">
        <v>5638.6966907189435</v>
      </c>
      <c r="P229" s="78">
        <v>3435.1615075989862</v>
      </c>
      <c r="Q229" s="78">
        <v>542.15048398291503</v>
      </c>
      <c r="R229" s="78">
        <v>0</v>
      </c>
      <c r="S229" s="78">
        <v>865.23918104452844</v>
      </c>
      <c r="T229" s="79"/>
      <c r="U229" s="78">
        <v>1239080275</v>
      </c>
      <c r="V229" s="78">
        <v>171191</v>
      </c>
      <c r="W229" s="78">
        <v>6601</v>
      </c>
      <c r="X229" s="78">
        <v>2105768</v>
      </c>
      <c r="Y229" s="78">
        <v>3124151</v>
      </c>
      <c r="Z229" s="78">
        <v>3244812</v>
      </c>
      <c r="AA229" s="78">
        <v>684114</v>
      </c>
      <c r="AB229" s="78">
        <v>7304896</v>
      </c>
      <c r="AC229" s="78">
        <v>0</v>
      </c>
      <c r="AD229" s="78">
        <v>865.23918104452855</v>
      </c>
      <c r="AE229" s="79"/>
      <c r="AF229" s="78"/>
      <c r="AG229" s="78"/>
      <c r="AH229" s="78"/>
      <c r="AI229" s="78"/>
      <c r="AJ229" s="78"/>
      <c r="AK229" s="78"/>
      <c r="AL229" s="78"/>
      <c r="AM229" s="78"/>
      <c r="AN229" s="78"/>
      <c r="AO229" s="78"/>
      <c r="AP229" s="78"/>
      <c r="AQ229" s="79"/>
      <c r="AR229" s="78">
        <v>92355</v>
      </c>
      <c r="AS229" s="78">
        <v>10223</v>
      </c>
      <c r="AT229" s="78">
        <v>0</v>
      </c>
      <c r="AU229" s="78">
        <v>7</v>
      </c>
      <c r="AV229" s="78">
        <v>0</v>
      </c>
      <c r="AW229" s="78">
        <v>9</v>
      </c>
      <c r="AX229" s="78"/>
      <c r="AY229" s="79"/>
      <c r="AZ229" s="78">
        <v>349543.39999999991</v>
      </c>
      <c r="BA229" s="78">
        <v>390344.99999999988</v>
      </c>
      <c r="BB229" s="78">
        <v>0</v>
      </c>
      <c r="BC229" s="78">
        <v>9071</v>
      </c>
      <c r="BD229" s="78">
        <v>0</v>
      </c>
      <c r="BE229" s="78">
        <v>36151.800000000003</v>
      </c>
      <c r="BF229" s="78"/>
      <c r="BG229" s="79"/>
      <c r="BH229" s="78">
        <v>0</v>
      </c>
      <c r="BI229" s="78">
        <v>35.305</v>
      </c>
      <c r="BJ229" s="78">
        <v>9188.7513999999992</v>
      </c>
      <c r="BK229" s="78">
        <v>5.8959999999999999</v>
      </c>
      <c r="BL229" s="78">
        <v>2062.0493299999998</v>
      </c>
      <c r="BM229" s="78">
        <v>0</v>
      </c>
      <c r="BN229" s="79"/>
      <c r="BO229" s="78">
        <v>0</v>
      </c>
      <c r="BP229" s="78">
        <v>6</v>
      </c>
      <c r="BQ229" s="78">
        <v>414</v>
      </c>
      <c r="BR229" s="78">
        <v>2</v>
      </c>
      <c r="BS229" s="78">
        <v>203</v>
      </c>
      <c r="BT229" s="78">
        <v>0</v>
      </c>
      <c r="BU229"/>
      <c r="BV229" s="77">
        <v>7893.6264000000001</v>
      </c>
      <c r="BW229" s="77">
        <v>383.83300000000003</v>
      </c>
      <c r="BX229" s="77">
        <v>2777.1889999999999</v>
      </c>
      <c r="BY229" s="77">
        <v>12.200329999999999</v>
      </c>
      <c r="BZ229" s="77">
        <v>209.113</v>
      </c>
      <c r="CA229" s="77">
        <v>8.1319999999999997</v>
      </c>
      <c r="CB229" s="77">
        <v>7.9080000000000004</v>
      </c>
      <c r="CC229" s="77">
        <v>0</v>
      </c>
      <c r="CD229" s="77">
        <v>0</v>
      </c>
    </row>
    <row r="230" spans="1:82">
      <c r="A230" s="77" t="s">
        <v>1833</v>
      </c>
      <c r="B230" s="77">
        <v>182</v>
      </c>
      <c r="C230" s="77">
        <v>12</v>
      </c>
      <c r="D230" s="77">
        <v>11</v>
      </c>
      <c r="E230" s="77">
        <v>2015</v>
      </c>
      <c r="F230" s="77" t="s">
        <v>183</v>
      </c>
      <c r="G230" s="77" t="s">
        <v>1577</v>
      </c>
      <c r="H230" s="77" t="s">
        <v>1578</v>
      </c>
      <c r="I230" s="158"/>
      <c r="J230" s="78">
        <v>8466.6015045576514</v>
      </c>
      <c r="K230" s="78">
        <v>374.80606961467231</v>
      </c>
      <c r="L230" s="78">
        <v>326.76128106374199</v>
      </c>
      <c r="M230" s="78">
        <v>9946.5519996918483</v>
      </c>
      <c r="N230" s="78">
        <v>9857.4570627095563</v>
      </c>
      <c r="O230" s="78">
        <v>5618.1545975048984</v>
      </c>
      <c r="P230" s="78">
        <v>3445.9260104432897</v>
      </c>
      <c r="Q230" s="78">
        <v>532.07571816394795</v>
      </c>
      <c r="R230" s="78">
        <v>0</v>
      </c>
      <c r="S230" s="78">
        <v>836.71769198381423</v>
      </c>
      <c r="T230" s="79"/>
      <c r="U230" s="78">
        <v>1276025225</v>
      </c>
      <c r="V230" s="78">
        <v>171191</v>
      </c>
      <c r="W230" s="78">
        <v>6601</v>
      </c>
      <c r="X230" s="78">
        <v>2105768</v>
      </c>
      <c r="Y230" s="78">
        <v>3167510</v>
      </c>
      <c r="Z230" s="78">
        <v>3264105</v>
      </c>
      <c r="AA230" s="78">
        <v>685716</v>
      </c>
      <c r="AB230" s="78">
        <v>7323413</v>
      </c>
      <c r="AC230" s="78">
        <v>0</v>
      </c>
      <c r="AD230" s="78">
        <v>836.71769198381423</v>
      </c>
      <c r="AE230" s="79"/>
      <c r="AF230" s="78">
        <v>9663174231.6542492</v>
      </c>
      <c r="AG230" s="78">
        <v>309535894.59502423</v>
      </c>
      <c r="AH230" s="78">
        <v>68825261.663216665</v>
      </c>
      <c r="AI230" s="78">
        <v>14890852346.3627</v>
      </c>
      <c r="AJ230" s="78">
        <v>14905299406.521259</v>
      </c>
      <c r="AK230" s="78"/>
      <c r="AL230" s="78"/>
      <c r="AM230" s="78">
        <v>1003643031.087887</v>
      </c>
      <c r="AN230" s="78"/>
      <c r="AO230" s="78"/>
      <c r="AP230" s="78">
        <v>40841330171.884338</v>
      </c>
      <c r="AQ230" s="79"/>
      <c r="AR230" s="78">
        <v>103672</v>
      </c>
      <c r="AS230" s="78">
        <v>14851</v>
      </c>
      <c r="AT230" s="78">
        <v>0</v>
      </c>
      <c r="AU230" s="78">
        <v>8</v>
      </c>
      <c r="AV230" s="78">
        <v>0</v>
      </c>
      <c r="AW230" s="78">
        <v>12</v>
      </c>
      <c r="AX230" s="78"/>
      <c r="AY230" s="79"/>
      <c r="AZ230" s="78">
        <v>399555.20000000013</v>
      </c>
      <c r="BA230" s="78">
        <v>594815.70000000019</v>
      </c>
      <c r="BB230" s="78">
        <v>0</v>
      </c>
      <c r="BC230" s="78">
        <v>9079.9</v>
      </c>
      <c r="BD230" s="78">
        <v>0</v>
      </c>
      <c r="BE230" s="78">
        <v>44972.5</v>
      </c>
      <c r="BF230" s="78"/>
      <c r="BG230" s="79"/>
      <c r="BH230" s="78">
        <v>0</v>
      </c>
      <c r="BI230" s="78">
        <v>30.443999999999999</v>
      </c>
      <c r="BJ230" s="78">
        <v>8603.9930000000004</v>
      </c>
      <c r="BK230" s="78">
        <v>3.4689999999999999</v>
      </c>
      <c r="BL230" s="78">
        <v>2382.1280000000002</v>
      </c>
      <c r="BM230" s="78">
        <v>0</v>
      </c>
      <c r="BN230" s="79"/>
      <c r="BO230" s="78">
        <v>0</v>
      </c>
      <c r="BP230" s="78">
        <v>5</v>
      </c>
      <c r="BQ230" s="78">
        <v>415</v>
      </c>
      <c r="BR230" s="78">
        <v>2</v>
      </c>
      <c r="BS230" s="78">
        <v>208</v>
      </c>
      <c r="BT230" s="78">
        <v>0</v>
      </c>
      <c r="BU230"/>
      <c r="BV230" s="77">
        <v>7460.2250000000004</v>
      </c>
      <c r="BW230" s="77">
        <v>404.66300000000001</v>
      </c>
      <c r="BX230" s="77">
        <v>2901.319</v>
      </c>
      <c r="BY230" s="77">
        <v>17.48</v>
      </c>
      <c r="BZ230" s="77">
        <v>207.95699999999999</v>
      </c>
      <c r="CA230" s="77">
        <v>8.5809999999999995</v>
      </c>
      <c r="CB230" s="77">
        <v>10.894</v>
      </c>
      <c r="CC230" s="77">
        <v>8.9149999999999991</v>
      </c>
      <c r="CD230" s="77">
        <v>0</v>
      </c>
    </row>
    <row r="231" spans="1:82">
      <c r="A231" s="77" t="s">
        <v>1834</v>
      </c>
      <c r="B231" s="77">
        <v>183</v>
      </c>
      <c r="C231" s="77">
        <v>13</v>
      </c>
      <c r="D231" s="77">
        <v>11</v>
      </c>
      <c r="E231" s="77">
        <v>2016</v>
      </c>
      <c r="F231" s="77" t="s">
        <v>156</v>
      </c>
      <c r="G231" s="77" t="s">
        <v>1577</v>
      </c>
      <c r="H231" s="77" t="s">
        <v>1578</v>
      </c>
      <c r="I231" s="158"/>
      <c r="J231" s="78">
        <v>8049.2358477603402</v>
      </c>
      <c r="K231" s="78">
        <v>374.35265637987089</v>
      </c>
      <c r="L231" s="78">
        <v>382.85656527210864</v>
      </c>
      <c r="M231" s="78">
        <v>8704.8709923866463</v>
      </c>
      <c r="N231" s="78">
        <v>8792.4884655761944</v>
      </c>
      <c r="O231" s="78">
        <v>5594.3014553104294</v>
      </c>
      <c r="P231" s="78">
        <v>3382.6373517711377</v>
      </c>
      <c r="Q231" s="78">
        <v>518.70798055861644</v>
      </c>
      <c r="R231" s="78">
        <v>0</v>
      </c>
      <c r="S231" s="78">
        <v>826.56527397648574</v>
      </c>
      <c r="T231" s="79"/>
      <c r="U231" s="78">
        <v>1268280117</v>
      </c>
      <c r="V231" s="78">
        <v>171191</v>
      </c>
      <c r="W231" s="78">
        <v>6601</v>
      </c>
      <c r="X231" s="78">
        <v>2105768</v>
      </c>
      <c r="Y231" s="78">
        <v>3212080</v>
      </c>
      <c r="Z231" s="78">
        <v>3290201</v>
      </c>
      <c r="AA231" s="78">
        <v>696199</v>
      </c>
      <c r="AB231" s="78">
        <v>7343807</v>
      </c>
      <c r="AC231" s="78">
        <v>0</v>
      </c>
      <c r="AD231" s="78">
        <v>826.56527397648574</v>
      </c>
      <c r="AE231" s="79"/>
      <c r="AF231" s="78">
        <v>9361280326.0962524</v>
      </c>
      <c r="AG231" s="78">
        <v>297567274.15816861</v>
      </c>
      <c r="AH231" s="78">
        <v>59925569.395235553</v>
      </c>
      <c r="AI231" s="78">
        <v>13908715718.044531</v>
      </c>
      <c r="AJ231" s="78">
        <v>12885891223.01263</v>
      </c>
      <c r="AK231" s="78"/>
      <c r="AL231" s="78"/>
      <c r="AM231" s="78">
        <v>1007219846.769365</v>
      </c>
      <c r="AN231" s="78"/>
      <c r="AO231" s="78"/>
      <c r="AP231" s="78">
        <v>37520599957.476181</v>
      </c>
      <c r="AQ231" s="79"/>
      <c r="AR231" s="78">
        <v>113317</v>
      </c>
      <c r="AS231" s="78">
        <v>17750</v>
      </c>
      <c r="AT231" s="78">
        <v>0</v>
      </c>
      <c r="AU231" s="78">
        <v>9</v>
      </c>
      <c r="AV231" s="78">
        <v>0</v>
      </c>
      <c r="AW231" s="78">
        <v>14</v>
      </c>
      <c r="AX231" s="78"/>
      <c r="AY231" s="79"/>
      <c r="AZ231" s="78">
        <v>443188.80000000022</v>
      </c>
      <c r="BA231" s="78">
        <v>727789.10000000033</v>
      </c>
      <c r="BB231" s="78">
        <v>0</v>
      </c>
      <c r="BC231" s="78">
        <v>9142.9</v>
      </c>
      <c r="BD231" s="78">
        <v>0</v>
      </c>
      <c r="BE231" s="78">
        <v>47184.5</v>
      </c>
      <c r="BF231" s="78"/>
      <c r="BG231" s="79"/>
      <c r="BH231" s="78">
        <v>0</v>
      </c>
      <c r="BI231" s="78">
        <v>38.39</v>
      </c>
      <c r="BJ231" s="78">
        <v>8646.2662999999993</v>
      </c>
      <c r="BK231" s="78">
        <v>5.2619999999999996</v>
      </c>
      <c r="BL231" s="78">
        <v>1963.35367</v>
      </c>
      <c r="BM231" s="78">
        <v>0</v>
      </c>
      <c r="BN231" s="79"/>
      <c r="BO231" s="78">
        <v>0</v>
      </c>
      <c r="BP231" s="78">
        <v>7</v>
      </c>
      <c r="BQ231" s="78">
        <v>427</v>
      </c>
      <c r="BR231" s="78">
        <v>2</v>
      </c>
      <c r="BS231" s="78">
        <v>218</v>
      </c>
      <c r="BT231" s="78">
        <v>0</v>
      </c>
      <c r="BU231"/>
      <c r="BV231" s="77">
        <v>7481.3653000000004</v>
      </c>
      <c r="BW231" s="77">
        <v>441.363</v>
      </c>
      <c r="BX231" s="77">
        <v>2639.6970000000001</v>
      </c>
      <c r="BY231" s="77">
        <v>7.82667</v>
      </c>
      <c r="BZ231" s="77">
        <v>62.37</v>
      </c>
      <c r="CA231" s="77">
        <v>8.1829999999999998</v>
      </c>
      <c r="CB231" s="77">
        <v>9.3659999999999997</v>
      </c>
      <c r="CC231" s="77">
        <v>3.101</v>
      </c>
      <c r="CD231" s="77">
        <v>0</v>
      </c>
    </row>
    <row r="232" spans="1:82">
      <c r="A232" s="77" t="s">
        <v>1835</v>
      </c>
      <c r="B232" s="77">
        <v>184</v>
      </c>
      <c r="C232" s="77">
        <v>14</v>
      </c>
      <c r="D232" s="77">
        <v>11</v>
      </c>
      <c r="E232" s="77">
        <v>2017</v>
      </c>
      <c r="F232" s="77" t="s">
        <v>157</v>
      </c>
      <c r="G232" s="77" t="s">
        <v>1577</v>
      </c>
      <c r="H232" s="77" t="s">
        <v>1578</v>
      </c>
      <c r="I232" s="158"/>
      <c r="J232" s="78">
        <v>7886.625366154517</v>
      </c>
      <c r="K232" s="78">
        <v>389.94703996302491</v>
      </c>
      <c r="L232" s="78">
        <v>334.94722912347436</v>
      </c>
      <c r="M232" s="78">
        <v>8396.2300483089221</v>
      </c>
      <c r="N232" s="78">
        <v>9655.0671382491691</v>
      </c>
      <c r="O232" s="78">
        <v>5535.8512278922817</v>
      </c>
      <c r="P232" s="78">
        <v>3380.3813163398922</v>
      </c>
      <c r="Q232" s="78">
        <v>502.91384899801199</v>
      </c>
      <c r="R232" s="78">
        <v>0</v>
      </c>
      <c r="S232" s="78">
        <v>811.34817308889035</v>
      </c>
      <c r="T232" s="79"/>
      <c r="U232" s="78">
        <v>1350745607</v>
      </c>
      <c r="V232" s="78">
        <v>171191</v>
      </c>
      <c r="W232" s="78">
        <v>6601</v>
      </c>
      <c r="X232" s="78">
        <v>2105768</v>
      </c>
      <c r="Y232" s="78">
        <v>3259736</v>
      </c>
      <c r="Z232" s="78">
        <v>3309833</v>
      </c>
      <c r="AA232" s="78">
        <v>700170</v>
      </c>
      <c r="AB232" s="78">
        <v>7363011</v>
      </c>
      <c r="AC232" s="78">
        <v>0</v>
      </c>
      <c r="AD232" s="78">
        <v>811.34817308889035</v>
      </c>
      <c r="AE232" s="79"/>
      <c r="AF232" s="78">
        <v>9396529194.4773254</v>
      </c>
      <c r="AG232" s="78">
        <v>308758402.3994953</v>
      </c>
      <c r="AH232" s="78">
        <v>71625435.317930818</v>
      </c>
      <c r="AI232" s="78">
        <v>13941198651.73349</v>
      </c>
      <c r="AJ232" s="78">
        <v>14210557065.981489</v>
      </c>
      <c r="AK232" s="78"/>
      <c r="AL232" s="78"/>
      <c r="AM232" s="78">
        <v>1011433864.4933881</v>
      </c>
      <c r="AN232" s="78"/>
      <c r="AO232" s="78"/>
      <c r="AP232" s="78">
        <v>38940102614.403114</v>
      </c>
      <c r="AQ232" s="79"/>
      <c r="AR232" s="78">
        <v>121320</v>
      </c>
      <c r="AS232" s="78">
        <v>19679</v>
      </c>
      <c r="AT232" s="78">
        <v>0</v>
      </c>
      <c r="AU232" s="78">
        <v>10</v>
      </c>
      <c r="AV232" s="78">
        <v>0</v>
      </c>
      <c r="AW232" s="78">
        <v>16</v>
      </c>
      <c r="AX232" s="78"/>
      <c r="AY232" s="79"/>
      <c r="AZ232" s="78">
        <v>480154.00000000012</v>
      </c>
      <c r="BA232" s="78">
        <v>821409.9</v>
      </c>
      <c r="BB232" s="78">
        <v>0</v>
      </c>
      <c r="BC232" s="78">
        <v>17042.900000000001</v>
      </c>
      <c r="BD232" s="78">
        <v>0</v>
      </c>
      <c r="BE232" s="78">
        <v>48022.453999999998</v>
      </c>
      <c r="BF232" s="78"/>
      <c r="BG232" s="79"/>
      <c r="BH232" s="78">
        <v>0</v>
      </c>
      <c r="BI232" s="78">
        <v>32.906999999999996</v>
      </c>
      <c r="BJ232" s="78">
        <v>8639.0730000000003</v>
      </c>
      <c r="BK232" s="78">
        <v>5.67</v>
      </c>
      <c r="BL232" s="78">
        <v>2158.6210000000001</v>
      </c>
      <c r="BM232" s="78">
        <v>0</v>
      </c>
      <c r="BN232" s="79"/>
      <c r="BO232" s="78">
        <v>0</v>
      </c>
      <c r="BP232" s="78">
        <v>6</v>
      </c>
      <c r="BQ232" s="78">
        <v>421</v>
      </c>
      <c r="BR232" s="78">
        <v>2</v>
      </c>
      <c r="BS232" s="78">
        <v>213</v>
      </c>
      <c r="BT232" s="78">
        <v>0</v>
      </c>
      <c r="BU232"/>
      <c r="BV232" s="77">
        <v>7351.6009999999997</v>
      </c>
      <c r="BW232" s="77">
        <v>466.82400000000001</v>
      </c>
      <c r="BX232" s="77">
        <v>2787.06</v>
      </c>
      <c r="BY232" s="77">
        <v>23.768000000000001</v>
      </c>
      <c r="BZ232" s="77">
        <v>188.01900000000001</v>
      </c>
      <c r="CA232" s="77">
        <v>7.093</v>
      </c>
      <c r="CB232" s="77">
        <v>10.561</v>
      </c>
      <c r="CC232" s="77">
        <v>1.345</v>
      </c>
      <c r="CD232" s="77">
        <v>0</v>
      </c>
    </row>
    <row r="233" spans="1:82">
      <c r="A233" s="77" t="s">
        <v>1836</v>
      </c>
      <c r="B233" s="77">
        <v>185</v>
      </c>
      <c r="C233" s="77">
        <v>15</v>
      </c>
      <c r="D233" s="77">
        <v>11</v>
      </c>
      <c r="E233" s="77">
        <v>2018</v>
      </c>
      <c r="F233" s="77" t="s">
        <v>184</v>
      </c>
      <c r="G233" s="77" t="s">
        <v>1577</v>
      </c>
      <c r="H233" s="77" t="s">
        <v>1578</v>
      </c>
      <c r="I233" s="158"/>
      <c r="J233" s="78">
        <v>7763.441628295649</v>
      </c>
      <c r="K233" s="78">
        <v>366.64924087254502</v>
      </c>
      <c r="L233" s="78">
        <v>313.78426779746087</v>
      </c>
      <c r="M233" s="78">
        <v>8301.1319076235723</v>
      </c>
      <c r="N233" s="78">
        <v>9227.0180914774119</v>
      </c>
      <c r="O233" s="78">
        <v>5453.2613264710262</v>
      </c>
      <c r="P233" s="78">
        <v>3373.1745231118271</v>
      </c>
      <c r="Q233" s="78">
        <v>467.57866152574297</v>
      </c>
      <c r="R233" s="78">
        <v>0</v>
      </c>
      <c r="S233" s="78">
        <v>826.53218260538245</v>
      </c>
      <c r="T233" s="79"/>
      <c r="U233" s="78">
        <v>1414700789</v>
      </c>
      <c r="V233" s="78">
        <v>171191</v>
      </c>
      <c r="W233" s="78">
        <v>6601</v>
      </c>
      <c r="X233" s="78">
        <v>2105768</v>
      </c>
      <c r="Y233" s="78">
        <v>3306139</v>
      </c>
      <c r="Z233" s="78">
        <v>3322883</v>
      </c>
      <c r="AA233" s="78">
        <v>705702</v>
      </c>
      <c r="AB233" s="78">
        <v>7377288</v>
      </c>
      <c r="AC233" s="78">
        <v>0</v>
      </c>
      <c r="AD233" s="78">
        <v>826.53218260538245</v>
      </c>
      <c r="AE233" s="79"/>
      <c r="AF233" s="78">
        <v>9416723717.5543728</v>
      </c>
      <c r="AG233" s="78">
        <v>278827247.37384188</v>
      </c>
      <c r="AH233" s="78">
        <v>68361198.215957776</v>
      </c>
      <c r="AI233" s="78">
        <v>13585375845.9965</v>
      </c>
      <c r="AJ233" s="78">
        <v>14485125430.454121</v>
      </c>
      <c r="AK233" s="78"/>
      <c r="AL233" s="78"/>
      <c r="AM233" s="78">
        <v>1015491887.239718</v>
      </c>
      <c r="AN233" s="78"/>
      <c r="AO233" s="78"/>
      <c r="AP233" s="78">
        <v>38849905326.834503</v>
      </c>
      <c r="AQ233" s="79"/>
      <c r="AR233" s="78">
        <v>144307</v>
      </c>
      <c r="AS233" s="78">
        <v>21772</v>
      </c>
      <c r="AT233" s="78">
        <v>0</v>
      </c>
      <c r="AU233" s="78">
        <v>10</v>
      </c>
      <c r="AV233" s="78">
        <v>0</v>
      </c>
      <c r="AW233" s="78">
        <v>18</v>
      </c>
      <c r="AX233" s="78"/>
      <c r="AY233" s="79"/>
      <c r="AZ233" s="78">
        <v>571662.22000000556</v>
      </c>
      <c r="BA233" s="78">
        <v>912719.1</v>
      </c>
      <c r="BB233" s="78">
        <v>0</v>
      </c>
      <c r="BC233" s="78">
        <v>17043</v>
      </c>
      <c r="BD233" s="78">
        <v>0</v>
      </c>
      <c r="BE233" s="78">
        <v>49215.883999999998</v>
      </c>
      <c r="BF233" s="78"/>
      <c r="BG233" s="79"/>
      <c r="BH233" s="78">
        <v>0</v>
      </c>
      <c r="BI233" s="78">
        <v>33.371000000000002</v>
      </c>
      <c r="BJ233" s="78">
        <v>8513.6010000000006</v>
      </c>
      <c r="BK233" s="78">
        <v>6.7939999999999996</v>
      </c>
      <c r="BL233" s="78">
        <v>2161.201</v>
      </c>
      <c r="BM233" s="78">
        <v>0</v>
      </c>
      <c r="BN233" s="79"/>
      <c r="BO233" s="78">
        <v>0</v>
      </c>
      <c r="BP233" s="78">
        <v>6</v>
      </c>
      <c r="BQ233" s="78">
        <v>414</v>
      </c>
      <c r="BR233" s="78">
        <v>2</v>
      </c>
      <c r="BS233" s="78">
        <v>209</v>
      </c>
      <c r="BT233" s="78">
        <v>0</v>
      </c>
      <c r="BU233"/>
      <c r="BV233" s="77">
        <v>7187.2690000000002</v>
      </c>
      <c r="BW233" s="77">
        <v>490.69</v>
      </c>
      <c r="BX233" s="77">
        <v>2939.3429999999998</v>
      </c>
      <c r="BY233" s="77">
        <v>8.7200000000000006</v>
      </c>
      <c r="BZ233" s="77">
        <v>66.222999999999999</v>
      </c>
      <c r="CA233" s="77">
        <v>10.756</v>
      </c>
      <c r="CB233" s="77">
        <v>9.7319999999999993</v>
      </c>
      <c r="CC233" s="77">
        <v>2.234</v>
      </c>
      <c r="CD233" s="77">
        <v>0</v>
      </c>
    </row>
    <row r="234" spans="1:82">
      <c r="A234" s="77" t="s">
        <v>1837</v>
      </c>
      <c r="B234" s="77">
        <v>186</v>
      </c>
      <c r="C234" s="77">
        <v>16</v>
      </c>
      <c r="D234" s="77">
        <v>11</v>
      </c>
      <c r="E234" s="77">
        <v>2019</v>
      </c>
      <c r="F234" s="77" t="s">
        <v>159</v>
      </c>
      <c r="G234" s="77" t="s">
        <v>1577</v>
      </c>
      <c r="H234" s="77" t="s">
        <v>1578</v>
      </c>
      <c r="I234" s="158"/>
      <c r="J234" s="78">
        <v>7224.1333506739102</v>
      </c>
      <c r="K234" s="78">
        <v>323.69126111885458</v>
      </c>
      <c r="L234" s="78">
        <v>316.42572223125785</v>
      </c>
      <c r="M234" s="78">
        <v>7859.951805990092</v>
      </c>
      <c r="N234" s="78">
        <v>8137.404826363344</v>
      </c>
      <c r="O234" s="78">
        <v>5316.3589892499213</v>
      </c>
      <c r="P234" s="78">
        <v>3378.1504841576061</v>
      </c>
      <c r="Q234" s="78">
        <v>456.04185478182598</v>
      </c>
      <c r="R234" s="78">
        <v>0</v>
      </c>
      <c r="S234" s="78">
        <v>831.16266433897624</v>
      </c>
      <c r="T234" s="79"/>
      <c r="U234" s="78">
        <v>1375816504</v>
      </c>
      <c r="V234" s="78">
        <v>171191</v>
      </c>
      <c r="W234" s="78">
        <v>6601</v>
      </c>
      <c r="X234" s="78">
        <v>2105768</v>
      </c>
      <c r="Y234" s="78">
        <v>3353979</v>
      </c>
      <c r="Z234" s="78">
        <v>3328397</v>
      </c>
      <c r="AA234" s="78">
        <v>701453</v>
      </c>
      <c r="AB234" s="78">
        <v>7390054</v>
      </c>
      <c r="AC234" s="78">
        <v>0</v>
      </c>
      <c r="AD234" s="78">
        <v>831.1626643389759</v>
      </c>
      <c r="AE234" s="79"/>
      <c r="AF234" s="78">
        <v>8957713375.9526157</v>
      </c>
      <c r="AG234" s="78">
        <v>260377546.85337961</v>
      </c>
      <c r="AH234" s="78">
        <v>72484177.423401102</v>
      </c>
      <c r="AI234" s="78">
        <v>13399873456.093691</v>
      </c>
      <c r="AJ234" s="78">
        <v>12922834185.263781</v>
      </c>
      <c r="AK234" s="78">
        <v>0</v>
      </c>
      <c r="AL234" s="78">
        <v>0</v>
      </c>
      <c r="AM234" s="78">
        <v>1006469722.5032736</v>
      </c>
      <c r="AN234" s="78">
        <v>0</v>
      </c>
      <c r="AO234" s="78">
        <v>0</v>
      </c>
      <c r="AP234" s="78">
        <v>36619752464.090141</v>
      </c>
      <c r="AQ234" s="79"/>
      <c r="AR234" s="78">
        <v>139146</v>
      </c>
      <c r="AS234" s="78">
        <v>23183</v>
      </c>
      <c r="AT234" s="78">
        <v>0</v>
      </c>
      <c r="AU234" s="78">
        <v>10</v>
      </c>
      <c r="AV234" s="78">
        <v>0</v>
      </c>
      <c r="AW234" s="78">
        <v>19</v>
      </c>
      <c r="AX234" s="78"/>
      <c r="AY234" s="79"/>
      <c r="AZ234" s="78">
        <v>562705.7699999999</v>
      </c>
      <c r="BA234" s="78">
        <v>988562.90000000026</v>
      </c>
      <c r="BB234" s="78">
        <v>0</v>
      </c>
      <c r="BC234" s="78">
        <v>17042.900000000001</v>
      </c>
      <c r="BD234" s="78">
        <v>0</v>
      </c>
      <c r="BE234" s="78">
        <v>49615.983999999997</v>
      </c>
      <c r="BF234" s="78"/>
      <c r="BG234" s="79"/>
      <c r="BH234" s="78">
        <v>0</v>
      </c>
      <c r="BI234" s="78">
        <v>32.391999999999996</v>
      </c>
      <c r="BJ234" s="78">
        <v>8112.8490000000002</v>
      </c>
      <c r="BK234" s="78">
        <v>5.0250000000000004</v>
      </c>
      <c r="BL234" s="78">
        <v>2229.5450000000001</v>
      </c>
      <c r="BM234" s="78">
        <v>0</v>
      </c>
      <c r="BN234" s="79"/>
      <c r="BO234" s="78">
        <v>0</v>
      </c>
      <c r="BP234" s="78">
        <v>6</v>
      </c>
      <c r="BQ234" s="78">
        <v>425</v>
      </c>
      <c r="BR234" s="78">
        <v>2</v>
      </c>
      <c r="BS234" s="78">
        <v>207</v>
      </c>
      <c r="BT234" s="78">
        <v>0</v>
      </c>
      <c r="BU234"/>
      <c r="BV234" s="77">
        <v>6970.2060000000001</v>
      </c>
      <c r="BW234" s="77">
        <v>431.00700000000001</v>
      </c>
      <c r="BX234" s="77">
        <v>2742.65</v>
      </c>
      <c r="BY234" s="77">
        <v>19.087</v>
      </c>
      <c r="BZ234" s="77">
        <v>193.36500000000001</v>
      </c>
      <c r="CA234" s="77">
        <v>10.747999999999999</v>
      </c>
      <c r="CB234" s="77">
        <v>9.6359999999999992</v>
      </c>
      <c r="CC234" s="77">
        <v>3.1120000000000001</v>
      </c>
      <c r="CD234" s="77">
        <v>0</v>
      </c>
    </row>
    <row r="235" spans="1:82">
      <c r="A235" s="77" t="s">
        <v>1838</v>
      </c>
      <c r="B235" s="77">
        <v>187</v>
      </c>
      <c r="C235" s="77">
        <v>17</v>
      </c>
      <c r="D235" s="77">
        <v>11</v>
      </c>
      <c r="E235" s="77">
        <v>2020</v>
      </c>
      <c r="F235" s="77" t="s">
        <v>160</v>
      </c>
      <c r="G235" s="1029" t="s">
        <v>1577</v>
      </c>
      <c r="H235" s="77" t="s">
        <v>1578</v>
      </c>
      <c r="I235" s="158"/>
      <c r="J235" s="78">
        <v>7184.7711934055123</v>
      </c>
      <c r="K235" s="78">
        <v>347.43976775026857</v>
      </c>
      <c r="L235" s="78">
        <v>353.47429022806983</v>
      </c>
      <c r="M235" s="78">
        <v>7307.7556088670135</v>
      </c>
      <c r="N235" s="78">
        <v>8585.1731380589135</v>
      </c>
      <c r="O235" s="78">
        <v>4675.9558469424928</v>
      </c>
      <c r="P235" s="78">
        <v>3204.1360175536242</v>
      </c>
      <c r="Q235" s="78">
        <v>435.94668574238</v>
      </c>
      <c r="R235" s="78">
        <v>0</v>
      </c>
      <c r="S235" s="78">
        <v>828.55727888091781</v>
      </c>
      <c r="T235" s="79"/>
      <c r="U235" s="78">
        <v>1286295721</v>
      </c>
      <c r="V235" s="78">
        <v>167767</v>
      </c>
      <c r="W235" s="78">
        <v>7515</v>
      </c>
      <c r="X235" s="78">
        <v>2160841</v>
      </c>
      <c r="Y235" s="78">
        <v>3397969</v>
      </c>
      <c r="Z235" s="78">
        <v>3341312</v>
      </c>
      <c r="AA235" s="78">
        <v>707165</v>
      </c>
      <c r="AB235" s="78">
        <v>7393849</v>
      </c>
      <c r="AC235" s="78">
        <v>0</v>
      </c>
      <c r="AD235" s="78">
        <v>828.55727888091781</v>
      </c>
      <c r="AE235" s="79"/>
      <c r="AF235" s="78">
        <v>9014958116.235569</v>
      </c>
      <c r="AG235" s="78">
        <v>264985745.18634307</v>
      </c>
      <c r="AH235" s="78">
        <v>83359297.701149255</v>
      </c>
      <c r="AI235" s="78">
        <v>12477140241.492159</v>
      </c>
      <c r="AJ235" s="78">
        <v>14773412743.49828</v>
      </c>
      <c r="AK235" s="78">
        <v>0</v>
      </c>
      <c r="AL235" s="78">
        <v>0</v>
      </c>
      <c r="AM235" s="78">
        <v>964979441.87574148</v>
      </c>
      <c r="AN235" s="78">
        <v>0</v>
      </c>
      <c r="AO235" s="78">
        <v>0</v>
      </c>
      <c r="AP235" s="78">
        <v>37578835585.989235</v>
      </c>
      <c r="AQ235" s="79"/>
      <c r="AR235" s="78">
        <v>147553</v>
      </c>
      <c r="AS235" s="78">
        <v>23994</v>
      </c>
      <c r="AT235" s="78">
        <v>0</v>
      </c>
      <c r="AU235" s="78">
        <v>11</v>
      </c>
      <c r="AV235" s="78">
        <v>0</v>
      </c>
      <c r="AW235" s="78">
        <v>22</v>
      </c>
      <c r="AX235" s="78"/>
      <c r="AY235" s="79"/>
      <c r="AZ235" s="78">
        <v>603921.97000000032</v>
      </c>
      <c r="BA235" s="78">
        <v>1072794.8</v>
      </c>
      <c r="BB235" s="78">
        <v>0</v>
      </c>
      <c r="BC235" s="78">
        <v>28943.7</v>
      </c>
      <c r="BD235" s="78">
        <v>0</v>
      </c>
      <c r="BE235" s="78">
        <v>51779.883999999998</v>
      </c>
      <c r="BF235" s="78"/>
      <c r="BG235" s="79"/>
      <c r="BH235" s="78">
        <v>0</v>
      </c>
      <c r="BI235" s="78">
        <v>30.672000000000001</v>
      </c>
      <c r="BJ235" s="78">
        <v>7807.9780000000001</v>
      </c>
      <c r="BK235" s="78">
        <v>4.431</v>
      </c>
      <c r="BL235" s="78">
        <v>2081.4859999999999</v>
      </c>
      <c r="BM235" s="78">
        <v>0</v>
      </c>
      <c r="BN235" s="79"/>
      <c r="BO235" s="78">
        <v>0</v>
      </c>
      <c r="BP235" s="78">
        <v>6</v>
      </c>
      <c r="BQ235" s="78">
        <v>415</v>
      </c>
      <c r="BR235" s="78">
        <v>2</v>
      </c>
      <c r="BS235" s="78">
        <v>199</v>
      </c>
      <c r="BT235" s="78">
        <v>0</v>
      </c>
      <c r="BU235"/>
      <c r="BV235" s="77">
        <v>6394.5659999999998</v>
      </c>
      <c r="BW235" s="77">
        <v>465.43700000000001</v>
      </c>
      <c r="BX235" s="77">
        <v>2838.7020000000002</v>
      </c>
      <c r="BY235" s="77">
        <v>19.37</v>
      </c>
      <c r="BZ235" s="77">
        <v>190.12700000000001</v>
      </c>
      <c r="CA235" s="77">
        <v>5.3310000000000004</v>
      </c>
      <c r="CB235" s="77">
        <v>7.181</v>
      </c>
      <c r="CC235" s="77">
        <v>3.8530000000000002</v>
      </c>
      <c r="CD235" s="77">
        <v>0</v>
      </c>
    </row>
    <row r="236" spans="1:82">
      <c r="A236" s="77" t="s">
        <v>1839</v>
      </c>
      <c r="B236" s="77">
        <v>187</v>
      </c>
      <c r="C236" s="77">
        <v>18</v>
      </c>
      <c r="D236" s="77">
        <v>11</v>
      </c>
      <c r="E236" s="77">
        <v>2021</v>
      </c>
      <c r="F236" s="77" t="s">
        <v>161</v>
      </c>
      <c r="G236" s="1029" t="s">
        <v>1577</v>
      </c>
      <c r="H236" s="77" t="s">
        <v>1578</v>
      </c>
      <c r="I236" s="158"/>
      <c r="J236" s="78">
        <v>6891.7654063844375</v>
      </c>
      <c r="K236" s="78">
        <v>386.85369224443588</v>
      </c>
      <c r="L236" s="78">
        <v>324.99810411232306</v>
      </c>
      <c r="M236" s="78">
        <v>8283.5055231539645</v>
      </c>
      <c r="N236" s="78">
        <v>8550.0228163955926</v>
      </c>
      <c r="O236" s="78">
        <v>4555.9872120298523</v>
      </c>
      <c r="P236" s="78">
        <v>3308.0563406560818</v>
      </c>
      <c r="Q236" s="78">
        <v>431.238300397138</v>
      </c>
      <c r="R236" s="78">
        <v>0</v>
      </c>
      <c r="S236" s="78">
        <v>826.38992055120491</v>
      </c>
      <c r="T236" s="79"/>
      <c r="U236" s="78">
        <v>1425400238</v>
      </c>
      <c r="V236" s="78">
        <v>167767</v>
      </c>
      <c r="W236" s="78">
        <v>7515</v>
      </c>
      <c r="X236" s="78">
        <v>2160841</v>
      </c>
      <c r="Y236" s="78">
        <v>3431677</v>
      </c>
      <c r="Z236" s="78">
        <v>3352121</v>
      </c>
      <c r="AA236" s="78">
        <v>711929</v>
      </c>
      <c r="AB236" s="78">
        <v>7385848</v>
      </c>
      <c r="AC236" s="78">
        <v>0</v>
      </c>
      <c r="AD236" s="78">
        <v>826.38992055120491</v>
      </c>
      <c r="AE236" s="79"/>
      <c r="AF236" s="78">
        <v>8709681912.3650455</v>
      </c>
      <c r="AG236" s="78">
        <v>298271024.82011271</v>
      </c>
      <c r="AH236" s="78">
        <v>73403937.225480705</v>
      </c>
      <c r="AI236" s="78">
        <v>13971525054.85886</v>
      </c>
      <c r="AJ236" s="78">
        <v>13098018768.17379</v>
      </c>
      <c r="AK236" s="78">
        <v>0</v>
      </c>
      <c r="AL236" s="78">
        <v>0</v>
      </c>
      <c r="AM236" s="78">
        <v>969495123.23748553</v>
      </c>
      <c r="AN236" s="78">
        <v>0</v>
      </c>
      <c r="AO236" s="78">
        <v>0</v>
      </c>
      <c r="AP236" s="78">
        <v>37120395820.680779</v>
      </c>
      <c r="AQ236" s="79"/>
      <c r="AR236" s="78">
        <v>170332</v>
      </c>
      <c r="AS236" s="78">
        <v>24524</v>
      </c>
      <c r="AT236" s="78">
        <v>0</v>
      </c>
      <c r="AU236" s="78">
        <v>12</v>
      </c>
      <c r="AV236" s="78">
        <v>0</v>
      </c>
      <c r="AW236" s="78">
        <v>26</v>
      </c>
      <c r="AX236" s="78"/>
      <c r="AY236" s="79"/>
      <c r="AZ236" s="78">
        <v>700002.37000009092</v>
      </c>
      <c r="BA236" s="78">
        <v>1161891.5999999901</v>
      </c>
      <c r="BB236" s="78">
        <v>0</v>
      </c>
      <c r="BC236" s="78">
        <v>28993.599999999999</v>
      </c>
      <c r="BD236" s="78">
        <v>0</v>
      </c>
      <c r="BE236" s="78">
        <v>56240.883999999998</v>
      </c>
      <c r="BF236" s="78"/>
      <c r="BG236" s="79"/>
      <c r="BH236" s="78">
        <v>0</v>
      </c>
      <c r="BI236" s="78">
        <v>29.335000000000001</v>
      </c>
      <c r="BJ236" s="78">
        <v>7798.8710000000001</v>
      </c>
      <c r="BK236" s="78">
        <v>10.403</v>
      </c>
      <c r="BL236" s="78">
        <v>2102.8809999999999</v>
      </c>
      <c r="BM236" s="78">
        <v>0</v>
      </c>
      <c r="BN236" s="79"/>
      <c r="BO236" s="78">
        <v>0</v>
      </c>
      <c r="BP236" s="78">
        <v>6</v>
      </c>
      <c r="BQ236" s="78">
        <v>418</v>
      </c>
      <c r="BR236" s="78">
        <v>3</v>
      </c>
      <c r="BS236" s="78">
        <v>203</v>
      </c>
      <c r="BT236" s="78">
        <v>0</v>
      </c>
      <c r="BU236"/>
      <c r="BV236" s="77">
        <v>6376.7070000000003</v>
      </c>
      <c r="BW236" s="77">
        <v>562.05999999999995</v>
      </c>
      <c r="BX236" s="77">
        <v>2857.2779999999998</v>
      </c>
      <c r="BY236" s="77">
        <v>18.050999999999998</v>
      </c>
      <c r="BZ236" s="77">
        <v>105.71599999999999</v>
      </c>
      <c r="CA236" s="77">
        <v>6.27</v>
      </c>
      <c r="CB236" s="77">
        <v>10.574</v>
      </c>
      <c r="CC236" s="77">
        <v>4.8339999999999996</v>
      </c>
      <c r="CD236" s="77">
        <v>0</v>
      </c>
    </row>
    <row r="237" spans="1:82">
      <c r="A237" s="77" t="s">
        <v>1840</v>
      </c>
      <c r="B237" s="77">
        <v>187</v>
      </c>
      <c r="C237" s="77">
        <v>19</v>
      </c>
      <c r="D237" s="77">
        <v>11</v>
      </c>
      <c r="E237" s="77">
        <v>2022</v>
      </c>
      <c r="F237" s="77" t="s">
        <v>162</v>
      </c>
      <c r="G237" s="77" t="s">
        <v>1577</v>
      </c>
      <c r="H237" s="77" t="s">
        <v>1578</v>
      </c>
      <c r="I237" s="158"/>
      <c r="J237" s="78">
        <v>6646.3683827529821</v>
      </c>
      <c r="K237" s="78">
        <v>373.52493858685392</v>
      </c>
      <c r="L237" s="78">
        <v>267.36484561337704</v>
      </c>
      <c r="M237" s="78">
        <v>7978.5422662492056</v>
      </c>
      <c r="N237" s="78">
        <v>8751.5815913629795</v>
      </c>
      <c r="O237" s="78">
        <v>4811.8354602649188</v>
      </c>
      <c r="P237" s="78">
        <v>3297.0218318160505</v>
      </c>
      <c r="Q237" s="78">
        <v>434.52036798927674</v>
      </c>
      <c r="R237" s="78">
        <v>0</v>
      </c>
      <c r="S237" s="78">
        <v>810.72879639389134</v>
      </c>
      <c r="T237" s="79"/>
      <c r="U237" s="78">
        <v>1479978805</v>
      </c>
      <c r="V237" s="78">
        <v>167767</v>
      </c>
      <c r="W237" s="78">
        <v>7515</v>
      </c>
      <c r="X237" s="78">
        <v>2160841</v>
      </c>
      <c r="Y237" s="78">
        <v>3470089</v>
      </c>
      <c r="Z237" s="78">
        <v>3363728</v>
      </c>
      <c r="AA237" s="78">
        <v>720371</v>
      </c>
      <c r="AB237" s="78">
        <v>7381035</v>
      </c>
      <c r="AC237" s="78">
        <v>0</v>
      </c>
      <c r="AD237" s="78">
        <v>810.72879639389134</v>
      </c>
      <c r="AE237" s="79"/>
      <c r="AF237" s="78">
        <v>8226502955.7881622</v>
      </c>
      <c r="AG237" s="78">
        <v>299127579.53609335</v>
      </c>
      <c r="AH237" s="78">
        <v>72658644.833683342</v>
      </c>
      <c r="AI237" s="78">
        <v>13214358128.385689</v>
      </c>
      <c r="AJ237" s="78">
        <v>14558978152.849209</v>
      </c>
      <c r="AK237" s="78">
        <v>0</v>
      </c>
      <c r="AL237" s="78">
        <v>0</v>
      </c>
      <c r="AM237" s="78">
        <v>953093079.47422409</v>
      </c>
      <c r="AN237" s="78">
        <v>0</v>
      </c>
      <c r="AO237" s="78">
        <v>0</v>
      </c>
      <c r="AP237" s="78">
        <v>37324718540.867065</v>
      </c>
      <c r="AQ237" s="79"/>
      <c r="AR237" s="78">
        <v>182378</v>
      </c>
      <c r="AS237" s="78">
        <v>24842</v>
      </c>
      <c r="AT237" s="78">
        <v>0</v>
      </c>
      <c r="AU237" s="78">
        <v>12</v>
      </c>
      <c r="AV237" s="78">
        <v>0</v>
      </c>
      <c r="AW237" s="78">
        <v>27</v>
      </c>
      <c r="AX237" s="78"/>
      <c r="AY237" s="79"/>
      <c r="AZ237" s="78">
        <v>760457.3700001369</v>
      </c>
      <c r="BA237" s="78">
        <v>1206589.5999999892</v>
      </c>
      <c r="BB237" s="78">
        <v>0</v>
      </c>
      <c r="BC237" s="78">
        <v>28993.599999999999</v>
      </c>
      <c r="BD237" s="78">
        <v>0</v>
      </c>
      <c r="BE237" s="78">
        <v>41011.883999999998</v>
      </c>
      <c r="BF237" s="78"/>
      <c r="BG237" s="79"/>
      <c r="BH237" s="78"/>
      <c r="BI237" s="78"/>
      <c r="BJ237" s="78"/>
      <c r="BK237" s="78"/>
      <c r="BL237" s="78"/>
      <c r="BM237" s="78"/>
      <c r="BN237" s="79"/>
      <c r="BO237" s="78"/>
      <c r="BP237" s="78"/>
      <c r="BQ237" s="78"/>
      <c r="BR237" s="78"/>
      <c r="BS237" s="78"/>
      <c r="BT237" s="78"/>
      <c r="BU237"/>
      <c r="BV237" s="77"/>
      <c r="BW237" s="77"/>
      <c r="BX237" s="77"/>
      <c r="BY237" s="77"/>
      <c r="BZ237" s="77"/>
      <c r="CA237" s="77"/>
      <c r="CB237" s="77"/>
      <c r="CC237" s="77"/>
      <c r="CD237" s="77"/>
    </row>
    <row r="238" spans="1:82">
      <c r="A238" s="77" t="s">
        <v>2536</v>
      </c>
      <c r="B238" s="77">
        <v>187</v>
      </c>
      <c r="C238" s="77">
        <v>20</v>
      </c>
      <c r="D238" s="77">
        <v>11</v>
      </c>
      <c r="E238" s="77">
        <v>2023</v>
      </c>
      <c r="F238" s="77" t="s">
        <v>2526</v>
      </c>
      <c r="G238" s="77" t="s">
        <v>1577</v>
      </c>
      <c r="H238" s="77" t="s">
        <v>1578</v>
      </c>
      <c r="I238" s="158"/>
      <c r="J238" s="78"/>
      <c r="K238" s="78"/>
      <c r="L238" s="78"/>
      <c r="M238" s="78"/>
      <c r="N238" s="78"/>
      <c r="O238" s="78"/>
      <c r="P238" s="78"/>
      <c r="Q238" s="78"/>
      <c r="R238" s="78"/>
      <c r="S238" s="78"/>
      <c r="T238" s="79"/>
      <c r="U238" s="78"/>
      <c r="V238" s="78"/>
      <c r="W238" s="78"/>
      <c r="X238" s="78"/>
      <c r="Y238" s="78"/>
      <c r="Z238" s="78"/>
      <c r="AA238" s="78"/>
      <c r="AB238" s="78"/>
      <c r="AC238" s="78"/>
      <c r="AD238" s="78"/>
      <c r="AE238" s="79"/>
      <c r="AF238" s="78"/>
      <c r="AG238" s="78"/>
      <c r="AH238" s="78"/>
      <c r="AI238" s="78"/>
      <c r="AJ238" s="78"/>
      <c r="AK238" s="78"/>
      <c r="AL238" s="78"/>
      <c r="AM238" s="78"/>
      <c r="AN238" s="78"/>
      <c r="AO238" s="78"/>
      <c r="AP238" s="78"/>
      <c r="AQ238" s="79"/>
      <c r="AR238" s="78">
        <v>193484</v>
      </c>
      <c r="AS238" s="78">
        <v>25053</v>
      </c>
      <c r="AT238" s="78">
        <v>0</v>
      </c>
      <c r="AU238" s="78">
        <v>12</v>
      </c>
      <c r="AV238" s="78">
        <v>0</v>
      </c>
      <c r="AW238" s="78">
        <v>29</v>
      </c>
      <c r="AX238" s="78"/>
      <c r="AY238" s="79"/>
      <c r="AZ238" s="78">
        <v>814286.17000019294</v>
      </c>
      <c r="BA238" s="78">
        <v>1233359.4999999872</v>
      </c>
      <c r="BB238" s="78">
        <v>0</v>
      </c>
      <c r="BC238" s="78">
        <v>28993.599999999999</v>
      </c>
      <c r="BD238" s="78">
        <v>0</v>
      </c>
      <c r="BE238" s="78">
        <v>45762.976999999999</v>
      </c>
      <c r="BF238" s="78"/>
      <c r="BG238" s="79"/>
      <c r="BH238" s="78"/>
      <c r="BI238" s="78"/>
      <c r="BJ238" s="78"/>
      <c r="BK238" s="78"/>
      <c r="BL238" s="78"/>
      <c r="BM238" s="78"/>
      <c r="BN238" s="79"/>
      <c r="BO238" s="78"/>
      <c r="BP238" s="78"/>
      <c r="BQ238" s="78"/>
      <c r="BR238" s="78"/>
      <c r="BS238" s="78"/>
      <c r="BT238" s="78"/>
      <c r="BU238"/>
      <c r="BV238" s="77"/>
      <c r="BW238" s="77"/>
      <c r="BX238" s="77"/>
      <c r="BY238" s="77"/>
      <c r="BZ238" s="77"/>
      <c r="CA238" s="77"/>
      <c r="CB238" s="77"/>
      <c r="CC238" s="77"/>
      <c r="CD238" s="77"/>
    </row>
    <row r="239" spans="1:82">
      <c r="A239" s="77" t="s">
        <v>2598</v>
      </c>
      <c r="B239" s="77">
        <v>187</v>
      </c>
      <c r="C239" s="77">
        <v>21</v>
      </c>
      <c r="D239" s="77">
        <v>11</v>
      </c>
      <c r="E239" s="77">
        <v>2024</v>
      </c>
      <c r="F239" s="77" t="s">
        <v>2588</v>
      </c>
      <c r="G239" s="77" t="s">
        <v>1577</v>
      </c>
      <c r="H239" s="77" t="s">
        <v>1578</v>
      </c>
      <c r="I239" s="158"/>
      <c r="J239" s="78"/>
      <c r="K239" s="78"/>
      <c r="L239" s="78"/>
      <c r="M239" s="78"/>
      <c r="N239" s="78"/>
      <c r="O239" s="78"/>
      <c r="P239" s="78"/>
      <c r="Q239" s="78"/>
      <c r="R239" s="78"/>
      <c r="S239" s="78"/>
      <c r="T239" s="79"/>
      <c r="U239" s="78"/>
      <c r="V239" s="78"/>
      <c r="W239" s="78"/>
      <c r="X239" s="78"/>
      <c r="Y239" s="78"/>
      <c r="Z239" s="78"/>
      <c r="AA239" s="78"/>
      <c r="AB239" s="78"/>
      <c r="AC239" s="78"/>
      <c r="AD239" s="78"/>
      <c r="AE239" s="79"/>
      <c r="AF239" s="78"/>
      <c r="AG239" s="78"/>
      <c r="AH239" s="78"/>
      <c r="AI239" s="78"/>
      <c r="AJ239" s="78"/>
      <c r="AK239" s="78"/>
      <c r="AL239" s="78"/>
      <c r="AM239" s="78"/>
      <c r="AN239" s="78"/>
      <c r="AO239" s="78"/>
      <c r="AP239" s="78"/>
      <c r="AQ239" s="79"/>
      <c r="AR239" s="78"/>
      <c r="AS239" s="78"/>
      <c r="AT239" s="78"/>
      <c r="AU239" s="78"/>
      <c r="AV239" s="78"/>
      <c r="AW239" s="78"/>
      <c r="AX239" s="78"/>
      <c r="AY239" s="79"/>
      <c r="AZ239" s="78"/>
      <c r="BA239" s="78"/>
      <c r="BB239" s="78"/>
      <c r="BC239" s="78"/>
      <c r="BD239" s="78"/>
      <c r="BE239" s="78"/>
      <c r="BF239" s="78"/>
      <c r="BG239" s="79"/>
      <c r="BH239" s="78"/>
      <c r="BI239" s="78"/>
      <c r="BJ239" s="78"/>
      <c r="BK239" s="78"/>
      <c r="BL239" s="78"/>
      <c r="BM239" s="78"/>
      <c r="BN239" s="79"/>
      <c r="BO239" s="78"/>
      <c r="BP239" s="78"/>
      <c r="BQ239" s="78"/>
      <c r="BR239" s="78"/>
      <c r="BS239" s="78"/>
      <c r="BT239" s="78"/>
      <c r="BU239"/>
      <c r="BV239" s="77"/>
      <c r="BW239" s="77"/>
      <c r="BX239" s="77"/>
      <c r="BY239" s="77"/>
      <c r="BZ239" s="77"/>
      <c r="CA239" s="77"/>
      <c r="CB239" s="77"/>
      <c r="CC239" s="77"/>
      <c r="CD239" s="77"/>
    </row>
    <row r="240" spans="1:82">
      <c r="A240" s="77" t="s">
        <v>1841</v>
      </c>
      <c r="B240" s="77">
        <v>188</v>
      </c>
      <c r="C240" s="77">
        <v>1</v>
      </c>
      <c r="D240" s="77">
        <v>12</v>
      </c>
      <c r="E240" s="77">
        <v>1990</v>
      </c>
      <c r="F240" s="77" t="s">
        <v>788</v>
      </c>
      <c r="G240" s="77" t="s">
        <v>1579</v>
      </c>
      <c r="H240" s="77" t="s">
        <v>1580</v>
      </c>
      <c r="I240" s="158"/>
      <c r="J240" s="78">
        <v>50384.887450804941</v>
      </c>
      <c r="K240" s="78">
        <v>546.78874664673685</v>
      </c>
      <c r="L240" s="78">
        <v>594.33487684331101</v>
      </c>
      <c r="M240" s="78">
        <v>4197.6736033838133</v>
      </c>
      <c r="N240" s="78">
        <v>4030.355209568088</v>
      </c>
      <c r="O240" s="78">
        <v>3973.959468863467</v>
      </c>
      <c r="P240" s="78">
        <v>3179.850595528967</v>
      </c>
      <c r="Q240" s="78">
        <v>342.15453088329798</v>
      </c>
      <c r="R240" s="78">
        <v>458.06771088505559</v>
      </c>
      <c r="S240" s="78">
        <v>365.2053699999999</v>
      </c>
      <c r="T240" s="79"/>
      <c r="U240" s="78">
        <v>1218716142</v>
      </c>
      <c r="V240" s="78">
        <v>185767</v>
      </c>
      <c r="W240" s="78">
        <v>5748</v>
      </c>
      <c r="X240" s="78">
        <v>1414127</v>
      </c>
      <c r="Y240" s="78">
        <v>1813903</v>
      </c>
      <c r="Z240" s="78">
        <v>1634536</v>
      </c>
      <c r="AA240" s="78">
        <v>772103</v>
      </c>
      <c r="AB240" s="78">
        <v>5555429</v>
      </c>
      <c r="AC240" s="78">
        <v>79338152</v>
      </c>
      <c r="AD240" s="78">
        <v>365.2053699999999</v>
      </c>
      <c r="AE240" s="79"/>
      <c r="AF240" s="78"/>
      <c r="AG240" s="78"/>
      <c r="AH240" s="78"/>
      <c r="AI240" s="78"/>
      <c r="AJ240" s="78"/>
      <c r="AK240" s="78"/>
      <c r="AL240" s="78"/>
      <c r="AM240" s="78"/>
      <c r="AN240" s="78"/>
      <c r="AO240" s="78"/>
      <c r="AP240" s="78"/>
      <c r="AQ240" s="79"/>
      <c r="AR240" s="78"/>
      <c r="AS240" s="78"/>
      <c r="AT240" s="78"/>
      <c r="AU240" s="78"/>
      <c r="AV240" s="78"/>
      <c r="AW240" s="78"/>
      <c r="AX240" s="78"/>
      <c r="AY240" s="79"/>
      <c r="AZ240" s="78"/>
      <c r="BA240" s="78"/>
      <c r="BB240" s="78"/>
      <c r="BC240" s="78"/>
      <c r="BD240" s="78"/>
      <c r="BE240" s="78"/>
      <c r="BF240" s="78"/>
      <c r="BG240" s="79"/>
      <c r="BH240" s="78" t="s">
        <v>789</v>
      </c>
      <c r="BI240" s="78" t="s">
        <v>789</v>
      </c>
      <c r="BJ240" s="78" t="s">
        <v>789</v>
      </c>
      <c r="BK240" s="78" t="s">
        <v>789</v>
      </c>
      <c r="BL240" s="78" t="s">
        <v>789</v>
      </c>
      <c r="BM240" s="78" t="s">
        <v>789</v>
      </c>
      <c r="BN240" s="79"/>
      <c r="BO240" s="78" t="s">
        <v>789</v>
      </c>
      <c r="BP240" s="78" t="s">
        <v>789</v>
      </c>
      <c r="BQ240" s="78" t="s">
        <v>789</v>
      </c>
      <c r="BR240" s="78" t="s">
        <v>789</v>
      </c>
      <c r="BS240" s="78" t="s">
        <v>789</v>
      </c>
      <c r="BT240" s="78" t="s">
        <v>789</v>
      </c>
      <c r="BU240"/>
      <c r="BV240" s="77"/>
      <c r="BW240" s="77"/>
      <c r="BX240" s="77"/>
      <c r="BY240" s="77"/>
      <c r="BZ240" s="77"/>
      <c r="CA240" s="77"/>
      <c r="CB240" s="77"/>
      <c r="CC240" s="77"/>
      <c r="CD240" s="77"/>
    </row>
    <row r="241" spans="1:82">
      <c r="A241" s="77" t="s">
        <v>1842</v>
      </c>
      <c r="B241" s="77">
        <v>189</v>
      </c>
      <c r="C241" s="77">
        <v>2</v>
      </c>
      <c r="D241" s="77">
        <v>12</v>
      </c>
      <c r="E241" s="77">
        <v>2005</v>
      </c>
      <c r="F241" s="77" t="s">
        <v>790</v>
      </c>
      <c r="G241" s="77" t="s">
        <v>1579</v>
      </c>
      <c r="H241" s="77" t="s">
        <v>1580</v>
      </c>
      <c r="I241" s="158"/>
      <c r="J241" s="78">
        <v>47716.415187490093</v>
      </c>
      <c r="K241" s="78">
        <v>351.59162540360188</v>
      </c>
      <c r="L241" s="78">
        <v>653.03339060606515</v>
      </c>
      <c r="M241" s="78">
        <v>7547.9993323928229</v>
      </c>
      <c r="N241" s="78">
        <v>6341.5534050960741</v>
      </c>
      <c r="O241" s="78">
        <v>5577.2653840769226</v>
      </c>
      <c r="P241" s="78">
        <v>3483.0685781953471</v>
      </c>
      <c r="Q241" s="78">
        <v>355.58666835632403</v>
      </c>
      <c r="R241" s="78">
        <v>496.24581401755768</v>
      </c>
      <c r="S241" s="78">
        <v>764.73368501480002</v>
      </c>
      <c r="T241" s="79"/>
      <c r="U241" s="78">
        <v>1211273652</v>
      </c>
      <c r="V241" s="78">
        <v>148608</v>
      </c>
      <c r="W241" s="78">
        <v>6962</v>
      </c>
      <c r="X241" s="78">
        <v>1412854</v>
      </c>
      <c r="Y241" s="78">
        <v>2415289</v>
      </c>
      <c r="Z241" s="78">
        <v>2654589</v>
      </c>
      <c r="AA241" s="78">
        <v>692643</v>
      </c>
      <c r="AB241" s="78">
        <v>6035658</v>
      </c>
      <c r="AC241" s="78">
        <v>87750797</v>
      </c>
      <c r="AD241" s="78">
        <v>764.73368501480002</v>
      </c>
      <c r="AE241" s="79"/>
      <c r="AF241" s="78"/>
      <c r="AG241" s="78"/>
      <c r="AH241" s="78"/>
      <c r="AI241" s="78"/>
      <c r="AJ241" s="78"/>
      <c r="AK241" s="78"/>
      <c r="AL241" s="78"/>
      <c r="AM241" s="78"/>
      <c r="AN241" s="78"/>
      <c r="AO241" s="78"/>
      <c r="AP241" s="78"/>
      <c r="AQ241" s="79"/>
      <c r="AR241" s="78"/>
      <c r="AS241" s="78"/>
      <c r="AT241" s="78"/>
      <c r="AU241" s="78"/>
      <c r="AV241" s="78"/>
      <c r="AW241" s="78"/>
      <c r="AX241" s="78"/>
      <c r="AY241" s="79"/>
      <c r="AZ241" s="78"/>
      <c r="BA241" s="78"/>
      <c r="BB241" s="78"/>
      <c r="BC241" s="78"/>
      <c r="BD241" s="78"/>
      <c r="BE241" s="78"/>
      <c r="BF241" s="78"/>
      <c r="BG241" s="79"/>
      <c r="BH241" s="78" t="s">
        <v>789</v>
      </c>
      <c r="BI241" s="78" t="s">
        <v>789</v>
      </c>
      <c r="BJ241" s="78" t="s">
        <v>789</v>
      </c>
      <c r="BK241" s="78" t="s">
        <v>789</v>
      </c>
      <c r="BL241" s="78" t="s">
        <v>789</v>
      </c>
      <c r="BM241" s="78" t="s">
        <v>789</v>
      </c>
      <c r="BN241" s="79"/>
      <c r="BO241" s="78" t="s">
        <v>789</v>
      </c>
      <c r="BP241" s="78" t="s">
        <v>789</v>
      </c>
      <c r="BQ241" s="78" t="s">
        <v>789</v>
      </c>
      <c r="BR241" s="78" t="s">
        <v>789</v>
      </c>
      <c r="BS241" s="78" t="s">
        <v>789</v>
      </c>
      <c r="BT241" s="78" t="s">
        <v>789</v>
      </c>
      <c r="BU241"/>
      <c r="BV241" s="77"/>
      <c r="BW241" s="77"/>
      <c r="BX241" s="77"/>
      <c r="BY241" s="77"/>
      <c r="BZ241" s="77"/>
      <c r="CA241" s="77"/>
      <c r="CB241" s="77"/>
      <c r="CC241" s="77"/>
      <c r="CD241" s="77"/>
    </row>
    <row r="242" spans="1:82">
      <c r="A242" s="77" t="s">
        <v>1843</v>
      </c>
      <c r="B242" s="77">
        <v>190</v>
      </c>
      <c r="C242" s="77">
        <v>3</v>
      </c>
      <c r="D242" s="77">
        <v>12</v>
      </c>
      <c r="E242" s="77">
        <v>2006</v>
      </c>
      <c r="F242" s="77" t="s">
        <v>791</v>
      </c>
      <c r="G242" s="77" t="s">
        <v>1579</v>
      </c>
      <c r="H242" s="77" t="s">
        <v>1580</v>
      </c>
      <c r="I242" s="158"/>
      <c r="J242" s="78" t="s">
        <v>789</v>
      </c>
      <c r="K242" s="78" t="s">
        <v>789</v>
      </c>
      <c r="L242" s="78" t="s">
        <v>789</v>
      </c>
      <c r="M242" s="78" t="s">
        <v>789</v>
      </c>
      <c r="N242" s="78" t="s">
        <v>789</v>
      </c>
      <c r="O242" s="78" t="s">
        <v>789</v>
      </c>
      <c r="P242" s="78" t="s">
        <v>789</v>
      </c>
      <c r="Q242" s="78" t="s">
        <v>789</v>
      </c>
      <c r="R242" s="78" t="s">
        <v>789</v>
      </c>
      <c r="S242" s="78" t="s">
        <v>789</v>
      </c>
      <c r="T242" s="79"/>
      <c r="U242" s="78" t="s">
        <v>789</v>
      </c>
      <c r="V242" s="78" t="s">
        <v>789</v>
      </c>
      <c r="W242" s="78" t="s">
        <v>789</v>
      </c>
      <c r="X242" s="78" t="s">
        <v>789</v>
      </c>
      <c r="Y242" s="78" t="s">
        <v>789</v>
      </c>
      <c r="Z242" s="78" t="s">
        <v>789</v>
      </c>
      <c r="AA242" s="78" t="s">
        <v>789</v>
      </c>
      <c r="AB242" s="78" t="s">
        <v>789</v>
      </c>
      <c r="AC242" s="78" t="s">
        <v>789</v>
      </c>
      <c r="AD242" s="78" t="s">
        <v>789</v>
      </c>
      <c r="AE242" s="79"/>
      <c r="AF242" s="78" t="s">
        <v>789</v>
      </c>
      <c r="AG242" s="78" t="s">
        <v>789</v>
      </c>
      <c r="AH242" s="78" t="s">
        <v>789</v>
      </c>
      <c r="AI242" s="78" t="s">
        <v>789</v>
      </c>
      <c r="AJ242" s="78" t="s">
        <v>789</v>
      </c>
      <c r="AK242" s="78" t="s">
        <v>789</v>
      </c>
      <c r="AL242" s="78" t="s">
        <v>789</v>
      </c>
      <c r="AM242" s="78" t="s">
        <v>789</v>
      </c>
      <c r="AN242" s="78" t="s">
        <v>789</v>
      </c>
      <c r="AO242" s="78" t="s">
        <v>789</v>
      </c>
      <c r="AP242" s="78"/>
      <c r="AQ242" s="79"/>
      <c r="AR242" s="78" t="s">
        <v>789</v>
      </c>
      <c r="AS242" s="78" t="s">
        <v>789</v>
      </c>
      <c r="AT242" s="78" t="s">
        <v>789</v>
      </c>
      <c r="AU242" s="78" t="s">
        <v>789</v>
      </c>
      <c r="AV242" s="78" t="s">
        <v>789</v>
      </c>
      <c r="AW242" s="78" t="s">
        <v>789</v>
      </c>
      <c r="AX242" s="78" t="s">
        <v>789</v>
      </c>
      <c r="AY242" s="79"/>
      <c r="AZ242" s="78" t="s">
        <v>789</v>
      </c>
      <c r="BA242" s="78" t="s">
        <v>789</v>
      </c>
      <c r="BB242" s="78" t="s">
        <v>789</v>
      </c>
      <c r="BC242" s="78" t="s">
        <v>789</v>
      </c>
      <c r="BD242" s="78" t="s">
        <v>789</v>
      </c>
      <c r="BE242" s="78" t="s">
        <v>789</v>
      </c>
      <c r="BF242" s="78" t="s">
        <v>789</v>
      </c>
      <c r="BG242" s="79"/>
      <c r="BH242" s="78" t="s">
        <v>789</v>
      </c>
      <c r="BI242" s="78" t="s">
        <v>789</v>
      </c>
      <c r="BJ242" s="78" t="s">
        <v>789</v>
      </c>
      <c r="BK242" s="78" t="s">
        <v>789</v>
      </c>
      <c r="BL242" s="78" t="s">
        <v>789</v>
      </c>
      <c r="BM242" s="78" t="s">
        <v>789</v>
      </c>
      <c r="BN242" s="79"/>
      <c r="BO242" s="78" t="s">
        <v>789</v>
      </c>
      <c r="BP242" s="78" t="s">
        <v>789</v>
      </c>
      <c r="BQ242" s="78" t="s">
        <v>789</v>
      </c>
      <c r="BR242" s="78" t="s">
        <v>789</v>
      </c>
      <c r="BS242" s="78" t="s">
        <v>789</v>
      </c>
      <c r="BT242" s="78" t="s">
        <v>789</v>
      </c>
      <c r="BU242"/>
      <c r="BV242" s="77"/>
      <c r="BW242" s="77"/>
      <c r="BX242" s="77"/>
      <c r="BY242" s="77"/>
      <c r="BZ242" s="77"/>
      <c r="CA242" s="77"/>
      <c r="CB242" s="77"/>
      <c r="CC242" s="77"/>
      <c r="CD242" s="77"/>
    </row>
    <row r="243" spans="1:82">
      <c r="A243" s="77" t="s">
        <v>1844</v>
      </c>
      <c r="B243" s="77">
        <v>191</v>
      </c>
      <c r="C243" s="77">
        <v>4</v>
      </c>
      <c r="D243" s="77">
        <v>12</v>
      </c>
      <c r="E243" s="77">
        <v>2007</v>
      </c>
      <c r="F243" s="77" t="s">
        <v>792</v>
      </c>
      <c r="G243" s="77" t="s">
        <v>1579</v>
      </c>
      <c r="H243" s="77" t="s">
        <v>1580</v>
      </c>
      <c r="I243" s="158"/>
      <c r="J243" s="78">
        <v>50201.939311982242</v>
      </c>
      <c r="K243" s="78">
        <v>353.03724110772117</v>
      </c>
      <c r="L243" s="78">
        <v>635.12533051951084</v>
      </c>
      <c r="M243" s="78">
        <v>7322.2046191834088</v>
      </c>
      <c r="N243" s="78">
        <v>7827.3381643272232</v>
      </c>
      <c r="O243" s="78">
        <v>5436.3892597541444</v>
      </c>
      <c r="P243" s="78">
        <v>3516.474746731109</v>
      </c>
      <c r="Q243" s="78">
        <v>378.869780823582</v>
      </c>
      <c r="R243" s="78">
        <v>480.94957711115347</v>
      </c>
      <c r="S243" s="78">
        <v>782.19395946936606</v>
      </c>
      <c r="T243" s="79"/>
      <c r="U243" s="78">
        <v>1431841181</v>
      </c>
      <c r="V243" s="78">
        <v>145533</v>
      </c>
      <c r="W243" s="78">
        <v>7794</v>
      </c>
      <c r="X243" s="78">
        <v>1641136</v>
      </c>
      <c r="Y243" s="78">
        <v>2498476</v>
      </c>
      <c r="Z243" s="78">
        <v>2689878</v>
      </c>
      <c r="AA243" s="78">
        <v>688627</v>
      </c>
      <c r="AB243" s="78">
        <v>6090799</v>
      </c>
      <c r="AC243" s="78">
        <v>87486162</v>
      </c>
      <c r="AD243" s="78">
        <v>782.19395946936584</v>
      </c>
      <c r="AE243" s="79"/>
      <c r="AF243" s="78"/>
      <c r="AG243" s="78"/>
      <c r="AH243" s="78"/>
      <c r="AI243" s="78"/>
      <c r="AJ243" s="78"/>
      <c r="AK243" s="78"/>
      <c r="AL243" s="78"/>
      <c r="AM243" s="78"/>
      <c r="AN243" s="78"/>
      <c r="AO243" s="78"/>
      <c r="AP243" s="78"/>
      <c r="AQ243" s="79"/>
      <c r="AR243" s="78"/>
      <c r="AS243" s="78"/>
      <c r="AT243" s="78"/>
      <c r="AU243" s="78"/>
      <c r="AV243" s="78"/>
      <c r="AW243" s="78"/>
      <c r="AX243" s="78"/>
      <c r="AY243" s="79"/>
      <c r="AZ243" s="78"/>
      <c r="BA243" s="78"/>
      <c r="BB243" s="78"/>
      <c r="BC243" s="78"/>
      <c r="BD243" s="78"/>
      <c r="BE243" s="78"/>
      <c r="BF243" s="78"/>
      <c r="BG243" s="79"/>
      <c r="BH243" s="78" t="s">
        <v>789</v>
      </c>
      <c r="BI243" s="78" t="s">
        <v>789</v>
      </c>
      <c r="BJ243" s="78" t="s">
        <v>789</v>
      </c>
      <c r="BK243" s="78" t="s">
        <v>789</v>
      </c>
      <c r="BL243" s="78" t="s">
        <v>789</v>
      </c>
      <c r="BM243" s="78" t="s">
        <v>789</v>
      </c>
      <c r="BN243" s="79"/>
      <c r="BO243" s="78" t="s">
        <v>789</v>
      </c>
      <c r="BP243" s="78" t="s">
        <v>789</v>
      </c>
      <c r="BQ243" s="78" t="s">
        <v>789</v>
      </c>
      <c r="BR243" s="78" t="s">
        <v>789</v>
      </c>
      <c r="BS243" s="78" t="s">
        <v>789</v>
      </c>
      <c r="BT243" s="78" t="s">
        <v>789</v>
      </c>
      <c r="BU243"/>
      <c r="BV243" s="77"/>
      <c r="BW243" s="77"/>
      <c r="BX243" s="77"/>
      <c r="BY243" s="77"/>
      <c r="BZ243" s="77"/>
      <c r="CA243" s="77"/>
      <c r="CB243" s="77"/>
      <c r="CC243" s="77"/>
      <c r="CD243" s="77"/>
    </row>
    <row r="244" spans="1:82">
      <c r="A244" s="77" t="s">
        <v>1845</v>
      </c>
      <c r="B244" s="77">
        <v>192</v>
      </c>
      <c r="C244" s="77">
        <v>5</v>
      </c>
      <c r="D244" s="77">
        <v>12</v>
      </c>
      <c r="E244" s="77">
        <v>2008</v>
      </c>
      <c r="F244" s="77" t="s">
        <v>793</v>
      </c>
      <c r="G244" s="77" t="s">
        <v>1579</v>
      </c>
      <c r="H244" s="77" t="s">
        <v>1580</v>
      </c>
      <c r="I244" s="158"/>
      <c r="J244" s="78">
        <v>46932.675255822847</v>
      </c>
      <c r="K244" s="78">
        <v>277.81746092047217</v>
      </c>
      <c r="L244" s="78">
        <v>557.30879083699188</v>
      </c>
      <c r="M244" s="78">
        <v>8265.9371524164126</v>
      </c>
      <c r="N244" s="78">
        <v>7543.7093142612066</v>
      </c>
      <c r="O244" s="78">
        <v>5274.7104991923807</v>
      </c>
      <c r="P244" s="78">
        <v>3445.3779355804581</v>
      </c>
      <c r="Q244" s="78">
        <v>374.79854485406901</v>
      </c>
      <c r="R244" s="78">
        <v>358.51715647222812</v>
      </c>
      <c r="S244" s="78">
        <v>768.63566949473784</v>
      </c>
      <c r="T244" s="79"/>
      <c r="U244" s="78">
        <v>1546373461</v>
      </c>
      <c r="V244" s="78">
        <v>145533</v>
      </c>
      <c r="W244" s="78">
        <v>7794</v>
      </c>
      <c r="X244" s="78">
        <v>1641136</v>
      </c>
      <c r="Y244" s="78">
        <v>2540337</v>
      </c>
      <c r="Z244" s="78">
        <v>2701483</v>
      </c>
      <c r="AA244" s="78">
        <v>675474</v>
      </c>
      <c r="AB244" s="78">
        <v>6124453</v>
      </c>
      <c r="AC244" s="78">
        <v>67718958</v>
      </c>
      <c r="AD244" s="78">
        <v>768.63566949473818</v>
      </c>
      <c r="AE244" s="79"/>
      <c r="AF244" s="78"/>
      <c r="AG244" s="78"/>
      <c r="AH244" s="78"/>
      <c r="AI244" s="78"/>
      <c r="AJ244" s="78"/>
      <c r="AK244" s="78"/>
      <c r="AL244" s="78"/>
      <c r="AM244" s="78"/>
      <c r="AN244" s="78"/>
      <c r="AO244" s="78"/>
      <c r="AP244" s="78"/>
      <c r="AQ244" s="79"/>
      <c r="AR244" s="78"/>
      <c r="AS244" s="78"/>
      <c r="AT244" s="78"/>
      <c r="AU244" s="78"/>
      <c r="AV244" s="78"/>
      <c r="AW244" s="78"/>
      <c r="AX244" s="78"/>
      <c r="AY244" s="79"/>
      <c r="AZ244" s="78"/>
      <c r="BA244" s="78"/>
      <c r="BB244" s="78"/>
      <c r="BC244" s="78"/>
      <c r="BD244" s="78"/>
      <c r="BE244" s="78"/>
      <c r="BF244" s="78"/>
      <c r="BG244" s="79"/>
      <c r="BH244" s="78" t="s">
        <v>789</v>
      </c>
      <c r="BI244" s="78" t="s">
        <v>789</v>
      </c>
      <c r="BJ244" s="78" t="s">
        <v>789</v>
      </c>
      <c r="BK244" s="78" t="s">
        <v>789</v>
      </c>
      <c r="BL244" s="78" t="s">
        <v>789</v>
      </c>
      <c r="BM244" s="78" t="s">
        <v>789</v>
      </c>
      <c r="BN244" s="79"/>
      <c r="BO244" s="78" t="s">
        <v>789</v>
      </c>
      <c r="BP244" s="78" t="s">
        <v>789</v>
      </c>
      <c r="BQ244" s="78" t="s">
        <v>789</v>
      </c>
      <c r="BR244" s="78" t="s">
        <v>789</v>
      </c>
      <c r="BS244" s="78" t="s">
        <v>789</v>
      </c>
      <c r="BT244" s="78" t="s">
        <v>789</v>
      </c>
      <c r="BU244"/>
      <c r="BV244" s="77"/>
      <c r="BW244" s="77"/>
      <c r="BX244" s="77"/>
      <c r="BY244" s="77"/>
      <c r="BZ244" s="77"/>
      <c r="CA244" s="77"/>
      <c r="CB244" s="77"/>
      <c r="CC244" s="77"/>
      <c r="CD244" s="77"/>
    </row>
    <row r="245" spans="1:82">
      <c r="A245" s="77" t="s">
        <v>1846</v>
      </c>
      <c r="B245" s="77">
        <v>193</v>
      </c>
      <c r="C245" s="77">
        <v>6</v>
      </c>
      <c r="D245" s="77">
        <v>12</v>
      </c>
      <c r="E245" s="77">
        <v>2009</v>
      </c>
      <c r="F245" s="77" t="s">
        <v>177</v>
      </c>
      <c r="G245" s="77" t="s">
        <v>1579</v>
      </c>
      <c r="H245" s="77" t="s">
        <v>1580</v>
      </c>
      <c r="I245" s="158"/>
      <c r="J245" s="78">
        <v>43362.010240343152</v>
      </c>
      <c r="K245" s="78">
        <v>254.70478394750899</v>
      </c>
      <c r="L245" s="78">
        <v>640.52325733126258</v>
      </c>
      <c r="M245" s="78">
        <v>8210.3951209834759</v>
      </c>
      <c r="N245" s="78">
        <v>7042.2088381513286</v>
      </c>
      <c r="O245" s="78">
        <v>5368.3855234025696</v>
      </c>
      <c r="P245" s="78">
        <v>3310.095278427395</v>
      </c>
      <c r="Q245" s="78">
        <v>358.51703612402599</v>
      </c>
      <c r="R245" s="78">
        <v>416.92041379618422</v>
      </c>
      <c r="S245" s="78">
        <v>679.63223487228424</v>
      </c>
      <c r="T245" s="79"/>
      <c r="U245" s="78">
        <v>1234584495</v>
      </c>
      <c r="V245" s="78">
        <v>171499</v>
      </c>
      <c r="W245" s="78">
        <v>11552</v>
      </c>
      <c r="X245" s="78">
        <v>1855391</v>
      </c>
      <c r="Y245" s="78">
        <v>2573718</v>
      </c>
      <c r="Z245" s="78">
        <v>2713850</v>
      </c>
      <c r="AA245" s="78">
        <v>666222</v>
      </c>
      <c r="AB245" s="78">
        <v>6149799</v>
      </c>
      <c r="AC245" s="78">
        <v>76827454</v>
      </c>
      <c r="AD245" s="78">
        <v>679.63223487228413</v>
      </c>
      <c r="AE245" s="79"/>
      <c r="AF245" s="78"/>
      <c r="AG245" s="78"/>
      <c r="AH245" s="78"/>
      <c r="AI245" s="78"/>
      <c r="AJ245" s="78"/>
      <c r="AK245" s="78"/>
      <c r="AL245" s="78"/>
      <c r="AM245" s="78"/>
      <c r="AN245" s="78"/>
      <c r="AO245" s="78"/>
      <c r="AP245" s="78"/>
      <c r="AQ245" s="79"/>
      <c r="AR245" s="78"/>
      <c r="AS245" s="78"/>
      <c r="AT245" s="78"/>
      <c r="AU245" s="78"/>
      <c r="AV245" s="78"/>
      <c r="AW245" s="78"/>
      <c r="AX245" s="78"/>
      <c r="AY245" s="79"/>
      <c r="AZ245" s="78"/>
      <c r="BA245" s="78"/>
      <c r="BB245" s="78"/>
      <c r="BC245" s="78"/>
      <c r="BD245" s="78"/>
      <c r="BE245" s="78"/>
      <c r="BF245" s="78"/>
      <c r="BG245" s="79"/>
      <c r="BH245" s="78">
        <v>12.15</v>
      </c>
      <c r="BI245" s="78">
        <v>27.358999999999998</v>
      </c>
      <c r="BJ245" s="78">
        <v>38768.205730000001</v>
      </c>
      <c r="BK245" s="78">
        <v>6899.2359999999999</v>
      </c>
      <c r="BL245" s="78">
        <v>2577.146612</v>
      </c>
      <c r="BM245" s="78">
        <v>2.5190000000000001</v>
      </c>
      <c r="BN245" s="79"/>
      <c r="BO245" s="78">
        <v>3</v>
      </c>
      <c r="BP245" s="78">
        <v>4</v>
      </c>
      <c r="BQ245" s="78">
        <v>317</v>
      </c>
      <c r="BR245" s="78">
        <v>27</v>
      </c>
      <c r="BS245" s="78">
        <v>271</v>
      </c>
      <c r="BT245" s="78">
        <v>1</v>
      </c>
      <c r="BU245"/>
      <c r="BV245" s="77">
        <v>45591.809342</v>
      </c>
      <c r="BW245" s="77">
        <v>373.61599999999999</v>
      </c>
      <c r="BX245" s="77">
        <v>1924.625</v>
      </c>
      <c r="BY245" s="77">
        <v>40.713000000000001</v>
      </c>
      <c r="BZ245" s="77">
        <v>227.03899999999999</v>
      </c>
      <c r="CA245" s="77">
        <v>29.465</v>
      </c>
      <c r="CB245" s="77">
        <v>9.75</v>
      </c>
      <c r="CC245" s="77">
        <v>89.599000000000004</v>
      </c>
      <c r="CD245" s="77">
        <v>0</v>
      </c>
    </row>
    <row r="246" spans="1:82">
      <c r="A246" s="77" t="s">
        <v>1847</v>
      </c>
      <c r="B246" s="77">
        <v>194</v>
      </c>
      <c r="C246" s="77">
        <v>7</v>
      </c>
      <c r="D246" s="77">
        <v>12</v>
      </c>
      <c r="E246" s="77">
        <v>2010</v>
      </c>
      <c r="F246" s="77" t="s">
        <v>178</v>
      </c>
      <c r="G246" s="77" t="s">
        <v>1579</v>
      </c>
      <c r="H246" s="77" t="s">
        <v>1580</v>
      </c>
      <c r="I246" s="158"/>
      <c r="J246" s="78">
        <v>47918.397460108987</v>
      </c>
      <c r="K246" s="78">
        <v>271.44531293448762</v>
      </c>
      <c r="L246" s="78">
        <v>606.41966330081493</v>
      </c>
      <c r="M246" s="78">
        <v>8195.6427858908828</v>
      </c>
      <c r="N246" s="78">
        <v>7266.922449714194</v>
      </c>
      <c r="O246" s="78">
        <v>5369.1500505761851</v>
      </c>
      <c r="P246" s="78">
        <v>3370.3318426131718</v>
      </c>
      <c r="Q246" s="78">
        <v>374.88490345247101</v>
      </c>
      <c r="R246" s="78">
        <v>443.92638514711717</v>
      </c>
      <c r="S246" s="78">
        <v>728.43288245903648</v>
      </c>
      <c r="T246" s="79"/>
      <c r="U246" s="78">
        <v>1238052899</v>
      </c>
      <c r="V246" s="78">
        <v>171499</v>
      </c>
      <c r="W246" s="78">
        <v>11552</v>
      </c>
      <c r="X246" s="78">
        <v>1855391</v>
      </c>
      <c r="Y246" s="78">
        <v>2599887</v>
      </c>
      <c r="Z246" s="78">
        <v>2726849</v>
      </c>
      <c r="AA246" s="78">
        <v>661405</v>
      </c>
      <c r="AB246" s="78">
        <v>6161921</v>
      </c>
      <c r="AC246" s="78">
        <v>77522228</v>
      </c>
      <c r="AD246" s="78">
        <v>728.43288245903636</v>
      </c>
      <c r="AE246" s="79"/>
      <c r="AF246" s="78"/>
      <c r="AG246" s="78"/>
      <c r="AH246" s="78"/>
      <c r="AI246" s="78"/>
      <c r="AJ246" s="78"/>
      <c r="AK246" s="78"/>
      <c r="AL246" s="78"/>
      <c r="AM246" s="78"/>
      <c r="AN246" s="78"/>
      <c r="AO246" s="78"/>
      <c r="AP246" s="78"/>
      <c r="AQ246" s="79"/>
      <c r="AR246" s="78"/>
      <c r="AS246" s="78"/>
      <c r="AT246" s="78"/>
      <c r="AU246" s="78"/>
      <c r="AV246" s="78"/>
      <c r="AW246" s="78"/>
      <c r="AX246" s="78"/>
      <c r="AY246" s="79"/>
      <c r="AZ246" s="78"/>
      <c r="BA246" s="78"/>
      <c r="BB246" s="78"/>
      <c r="BC246" s="78"/>
      <c r="BD246" s="78"/>
      <c r="BE246" s="78"/>
      <c r="BF246" s="78"/>
      <c r="BG246" s="79"/>
      <c r="BH246" s="78">
        <v>17.4954</v>
      </c>
      <c r="BI246" s="78">
        <v>27.484000000000002</v>
      </c>
      <c r="BJ246" s="78">
        <v>43852.257400000002</v>
      </c>
      <c r="BK246" s="78">
        <v>7188.4780000000001</v>
      </c>
      <c r="BL246" s="78">
        <v>2672.7008899999996</v>
      </c>
      <c r="BM246" s="78">
        <v>2.7269999999999999</v>
      </c>
      <c r="BN246" s="79"/>
      <c r="BO246" s="78">
        <v>5</v>
      </c>
      <c r="BP246" s="78">
        <v>4</v>
      </c>
      <c r="BQ246" s="78">
        <v>334</v>
      </c>
      <c r="BR246" s="78">
        <v>27</v>
      </c>
      <c r="BS246" s="78">
        <v>282</v>
      </c>
      <c r="BT246" s="78">
        <v>1</v>
      </c>
      <c r="BU246"/>
      <c r="BV246" s="77">
        <v>50482.698799999998</v>
      </c>
      <c r="BW246" s="77">
        <v>425.58100000000002</v>
      </c>
      <c r="BX246" s="77">
        <v>2392.9398900000001</v>
      </c>
      <c r="BY246" s="77">
        <v>41.110999999999997</v>
      </c>
      <c r="BZ246" s="77">
        <v>254.76599999999999</v>
      </c>
      <c r="CA246" s="77">
        <v>59.616</v>
      </c>
      <c r="CB246" s="77">
        <v>5.1020000000000003</v>
      </c>
      <c r="CC246" s="77">
        <v>99.328000000000003</v>
      </c>
      <c r="CD246" s="77">
        <v>0</v>
      </c>
    </row>
    <row r="247" spans="1:82">
      <c r="A247" s="77" t="s">
        <v>1848</v>
      </c>
      <c r="B247" s="77">
        <v>195</v>
      </c>
      <c r="C247" s="77">
        <v>8</v>
      </c>
      <c r="D247" s="77">
        <v>12</v>
      </c>
      <c r="E247" s="77">
        <v>2011</v>
      </c>
      <c r="F247" s="77" t="s">
        <v>179</v>
      </c>
      <c r="G247" s="77" t="s">
        <v>1579</v>
      </c>
      <c r="H247" s="77" t="s">
        <v>1580</v>
      </c>
      <c r="I247" s="158"/>
      <c r="J247" s="78">
        <v>43944.463123897112</v>
      </c>
      <c r="K247" s="78">
        <v>428.5025758831415</v>
      </c>
      <c r="L247" s="78">
        <v>591.22390022642628</v>
      </c>
      <c r="M247" s="78">
        <v>9495.0594718681496</v>
      </c>
      <c r="N247" s="78">
        <v>7685.6309507005744</v>
      </c>
      <c r="O247" s="78">
        <v>5308.2339566464698</v>
      </c>
      <c r="P247" s="78">
        <v>3276.2996415916373</v>
      </c>
      <c r="Q247" s="78">
        <v>431.42171555588402</v>
      </c>
      <c r="R247" s="78">
        <v>426.89189455979852</v>
      </c>
      <c r="S247" s="78">
        <v>699.83120229027702</v>
      </c>
      <c r="T247" s="79"/>
      <c r="U247" s="78">
        <v>1188671804</v>
      </c>
      <c r="V247" s="78">
        <v>171499</v>
      </c>
      <c r="W247" s="78">
        <v>11552</v>
      </c>
      <c r="X247" s="78">
        <v>1855391</v>
      </c>
      <c r="Y247" s="78">
        <v>2616794</v>
      </c>
      <c r="Z247" s="78">
        <v>2754480</v>
      </c>
      <c r="AA247" s="78">
        <v>662085</v>
      </c>
      <c r="AB247" s="78">
        <v>6147619</v>
      </c>
      <c r="AC247" s="78">
        <v>74424227</v>
      </c>
      <c r="AD247" s="78">
        <v>699.83120229027679</v>
      </c>
      <c r="AE247" s="79"/>
      <c r="AF247" s="78"/>
      <c r="AG247" s="78"/>
      <c r="AH247" s="78"/>
      <c r="AI247" s="78"/>
      <c r="AJ247" s="78"/>
      <c r="AK247" s="78"/>
      <c r="AL247" s="78"/>
      <c r="AM247" s="78"/>
      <c r="AN247" s="78"/>
      <c r="AO247" s="78"/>
      <c r="AP247" s="78"/>
      <c r="AQ247" s="79"/>
      <c r="AR247" s="78"/>
      <c r="AS247" s="78"/>
      <c r="AT247" s="78"/>
      <c r="AU247" s="78"/>
      <c r="AV247" s="78"/>
      <c r="AW247" s="78"/>
      <c r="AX247" s="78"/>
      <c r="AY247" s="79"/>
      <c r="AZ247" s="78"/>
      <c r="BA247" s="78"/>
      <c r="BB247" s="78"/>
      <c r="BC247" s="78"/>
      <c r="BD247" s="78"/>
      <c r="BE247" s="78"/>
      <c r="BF247" s="78"/>
      <c r="BG247" s="79"/>
      <c r="BH247" s="78">
        <v>15.686999999999999</v>
      </c>
      <c r="BI247" s="78">
        <v>26.017999999999997</v>
      </c>
      <c r="BJ247" s="78">
        <v>39699.875</v>
      </c>
      <c r="BK247" s="78">
        <v>6280.0590000000002</v>
      </c>
      <c r="BL247" s="78">
        <v>2173.7340000000004</v>
      </c>
      <c r="BM247" s="78">
        <v>2.5539999999999998</v>
      </c>
      <c r="BN247" s="79"/>
      <c r="BO247" s="78">
        <v>5</v>
      </c>
      <c r="BP247" s="78">
        <v>4</v>
      </c>
      <c r="BQ247" s="78">
        <v>337</v>
      </c>
      <c r="BR247" s="78">
        <v>26</v>
      </c>
      <c r="BS247" s="78">
        <v>266</v>
      </c>
      <c r="BT247" s="78">
        <v>1</v>
      </c>
      <c r="BU247"/>
      <c r="BV247" s="77">
        <v>45375.142999999996</v>
      </c>
      <c r="BW247" s="77">
        <v>410.71899999999999</v>
      </c>
      <c r="BX247" s="77">
        <v>2009.152</v>
      </c>
      <c r="BY247" s="77">
        <v>36.753</v>
      </c>
      <c r="BZ247" s="77">
        <v>237.60400000000001</v>
      </c>
      <c r="CA247" s="77">
        <v>26.619</v>
      </c>
      <c r="CB247" s="77">
        <v>35.116</v>
      </c>
      <c r="CC247" s="77">
        <v>66.820999999999998</v>
      </c>
      <c r="CD247" s="77">
        <v>0</v>
      </c>
    </row>
    <row r="248" spans="1:82">
      <c r="A248" s="77" t="s">
        <v>1849</v>
      </c>
      <c r="B248" s="77">
        <v>196</v>
      </c>
      <c r="C248" s="77">
        <v>9</v>
      </c>
      <c r="D248" s="77">
        <v>12</v>
      </c>
      <c r="E248" s="77">
        <v>2012</v>
      </c>
      <c r="F248" s="77" t="s">
        <v>180</v>
      </c>
      <c r="G248" s="77" t="s">
        <v>1579</v>
      </c>
      <c r="H248" s="77" t="s">
        <v>1580</v>
      </c>
      <c r="I248" s="158"/>
      <c r="J248" s="78">
        <v>45580.192502742902</v>
      </c>
      <c r="K248" s="78">
        <v>425.14915814245279</v>
      </c>
      <c r="L248" s="78">
        <v>593.5833225409126</v>
      </c>
      <c r="M248" s="78">
        <v>10610.755631983789</v>
      </c>
      <c r="N248" s="78">
        <v>8666.2703710945843</v>
      </c>
      <c r="O248" s="78">
        <v>5320.8254821096953</v>
      </c>
      <c r="P248" s="78">
        <v>3292.9395644436199</v>
      </c>
      <c r="Q248" s="78">
        <v>475.80936906632201</v>
      </c>
      <c r="R248" s="78">
        <v>451.57189543455638</v>
      </c>
      <c r="S248" s="78">
        <v>742.47402816514591</v>
      </c>
      <c r="T248" s="79"/>
      <c r="U248" s="78">
        <v>1238848267</v>
      </c>
      <c r="V248" s="78">
        <v>171499</v>
      </c>
      <c r="W248" s="78">
        <v>11552</v>
      </c>
      <c r="X248" s="78">
        <v>1855391</v>
      </c>
      <c r="Y248" s="78">
        <v>2684067</v>
      </c>
      <c r="Z248" s="78">
        <v>2782913</v>
      </c>
      <c r="AA248" s="78">
        <v>661683</v>
      </c>
      <c r="AB248" s="78">
        <v>6240455</v>
      </c>
      <c r="AC248" s="78">
        <v>76687841</v>
      </c>
      <c r="AD248" s="78">
        <v>742.47402816514602</v>
      </c>
      <c r="AE248" s="79"/>
      <c r="AF248" s="78"/>
      <c r="AG248" s="78"/>
      <c r="AH248" s="78"/>
      <c r="AI248" s="78"/>
      <c r="AJ248" s="78"/>
      <c r="AK248" s="78"/>
      <c r="AL248" s="78"/>
      <c r="AM248" s="78"/>
      <c r="AN248" s="78"/>
      <c r="AO248" s="78"/>
      <c r="AP248" s="78"/>
      <c r="AQ248" s="79"/>
      <c r="AR248" s="78"/>
      <c r="AS248" s="78"/>
      <c r="AT248" s="78"/>
      <c r="AU248" s="78"/>
      <c r="AV248" s="78"/>
      <c r="AW248" s="78"/>
      <c r="AX248" s="78"/>
      <c r="AY248" s="79"/>
      <c r="AZ248" s="78"/>
      <c r="BA248" s="78"/>
      <c r="BB248" s="78"/>
      <c r="BC248" s="78"/>
      <c r="BD248" s="78"/>
      <c r="BE248" s="78"/>
      <c r="BF248" s="78"/>
      <c r="BG248" s="79"/>
      <c r="BH248" s="78">
        <v>20.638000000000002</v>
      </c>
      <c r="BI248" s="78">
        <v>30.542000000000002</v>
      </c>
      <c r="BJ248" s="78">
        <v>41265.190999999999</v>
      </c>
      <c r="BK248" s="78">
        <v>6345.1580000000004</v>
      </c>
      <c r="BL248" s="78">
        <v>2720.6509999999998</v>
      </c>
      <c r="BM248" s="78">
        <v>0</v>
      </c>
      <c r="BN248" s="79"/>
      <c r="BO248" s="78">
        <v>5</v>
      </c>
      <c r="BP248" s="78">
        <v>4</v>
      </c>
      <c r="BQ248" s="78">
        <v>351</v>
      </c>
      <c r="BR248" s="78">
        <v>27</v>
      </c>
      <c r="BS248" s="78">
        <v>290</v>
      </c>
      <c r="BT248" s="78">
        <v>0</v>
      </c>
      <c r="BU248"/>
      <c r="BV248" s="77">
        <v>47452.885000000002</v>
      </c>
      <c r="BW248" s="77">
        <v>407.67099999999999</v>
      </c>
      <c r="BX248" s="77">
        <v>2154.7950000000001</v>
      </c>
      <c r="BY248" s="77">
        <v>43.768000000000001</v>
      </c>
      <c r="BZ248" s="77">
        <v>219.667</v>
      </c>
      <c r="CA248" s="77">
        <v>32</v>
      </c>
      <c r="CB248" s="77">
        <v>30.364999999999998</v>
      </c>
      <c r="CC248" s="77">
        <v>41.029000000000003</v>
      </c>
      <c r="CD248" s="77">
        <v>0</v>
      </c>
    </row>
    <row r="249" spans="1:82">
      <c r="A249" s="77" t="s">
        <v>1850</v>
      </c>
      <c r="B249" s="77">
        <v>197</v>
      </c>
      <c r="C249" s="77">
        <v>10</v>
      </c>
      <c r="D249" s="77">
        <v>12</v>
      </c>
      <c r="E249" s="77">
        <v>2013</v>
      </c>
      <c r="F249" s="77" t="s">
        <v>181</v>
      </c>
      <c r="G249" s="77" t="s">
        <v>1579</v>
      </c>
      <c r="H249" s="77" t="s">
        <v>1580</v>
      </c>
      <c r="I249" s="158"/>
      <c r="J249" s="78">
        <v>49113.749436727972</v>
      </c>
      <c r="K249" s="78">
        <v>378.92995093416039</v>
      </c>
      <c r="L249" s="78">
        <v>593.73405482565124</v>
      </c>
      <c r="M249" s="78">
        <v>10520.42187249057</v>
      </c>
      <c r="N249" s="78">
        <v>9175.8326335447582</v>
      </c>
      <c r="O249" s="78">
        <v>5151.6139131086557</v>
      </c>
      <c r="P249" s="78">
        <v>3307.1557063418077</v>
      </c>
      <c r="Q249" s="78">
        <v>483.30254676478103</v>
      </c>
      <c r="R249" s="78">
        <v>441.49634440429372</v>
      </c>
      <c r="S249" s="78">
        <v>697.04892065078866</v>
      </c>
      <c r="T249" s="79"/>
      <c r="U249" s="78">
        <v>1300329740</v>
      </c>
      <c r="V249" s="78">
        <v>171499</v>
      </c>
      <c r="W249" s="78">
        <v>11552</v>
      </c>
      <c r="X249" s="78">
        <v>1855391</v>
      </c>
      <c r="Y249" s="78">
        <v>2704016</v>
      </c>
      <c r="Z249" s="78">
        <v>2814712</v>
      </c>
      <c r="AA249" s="78">
        <v>662045</v>
      </c>
      <c r="AB249" s="78">
        <v>6247860</v>
      </c>
      <c r="AC249" s="78">
        <v>73187648</v>
      </c>
      <c r="AD249" s="78">
        <v>697.04892065078866</v>
      </c>
      <c r="AE249" s="79"/>
      <c r="AF249" s="78"/>
      <c r="AG249" s="78"/>
      <c r="AH249" s="78"/>
      <c r="AI249" s="78"/>
      <c r="AJ249" s="78"/>
      <c r="AK249" s="78"/>
      <c r="AL249" s="78"/>
      <c r="AM249" s="78"/>
      <c r="AN249" s="78"/>
      <c r="AO249" s="78"/>
      <c r="AP249" s="78"/>
      <c r="AQ249" s="79"/>
      <c r="AR249" s="78"/>
      <c r="AS249" s="78"/>
      <c r="AT249" s="78"/>
      <c r="AU249" s="78"/>
      <c r="AV249" s="78"/>
      <c r="AW249" s="78"/>
      <c r="AX249" s="78"/>
      <c r="AY249" s="79"/>
      <c r="AZ249" s="78"/>
      <c r="BA249" s="78"/>
      <c r="BB249" s="78"/>
      <c r="BC249" s="78"/>
      <c r="BD249" s="78"/>
      <c r="BE249" s="78"/>
      <c r="BF249" s="78"/>
      <c r="BG249" s="79"/>
      <c r="BH249" s="78">
        <v>23.021999999999998</v>
      </c>
      <c r="BI249" s="78">
        <v>30.974</v>
      </c>
      <c r="BJ249" s="78">
        <v>44222.076000000001</v>
      </c>
      <c r="BK249" s="78">
        <v>6249.0379999999996</v>
      </c>
      <c r="BL249" s="78">
        <v>2849.0185019999999</v>
      </c>
      <c r="BM249" s="78">
        <v>0</v>
      </c>
      <c r="BN249" s="79"/>
      <c r="BO249" s="78">
        <v>5</v>
      </c>
      <c r="BP249" s="78">
        <v>4</v>
      </c>
      <c r="BQ249" s="78">
        <v>344</v>
      </c>
      <c r="BR249" s="78">
        <v>27</v>
      </c>
      <c r="BS249" s="78">
        <v>282</v>
      </c>
      <c r="BT249" s="78">
        <v>0</v>
      </c>
      <c r="BU249"/>
      <c r="BV249" s="77">
        <v>50279.875999999997</v>
      </c>
      <c r="BW249" s="77">
        <v>382.178</v>
      </c>
      <c r="BX249" s="77">
        <v>2334.4789999999998</v>
      </c>
      <c r="BY249" s="77">
        <v>42.552723</v>
      </c>
      <c r="BZ249" s="77">
        <v>241.50577899999999</v>
      </c>
      <c r="CA249" s="77">
        <v>37.343000000000004</v>
      </c>
      <c r="CB249" s="77">
        <v>9.8000000000000007</v>
      </c>
      <c r="CC249" s="77">
        <v>46.393999999999998</v>
      </c>
      <c r="CD249" s="77">
        <v>0</v>
      </c>
    </row>
    <row r="250" spans="1:82">
      <c r="A250" s="77" t="s">
        <v>1851</v>
      </c>
      <c r="B250" s="77">
        <v>198</v>
      </c>
      <c r="C250" s="77">
        <v>11</v>
      </c>
      <c r="D250" s="77">
        <v>12</v>
      </c>
      <c r="E250" s="77">
        <v>2014</v>
      </c>
      <c r="F250" s="77" t="s">
        <v>182</v>
      </c>
      <c r="G250" s="77" t="s">
        <v>1579</v>
      </c>
      <c r="H250" s="77" t="s">
        <v>1580</v>
      </c>
      <c r="I250" s="158"/>
      <c r="J250" s="78">
        <v>47603.087887397283</v>
      </c>
      <c r="K250" s="78">
        <v>360.22649955336499</v>
      </c>
      <c r="L250" s="78">
        <v>632.32100614440742</v>
      </c>
      <c r="M250" s="78">
        <v>9773.6204262621013</v>
      </c>
      <c r="N250" s="78">
        <v>7637.7589373891151</v>
      </c>
      <c r="O250" s="78">
        <v>4928.4039144159888</v>
      </c>
      <c r="P250" s="78">
        <v>3333.5197647946902</v>
      </c>
      <c r="Q250" s="78">
        <v>464.16356848618398</v>
      </c>
      <c r="R250" s="78">
        <v>448.83397839915909</v>
      </c>
      <c r="S250" s="78">
        <v>705.92509553373645</v>
      </c>
      <c r="T250" s="79"/>
      <c r="U250" s="78">
        <v>1387432982</v>
      </c>
      <c r="V250" s="78">
        <v>150664</v>
      </c>
      <c r="W250" s="78">
        <v>11034</v>
      </c>
      <c r="X250" s="78">
        <v>1874275</v>
      </c>
      <c r="Y250" s="78">
        <v>2735874</v>
      </c>
      <c r="Z250" s="78">
        <v>2836071</v>
      </c>
      <c r="AA250" s="78">
        <v>663872</v>
      </c>
      <c r="AB250" s="78">
        <v>6254106</v>
      </c>
      <c r="AC250" s="78">
        <v>74637975</v>
      </c>
      <c r="AD250" s="78">
        <v>705.92509553373668</v>
      </c>
      <c r="AE250" s="79"/>
      <c r="AF250" s="78"/>
      <c r="AG250" s="78"/>
      <c r="AH250" s="78"/>
      <c r="AI250" s="78"/>
      <c r="AJ250" s="78"/>
      <c r="AK250" s="78"/>
      <c r="AL250" s="78"/>
      <c r="AM250" s="78"/>
      <c r="AN250" s="78"/>
      <c r="AO250" s="78"/>
      <c r="AP250" s="78"/>
      <c r="AQ250" s="79"/>
      <c r="AR250" s="78">
        <v>72585</v>
      </c>
      <c r="AS250" s="78">
        <v>10264</v>
      </c>
      <c r="AT250" s="78">
        <v>18</v>
      </c>
      <c r="AU250" s="78">
        <v>4</v>
      </c>
      <c r="AV250" s="78">
        <v>0</v>
      </c>
      <c r="AW250" s="78">
        <v>11</v>
      </c>
      <c r="AX250" s="78"/>
      <c r="AY250" s="79"/>
      <c r="AZ250" s="78">
        <v>277954.90000000002</v>
      </c>
      <c r="BA250" s="78">
        <v>693982.3</v>
      </c>
      <c r="BB250" s="78">
        <v>66963</v>
      </c>
      <c r="BC250" s="78">
        <v>980</v>
      </c>
      <c r="BD250" s="78">
        <v>0</v>
      </c>
      <c r="BE250" s="78">
        <v>56488.3</v>
      </c>
      <c r="BF250" s="78"/>
      <c r="BG250" s="79"/>
      <c r="BH250" s="78">
        <v>21.643999999999998</v>
      </c>
      <c r="BI250" s="78">
        <v>34.097999999999999</v>
      </c>
      <c r="BJ250" s="78">
        <v>43814.904000000002</v>
      </c>
      <c r="BK250" s="78">
        <v>7325.2569999999996</v>
      </c>
      <c r="BL250" s="78">
        <v>2921.4659999999999</v>
      </c>
      <c r="BM250" s="78">
        <v>0</v>
      </c>
      <c r="BN250" s="79"/>
      <c r="BO250" s="78">
        <v>5</v>
      </c>
      <c r="BP250" s="78">
        <v>4</v>
      </c>
      <c r="BQ250" s="78">
        <v>344</v>
      </c>
      <c r="BR250" s="78">
        <v>28</v>
      </c>
      <c r="BS250" s="78">
        <v>295</v>
      </c>
      <c r="BT250" s="78">
        <v>0</v>
      </c>
      <c r="BU250"/>
      <c r="BV250" s="77">
        <v>51069.317999999999</v>
      </c>
      <c r="BW250" s="77">
        <v>410.82299999999998</v>
      </c>
      <c r="BX250" s="77">
        <v>2221.721</v>
      </c>
      <c r="BY250" s="77">
        <v>99.861999999999995</v>
      </c>
      <c r="BZ250" s="77">
        <v>241.99199999999999</v>
      </c>
      <c r="CA250" s="77">
        <v>31.03</v>
      </c>
      <c r="CB250" s="77">
        <v>0</v>
      </c>
      <c r="CC250" s="77">
        <v>42.622999999999998</v>
      </c>
      <c r="CD250" s="77">
        <v>0</v>
      </c>
    </row>
    <row r="251" spans="1:82">
      <c r="A251" s="77" t="s">
        <v>1852</v>
      </c>
      <c r="B251" s="77">
        <v>199</v>
      </c>
      <c r="C251" s="77">
        <v>12</v>
      </c>
      <c r="D251" s="77">
        <v>12</v>
      </c>
      <c r="E251" s="77">
        <v>2015</v>
      </c>
      <c r="F251" s="77" t="s">
        <v>183</v>
      </c>
      <c r="G251" s="77" t="s">
        <v>1579</v>
      </c>
      <c r="H251" s="77" t="s">
        <v>1580</v>
      </c>
      <c r="I251" s="158"/>
      <c r="J251" s="78">
        <v>43964.597108582573</v>
      </c>
      <c r="K251" s="78">
        <v>357.73485118917682</v>
      </c>
      <c r="L251" s="78">
        <v>664.20084414439987</v>
      </c>
      <c r="M251" s="78">
        <v>9929.6470802058466</v>
      </c>
      <c r="N251" s="78">
        <v>7195.2859271171737</v>
      </c>
      <c r="O251" s="78">
        <v>4913.0575679070562</v>
      </c>
      <c r="P251" s="78">
        <v>3330.7763732709082</v>
      </c>
      <c r="Q251" s="78">
        <v>455.243028130158</v>
      </c>
      <c r="R251" s="78">
        <v>430.43156647720207</v>
      </c>
      <c r="S251" s="78">
        <v>730.60735378092966</v>
      </c>
      <c r="T251" s="79"/>
      <c r="U251" s="78">
        <v>1266882431</v>
      </c>
      <c r="V251" s="78">
        <v>150664</v>
      </c>
      <c r="W251" s="78">
        <v>11034</v>
      </c>
      <c r="X251" s="78">
        <v>1874275</v>
      </c>
      <c r="Y251" s="78">
        <v>2773070</v>
      </c>
      <c r="Z251" s="78">
        <v>2854449</v>
      </c>
      <c r="AA251" s="78">
        <v>662802</v>
      </c>
      <c r="AB251" s="78">
        <v>6265899</v>
      </c>
      <c r="AC251" s="78">
        <v>73575253</v>
      </c>
      <c r="AD251" s="78">
        <v>730.6073537809292</v>
      </c>
      <c r="AE251" s="79"/>
      <c r="AF251" s="78">
        <v>13606317802.405781</v>
      </c>
      <c r="AG251" s="78">
        <v>307846796.78004253</v>
      </c>
      <c r="AH251" s="78">
        <v>138799842.49942389</v>
      </c>
      <c r="AI251" s="78">
        <v>14088425786.78896</v>
      </c>
      <c r="AJ251" s="78">
        <v>9925272888.4866562</v>
      </c>
      <c r="AK251" s="78"/>
      <c r="AL251" s="78"/>
      <c r="AM251" s="78">
        <v>858715173.49227214</v>
      </c>
      <c r="AN251" s="78"/>
      <c r="AO251" s="78"/>
      <c r="AP251" s="78">
        <v>38925378290.453133</v>
      </c>
      <c r="AQ251" s="79"/>
      <c r="AR251" s="78">
        <v>81015</v>
      </c>
      <c r="AS251" s="78">
        <v>16638</v>
      </c>
      <c r="AT251" s="78">
        <v>18</v>
      </c>
      <c r="AU251" s="78">
        <v>4</v>
      </c>
      <c r="AV251" s="78">
        <v>0</v>
      </c>
      <c r="AW251" s="78">
        <v>11</v>
      </c>
      <c r="AX251" s="78"/>
      <c r="AY251" s="79"/>
      <c r="AZ251" s="78">
        <v>315689.89999999991</v>
      </c>
      <c r="BA251" s="78">
        <v>1195496.1000000001</v>
      </c>
      <c r="BB251" s="78">
        <v>66963</v>
      </c>
      <c r="BC251" s="78">
        <v>980</v>
      </c>
      <c r="BD251" s="78">
        <v>0</v>
      </c>
      <c r="BE251" s="78">
        <v>56488.3</v>
      </c>
      <c r="BF251" s="78"/>
      <c r="BG251" s="79"/>
      <c r="BH251" s="78">
        <v>20.632000000000001</v>
      </c>
      <c r="BI251" s="78">
        <v>34.771999999999998</v>
      </c>
      <c r="BJ251" s="78">
        <v>40630.673000000003</v>
      </c>
      <c r="BK251" s="78">
        <v>5997.6769999999997</v>
      </c>
      <c r="BL251" s="78">
        <v>3062.2596900000003</v>
      </c>
      <c r="BM251" s="78">
        <v>0</v>
      </c>
      <c r="BN251" s="79"/>
      <c r="BO251" s="78">
        <v>5</v>
      </c>
      <c r="BP251" s="78">
        <v>4</v>
      </c>
      <c r="BQ251" s="78">
        <v>342</v>
      </c>
      <c r="BR251" s="78">
        <v>30</v>
      </c>
      <c r="BS251" s="78">
        <v>301</v>
      </c>
      <c r="BT251" s="78">
        <v>0</v>
      </c>
      <c r="BU251"/>
      <c r="BV251" s="77">
        <v>46574.142999999996</v>
      </c>
      <c r="BW251" s="77">
        <v>362.14499999999998</v>
      </c>
      <c r="BX251" s="77">
        <v>2321.7920899999999</v>
      </c>
      <c r="BY251" s="77">
        <v>139.851</v>
      </c>
      <c r="BZ251" s="77">
        <v>249.0496</v>
      </c>
      <c r="CA251" s="77">
        <v>42.061</v>
      </c>
      <c r="CB251" s="77">
        <v>6.4850000000000003</v>
      </c>
      <c r="CC251" s="77">
        <v>50.487000000000002</v>
      </c>
      <c r="CD251" s="77">
        <v>0</v>
      </c>
    </row>
    <row r="252" spans="1:82">
      <c r="A252" s="77" t="s">
        <v>1853</v>
      </c>
      <c r="B252" s="77">
        <v>200</v>
      </c>
      <c r="C252" s="77">
        <v>13</v>
      </c>
      <c r="D252" s="77">
        <v>12</v>
      </c>
      <c r="E252" s="77">
        <v>2016</v>
      </c>
      <c r="F252" s="77" t="s">
        <v>156</v>
      </c>
      <c r="G252" s="77" t="s">
        <v>1579</v>
      </c>
      <c r="H252" s="77" t="s">
        <v>1580</v>
      </c>
      <c r="I252" s="158"/>
      <c r="J252" s="78">
        <v>41881.124193220261</v>
      </c>
      <c r="K252" s="78">
        <v>344.7508863063822</v>
      </c>
      <c r="L252" s="78">
        <v>772.58280668986345</v>
      </c>
      <c r="M252" s="78">
        <v>8539.7391525754701</v>
      </c>
      <c r="N252" s="78">
        <v>7645.980139990731</v>
      </c>
      <c r="O252" s="78">
        <v>4891.7307226582316</v>
      </c>
      <c r="P252" s="78">
        <v>3277.8541545411854</v>
      </c>
      <c r="Q252" s="78">
        <v>443.82355147052266</v>
      </c>
      <c r="R252" s="78">
        <v>436.03962478601824</v>
      </c>
      <c r="S252" s="78">
        <v>725.13887980230015</v>
      </c>
      <c r="T252" s="79"/>
      <c r="U252" s="78">
        <v>1140197595</v>
      </c>
      <c r="V252" s="78">
        <v>150664</v>
      </c>
      <c r="W252" s="78">
        <v>11034</v>
      </c>
      <c r="X252" s="78">
        <v>1874275</v>
      </c>
      <c r="Y252" s="78">
        <v>2811702</v>
      </c>
      <c r="Z252" s="78">
        <v>2876995</v>
      </c>
      <c r="AA252" s="78">
        <v>674633</v>
      </c>
      <c r="AB252" s="78">
        <v>6283602</v>
      </c>
      <c r="AC252" s="78">
        <v>74471275.766105443</v>
      </c>
      <c r="AD252" s="78">
        <v>725.13887980230015</v>
      </c>
      <c r="AE252" s="79"/>
      <c r="AF252" s="78">
        <v>13451019482.473419</v>
      </c>
      <c r="AG252" s="78">
        <v>293329417.34335548</v>
      </c>
      <c r="AH252" s="78">
        <v>127810477.7865817</v>
      </c>
      <c r="AI252" s="78">
        <v>13110035342.311211</v>
      </c>
      <c r="AJ252" s="78">
        <v>10562769901.66013</v>
      </c>
      <c r="AK252" s="78"/>
      <c r="AL252" s="78"/>
      <c r="AM252" s="78">
        <v>861810317.67306495</v>
      </c>
      <c r="AN252" s="78"/>
      <c r="AO252" s="78"/>
      <c r="AP252" s="78">
        <v>38406774939.247757</v>
      </c>
      <c r="AQ252" s="79"/>
      <c r="AR252" s="78">
        <v>88529</v>
      </c>
      <c r="AS252" s="78">
        <v>20705</v>
      </c>
      <c r="AT252" s="78">
        <v>21</v>
      </c>
      <c r="AU252" s="78">
        <v>4</v>
      </c>
      <c r="AV252" s="78">
        <v>0</v>
      </c>
      <c r="AW252" s="78">
        <v>12</v>
      </c>
      <c r="AX252" s="78"/>
      <c r="AY252" s="79"/>
      <c r="AZ252" s="78">
        <v>350860.9</v>
      </c>
      <c r="BA252" s="78">
        <v>1488140.4</v>
      </c>
      <c r="BB252" s="78">
        <v>67011.5</v>
      </c>
      <c r="BC252" s="78">
        <v>980</v>
      </c>
      <c r="BD252" s="78">
        <v>0</v>
      </c>
      <c r="BE252" s="78">
        <v>56788.3</v>
      </c>
      <c r="BF252" s="78"/>
      <c r="BG252" s="79"/>
      <c r="BH252" s="78">
        <v>21.396999999999998</v>
      </c>
      <c r="BI252" s="78">
        <v>39.010999999999996</v>
      </c>
      <c r="BJ252" s="78">
        <v>38064.983</v>
      </c>
      <c r="BK252" s="78">
        <v>6391.0280000000002</v>
      </c>
      <c r="BL252" s="78">
        <v>3143.6790000000001</v>
      </c>
      <c r="BM252" s="78">
        <v>0</v>
      </c>
      <c r="BN252" s="79"/>
      <c r="BO252" s="78">
        <v>5</v>
      </c>
      <c r="BP252" s="78">
        <v>4</v>
      </c>
      <c r="BQ252" s="78">
        <v>351</v>
      </c>
      <c r="BR252" s="78">
        <v>27</v>
      </c>
      <c r="BS252" s="78">
        <v>305</v>
      </c>
      <c r="BT252" s="78">
        <v>0</v>
      </c>
      <c r="BU252"/>
      <c r="BV252" s="77">
        <v>44561.743999999999</v>
      </c>
      <c r="BW252" s="77">
        <v>380.06299999999999</v>
      </c>
      <c r="BX252" s="77">
        <v>2288.395</v>
      </c>
      <c r="BY252" s="77">
        <v>100.61499999999999</v>
      </c>
      <c r="BZ252" s="77">
        <v>225.30699999999999</v>
      </c>
      <c r="CA252" s="77">
        <v>49.234000000000002</v>
      </c>
      <c r="CB252" s="77">
        <v>5.6790000000000003</v>
      </c>
      <c r="CC252" s="77">
        <v>49.061</v>
      </c>
      <c r="CD252" s="77">
        <v>0</v>
      </c>
    </row>
    <row r="253" spans="1:82">
      <c r="A253" s="77" t="s">
        <v>1854</v>
      </c>
      <c r="B253" s="77">
        <v>201</v>
      </c>
      <c r="C253" s="77">
        <v>14</v>
      </c>
      <c r="D253" s="77">
        <v>12</v>
      </c>
      <c r="E253" s="77">
        <v>2017</v>
      </c>
      <c r="F253" s="77" t="s">
        <v>157</v>
      </c>
      <c r="G253" s="77" t="s">
        <v>1579</v>
      </c>
      <c r="H253" s="77" t="s">
        <v>1580</v>
      </c>
      <c r="I253" s="158"/>
      <c r="J253" s="78">
        <v>41809.921218359428</v>
      </c>
      <c r="K253" s="78">
        <v>345.08620715627922</v>
      </c>
      <c r="L253" s="78">
        <v>708.66706386298165</v>
      </c>
      <c r="M253" s="78">
        <v>8664.5500797114237</v>
      </c>
      <c r="N253" s="78">
        <v>8579.1384162625891</v>
      </c>
      <c r="O253" s="78">
        <v>4845.624535268641</v>
      </c>
      <c r="P253" s="78">
        <v>3266.2294163105589</v>
      </c>
      <c r="Q253" s="78">
        <v>430.23843255533501</v>
      </c>
      <c r="R253" s="78">
        <v>423.63846232269503</v>
      </c>
      <c r="S253" s="78">
        <v>741.5987107482033</v>
      </c>
      <c r="T253" s="79"/>
      <c r="U253" s="78">
        <v>1212626962</v>
      </c>
      <c r="V253" s="78">
        <v>150664</v>
      </c>
      <c r="W253" s="78">
        <v>11034</v>
      </c>
      <c r="X253" s="78">
        <v>1874275</v>
      </c>
      <c r="Y253" s="78">
        <v>2851491</v>
      </c>
      <c r="Z253" s="78">
        <v>2897153</v>
      </c>
      <c r="AA253" s="78">
        <v>676526</v>
      </c>
      <c r="AB253" s="78">
        <v>6298992</v>
      </c>
      <c r="AC253" s="78">
        <v>73788918.999999985</v>
      </c>
      <c r="AD253" s="78">
        <v>741.5987107482033</v>
      </c>
      <c r="AE253" s="79"/>
      <c r="AF253" s="78">
        <v>13412649041.51079</v>
      </c>
      <c r="AG253" s="78">
        <v>296411212.00285047</v>
      </c>
      <c r="AH253" s="78">
        <v>157158880.98037449</v>
      </c>
      <c r="AI253" s="78">
        <v>13943527094.202591</v>
      </c>
      <c r="AJ253" s="78">
        <v>12011205269.240641</v>
      </c>
      <c r="AK253" s="78"/>
      <c r="AL253" s="78"/>
      <c r="AM253" s="78">
        <v>865272891.88797033</v>
      </c>
      <c r="AN253" s="78"/>
      <c r="AO253" s="78"/>
      <c r="AP253" s="78">
        <v>40686224389.825218</v>
      </c>
      <c r="AQ253" s="79"/>
      <c r="AR253" s="78">
        <v>95136</v>
      </c>
      <c r="AS253" s="78">
        <v>23682</v>
      </c>
      <c r="AT253" s="78">
        <v>27</v>
      </c>
      <c r="AU253" s="78">
        <v>4</v>
      </c>
      <c r="AV253" s="78">
        <v>0</v>
      </c>
      <c r="AW253" s="78">
        <v>13</v>
      </c>
      <c r="AX253" s="78"/>
      <c r="AY253" s="79"/>
      <c r="AZ253" s="78">
        <v>382682.29999999981</v>
      </c>
      <c r="BA253" s="78">
        <v>1727704.9000000011</v>
      </c>
      <c r="BB253" s="78">
        <v>67118.5</v>
      </c>
      <c r="BC253" s="78">
        <v>980</v>
      </c>
      <c r="BD253" s="78">
        <v>0</v>
      </c>
      <c r="BE253" s="78">
        <v>60604.3</v>
      </c>
      <c r="BF253" s="78"/>
      <c r="BG253" s="79"/>
      <c r="BH253" s="78">
        <v>21.536000000000001</v>
      </c>
      <c r="BI253" s="78">
        <v>36.5</v>
      </c>
      <c r="BJ253" s="78">
        <v>37506.659</v>
      </c>
      <c r="BK253" s="78">
        <v>6743.7380000000003</v>
      </c>
      <c r="BL253" s="78">
        <v>3035.0839999999998</v>
      </c>
      <c r="BM253" s="78">
        <v>0</v>
      </c>
      <c r="BN253" s="79"/>
      <c r="BO253" s="78">
        <v>5</v>
      </c>
      <c r="BP253" s="78">
        <v>4</v>
      </c>
      <c r="BQ253" s="78">
        <v>336</v>
      </c>
      <c r="BR253" s="78">
        <v>26</v>
      </c>
      <c r="BS253" s="78">
        <v>289</v>
      </c>
      <c r="BT253" s="78">
        <v>0</v>
      </c>
      <c r="BU253"/>
      <c r="BV253" s="77">
        <v>44119.483999999997</v>
      </c>
      <c r="BW253" s="77">
        <v>459.03699999999998</v>
      </c>
      <c r="BX253" s="77">
        <v>2296.1370000000002</v>
      </c>
      <c r="BY253" s="77">
        <v>43.228999999999999</v>
      </c>
      <c r="BZ253" s="77">
        <v>208.77600000000001</v>
      </c>
      <c r="CA253" s="77">
        <v>71.941999999999993</v>
      </c>
      <c r="CB253" s="77">
        <v>0</v>
      </c>
      <c r="CC253" s="77">
        <v>144.91200000000001</v>
      </c>
      <c r="CD253" s="77">
        <v>0</v>
      </c>
    </row>
    <row r="254" spans="1:82">
      <c r="A254" s="77" t="s">
        <v>1855</v>
      </c>
      <c r="B254" s="77">
        <v>202</v>
      </c>
      <c r="C254" s="77">
        <v>15</v>
      </c>
      <c r="D254" s="77">
        <v>12</v>
      </c>
      <c r="E254" s="77">
        <v>2018</v>
      </c>
      <c r="F254" s="77" t="s">
        <v>184</v>
      </c>
      <c r="G254" s="1029" t="s">
        <v>1579</v>
      </c>
      <c r="H254" s="77" t="s">
        <v>1580</v>
      </c>
      <c r="I254" s="158"/>
      <c r="J254" s="78">
        <v>40848.600156321096</v>
      </c>
      <c r="K254" s="78">
        <v>325.8498613408251</v>
      </c>
      <c r="L254" s="78">
        <v>662.74239864830804</v>
      </c>
      <c r="M254" s="78">
        <v>8840.0675952271831</v>
      </c>
      <c r="N254" s="78">
        <v>7282.5309989621564</v>
      </c>
      <c r="O254" s="78">
        <v>4776.2732723959371</v>
      </c>
      <c r="P254" s="78">
        <v>3249.4758748387444</v>
      </c>
      <c r="Q254" s="78">
        <v>400.00848182077902</v>
      </c>
      <c r="R254" s="78">
        <v>428.17444810989986</v>
      </c>
      <c r="S254" s="78">
        <v>774.26620898403121</v>
      </c>
      <c r="T254" s="79"/>
      <c r="U254" s="78">
        <v>1314316661</v>
      </c>
      <c r="V254" s="78">
        <v>150664</v>
      </c>
      <c r="W254" s="78">
        <v>11034</v>
      </c>
      <c r="X254" s="78">
        <v>1874275</v>
      </c>
      <c r="Y254" s="78">
        <v>2890519</v>
      </c>
      <c r="Z254" s="78">
        <v>2910368</v>
      </c>
      <c r="AA254" s="78">
        <v>679823</v>
      </c>
      <c r="AB254" s="78">
        <v>6311190</v>
      </c>
      <c r="AC254" s="78">
        <v>74286707</v>
      </c>
      <c r="AD254" s="78">
        <v>774.26620898403121</v>
      </c>
      <c r="AE254" s="79"/>
      <c r="AF254" s="78">
        <v>13530560577.689171</v>
      </c>
      <c r="AG254" s="78">
        <v>270278600.7794311</v>
      </c>
      <c r="AH254" s="78">
        <v>148419510.42541641</v>
      </c>
      <c r="AI254" s="78">
        <v>13906633243.90263</v>
      </c>
      <c r="AJ254" s="78">
        <v>10929912046.53912</v>
      </c>
      <c r="AK254" s="78"/>
      <c r="AL254" s="78"/>
      <c r="AM254" s="78">
        <v>868742313.41225088</v>
      </c>
      <c r="AN254" s="78"/>
      <c r="AO254" s="78"/>
      <c r="AP254" s="78">
        <v>39654546292.748024</v>
      </c>
      <c r="AQ254" s="79"/>
      <c r="AR254" s="78">
        <v>109539</v>
      </c>
      <c r="AS254" s="78">
        <v>26550</v>
      </c>
      <c r="AT254" s="78">
        <v>30</v>
      </c>
      <c r="AU254" s="78">
        <v>4</v>
      </c>
      <c r="AV254" s="78">
        <v>0</v>
      </c>
      <c r="AW254" s="78">
        <v>13</v>
      </c>
      <c r="AX254" s="78"/>
      <c r="AY254" s="79"/>
      <c r="AZ254" s="78">
        <v>443554.80000000377</v>
      </c>
      <c r="BA254" s="78">
        <v>1983176.1</v>
      </c>
      <c r="BB254" s="78">
        <v>67177</v>
      </c>
      <c r="BC254" s="78">
        <v>980</v>
      </c>
      <c r="BD254" s="78">
        <v>0</v>
      </c>
      <c r="BE254" s="78">
        <v>60604.3</v>
      </c>
      <c r="BF254" s="78"/>
      <c r="BG254" s="79"/>
      <c r="BH254" s="78">
        <v>20.196999999999999</v>
      </c>
      <c r="BI254" s="78">
        <v>37.473999999999997</v>
      </c>
      <c r="BJ254" s="78">
        <v>37300.392999999996</v>
      </c>
      <c r="BK254" s="78">
        <v>6855.2443700000003</v>
      </c>
      <c r="BL254" s="78">
        <v>3068.44</v>
      </c>
      <c r="BM254" s="78">
        <v>0</v>
      </c>
      <c r="BN254" s="79"/>
      <c r="BO254" s="78">
        <v>5</v>
      </c>
      <c r="BP254" s="78">
        <v>4</v>
      </c>
      <c r="BQ254" s="78">
        <v>338</v>
      </c>
      <c r="BR254" s="78">
        <v>27</v>
      </c>
      <c r="BS254" s="78">
        <v>281</v>
      </c>
      <c r="BT254" s="78">
        <v>0</v>
      </c>
      <c r="BU254"/>
      <c r="BV254" s="77">
        <v>44124.178999999996</v>
      </c>
      <c r="BW254" s="77">
        <v>384.16</v>
      </c>
      <c r="BX254" s="77">
        <v>2333.768</v>
      </c>
      <c r="BY254" s="77">
        <v>98.924000000000007</v>
      </c>
      <c r="BZ254" s="77">
        <v>181.244</v>
      </c>
      <c r="CA254" s="77">
        <v>55.328000000000003</v>
      </c>
      <c r="CB254" s="77">
        <v>4.49</v>
      </c>
      <c r="CC254" s="77">
        <v>99.655370000000005</v>
      </c>
      <c r="CD254" s="77">
        <v>0</v>
      </c>
    </row>
    <row r="255" spans="1:82">
      <c r="A255" s="77" t="s">
        <v>1856</v>
      </c>
      <c r="B255" s="77">
        <v>203</v>
      </c>
      <c r="C255" s="77">
        <v>16</v>
      </c>
      <c r="D255" s="77">
        <v>12</v>
      </c>
      <c r="E255" s="77">
        <v>2019</v>
      </c>
      <c r="F255" s="77" t="s">
        <v>159</v>
      </c>
      <c r="G255" s="1029" t="s">
        <v>1579</v>
      </c>
      <c r="H255" s="77" t="s">
        <v>1580</v>
      </c>
      <c r="I255" s="158"/>
      <c r="J255" s="78">
        <v>38754.608926732602</v>
      </c>
      <c r="K255" s="78">
        <v>296.94263695983449</v>
      </c>
      <c r="L255" s="78">
        <v>668.25116696367695</v>
      </c>
      <c r="M255" s="78">
        <v>8069.7824797372559</v>
      </c>
      <c r="N255" s="78">
        <v>7015.8900725829626</v>
      </c>
      <c r="O255" s="78">
        <v>4661.2853460904125</v>
      </c>
      <c r="P255" s="78">
        <v>3239.6490738366169</v>
      </c>
      <c r="Q255" s="78">
        <v>389.99451758786199</v>
      </c>
      <c r="R255" s="78">
        <v>402.68346436148204</v>
      </c>
      <c r="S255" s="78">
        <v>773.34113865840527</v>
      </c>
      <c r="T255" s="79"/>
      <c r="U255" s="78">
        <v>1251831564</v>
      </c>
      <c r="V255" s="78">
        <v>150664</v>
      </c>
      <c r="W255" s="78">
        <v>11034</v>
      </c>
      <c r="X255" s="78">
        <v>1874275</v>
      </c>
      <c r="Y255" s="78">
        <v>2927908</v>
      </c>
      <c r="Z255" s="78">
        <v>2918277</v>
      </c>
      <c r="AA255" s="78">
        <v>672694</v>
      </c>
      <c r="AB255" s="78">
        <v>6319772</v>
      </c>
      <c r="AC255" s="78">
        <v>71008405.000000015</v>
      </c>
      <c r="AD255" s="78">
        <v>773.34113865840527</v>
      </c>
      <c r="AE255" s="79"/>
      <c r="AF255" s="78">
        <v>12990998302.337629</v>
      </c>
      <c r="AG255" s="78">
        <v>261049100.82760397</v>
      </c>
      <c r="AH255" s="78">
        <v>154672285.04402807</v>
      </c>
      <c r="AI255" s="78">
        <v>13210489317.775579</v>
      </c>
      <c r="AJ255" s="78">
        <v>10469382060.087299</v>
      </c>
      <c r="AK255" s="78">
        <v>0</v>
      </c>
      <c r="AL255" s="78">
        <v>0</v>
      </c>
      <c r="AM255" s="78">
        <v>860705371.18185556</v>
      </c>
      <c r="AN255" s="78">
        <v>0</v>
      </c>
      <c r="AO255" s="78">
        <v>0</v>
      </c>
      <c r="AP255" s="78">
        <v>37947296437.253998</v>
      </c>
      <c r="AQ255" s="79"/>
      <c r="AR255" s="78">
        <v>109463</v>
      </c>
      <c r="AS255" s="78">
        <v>28776</v>
      </c>
      <c r="AT255" s="78">
        <v>31</v>
      </c>
      <c r="AU255" s="78">
        <v>5</v>
      </c>
      <c r="AV255" s="78">
        <v>0</v>
      </c>
      <c r="AW255" s="78">
        <v>15</v>
      </c>
      <c r="AX255" s="78"/>
      <c r="AY255" s="79"/>
      <c r="AZ255" s="78">
        <v>452998.20000000013</v>
      </c>
      <c r="BA255" s="78">
        <v>2240186.5</v>
      </c>
      <c r="BB255" s="78">
        <v>67196.800000000003</v>
      </c>
      <c r="BC255" s="78">
        <v>999.9</v>
      </c>
      <c r="BD255" s="78">
        <v>0</v>
      </c>
      <c r="BE255" s="78">
        <v>68604.989000000001</v>
      </c>
      <c r="BF255" s="78"/>
      <c r="BG255" s="79"/>
      <c r="BH255" s="78">
        <v>18.821999999999999</v>
      </c>
      <c r="BI255" s="78">
        <v>31.578000000000003</v>
      </c>
      <c r="BJ255" s="78">
        <v>35621.557359999999</v>
      </c>
      <c r="BK255" s="78">
        <v>6460.7950000000001</v>
      </c>
      <c r="BL255" s="78">
        <v>3163.647712</v>
      </c>
      <c r="BM255" s="78">
        <v>0</v>
      </c>
      <c r="BN255" s="79"/>
      <c r="BO255" s="78">
        <v>5</v>
      </c>
      <c r="BP255" s="78">
        <v>4</v>
      </c>
      <c r="BQ255" s="78">
        <v>338</v>
      </c>
      <c r="BR255" s="78">
        <v>27</v>
      </c>
      <c r="BS255" s="78">
        <v>282</v>
      </c>
      <c r="BT255" s="78">
        <v>0</v>
      </c>
      <c r="BU255"/>
      <c r="BV255" s="77">
        <v>42209.482000000004</v>
      </c>
      <c r="BW255" s="77">
        <v>419.37900000000002</v>
      </c>
      <c r="BX255" s="77">
        <v>2320.4097120000001</v>
      </c>
      <c r="BY255" s="77">
        <v>68.430819999999997</v>
      </c>
      <c r="BZ255" s="77">
        <v>171.30054000000001</v>
      </c>
      <c r="CA255" s="77">
        <v>35.561</v>
      </c>
      <c r="CB255" s="77">
        <v>0</v>
      </c>
      <c r="CC255" s="77">
        <v>71.837000000000003</v>
      </c>
      <c r="CD255" s="77">
        <v>0</v>
      </c>
    </row>
    <row r="256" spans="1:82">
      <c r="A256" s="77" t="s">
        <v>1857</v>
      </c>
      <c r="B256" s="77">
        <v>204</v>
      </c>
      <c r="C256" s="77">
        <v>17</v>
      </c>
      <c r="D256" s="77">
        <v>12</v>
      </c>
      <c r="E256" s="77">
        <v>2020</v>
      </c>
      <c r="F256" s="77" t="s">
        <v>160</v>
      </c>
      <c r="G256" s="77" t="s">
        <v>1579</v>
      </c>
      <c r="H256" s="77" t="s">
        <v>1580</v>
      </c>
      <c r="I256" s="158"/>
      <c r="J256" s="78">
        <v>34758.761738023655</v>
      </c>
      <c r="K256" s="78">
        <v>309.20471413901709</v>
      </c>
      <c r="L256" s="78">
        <v>775.27549347302818</v>
      </c>
      <c r="M256" s="78">
        <v>7938.2548657061061</v>
      </c>
      <c r="N256" s="78">
        <v>6943.3971130802847</v>
      </c>
      <c r="O256" s="78">
        <v>4102.9283533568778</v>
      </c>
      <c r="P256" s="78">
        <v>3071.5692027344758</v>
      </c>
      <c r="Q256" s="78">
        <v>372.80258109686002</v>
      </c>
      <c r="R256" s="78">
        <v>391.62342416573915</v>
      </c>
      <c r="S256" s="78">
        <v>776.23723604706288</v>
      </c>
      <c r="T256" s="79"/>
      <c r="U256" s="78">
        <v>1192643062</v>
      </c>
      <c r="V256" s="78">
        <v>147246</v>
      </c>
      <c r="W256" s="78">
        <v>13605</v>
      </c>
      <c r="X256" s="78">
        <v>1934632</v>
      </c>
      <c r="Y256" s="78">
        <v>2964119</v>
      </c>
      <c r="Z256" s="78">
        <v>2931842</v>
      </c>
      <c r="AA256" s="78">
        <v>677907</v>
      </c>
      <c r="AB256" s="78">
        <v>6322897</v>
      </c>
      <c r="AC256" s="78">
        <v>69422992.999999985</v>
      </c>
      <c r="AD256" s="78">
        <v>776.23723604706288</v>
      </c>
      <c r="AE256" s="79"/>
      <c r="AF256" s="78">
        <v>12112193263.318901</v>
      </c>
      <c r="AG256" s="78">
        <v>248596026.59446499</v>
      </c>
      <c r="AH256" s="78">
        <v>189845831.9002811</v>
      </c>
      <c r="AI256" s="78">
        <v>13290169834.35038</v>
      </c>
      <c r="AJ256" s="78">
        <v>10665296252.643299</v>
      </c>
      <c r="AK256" s="78">
        <v>0</v>
      </c>
      <c r="AL256" s="78">
        <v>0</v>
      </c>
      <c r="AM256" s="78">
        <v>825208307.35085309</v>
      </c>
      <c r="AN256" s="78">
        <v>0</v>
      </c>
      <c r="AO256" s="78">
        <v>0</v>
      </c>
      <c r="AP256" s="78">
        <v>37331309516.15818</v>
      </c>
      <c r="AQ256" s="79"/>
      <c r="AR256" s="78">
        <v>116910</v>
      </c>
      <c r="AS256" s="78">
        <v>30471</v>
      </c>
      <c r="AT256" s="78">
        <v>30</v>
      </c>
      <c r="AU256" s="78">
        <v>5</v>
      </c>
      <c r="AV256" s="78">
        <v>0</v>
      </c>
      <c r="AW256" s="78">
        <v>18</v>
      </c>
      <c r="AX256" s="78"/>
      <c r="AY256" s="79"/>
      <c r="AZ256" s="78">
        <v>490841.90000000008</v>
      </c>
      <c r="BA256" s="78">
        <v>2424148.1</v>
      </c>
      <c r="BB256" s="78">
        <v>67177.3</v>
      </c>
      <c r="BC256" s="78">
        <v>999.9</v>
      </c>
      <c r="BD256" s="78">
        <v>0</v>
      </c>
      <c r="BE256" s="78">
        <v>123598.961</v>
      </c>
      <c r="BF256" s="78"/>
      <c r="BG256" s="79"/>
      <c r="BH256" s="78">
        <v>15.414</v>
      </c>
      <c r="BI256" s="78">
        <v>36.762</v>
      </c>
      <c r="BJ256" s="78">
        <v>31596.423559999999</v>
      </c>
      <c r="BK256" s="78">
        <v>6367.6409999999996</v>
      </c>
      <c r="BL256" s="78">
        <v>2875.2900000000004</v>
      </c>
      <c r="BM256" s="78">
        <v>0</v>
      </c>
      <c r="BN256" s="79"/>
      <c r="BO256" s="78">
        <v>5</v>
      </c>
      <c r="BP256" s="78">
        <v>4</v>
      </c>
      <c r="BQ256" s="78">
        <v>341</v>
      </c>
      <c r="BR256" s="78">
        <v>25</v>
      </c>
      <c r="BS256" s="78">
        <v>281</v>
      </c>
      <c r="BT256" s="78">
        <v>0</v>
      </c>
      <c r="BU256"/>
      <c r="BV256" s="77">
        <v>38292.248</v>
      </c>
      <c r="BW256" s="77">
        <v>295.91899999999998</v>
      </c>
      <c r="BX256" s="77">
        <v>1778.1579999999999</v>
      </c>
      <c r="BY256" s="77">
        <v>67.761259999999993</v>
      </c>
      <c r="BZ256" s="77">
        <v>215.16929999999999</v>
      </c>
      <c r="CA256" s="77">
        <v>157.37700000000001</v>
      </c>
      <c r="CB256" s="77">
        <v>4.8630000000000004</v>
      </c>
      <c r="CC256" s="77">
        <v>80.034999999999997</v>
      </c>
      <c r="CD256" s="77">
        <v>0</v>
      </c>
    </row>
    <row r="257" spans="1:82">
      <c r="A257" s="77" t="s">
        <v>1858</v>
      </c>
      <c r="B257" s="77">
        <v>204</v>
      </c>
      <c r="C257" s="77">
        <v>18</v>
      </c>
      <c r="D257" s="77">
        <v>12</v>
      </c>
      <c r="E257" s="77">
        <v>2021</v>
      </c>
      <c r="F257" s="77" t="s">
        <v>161</v>
      </c>
      <c r="G257" s="77" t="s">
        <v>1579</v>
      </c>
      <c r="H257" s="77" t="s">
        <v>1580</v>
      </c>
      <c r="I257" s="158"/>
      <c r="J257" s="78">
        <v>39386.34165899855</v>
      </c>
      <c r="K257" s="78">
        <v>336.43983535306648</v>
      </c>
      <c r="L257" s="78">
        <v>720.24891262332949</v>
      </c>
      <c r="M257" s="78">
        <v>8752.9940950574291</v>
      </c>
      <c r="N257" s="78">
        <v>7184.6135503713231</v>
      </c>
      <c r="O257" s="78">
        <v>3994.2836234697447</v>
      </c>
      <c r="P257" s="78">
        <v>3166.0559420623326</v>
      </c>
      <c r="Q257" s="78">
        <v>368.47373639679398</v>
      </c>
      <c r="R257" s="78">
        <v>408.36469404217371</v>
      </c>
      <c r="S257" s="78">
        <v>738.65963300716294</v>
      </c>
      <c r="T257" s="79"/>
      <c r="U257" s="78">
        <v>1309678874</v>
      </c>
      <c r="V257" s="78">
        <v>147246</v>
      </c>
      <c r="W257" s="78">
        <v>13605</v>
      </c>
      <c r="X257" s="78">
        <v>1934632</v>
      </c>
      <c r="Y257" s="78">
        <v>2986528</v>
      </c>
      <c r="Z257" s="78">
        <v>2938841</v>
      </c>
      <c r="AA257" s="78">
        <v>681369</v>
      </c>
      <c r="AB257" s="78">
        <v>6310875</v>
      </c>
      <c r="AC257" s="78">
        <v>70227482.999999985</v>
      </c>
      <c r="AD257" s="78">
        <v>738.65963300716294</v>
      </c>
      <c r="AE257" s="79"/>
      <c r="AF257" s="78">
        <v>13094534753.52319</v>
      </c>
      <c r="AG257" s="78">
        <v>269762944.47443163</v>
      </c>
      <c r="AH257" s="78">
        <v>154807157.220433</v>
      </c>
      <c r="AI257" s="78">
        <v>14525342863.067989</v>
      </c>
      <c r="AJ257" s="78">
        <v>10768178411.05953</v>
      </c>
      <c r="AK257" s="78">
        <v>0</v>
      </c>
      <c r="AL257" s="78">
        <v>0</v>
      </c>
      <c r="AM257" s="78">
        <v>828389987.96906865</v>
      </c>
      <c r="AN257" s="78">
        <v>0</v>
      </c>
      <c r="AO257" s="78">
        <v>0</v>
      </c>
      <c r="AP257" s="78">
        <v>39641016117.314644</v>
      </c>
      <c r="AQ257" s="79"/>
      <c r="AR257" s="78">
        <v>131981</v>
      </c>
      <c r="AS257" s="78">
        <v>31763</v>
      </c>
      <c r="AT257" s="78">
        <v>29</v>
      </c>
      <c r="AU257" s="78">
        <v>5</v>
      </c>
      <c r="AV257" s="78">
        <v>0</v>
      </c>
      <c r="AW257" s="78">
        <v>19</v>
      </c>
      <c r="AX257" s="78"/>
      <c r="AY257" s="79"/>
      <c r="AZ257" s="78">
        <v>559412.10000002466</v>
      </c>
      <c r="BA257" s="78">
        <v>2536460.6000000439</v>
      </c>
      <c r="BB257" s="78">
        <v>62927.3</v>
      </c>
      <c r="BC257" s="78">
        <v>999.9</v>
      </c>
      <c r="BD257" s="78">
        <v>0</v>
      </c>
      <c r="BE257" s="78">
        <v>126189.341</v>
      </c>
      <c r="BF257" s="78"/>
      <c r="BG257" s="79"/>
      <c r="BH257" s="78">
        <v>16.28</v>
      </c>
      <c r="BI257" s="78">
        <v>50.489999999999995</v>
      </c>
      <c r="BJ257" s="78">
        <v>36218.053999999996</v>
      </c>
      <c r="BK257" s="78">
        <v>6530.6019999999999</v>
      </c>
      <c r="BL257" s="78">
        <v>3299.7429999999999</v>
      </c>
      <c r="BM257" s="78">
        <v>0</v>
      </c>
      <c r="BN257" s="79"/>
      <c r="BO257" s="78">
        <v>6</v>
      </c>
      <c r="BP257" s="78">
        <v>4</v>
      </c>
      <c r="BQ257" s="78">
        <v>342</v>
      </c>
      <c r="BR257" s="78">
        <v>24</v>
      </c>
      <c r="BS257" s="78">
        <v>296</v>
      </c>
      <c r="BT257" s="78">
        <v>0</v>
      </c>
      <c r="BU257"/>
      <c r="BV257" s="77">
        <v>42593.192000000003</v>
      </c>
      <c r="BW257" s="77">
        <v>365.83600000000001</v>
      </c>
      <c r="BX257" s="77">
        <v>2380.511</v>
      </c>
      <c r="BY257" s="77">
        <v>90.200999999999993</v>
      </c>
      <c r="BZ257" s="77">
        <v>446.435</v>
      </c>
      <c r="CA257" s="77">
        <v>130.88200000000001</v>
      </c>
      <c r="CB257" s="77">
        <v>9.4090000000000007</v>
      </c>
      <c r="CC257" s="77">
        <v>98.703000000000003</v>
      </c>
      <c r="CD257" s="77">
        <v>0</v>
      </c>
    </row>
    <row r="258" spans="1:82">
      <c r="A258" s="77" t="s">
        <v>1859</v>
      </c>
      <c r="B258" s="77">
        <v>204</v>
      </c>
      <c r="C258" s="77">
        <v>19</v>
      </c>
      <c r="D258" s="77">
        <v>12</v>
      </c>
      <c r="E258" s="77">
        <v>2022</v>
      </c>
      <c r="F258" s="77" t="s">
        <v>162</v>
      </c>
      <c r="G258" s="77" t="s">
        <v>1579</v>
      </c>
      <c r="H258" s="77" t="s">
        <v>1580</v>
      </c>
      <c r="I258" s="158"/>
      <c r="J258" s="78">
        <v>35448.829412961604</v>
      </c>
      <c r="K258" s="78">
        <v>322.60721766071623</v>
      </c>
      <c r="L258" s="78">
        <v>609.06941714398044</v>
      </c>
      <c r="M258" s="78">
        <v>8644.3926169074821</v>
      </c>
      <c r="N258" s="78">
        <v>7786.8508981652913</v>
      </c>
      <c r="O258" s="78">
        <v>4221.1763804539742</v>
      </c>
      <c r="P258" s="78">
        <v>3144.7961784704808</v>
      </c>
      <c r="Q258" s="78">
        <v>371.47312145788982</v>
      </c>
      <c r="R258" s="78">
        <v>424.53058115096098</v>
      </c>
      <c r="S258" s="78">
        <v>726.29608906916178</v>
      </c>
      <c r="T258" s="79"/>
      <c r="U258" s="78">
        <v>1589253843</v>
      </c>
      <c r="V258" s="78">
        <v>147246</v>
      </c>
      <c r="W258" s="78">
        <v>13605</v>
      </c>
      <c r="X258" s="78">
        <v>1934632</v>
      </c>
      <c r="Y258" s="78">
        <v>3023394</v>
      </c>
      <c r="Z258" s="78">
        <v>2950826</v>
      </c>
      <c r="AA258" s="78">
        <v>687111</v>
      </c>
      <c r="AB258" s="78">
        <v>6310075</v>
      </c>
      <c r="AC258" s="78">
        <v>73924504.999999985</v>
      </c>
      <c r="AD258" s="78">
        <v>726.29608906916178</v>
      </c>
      <c r="AE258" s="79"/>
      <c r="AF258" s="78">
        <v>12465353593.275389</v>
      </c>
      <c r="AG258" s="78">
        <v>266351991.90202582</v>
      </c>
      <c r="AH258" s="78">
        <v>154763316.16491792</v>
      </c>
      <c r="AI258" s="78">
        <v>14107137430.05969</v>
      </c>
      <c r="AJ258" s="78">
        <v>12301620705.62878</v>
      </c>
      <c r="AK258" s="78">
        <v>0</v>
      </c>
      <c r="AL258" s="78">
        <v>0</v>
      </c>
      <c r="AM258" s="78">
        <v>814802912.2559799</v>
      </c>
      <c r="AN258" s="78">
        <v>0</v>
      </c>
      <c r="AO258" s="78">
        <v>0</v>
      </c>
      <c r="AP258" s="78">
        <v>40110029949.286789</v>
      </c>
      <c r="AQ258" s="79"/>
      <c r="AR258" s="78">
        <v>141662</v>
      </c>
      <c r="AS258" s="78">
        <v>32603</v>
      </c>
      <c r="AT258" s="78">
        <v>29</v>
      </c>
      <c r="AU258" s="78">
        <v>5</v>
      </c>
      <c r="AV258" s="78">
        <v>0</v>
      </c>
      <c r="AW258" s="78">
        <v>20</v>
      </c>
      <c r="AX258" s="78"/>
      <c r="AY258" s="79"/>
      <c r="AZ258" s="78">
        <v>610247.70000006526</v>
      </c>
      <c r="BA258" s="78">
        <v>2706562.6000000634</v>
      </c>
      <c r="BB258" s="78">
        <v>62927.3</v>
      </c>
      <c r="BC258" s="78">
        <v>999.9</v>
      </c>
      <c r="BD258" s="78">
        <v>0</v>
      </c>
      <c r="BE258" s="78">
        <v>127359.34099999999</v>
      </c>
      <c r="BF258" s="78"/>
      <c r="BG258" s="79"/>
      <c r="BH258" s="78"/>
      <c r="BI258" s="78"/>
      <c r="BJ258" s="78"/>
      <c r="BK258" s="78"/>
      <c r="BL258" s="78"/>
      <c r="BM258" s="78"/>
      <c r="BN258" s="79"/>
      <c r="BO258" s="78"/>
      <c r="BP258" s="78"/>
      <c r="BQ258" s="78"/>
      <c r="BR258" s="78"/>
      <c r="BS258" s="78"/>
      <c r="BT258" s="78"/>
      <c r="BU258"/>
      <c r="BV258" s="77"/>
      <c r="BW258" s="77"/>
      <c r="BX258" s="77"/>
      <c r="BY258" s="77"/>
      <c r="BZ258" s="77"/>
      <c r="CA258" s="77"/>
      <c r="CB258" s="77"/>
      <c r="CC258" s="77"/>
      <c r="CD258" s="77"/>
    </row>
    <row r="259" spans="1:82">
      <c r="A259" s="77" t="s">
        <v>2537</v>
      </c>
      <c r="B259" s="77">
        <v>204</v>
      </c>
      <c r="C259" s="77">
        <v>20</v>
      </c>
      <c r="D259" s="77">
        <v>12</v>
      </c>
      <c r="E259" s="77">
        <v>2023</v>
      </c>
      <c r="F259" s="77" t="s">
        <v>2526</v>
      </c>
      <c r="G259" s="77" t="s">
        <v>1579</v>
      </c>
      <c r="H259" s="77" t="s">
        <v>1580</v>
      </c>
      <c r="I259" s="158"/>
      <c r="J259" s="78"/>
      <c r="K259" s="78"/>
      <c r="L259" s="78"/>
      <c r="M259" s="78"/>
      <c r="N259" s="78"/>
      <c r="O259" s="78"/>
      <c r="P259" s="78"/>
      <c r="Q259" s="78"/>
      <c r="R259" s="78"/>
      <c r="S259" s="78"/>
      <c r="T259" s="79"/>
      <c r="U259" s="78"/>
      <c r="V259" s="78"/>
      <c r="W259" s="78"/>
      <c r="X259" s="78"/>
      <c r="Y259" s="78"/>
      <c r="Z259" s="78"/>
      <c r="AA259" s="78"/>
      <c r="AB259" s="78"/>
      <c r="AC259" s="78"/>
      <c r="AD259" s="78"/>
      <c r="AE259" s="79"/>
      <c r="AF259" s="78"/>
      <c r="AG259" s="78"/>
      <c r="AH259" s="78"/>
      <c r="AI259" s="78"/>
      <c r="AJ259" s="78"/>
      <c r="AK259" s="78"/>
      <c r="AL259" s="78"/>
      <c r="AM259" s="78"/>
      <c r="AN259" s="78"/>
      <c r="AO259" s="78"/>
      <c r="AP259" s="78"/>
      <c r="AQ259" s="79"/>
      <c r="AR259" s="78">
        <v>151741</v>
      </c>
      <c r="AS259" s="78">
        <v>33018</v>
      </c>
      <c r="AT259" s="78">
        <v>29</v>
      </c>
      <c r="AU259" s="78">
        <v>5</v>
      </c>
      <c r="AV259" s="78">
        <v>0</v>
      </c>
      <c r="AW259" s="78">
        <v>23</v>
      </c>
      <c r="AX259" s="78"/>
      <c r="AY259" s="79"/>
      <c r="AZ259" s="78">
        <v>660321.60000010696</v>
      </c>
      <c r="BA259" s="78">
        <v>2818806.4000000805</v>
      </c>
      <c r="BB259" s="78">
        <v>62927.3</v>
      </c>
      <c r="BC259" s="78">
        <v>999.9</v>
      </c>
      <c r="BD259" s="78">
        <v>0</v>
      </c>
      <c r="BE259" s="78">
        <v>129466.06899999999</v>
      </c>
      <c r="BF259" s="78"/>
      <c r="BG259" s="79"/>
      <c r="BH259" s="78"/>
      <c r="BI259" s="78"/>
      <c r="BJ259" s="78"/>
      <c r="BK259" s="78"/>
      <c r="BL259" s="78"/>
      <c r="BM259" s="78"/>
      <c r="BN259" s="79"/>
      <c r="BO259" s="78"/>
      <c r="BP259" s="78"/>
      <c r="BQ259" s="78"/>
      <c r="BR259" s="78"/>
      <c r="BS259" s="78"/>
      <c r="BT259" s="78"/>
      <c r="BU259"/>
      <c r="BV259" s="77"/>
      <c r="BW259" s="77"/>
      <c r="BX259" s="77"/>
      <c r="BY259" s="77"/>
      <c r="BZ259" s="77"/>
      <c r="CA259" s="77"/>
      <c r="CB259" s="77"/>
      <c r="CC259" s="77"/>
      <c r="CD259" s="77"/>
    </row>
    <row r="260" spans="1:82">
      <c r="A260" s="77" t="s">
        <v>2599</v>
      </c>
      <c r="B260" s="77">
        <v>204</v>
      </c>
      <c r="C260" s="77">
        <v>21</v>
      </c>
      <c r="D260" s="77">
        <v>12</v>
      </c>
      <c r="E260" s="77">
        <v>2024</v>
      </c>
      <c r="F260" s="77" t="s">
        <v>2588</v>
      </c>
      <c r="G260" s="77" t="s">
        <v>1579</v>
      </c>
      <c r="H260" s="77" t="s">
        <v>1580</v>
      </c>
      <c r="I260" s="158"/>
      <c r="J260" s="78"/>
      <c r="K260" s="78"/>
      <c r="L260" s="78"/>
      <c r="M260" s="78"/>
      <c r="N260" s="78"/>
      <c r="O260" s="78"/>
      <c r="P260" s="78"/>
      <c r="Q260" s="78"/>
      <c r="R260" s="78"/>
      <c r="S260" s="78"/>
      <c r="T260" s="79"/>
      <c r="U260" s="78"/>
      <c r="V260" s="78"/>
      <c r="W260" s="78"/>
      <c r="X260" s="78"/>
      <c r="Y260" s="78"/>
      <c r="Z260" s="78"/>
      <c r="AA260" s="78"/>
      <c r="AB260" s="78"/>
      <c r="AC260" s="78"/>
      <c r="AD260" s="78"/>
      <c r="AE260" s="79"/>
      <c r="AF260" s="78"/>
      <c r="AG260" s="78"/>
      <c r="AH260" s="78"/>
      <c r="AI260" s="78"/>
      <c r="AJ260" s="78"/>
      <c r="AK260" s="78"/>
      <c r="AL260" s="78"/>
      <c r="AM260" s="78"/>
      <c r="AN260" s="78"/>
      <c r="AO260" s="78"/>
      <c r="AP260" s="78"/>
      <c r="AQ260" s="79"/>
      <c r="AR260" s="78"/>
      <c r="AS260" s="78"/>
      <c r="AT260" s="78"/>
      <c r="AU260" s="78"/>
      <c r="AV260" s="78"/>
      <c r="AW260" s="78"/>
      <c r="AX260" s="78"/>
      <c r="AY260" s="79"/>
      <c r="AZ260" s="78"/>
      <c r="BA260" s="78"/>
      <c r="BB260" s="78"/>
      <c r="BC260" s="78"/>
      <c r="BD260" s="78"/>
      <c r="BE260" s="78"/>
      <c r="BF260" s="78"/>
      <c r="BG260" s="79"/>
      <c r="BH260" s="78"/>
      <c r="BI260" s="78"/>
      <c r="BJ260" s="78"/>
      <c r="BK260" s="78"/>
      <c r="BL260" s="78"/>
      <c r="BM260" s="78"/>
      <c r="BN260" s="79"/>
      <c r="BO260" s="78"/>
      <c r="BP260" s="78"/>
      <c r="BQ260" s="78"/>
      <c r="BR260" s="78"/>
      <c r="BS260" s="78"/>
      <c r="BT260" s="78"/>
      <c r="BU260"/>
      <c r="BV260" s="77"/>
      <c r="BW260" s="77"/>
      <c r="BX260" s="77"/>
      <c r="BY260" s="77"/>
      <c r="BZ260" s="77"/>
      <c r="CA260" s="77"/>
      <c r="CB260" s="77"/>
      <c r="CC260" s="77"/>
      <c r="CD260" s="77"/>
    </row>
    <row r="261" spans="1:82">
      <c r="A261" s="77" t="s">
        <v>1860</v>
      </c>
      <c r="B261" s="77">
        <v>205</v>
      </c>
      <c r="C261" s="77">
        <v>1</v>
      </c>
      <c r="D261" s="77">
        <v>13</v>
      </c>
      <c r="E261" s="77">
        <v>1990</v>
      </c>
      <c r="F261" s="77" t="s">
        <v>788</v>
      </c>
      <c r="G261" s="77" t="s">
        <v>1581</v>
      </c>
      <c r="H261" s="77" t="s">
        <v>1582</v>
      </c>
      <c r="I261" s="158"/>
      <c r="J261" s="78">
        <v>9158.8022422398553</v>
      </c>
      <c r="K261" s="78">
        <v>1590.5681412319</v>
      </c>
      <c r="L261" s="78">
        <v>499.30454293430893</v>
      </c>
      <c r="M261" s="78">
        <v>15851.78449748912</v>
      </c>
      <c r="N261" s="78">
        <v>10931.56019145549</v>
      </c>
      <c r="O261" s="78">
        <v>7147.4870389767639</v>
      </c>
      <c r="P261" s="78">
        <v>5378.774015741832</v>
      </c>
      <c r="Q261" s="78">
        <v>730.17486077535796</v>
      </c>
      <c r="R261" s="78">
        <v>338.92195713267267</v>
      </c>
      <c r="S261" s="78">
        <v>918.23032999999987</v>
      </c>
      <c r="T261" s="79"/>
      <c r="U261" s="78">
        <v>2284623174</v>
      </c>
      <c r="V261" s="78">
        <v>610703</v>
      </c>
      <c r="W261" s="78">
        <v>4561</v>
      </c>
      <c r="X261" s="78">
        <v>6612067</v>
      </c>
      <c r="Y261" s="78">
        <v>4785406</v>
      </c>
      <c r="Z261" s="78">
        <v>2939845</v>
      </c>
      <c r="AA261" s="78">
        <v>1306026</v>
      </c>
      <c r="AB261" s="78">
        <v>11855563</v>
      </c>
      <c r="AC261" s="78">
        <v>58701893</v>
      </c>
      <c r="AD261" s="78">
        <v>918.23032999999964</v>
      </c>
      <c r="AE261" s="79"/>
      <c r="AF261" s="78"/>
      <c r="AG261" s="78"/>
      <c r="AH261" s="78"/>
      <c r="AI261" s="78"/>
      <c r="AJ261" s="78"/>
      <c r="AK261" s="78"/>
      <c r="AL261" s="78"/>
      <c r="AM261" s="78"/>
      <c r="AN261" s="78"/>
      <c r="AO261" s="78"/>
      <c r="AP261" s="78"/>
      <c r="AQ261" s="79"/>
      <c r="AR261" s="78"/>
      <c r="AS261" s="78"/>
      <c r="AT261" s="78"/>
      <c r="AU261" s="78"/>
      <c r="AV261" s="78"/>
      <c r="AW261" s="78"/>
      <c r="AX261" s="78"/>
      <c r="AY261" s="79"/>
      <c r="AZ261" s="78"/>
      <c r="BA261" s="78"/>
      <c r="BB261" s="78"/>
      <c r="BC261" s="78"/>
      <c r="BD261" s="78"/>
      <c r="BE261" s="78"/>
      <c r="BF261" s="78"/>
      <c r="BG261" s="79"/>
      <c r="BH261" s="78" t="s">
        <v>789</v>
      </c>
      <c r="BI261" s="78" t="s">
        <v>789</v>
      </c>
      <c r="BJ261" s="78" t="s">
        <v>789</v>
      </c>
      <c r="BK261" s="78" t="s">
        <v>789</v>
      </c>
      <c r="BL261" s="78" t="s">
        <v>789</v>
      </c>
      <c r="BM261" s="78" t="s">
        <v>789</v>
      </c>
      <c r="BN261" s="79"/>
      <c r="BO261" s="78" t="s">
        <v>789</v>
      </c>
      <c r="BP261" s="78" t="s">
        <v>789</v>
      </c>
      <c r="BQ261" s="78" t="s">
        <v>789</v>
      </c>
      <c r="BR261" s="78" t="s">
        <v>789</v>
      </c>
      <c r="BS261" s="78" t="s">
        <v>789</v>
      </c>
      <c r="BT261" s="78" t="s">
        <v>789</v>
      </c>
      <c r="BU261"/>
      <c r="BV261" s="77"/>
      <c r="BW261" s="77"/>
      <c r="BX261" s="77"/>
      <c r="BY261" s="77"/>
      <c r="BZ261" s="77"/>
      <c r="CA261" s="77"/>
      <c r="CB261" s="77"/>
      <c r="CC261" s="77"/>
      <c r="CD261" s="77"/>
    </row>
    <row r="262" spans="1:82">
      <c r="A262" s="77" t="s">
        <v>1861</v>
      </c>
      <c r="B262" s="77">
        <v>206</v>
      </c>
      <c r="C262" s="77">
        <v>2</v>
      </c>
      <c r="D262" s="77">
        <v>13</v>
      </c>
      <c r="E262" s="77">
        <v>2005</v>
      </c>
      <c r="F262" s="77" t="s">
        <v>790</v>
      </c>
      <c r="G262" s="77" t="s">
        <v>1581</v>
      </c>
      <c r="H262" s="77" t="s">
        <v>1582</v>
      </c>
      <c r="I262" s="158"/>
      <c r="J262" s="78">
        <v>8504.8199400816502</v>
      </c>
      <c r="K262" s="78">
        <v>997.74040090461438</v>
      </c>
      <c r="L262" s="78">
        <v>259.24820095916368</v>
      </c>
      <c r="M262" s="78">
        <v>26813.748665044881</v>
      </c>
      <c r="N262" s="78">
        <v>15788.74650252086</v>
      </c>
      <c r="O262" s="78">
        <v>7166.7736962315266</v>
      </c>
      <c r="P262" s="78">
        <v>4394.9865333963044</v>
      </c>
      <c r="Q262" s="78">
        <v>723.07756359364203</v>
      </c>
      <c r="R262" s="78">
        <v>326.15235099369721</v>
      </c>
      <c r="S262" s="78">
        <v>922.08000805919994</v>
      </c>
      <c r="T262" s="79"/>
      <c r="U262" s="78">
        <v>1080762752</v>
      </c>
      <c r="V262" s="78">
        <v>467575</v>
      </c>
      <c r="W262" s="78">
        <v>3114</v>
      </c>
      <c r="X262" s="78">
        <v>6385683</v>
      </c>
      <c r="Y262" s="78">
        <v>5965301</v>
      </c>
      <c r="Z262" s="78">
        <v>3411141</v>
      </c>
      <c r="AA262" s="78">
        <v>873987</v>
      </c>
      <c r="AB262" s="78">
        <v>12273376</v>
      </c>
      <c r="AC262" s="78">
        <v>57673290</v>
      </c>
      <c r="AD262" s="78">
        <v>922.08000805920005</v>
      </c>
      <c r="AE262" s="79"/>
      <c r="AF262" s="78"/>
      <c r="AG262" s="78"/>
      <c r="AH262" s="78"/>
      <c r="AI262" s="78"/>
      <c r="AJ262" s="78"/>
      <c r="AK262" s="78"/>
      <c r="AL262" s="78"/>
      <c r="AM262" s="78"/>
      <c r="AN262" s="78"/>
      <c r="AO262" s="78"/>
      <c r="AP262" s="78"/>
      <c r="AQ262" s="79"/>
      <c r="AR262" s="78"/>
      <c r="AS262" s="78"/>
      <c r="AT262" s="78"/>
      <c r="AU262" s="78"/>
      <c r="AV262" s="78"/>
      <c r="AW262" s="78"/>
      <c r="AX262" s="78"/>
      <c r="AY262" s="79"/>
      <c r="AZ262" s="78"/>
      <c r="BA262" s="78"/>
      <c r="BB262" s="78"/>
      <c r="BC262" s="78"/>
      <c r="BD262" s="78"/>
      <c r="BE262" s="78"/>
      <c r="BF262" s="78"/>
      <c r="BG262" s="79"/>
      <c r="BH262" s="78" t="s">
        <v>789</v>
      </c>
      <c r="BI262" s="78" t="s">
        <v>789</v>
      </c>
      <c r="BJ262" s="78" t="s">
        <v>789</v>
      </c>
      <c r="BK262" s="78" t="s">
        <v>789</v>
      </c>
      <c r="BL262" s="78" t="s">
        <v>789</v>
      </c>
      <c r="BM262" s="78" t="s">
        <v>789</v>
      </c>
      <c r="BN262" s="79"/>
      <c r="BO262" s="78" t="s">
        <v>789</v>
      </c>
      <c r="BP262" s="78" t="s">
        <v>789</v>
      </c>
      <c r="BQ262" s="78" t="s">
        <v>789</v>
      </c>
      <c r="BR262" s="78" t="s">
        <v>789</v>
      </c>
      <c r="BS262" s="78" t="s">
        <v>789</v>
      </c>
      <c r="BT262" s="78" t="s">
        <v>789</v>
      </c>
      <c r="BU262"/>
      <c r="BV262" s="77"/>
      <c r="BW262" s="77"/>
      <c r="BX262" s="77"/>
      <c r="BY262" s="77"/>
      <c r="BZ262" s="77"/>
      <c r="CA262" s="77"/>
      <c r="CB262" s="77"/>
      <c r="CC262" s="77"/>
      <c r="CD262" s="77"/>
    </row>
    <row r="263" spans="1:82">
      <c r="A263" s="77" t="s">
        <v>1862</v>
      </c>
      <c r="B263" s="77">
        <v>207</v>
      </c>
      <c r="C263" s="77">
        <v>3</v>
      </c>
      <c r="D263" s="77">
        <v>13</v>
      </c>
      <c r="E263" s="77">
        <v>2006</v>
      </c>
      <c r="F263" s="77" t="s">
        <v>791</v>
      </c>
      <c r="G263" s="77" t="s">
        <v>1581</v>
      </c>
      <c r="H263" s="77" t="s">
        <v>1582</v>
      </c>
      <c r="I263" s="158"/>
      <c r="J263" s="78" t="s">
        <v>789</v>
      </c>
      <c r="K263" s="78" t="s">
        <v>789</v>
      </c>
      <c r="L263" s="78" t="s">
        <v>789</v>
      </c>
      <c r="M263" s="78" t="s">
        <v>789</v>
      </c>
      <c r="N263" s="78" t="s">
        <v>789</v>
      </c>
      <c r="O263" s="78" t="s">
        <v>789</v>
      </c>
      <c r="P263" s="78" t="s">
        <v>789</v>
      </c>
      <c r="Q263" s="78" t="s">
        <v>789</v>
      </c>
      <c r="R263" s="78" t="s">
        <v>789</v>
      </c>
      <c r="S263" s="78" t="s">
        <v>789</v>
      </c>
      <c r="T263" s="79"/>
      <c r="U263" s="78" t="s">
        <v>789</v>
      </c>
      <c r="V263" s="78" t="s">
        <v>789</v>
      </c>
      <c r="W263" s="78" t="s">
        <v>789</v>
      </c>
      <c r="X263" s="78" t="s">
        <v>789</v>
      </c>
      <c r="Y263" s="78" t="s">
        <v>789</v>
      </c>
      <c r="Z263" s="78" t="s">
        <v>789</v>
      </c>
      <c r="AA263" s="78" t="s">
        <v>789</v>
      </c>
      <c r="AB263" s="78" t="s">
        <v>789</v>
      </c>
      <c r="AC263" s="78" t="s">
        <v>789</v>
      </c>
      <c r="AD263" s="78" t="s">
        <v>789</v>
      </c>
      <c r="AE263" s="79"/>
      <c r="AF263" s="78" t="s">
        <v>789</v>
      </c>
      <c r="AG263" s="78" t="s">
        <v>789</v>
      </c>
      <c r="AH263" s="78" t="s">
        <v>789</v>
      </c>
      <c r="AI263" s="78" t="s">
        <v>789</v>
      </c>
      <c r="AJ263" s="78" t="s">
        <v>789</v>
      </c>
      <c r="AK263" s="78" t="s">
        <v>789</v>
      </c>
      <c r="AL263" s="78" t="s">
        <v>789</v>
      </c>
      <c r="AM263" s="78" t="s">
        <v>789</v>
      </c>
      <c r="AN263" s="78" t="s">
        <v>789</v>
      </c>
      <c r="AO263" s="78" t="s">
        <v>789</v>
      </c>
      <c r="AP263" s="78"/>
      <c r="AQ263" s="79"/>
      <c r="AR263" s="78" t="s">
        <v>789</v>
      </c>
      <c r="AS263" s="78" t="s">
        <v>789</v>
      </c>
      <c r="AT263" s="78" t="s">
        <v>789</v>
      </c>
      <c r="AU263" s="78" t="s">
        <v>789</v>
      </c>
      <c r="AV263" s="78" t="s">
        <v>789</v>
      </c>
      <c r="AW263" s="78" t="s">
        <v>789</v>
      </c>
      <c r="AX263" s="78" t="s">
        <v>789</v>
      </c>
      <c r="AY263" s="79"/>
      <c r="AZ263" s="78" t="s">
        <v>789</v>
      </c>
      <c r="BA263" s="78" t="s">
        <v>789</v>
      </c>
      <c r="BB263" s="78" t="s">
        <v>789</v>
      </c>
      <c r="BC263" s="78" t="s">
        <v>789</v>
      </c>
      <c r="BD263" s="78" t="s">
        <v>789</v>
      </c>
      <c r="BE263" s="78" t="s">
        <v>789</v>
      </c>
      <c r="BF263" s="78" t="s">
        <v>789</v>
      </c>
      <c r="BG263" s="79"/>
      <c r="BH263" s="78" t="s">
        <v>789</v>
      </c>
      <c r="BI263" s="78" t="s">
        <v>789</v>
      </c>
      <c r="BJ263" s="78" t="s">
        <v>789</v>
      </c>
      <c r="BK263" s="78" t="s">
        <v>789</v>
      </c>
      <c r="BL263" s="78" t="s">
        <v>789</v>
      </c>
      <c r="BM263" s="78" t="s">
        <v>789</v>
      </c>
      <c r="BN263" s="79"/>
      <c r="BO263" s="78" t="s">
        <v>789</v>
      </c>
      <c r="BP263" s="78" t="s">
        <v>789</v>
      </c>
      <c r="BQ263" s="78" t="s">
        <v>789</v>
      </c>
      <c r="BR263" s="78" t="s">
        <v>789</v>
      </c>
      <c r="BS263" s="78" t="s">
        <v>789</v>
      </c>
      <c r="BT263" s="78" t="s">
        <v>789</v>
      </c>
      <c r="BU263"/>
      <c r="BV263" s="77"/>
      <c r="BW263" s="77"/>
      <c r="BX263" s="77"/>
      <c r="BY263" s="77"/>
      <c r="BZ263" s="77"/>
      <c r="CA263" s="77"/>
      <c r="CB263" s="77"/>
      <c r="CC263" s="77"/>
      <c r="CD263" s="77"/>
    </row>
    <row r="264" spans="1:82">
      <c r="A264" s="77" t="s">
        <v>1863</v>
      </c>
      <c r="B264" s="77">
        <v>208</v>
      </c>
      <c r="C264" s="77">
        <v>4</v>
      </c>
      <c r="D264" s="77">
        <v>13</v>
      </c>
      <c r="E264" s="77">
        <v>2007</v>
      </c>
      <c r="F264" s="77" t="s">
        <v>792</v>
      </c>
      <c r="G264" s="77" t="s">
        <v>1581</v>
      </c>
      <c r="H264" s="77" t="s">
        <v>1582</v>
      </c>
      <c r="I264" s="158"/>
      <c r="J264" s="78">
        <v>9671.8294353084111</v>
      </c>
      <c r="K264" s="78">
        <v>1067.675985665298</v>
      </c>
      <c r="L264" s="78">
        <v>403.50210306840012</v>
      </c>
      <c r="M264" s="78">
        <v>28772.849123795098</v>
      </c>
      <c r="N264" s="78">
        <v>17113.902213552221</v>
      </c>
      <c r="O264" s="78">
        <v>6848.78076371727</v>
      </c>
      <c r="P264" s="78">
        <v>4307.6250102424892</v>
      </c>
      <c r="Q264" s="78">
        <v>775.19377459353495</v>
      </c>
      <c r="R264" s="78">
        <v>313.0482004662399</v>
      </c>
      <c r="S264" s="78">
        <v>946.74628887426172</v>
      </c>
      <c r="T264" s="79"/>
      <c r="U264" s="78">
        <v>1063786294</v>
      </c>
      <c r="V264" s="78">
        <v>450463</v>
      </c>
      <c r="W264" s="78">
        <v>3615</v>
      </c>
      <c r="X264" s="78">
        <v>7339726</v>
      </c>
      <c r="Y264" s="78">
        <v>6160440</v>
      </c>
      <c r="Z264" s="78">
        <v>3388717</v>
      </c>
      <c r="AA264" s="78">
        <v>843557</v>
      </c>
      <c r="AB264" s="78">
        <v>12462196</v>
      </c>
      <c r="AC264" s="78">
        <v>56944401</v>
      </c>
      <c r="AD264" s="78">
        <v>946.7462888742615</v>
      </c>
      <c r="AE264" s="79"/>
      <c r="AF264" s="78"/>
      <c r="AG264" s="78"/>
      <c r="AH264" s="78"/>
      <c r="AI264" s="78"/>
      <c r="AJ264" s="78"/>
      <c r="AK264" s="78"/>
      <c r="AL264" s="78"/>
      <c r="AM264" s="78"/>
      <c r="AN264" s="78"/>
      <c r="AO264" s="78"/>
      <c r="AP264" s="78"/>
      <c r="AQ264" s="79"/>
      <c r="AR264" s="78"/>
      <c r="AS264" s="78"/>
      <c r="AT264" s="78"/>
      <c r="AU264" s="78"/>
      <c r="AV264" s="78"/>
      <c r="AW264" s="78"/>
      <c r="AX264" s="78"/>
      <c r="AY264" s="79"/>
      <c r="AZ264" s="78"/>
      <c r="BA264" s="78"/>
      <c r="BB264" s="78"/>
      <c r="BC264" s="78"/>
      <c r="BD264" s="78"/>
      <c r="BE264" s="78"/>
      <c r="BF264" s="78"/>
      <c r="BG264" s="79"/>
      <c r="BH264" s="78" t="s">
        <v>789</v>
      </c>
      <c r="BI264" s="78" t="s">
        <v>789</v>
      </c>
      <c r="BJ264" s="78" t="s">
        <v>789</v>
      </c>
      <c r="BK264" s="78" t="s">
        <v>789</v>
      </c>
      <c r="BL264" s="78" t="s">
        <v>789</v>
      </c>
      <c r="BM264" s="78" t="s">
        <v>789</v>
      </c>
      <c r="BN264" s="79"/>
      <c r="BO264" s="78" t="s">
        <v>789</v>
      </c>
      <c r="BP264" s="78" t="s">
        <v>789</v>
      </c>
      <c r="BQ264" s="78" t="s">
        <v>789</v>
      </c>
      <c r="BR264" s="78" t="s">
        <v>789</v>
      </c>
      <c r="BS264" s="78" t="s">
        <v>789</v>
      </c>
      <c r="BT264" s="78" t="s">
        <v>789</v>
      </c>
      <c r="BU264"/>
      <c r="BV264" s="77"/>
      <c r="BW264" s="77"/>
      <c r="BX264" s="77"/>
      <c r="BY264" s="77"/>
      <c r="BZ264" s="77"/>
      <c r="CA264" s="77"/>
      <c r="CB264" s="77"/>
      <c r="CC264" s="77"/>
      <c r="CD264" s="77"/>
    </row>
    <row r="265" spans="1:82">
      <c r="A265" s="77" t="s">
        <v>1864</v>
      </c>
      <c r="B265" s="77">
        <v>209</v>
      </c>
      <c r="C265" s="77">
        <v>5</v>
      </c>
      <c r="D265" s="77">
        <v>13</v>
      </c>
      <c r="E265" s="77">
        <v>2008</v>
      </c>
      <c r="F265" s="77" t="s">
        <v>793</v>
      </c>
      <c r="G265" s="77" t="s">
        <v>1581</v>
      </c>
      <c r="H265" s="77" t="s">
        <v>1582</v>
      </c>
      <c r="I265" s="158"/>
      <c r="J265" s="78">
        <v>7274.5491708834415</v>
      </c>
      <c r="K265" s="78">
        <v>846.94511446611159</v>
      </c>
      <c r="L265" s="78">
        <v>361.08342622134887</v>
      </c>
      <c r="M265" s="78">
        <v>28712.347673611461</v>
      </c>
      <c r="N265" s="78">
        <v>17047.799758542431</v>
      </c>
      <c r="O265" s="78">
        <v>6536.5818777228224</v>
      </c>
      <c r="P265" s="78">
        <v>4164.6250756572026</v>
      </c>
      <c r="Q265" s="78">
        <v>767.91655334009999</v>
      </c>
      <c r="R265" s="78">
        <v>292.24150326725982</v>
      </c>
      <c r="S265" s="78">
        <v>1049.59196371755</v>
      </c>
      <c r="T265" s="79"/>
      <c r="U265" s="78">
        <v>1020356405</v>
      </c>
      <c r="V265" s="78">
        <v>450463</v>
      </c>
      <c r="W265" s="78">
        <v>3615</v>
      </c>
      <c r="X265" s="78">
        <v>7339726</v>
      </c>
      <c r="Y265" s="78">
        <v>6241989</v>
      </c>
      <c r="Z265" s="78">
        <v>3347760</v>
      </c>
      <c r="AA265" s="78">
        <v>816484</v>
      </c>
      <c r="AB265" s="78">
        <v>12548258</v>
      </c>
      <c r="AC265" s="78">
        <v>55200399</v>
      </c>
      <c r="AD265" s="78">
        <v>1049.59196371755</v>
      </c>
      <c r="AE265" s="79"/>
      <c r="AF265" s="78"/>
      <c r="AG265" s="78"/>
      <c r="AH265" s="78"/>
      <c r="AI265" s="78"/>
      <c r="AJ265" s="78"/>
      <c r="AK265" s="78"/>
      <c r="AL265" s="78"/>
      <c r="AM265" s="78"/>
      <c r="AN265" s="78"/>
      <c r="AO265" s="78"/>
      <c r="AP265" s="78"/>
      <c r="AQ265" s="79"/>
      <c r="AR265" s="78"/>
      <c r="AS265" s="78"/>
      <c r="AT265" s="78"/>
      <c r="AU265" s="78"/>
      <c r="AV265" s="78"/>
      <c r="AW265" s="78"/>
      <c r="AX265" s="78"/>
      <c r="AY265" s="79"/>
      <c r="AZ265" s="78"/>
      <c r="BA265" s="78"/>
      <c r="BB265" s="78"/>
      <c r="BC265" s="78"/>
      <c r="BD265" s="78"/>
      <c r="BE265" s="78"/>
      <c r="BF265" s="78"/>
      <c r="BG265" s="79"/>
      <c r="BH265" s="78" t="s">
        <v>789</v>
      </c>
      <c r="BI265" s="78" t="s">
        <v>789</v>
      </c>
      <c r="BJ265" s="78" t="s">
        <v>789</v>
      </c>
      <c r="BK265" s="78" t="s">
        <v>789</v>
      </c>
      <c r="BL265" s="78" t="s">
        <v>789</v>
      </c>
      <c r="BM265" s="78" t="s">
        <v>789</v>
      </c>
      <c r="BN265" s="79"/>
      <c r="BO265" s="78" t="s">
        <v>789</v>
      </c>
      <c r="BP265" s="78" t="s">
        <v>789</v>
      </c>
      <c r="BQ265" s="78" t="s">
        <v>789</v>
      </c>
      <c r="BR265" s="78" t="s">
        <v>789</v>
      </c>
      <c r="BS265" s="78" t="s">
        <v>789</v>
      </c>
      <c r="BT265" s="78" t="s">
        <v>789</v>
      </c>
      <c r="BU265"/>
      <c r="BV265" s="77"/>
      <c r="BW265" s="77"/>
      <c r="BX265" s="77"/>
      <c r="BY265" s="77"/>
      <c r="BZ265" s="77"/>
      <c r="CA265" s="77"/>
      <c r="CB265" s="77"/>
      <c r="CC265" s="77"/>
      <c r="CD265" s="77"/>
    </row>
    <row r="266" spans="1:82">
      <c r="A266" s="77" t="s">
        <v>1865</v>
      </c>
      <c r="B266" s="77">
        <v>210</v>
      </c>
      <c r="C266" s="77">
        <v>6</v>
      </c>
      <c r="D266" s="77">
        <v>13</v>
      </c>
      <c r="E266" s="77">
        <v>2009</v>
      </c>
      <c r="F266" s="77" t="s">
        <v>177</v>
      </c>
      <c r="G266" s="77" t="s">
        <v>1581</v>
      </c>
      <c r="H266" s="77" t="s">
        <v>1582</v>
      </c>
      <c r="I266" s="158"/>
      <c r="J266" s="78">
        <v>6495.0374286147726</v>
      </c>
      <c r="K266" s="78">
        <v>820.20083941835821</v>
      </c>
      <c r="L266" s="78">
        <v>415.04036888614132</v>
      </c>
      <c r="M266" s="78">
        <v>27635.45037924642</v>
      </c>
      <c r="N266" s="78">
        <v>15692.62414116734</v>
      </c>
      <c r="O266" s="78">
        <v>6579.1578834212214</v>
      </c>
      <c r="P266" s="78">
        <v>3960.3867884971501</v>
      </c>
      <c r="Q266" s="78">
        <v>735.12455870912095</v>
      </c>
      <c r="R266" s="78">
        <v>288.64370866416112</v>
      </c>
      <c r="S266" s="78">
        <v>1112.7275915574301</v>
      </c>
      <c r="T266" s="79"/>
      <c r="U266" s="78">
        <v>802354393</v>
      </c>
      <c r="V266" s="78">
        <v>502955</v>
      </c>
      <c r="W266" s="78">
        <v>4003</v>
      </c>
      <c r="X266" s="78">
        <v>8072200</v>
      </c>
      <c r="Y266" s="78">
        <v>6296239</v>
      </c>
      <c r="Z266" s="78">
        <v>3325925</v>
      </c>
      <c r="AA266" s="78">
        <v>797106</v>
      </c>
      <c r="AB266" s="78">
        <v>12609912</v>
      </c>
      <c r="AC266" s="78">
        <v>53189435</v>
      </c>
      <c r="AD266" s="78">
        <v>1112.7275915574351</v>
      </c>
      <c r="AE266" s="79"/>
      <c r="AF266" s="78"/>
      <c r="AG266" s="78"/>
      <c r="AH266" s="78"/>
      <c r="AI266" s="78"/>
      <c r="AJ266" s="78"/>
      <c r="AK266" s="78"/>
      <c r="AL266" s="78"/>
      <c r="AM266" s="78"/>
      <c r="AN266" s="78"/>
      <c r="AO266" s="78"/>
      <c r="AP266" s="78"/>
      <c r="AQ266" s="79"/>
      <c r="AR266" s="78"/>
      <c r="AS266" s="78"/>
      <c r="AT266" s="78"/>
      <c r="AU266" s="78"/>
      <c r="AV266" s="78"/>
      <c r="AW266" s="78"/>
      <c r="AX266" s="78"/>
      <c r="AY266" s="79"/>
      <c r="AZ266" s="78"/>
      <c r="BA266" s="78"/>
      <c r="BB266" s="78"/>
      <c r="BC266" s="78"/>
      <c r="BD266" s="78"/>
      <c r="BE266" s="78"/>
      <c r="BF266" s="78"/>
      <c r="BG266" s="79"/>
      <c r="BH266" s="78">
        <v>0</v>
      </c>
      <c r="BI266" s="78">
        <v>40.557000000000002</v>
      </c>
      <c r="BJ266" s="78">
        <v>2315.9569999999999</v>
      </c>
      <c r="BK266" s="78">
        <v>282.81200000000001</v>
      </c>
      <c r="BL266" s="78">
        <v>10008.19701</v>
      </c>
      <c r="BM266" s="78">
        <v>14.8</v>
      </c>
      <c r="BN266" s="79"/>
      <c r="BO266" s="78">
        <v>0</v>
      </c>
      <c r="BP266" s="78">
        <v>9</v>
      </c>
      <c r="BQ266" s="78">
        <v>171</v>
      </c>
      <c r="BR266" s="78">
        <v>70</v>
      </c>
      <c r="BS266" s="78">
        <v>1039</v>
      </c>
      <c r="BT266" s="78">
        <v>4</v>
      </c>
      <c r="BU266"/>
      <c r="BV266" s="77">
        <v>10477.318010000001</v>
      </c>
      <c r="BW266" s="77">
        <v>51.723999999999997</v>
      </c>
      <c r="BX266" s="77">
        <v>1585.567</v>
      </c>
      <c r="BY266" s="77">
        <v>97.611500000000007</v>
      </c>
      <c r="BZ266" s="77">
        <v>376.20549999999997</v>
      </c>
      <c r="CA266" s="77">
        <v>0</v>
      </c>
      <c r="CB266" s="77">
        <v>16.536999999999999</v>
      </c>
      <c r="CC266" s="77">
        <v>57.36</v>
      </c>
      <c r="CD266" s="77">
        <v>0</v>
      </c>
    </row>
    <row r="267" spans="1:82">
      <c r="A267" s="77" t="s">
        <v>1866</v>
      </c>
      <c r="B267" s="77">
        <v>211</v>
      </c>
      <c r="C267" s="77">
        <v>7</v>
      </c>
      <c r="D267" s="77">
        <v>13</v>
      </c>
      <c r="E267" s="77">
        <v>2010</v>
      </c>
      <c r="F267" s="77" t="s">
        <v>178</v>
      </c>
      <c r="G267" s="77" t="s">
        <v>1581</v>
      </c>
      <c r="H267" s="77" t="s">
        <v>1582</v>
      </c>
      <c r="I267" s="158"/>
      <c r="J267" s="78">
        <v>6241.7359651332754</v>
      </c>
      <c r="K267" s="78">
        <v>735.27796036436621</v>
      </c>
      <c r="L267" s="78">
        <v>387.66962932216347</v>
      </c>
      <c r="M267" s="78">
        <v>27956.925890031722</v>
      </c>
      <c r="N267" s="78">
        <v>16030.92406322661</v>
      </c>
      <c r="O267" s="78">
        <v>6502.276716869711</v>
      </c>
      <c r="P267" s="78">
        <v>3996.5494407120309</v>
      </c>
      <c r="Q267" s="78">
        <v>770.37103680097198</v>
      </c>
      <c r="R267" s="78">
        <v>294.15149656371841</v>
      </c>
      <c r="S267" s="78">
        <v>1305.2902911443209</v>
      </c>
      <c r="T267" s="79"/>
      <c r="U267" s="78">
        <v>824197592</v>
      </c>
      <c r="V267" s="78">
        <v>502955</v>
      </c>
      <c r="W267" s="78">
        <v>4003</v>
      </c>
      <c r="X267" s="78">
        <v>8072200</v>
      </c>
      <c r="Y267" s="78">
        <v>6344540</v>
      </c>
      <c r="Z267" s="78">
        <v>3302334</v>
      </c>
      <c r="AA267" s="78">
        <v>784296</v>
      </c>
      <c r="AB267" s="78">
        <v>12662461</v>
      </c>
      <c r="AC267" s="78">
        <v>51367254</v>
      </c>
      <c r="AD267" s="78">
        <v>1305.29029114432</v>
      </c>
      <c r="AE267" s="79"/>
      <c r="AF267" s="78"/>
      <c r="AG267" s="78"/>
      <c r="AH267" s="78"/>
      <c r="AI267" s="78"/>
      <c r="AJ267" s="78"/>
      <c r="AK267" s="78"/>
      <c r="AL267" s="78"/>
      <c r="AM267" s="78"/>
      <c r="AN267" s="78"/>
      <c r="AO267" s="78"/>
      <c r="AP267" s="78"/>
      <c r="AQ267" s="79"/>
      <c r="AR267" s="78"/>
      <c r="AS267" s="78"/>
      <c r="AT267" s="78"/>
      <c r="AU267" s="78"/>
      <c r="AV267" s="78"/>
      <c r="AW267" s="78"/>
      <c r="AX267" s="78"/>
      <c r="AY267" s="79"/>
      <c r="AZ267" s="78"/>
      <c r="BA267" s="78"/>
      <c r="BB267" s="78"/>
      <c r="BC267" s="78"/>
      <c r="BD267" s="78"/>
      <c r="BE267" s="78"/>
      <c r="BF267" s="78"/>
      <c r="BG267" s="79"/>
      <c r="BH267" s="78">
        <v>0</v>
      </c>
      <c r="BI267" s="78">
        <v>38.518000000000001</v>
      </c>
      <c r="BJ267" s="78">
        <v>2273.2060000000001</v>
      </c>
      <c r="BK267" s="78">
        <v>242.86799999999999</v>
      </c>
      <c r="BL267" s="78">
        <v>10218.874290000002</v>
      </c>
      <c r="BM267" s="78">
        <v>7.2169999999999996</v>
      </c>
      <c r="BN267" s="79"/>
      <c r="BO267" s="78">
        <v>0</v>
      </c>
      <c r="BP267" s="78">
        <v>9</v>
      </c>
      <c r="BQ267" s="78">
        <v>179</v>
      </c>
      <c r="BR267" s="78">
        <v>70</v>
      </c>
      <c r="BS267" s="78">
        <v>1131</v>
      </c>
      <c r="BT267" s="78">
        <v>2</v>
      </c>
      <c r="BU267"/>
      <c r="BV267" s="77">
        <v>10563.551289999999</v>
      </c>
      <c r="BW267" s="77">
        <v>56.015000000000001</v>
      </c>
      <c r="BX267" s="77">
        <v>1734.7860000000001</v>
      </c>
      <c r="BY267" s="77">
        <v>87.849000000000004</v>
      </c>
      <c r="BZ267" s="77">
        <v>318.39800000000002</v>
      </c>
      <c r="CA267" s="77">
        <v>0</v>
      </c>
      <c r="CB267" s="77">
        <v>12.445</v>
      </c>
      <c r="CC267" s="77">
        <v>7.6390000000000002</v>
      </c>
      <c r="CD267" s="77">
        <v>0</v>
      </c>
    </row>
    <row r="268" spans="1:82">
      <c r="A268" s="77" t="s">
        <v>1867</v>
      </c>
      <c r="B268" s="77">
        <v>212</v>
      </c>
      <c r="C268" s="77">
        <v>8</v>
      </c>
      <c r="D268" s="77">
        <v>13</v>
      </c>
      <c r="E268" s="77">
        <v>2011</v>
      </c>
      <c r="F268" s="77" t="s">
        <v>179</v>
      </c>
      <c r="G268" s="77" t="s">
        <v>1581</v>
      </c>
      <c r="H268" s="77" t="s">
        <v>1582</v>
      </c>
      <c r="I268" s="158"/>
      <c r="J268" s="78">
        <v>7011.6189704129292</v>
      </c>
      <c r="K268" s="78">
        <v>1110.01332659437</v>
      </c>
      <c r="L268" s="78">
        <v>170.93457686348589</v>
      </c>
      <c r="M268" s="78">
        <v>35550.615268698391</v>
      </c>
      <c r="N268" s="78">
        <v>18649.957469277961</v>
      </c>
      <c r="O268" s="78">
        <v>6360.8849171439406</v>
      </c>
      <c r="P268" s="78">
        <v>3857.6889927942179</v>
      </c>
      <c r="Q268" s="78">
        <v>891.19727184281999</v>
      </c>
      <c r="R268" s="78">
        <v>309.10279154543463</v>
      </c>
      <c r="S268" s="78">
        <v>1293.584735357518</v>
      </c>
      <c r="T268" s="79"/>
      <c r="U268" s="78">
        <v>869901792</v>
      </c>
      <c r="V268" s="78">
        <v>502955</v>
      </c>
      <c r="W268" s="78">
        <v>4003</v>
      </c>
      <c r="X268" s="78">
        <v>8072200</v>
      </c>
      <c r="Y268" s="78">
        <v>6390020</v>
      </c>
      <c r="Z268" s="78">
        <v>3300708</v>
      </c>
      <c r="AA268" s="78">
        <v>779574</v>
      </c>
      <c r="AB268" s="78">
        <v>12699271</v>
      </c>
      <c r="AC268" s="78">
        <v>53888904</v>
      </c>
      <c r="AD268" s="78">
        <v>1293.584735357518</v>
      </c>
      <c r="AE268" s="79"/>
      <c r="AF268" s="78"/>
      <c r="AG268" s="78"/>
      <c r="AH268" s="78"/>
      <c r="AI268" s="78"/>
      <c r="AJ268" s="78"/>
      <c r="AK268" s="78"/>
      <c r="AL268" s="78"/>
      <c r="AM268" s="78"/>
      <c r="AN268" s="78"/>
      <c r="AO268" s="78"/>
      <c r="AP268" s="78"/>
      <c r="AQ268" s="79"/>
      <c r="AR268" s="78"/>
      <c r="AS268" s="78"/>
      <c r="AT268" s="78"/>
      <c r="AU268" s="78"/>
      <c r="AV268" s="78"/>
      <c r="AW268" s="78"/>
      <c r="AX268" s="78"/>
      <c r="AY268" s="79"/>
      <c r="AZ268" s="78"/>
      <c r="BA268" s="78"/>
      <c r="BB268" s="78"/>
      <c r="BC268" s="78"/>
      <c r="BD268" s="78"/>
      <c r="BE268" s="78"/>
      <c r="BF268" s="78"/>
      <c r="BG268" s="79"/>
      <c r="BH268" s="78">
        <v>0</v>
      </c>
      <c r="BI268" s="78">
        <v>24.627000000000002</v>
      </c>
      <c r="BJ268" s="78">
        <v>2030.703</v>
      </c>
      <c r="BK268" s="78">
        <v>280.06900000000002</v>
      </c>
      <c r="BL268" s="78">
        <v>7666.5029999999988</v>
      </c>
      <c r="BM268" s="78">
        <v>5.9980000000000002</v>
      </c>
      <c r="BN268" s="79"/>
      <c r="BO268" s="78">
        <v>0</v>
      </c>
      <c r="BP268" s="78">
        <v>6</v>
      </c>
      <c r="BQ268" s="78">
        <v>169</v>
      </c>
      <c r="BR268" s="78">
        <v>72</v>
      </c>
      <c r="BS268" s="78">
        <v>1081</v>
      </c>
      <c r="BT268" s="78">
        <v>2</v>
      </c>
      <c r="BU268"/>
      <c r="BV268" s="77">
        <v>9078.9259999999995</v>
      </c>
      <c r="BW268" s="77">
        <v>79.075999999999993</v>
      </c>
      <c r="BX268" s="77">
        <v>699.14599999999996</v>
      </c>
      <c r="BY268" s="77">
        <v>119.803</v>
      </c>
      <c r="BZ268" s="77">
        <v>19.699000000000002</v>
      </c>
      <c r="CA268" s="77">
        <v>0</v>
      </c>
      <c r="CB268" s="77">
        <v>11.25</v>
      </c>
      <c r="CC268" s="77">
        <v>0</v>
      </c>
      <c r="CD268" s="77">
        <v>0</v>
      </c>
    </row>
    <row r="269" spans="1:82">
      <c r="A269" s="77" t="s">
        <v>1868</v>
      </c>
      <c r="B269" s="77">
        <v>213</v>
      </c>
      <c r="C269" s="77">
        <v>9</v>
      </c>
      <c r="D269" s="77">
        <v>13</v>
      </c>
      <c r="E269" s="77">
        <v>2012</v>
      </c>
      <c r="F269" s="77" t="s">
        <v>180</v>
      </c>
      <c r="G269" s="77" t="s">
        <v>1581</v>
      </c>
      <c r="H269" s="77" t="s">
        <v>1582</v>
      </c>
      <c r="I269" s="158"/>
      <c r="J269" s="78">
        <v>6127.9544093404384</v>
      </c>
      <c r="K269" s="78">
        <v>1094.9498259176969</v>
      </c>
      <c r="L269" s="78">
        <v>169.23422787020999</v>
      </c>
      <c r="M269" s="78">
        <v>37431.738495691738</v>
      </c>
      <c r="N269" s="78">
        <v>20501.715221434672</v>
      </c>
      <c r="O269" s="78">
        <v>6314.4552203095882</v>
      </c>
      <c r="P269" s="78">
        <v>3844.4676138115215</v>
      </c>
      <c r="Q269" s="78">
        <v>1002.07296523503</v>
      </c>
      <c r="R269" s="78">
        <v>320.71533601796358</v>
      </c>
      <c r="S269" s="78">
        <v>1322.2141642321769</v>
      </c>
      <c r="T269" s="79"/>
      <c r="U269" s="78">
        <v>819804837</v>
      </c>
      <c r="V269" s="78">
        <v>502955</v>
      </c>
      <c r="W269" s="78">
        <v>4003</v>
      </c>
      <c r="X269" s="78">
        <v>8072200</v>
      </c>
      <c r="Y269" s="78">
        <v>6653367</v>
      </c>
      <c r="Z269" s="78">
        <v>3302604</v>
      </c>
      <c r="AA269" s="78">
        <v>772507</v>
      </c>
      <c r="AB269" s="78">
        <v>13142640</v>
      </c>
      <c r="AC269" s="78">
        <v>54465229</v>
      </c>
      <c r="AD269" s="78">
        <v>1322.214164232176</v>
      </c>
      <c r="AE269" s="79"/>
      <c r="AF269" s="78"/>
      <c r="AG269" s="78"/>
      <c r="AH269" s="78"/>
      <c r="AI269" s="78"/>
      <c r="AJ269" s="78"/>
      <c r="AK269" s="78"/>
      <c r="AL269" s="78"/>
      <c r="AM269" s="78"/>
      <c r="AN269" s="78"/>
      <c r="AO269" s="78"/>
      <c r="AP269" s="78"/>
      <c r="AQ269" s="79"/>
      <c r="AR269" s="78"/>
      <c r="AS269" s="78"/>
      <c r="AT269" s="78"/>
      <c r="AU269" s="78"/>
      <c r="AV269" s="78"/>
      <c r="AW269" s="78"/>
      <c r="AX269" s="78"/>
      <c r="AY269" s="79"/>
      <c r="AZ269" s="78"/>
      <c r="BA269" s="78"/>
      <c r="BB269" s="78"/>
      <c r="BC269" s="78"/>
      <c r="BD269" s="78"/>
      <c r="BE269" s="78"/>
      <c r="BF269" s="78"/>
      <c r="BG269" s="79"/>
      <c r="BH269" s="78">
        <v>0</v>
      </c>
      <c r="BI269" s="78">
        <v>23.085999999999999</v>
      </c>
      <c r="BJ269" s="78">
        <v>2218.5479999999998</v>
      </c>
      <c r="BK269" s="78">
        <v>399.77600000000001</v>
      </c>
      <c r="BL269" s="78">
        <v>9008.0540000000019</v>
      </c>
      <c r="BM269" s="78">
        <v>7.2489999999999997</v>
      </c>
      <c r="BN269" s="79"/>
      <c r="BO269" s="78">
        <v>0</v>
      </c>
      <c r="BP269" s="78">
        <v>5</v>
      </c>
      <c r="BQ269" s="78">
        <v>175</v>
      </c>
      <c r="BR269" s="78">
        <v>73</v>
      </c>
      <c r="BS269" s="78">
        <v>1141</v>
      </c>
      <c r="BT269" s="78">
        <v>2</v>
      </c>
      <c r="BU269"/>
      <c r="BV269" s="77">
        <v>10863.965</v>
      </c>
      <c r="BW269" s="77">
        <v>71.049000000000007</v>
      </c>
      <c r="BX269" s="77">
        <v>327.78699999999998</v>
      </c>
      <c r="BY269" s="77">
        <v>120.605</v>
      </c>
      <c r="BZ269" s="77">
        <v>260.315</v>
      </c>
      <c r="CA269" s="77">
        <v>0</v>
      </c>
      <c r="CB269" s="77">
        <v>12.992000000000001</v>
      </c>
      <c r="CC269" s="77">
        <v>0</v>
      </c>
      <c r="CD269" s="77">
        <v>0</v>
      </c>
    </row>
    <row r="270" spans="1:82">
      <c r="A270" s="77" t="s">
        <v>1869</v>
      </c>
      <c r="B270" s="77">
        <v>214</v>
      </c>
      <c r="C270" s="77">
        <v>10</v>
      </c>
      <c r="D270" s="77">
        <v>13</v>
      </c>
      <c r="E270" s="77">
        <v>2013</v>
      </c>
      <c r="F270" s="77" t="s">
        <v>181</v>
      </c>
      <c r="G270" s="77" t="s">
        <v>1581</v>
      </c>
      <c r="H270" s="77" t="s">
        <v>1582</v>
      </c>
      <c r="I270" s="158"/>
      <c r="J270" s="78">
        <v>6065.4536108948232</v>
      </c>
      <c r="K270" s="78">
        <v>944.20619371324392</v>
      </c>
      <c r="L270" s="78">
        <v>155.1073835300825</v>
      </c>
      <c r="M270" s="78">
        <v>39828.095559838752</v>
      </c>
      <c r="N270" s="78">
        <v>19847.24091141321</v>
      </c>
      <c r="O270" s="78">
        <v>6070.3422362774736</v>
      </c>
      <c r="P270" s="78">
        <v>3840.5306935238591</v>
      </c>
      <c r="Q270" s="78">
        <v>1021.24217005228</v>
      </c>
      <c r="R270" s="78">
        <v>344.31055614223811</v>
      </c>
      <c r="S270" s="78">
        <v>1413.026031423178</v>
      </c>
      <c r="T270" s="79"/>
      <c r="U270" s="78">
        <v>785166980</v>
      </c>
      <c r="V270" s="78">
        <v>502955</v>
      </c>
      <c r="W270" s="78">
        <v>4003</v>
      </c>
      <c r="X270" s="78">
        <v>8072200</v>
      </c>
      <c r="Y270" s="78">
        <v>6699648</v>
      </c>
      <c r="Z270" s="78">
        <v>3316682</v>
      </c>
      <c r="AA270" s="78">
        <v>768819</v>
      </c>
      <c r="AB270" s="78">
        <v>13202037</v>
      </c>
      <c r="AC270" s="78">
        <v>57076984</v>
      </c>
      <c r="AD270" s="78">
        <v>1413.0260314231771</v>
      </c>
      <c r="AE270" s="79"/>
      <c r="AF270" s="78"/>
      <c r="AG270" s="78"/>
      <c r="AH270" s="78"/>
      <c r="AI270" s="78"/>
      <c r="AJ270" s="78"/>
      <c r="AK270" s="78"/>
      <c r="AL270" s="78"/>
      <c r="AM270" s="78"/>
      <c r="AN270" s="78"/>
      <c r="AO270" s="78"/>
      <c r="AP270" s="78"/>
      <c r="AQ270" s="79"/>
      <c r="AR270" s="78"/>
      <c r="AS270" s="78"/>
      <c r="AT270" s="78"/>
      <c r="AU270" s="78"/>
      <c r="AV270" s="78"/>
      <c r="AW270" s="78"/>
      <c r="AX270" s="78"/>
      <c r="AY270" s="79"/>
      <c r="AZ270" s="78"/>
      <c r="BA270" s="78"/>
      <c r="BB270" s="78"/>
      <c r="BC270" s="78"/>
      <c r="BD270" s="78"/>
      <c r="BE270" s="78"/>
      <c r="BF270" s="78"/>
      <c r="BG270" s="79"/>
      <c r="BH270" s="78">
        <v>0</v>
      </c>
      <c r="BI270" s="78">
        <v>34.387</v>
      </c>
      <c r="BJ270" s="78">
        <v>2236.8409999999999</v>
      </c>
      <c r="BK270" s="78">
        <v>370.73700000000002</v>
      </c>
      <c r="BL270" s="78">
        <v>11080.638000000003</v>
      </c>
      <c r="BM270" s="78">
        <v>8.2609999999999992</v>
      </c>
      <c r="BN270" s="79"/>
      <c r="BO270" s="78">
        <v>0</v>
      </c>
      <c r="BP270" s="78">
        <v>7</v>
      </c>
      <c r="BQ270" s="78">
        <v>166</v>
      </c>
      <c r="BR270" s="78">
        <v>70</v>
      </c>
      <c r="BS270" s="78">
        <v>1140</v>
      </c>
      <c r="BT270" s="78">
        <v>2</v>
      </c>
      <c r="BU270"/>
      <c r="BV270" s="77">
        <v>11473.92</v>
      </c>
      <c r="BW270" s="77">
        <v>60.561</v>
      </c>
      <c r="BX270" s="77">
        <v>1794.1210000000001</v>
      </c>
      <c r="BY270" s="77">
        <v>110.196</v>
      </c>
      <c r="BZ270" s="77">
        <v>292.06599999999997</v>
      </c>
      <c r="CA270" s="77">
        <v>0</v>
      </c>
      <c r="CB270" s="77">
        <v>0</v>
      </c>
      <c r="CC270" s="77">
        <v>0</v>
      </c>
      <c r="CD270" s="77">
        <v>0</v>
      </c>
    </row>
    <row r="271" spans="1:82">
      <c r="A271" s="77" t="s">
        <v>1870</v>
      </c>
      <c r="B271" s="77">
        <v>215</v>
      </c>
      <c r="C271" s="77">
        <v>11</v>
      </c>
      <c r="D271" s="77">
        <v>13</v>
      </c>
      <c r="E271" s="77">
        <v>2014</v>
      </c>
      <c r="F271" s="77" t="s">
        <v>182</v>
      </c>
      <c r="G271" s="77" t="s">
        <v>1581</v>
      </c>
      <c r="H271" s="77" t="s">
        <v>1582</v>
      </c>
      <c r="I271" s="158"/>
      <c r="J271" s="78">
        <v>5495.0743503093172</v>
      </c>
      <c r="K271" s="78">
        <v>917.96245090629475</v>
      </c>
      <c r="L271" s="78">
        <v>365.38888848517951</v>
      </c>
      <c r="M271" s="78">
        <v>37756.990795587662</v>
      </c>
      <c r="N271" s="78">
        <v>18030.51290068185</v>
      </c>
      <c r="O271" s="78">
        <v>5767.5183988424587</v>
      </c>
      <c r="P271" s="78">
        <v>3852.0673953478458</v>
      </c>
      <c r="Q271" s="78">
        <v>986.91235899237404</v>
      </c>
      <c r="R271" s="78">
        <v>363.38676771425429</v>
      </c>
      <c r="S271" s="78">
        <v>1351.6149861328199</v>
      </c>
      <c r="T271" s="79"/>
      <c r="U271" s="78">
        <v>815919259</v>
      </c>
      <c r="V271" s="78">
        <v>467537</v>
      </c>
      <c r="W271" s="78">
        <v>4129</v>
      </c>
      <c r="X271" s="78">
        <v>8450906</v>
      </c>
      <c r="Y271" s="78">
        <v>6784194</v>
      </c>
      <c r="Z271" s="78">
        <v>3318943</v>
      </c>
      <c r="AA271" s="78">
        <v>767141</v>
      </c>
      <c r="AB271" s="78">
        <v>13297585</v>
      </c>
      <c r="AC271" s="78">
        <v>60428697</v>
      </c>
      <c r="AD271" s="78">
        <v>1351.6149861328199</v>
      </c>
      <c r="AE271" s="79"/>
      <c r="AF271" s="78"/>
      <c r="AG271" s="78"/>
      <c r="AH271" s="78"/>
      <c r="AI271" s="78"/>
      <c r="AJ271" s="78"/>
      <c r="AK271" s="78"/>
      <c r="AL271" s="78"/>
      <c r="AM271" s="78"/>
      <c r="AN271" s="78"/>
      <c r="AO271" s="78"/>
      <c r="AP271" s="78"/>
      <c r="AQ271" s="79"/>
      <c r="AR271" s="78">
        <v>82723</v>
      </c>
      <c r="AS271" s="78">
        <v>3598</v>
      </c>
      <c r="AT271" s="78">
        <v>2</v>
      </c>
      <c r="AU271" s="78">
        <v>2</v>
      </c>
      <c r="AV271" s="78">
        <v>0</v>
      </c>
      <c r="AW271" s="78">
        <v>23</v>
      </c>
      <c r="AX271" s="78"/>
      <c r="AY271" s="79"/>
      <c r="AZ271" s="78">
        <v>300347.21999999997</v>
      </c>
      <c r="BA271" s="78">
        <v>73921.100000000006</v>
      </c>
      <c r="BB271" s="78">
        <v>3650</v>
      </c>
      <c r="BC271" s="78">
        <v>640</v>
      </c>
      <c r="BD271" s="78">
        <v>0</v>
      </c>
      <c r="BE271" s="78">
        <v>144960.20000000001</v>
      </c>
      <c r="BF271" s="78"/>
      <c r="BG271" s="79"/>
      <c r="BH271" s="78">
        <v>0</v>
      </c>
      <c r="BI271" s="78">
        <v>35.787999999999997</v>
      </c>
      <c r="BJ271" s="78">
        <v>2182.654</v>
      </c>
      <c r="BK271" s="78">
        <v>327.16899999999998</v>
      </c>
      <c r="BL271" s="78">
        <v>10960.632999999998</v>
      </c>
      <c r="BM271" s="78">
        <v>8.6340000000000003</v>
      </c>
      <c r="BN271" s="79"/>
      <c r="BO271" s="78">
        <v>0</v>
      </c>
      <c r="BP271" s="78">
        <v>7</v>
      </c>
      <c r="BQ271" s="78">
        <v>160</v>
      </c>
      <c r="BR271" s="78">
        <v>70</v>
      </c>
      <c r="BS271" s="78">
        <v>1124</v>
      </c>
      <c r="BT271" s="78">
        <v>2</v>
      </c>
      <c r="BU271"/>
      <c r="BV271" s="77">
        <v>11399.169</v>
      </c>
      <c r="BW271" s="77">
        <v>54.969000000000001</v>
      </c>
      <c r="BX271" s="77">
        <v>1703.027</v>
      </c>
      <c r="BY271" s="77">
        <v>91.707999999999998</v>
      </c>
      <c r="BZ271" s="77">
        <v>266.005</v>
      </c>
      <c r="CA271" s="77">
        <v>0</v>
      </c>
      <c r="CB271" s="77">
        <v>0</v>
      </c>
      <c r="CC271" s="77">
        <v>0</v>
      </c>
      <c r="CD271" s="77">
        <v>0</v>
      </c>
    </row>
    <row r="272" spans="1:82">
      <c r="A272" s="77" t="s">
        <v>1871</v>
      </c>
      <c r="B272" s="77">
        <v>216</v>
      </c>
      <c r="C272" s="77">
        <v>12</v>
      </c>
      <c r="D272" s="77">
        <v>13</v>
      </c>
      <c r="E272" s="77">
        <v>2015</v>
      </c>
      <c r="F272" s="77" t="s">
        <v>183</v>
      </c>
      <c r="G272" s="77" t="s">
        <v>1581</v>
      </c>
      <c r="H272" s="77" t="s">
        <v>1582</v>
      </c>
      <c r="I272" s="158"/>
      <c r="J272" s="78">
        <v>6216.387648820596</v>
      </c>
      <c r="K272" s="78">
        <v>976.26557644892796</v>
      </c>
      <c r="L272" s="78">
        <v>455.44755327349492</v>
      </c>
      <c r="M272" s="78">
        <v>40171.150490636377</v>
      </c>
      <c r="N272" s="78">
        <v>18229.98416507912</v>
      </c>
      <c r="O272" s="78">
        <v>5724.882331533704</v>
      </c>
      <c r="P272" s="78">
        <v>3840.0499409729064</v>
      </c>
      <c r="Q272" s="78">
        <v>974.67962732608498</v>
      </c>
      <c r="R272" s="78">
        <v>348.03295000312909</v>
      </c>
      <c r="S272" s="78">
        <v>1429.4117067578229</v>
      </c>
      <c r="T272" s="79"/>
      <c r="U272" s="78">
        <v>837344514</v>
      </c>
      <c r="V272" s="78">
        <v>467537</v>
      </c>
      <c r="W272" s="78">
        <v>4129</v>
      </c>
      <c r="X272" s="78">
        <v>8450906</v>
      </c>
      <c r="Y272" s="78">
        <v>6889913</v>
      </c>
      <c r="Z272" s="78">
        <v>3326113</v>
      </c>
      <c r="AA272" s="78">
        <v>764144</v>
      </c>
      <c r="AB272" s="78">
        <v>13415349</v>
      </c>
      <c r="AC272" s="78">
        <v>59490554</v>
      </c>
      <c r="AD272" s="78">
        <v>1429.4117067578229</v>
      </c>
      <c r="AE272" s="79"/>
      <c r="AF272" s="78">
        <v>8420312874.2842665</v>
      </c>
      <c r="AG272" s="78">
        <v>809196670.11764526</v>
      </c>
      <c r="AH272" s="78">
        <v>92824598.220343336</v>
      </c>
      <c r="AI272" s="78">
        <v>49446262218.681923</v>
      </c>
      <c r="AJ272" s="78">
        <v>26892292558.004372</v>
      </c>
      <c r="AK272" s="78"/>
      <c r="AL272" s="78"/>
      <c r="AM272" s="78">
        <v>1838517305.1774981</v>
      </c>
      <c r="AN272" s="78"/>
      <c r="AO272" s="78"/>
      <c r="AP272" s="78">
        <v>87499406224.486053</v>
      </c>
      <c r="AQ272" s="79"/>
      <c r="AR272" s="78">
        <v>89456</v>
      </c>
      <c r="AS272" s="78">
        <v>4846</v>
      </c>
      <c r="AT272" s="78">
        <v>2</v>
      </c>
      <c r="AU272" s="78">
        <v>3</v>
      </c>
      <c r="AV272" s="78">
        <v>0</v>
      </c>
      <c r="AW272" s="78">
        <v>24</v>
      </c>
      <c r="AX272" s="78"/>
      <c r="AY272" s="79"/>
      <c r="AZ272" s="78">
        <v>328075.92</v>
      </c>
      <c r="BA272" s="78">
        <v>98456</v>
      </c>
      <c r="BB272" s="78">
        <v>3650</v>
      </c>
      <c r="BC272" s="78">
        <v>647</v>
      </c>
      <c r="BD272" s="78">
        <v>0</v>
      </c>
      <c r="BE272" s="78">
        <v>155058.20000000001</v>
      </c>
      <c r="BF272" s="78"/>
      <c r="BG272" s="79"/>
      <c r="BH272" s="78">
        <v>0</v>
      </c>
      <c r="BI272" s="78">
        <v>25.771999999999998</v>
      </c>
      <c r="BJ272" s="78">
        <v>2132.8589999999999</v>
      </c>
      <c r="BK272" s="78">
        <v>329.505</v>
      </c>
      <c r="BL272" s="78">
        <v>10648.537000000002</v>
      </c>
      <c r="BM272" s="78">
        <v>7.5910000000000002</v>
      </c>
      <c r="BN272" s="79"/>
      <c r="BO272" s="78">
        <v>0</v>
      </c>
      <c r="BP272" s="78">
        <v>6</v>
      </c>
      <c r="BQ272" s="78">
        <v>156</v>
      </c>
      <c r="BR272" s="78">
        <v>69</v>
      </c>
      <c r="BS272" s="78">
        <v>1110</v>
      </c>
      <c r="BT272" s="78">
        <v>2</v>
      </c>
      <c r="BU272"/>
      <c r="BV272" s="77">
        <v>10873.716</v>
      </c>
      <c r="BW272" s="77">
        <v>52.738999999999997</v>
      </c>
      <c r="BX272" s="77">
        <v>1862.3030000000001</v>
      </c>
      <c r="BY272" s="77">
        <v>130.82599999999999</v>
      </c>
      <c r="BZ272" s="77">
        <v>219.107</v>
      </c>
      <c r="CA272" s="77">
        <v>5.5730000000000004</v>
      </c>
      <c r="CB272" s="77">
        <v>0</v>
      </c>
      <c r="CC272" s="77">
        <v>0</v>
      </c>
      <c r="CD272" s="77">
        <v>0</v>
      </c>
    </row>
    <row r="273" spans="1:82">
      <c r="A273" s="77" t="s">
        <v>1872</v>
      </c>
      <c r="B273" s="77">
        <v>217</v>
      </c>
      <c r="C273" s="77">
        <v>13</v>
      </c>
      <c r="D273" s="77">
        <v>13</v>
      </c>
      <c r="E273" s="77">
        <v>2016</v>
      </c>
      <c r="F273" s="77" t="s">
        <v>156</v>
      </c>
      <c r="G273" s="1029" t="s">
        <v>1581</v>
      </c>
      <c r="H273" s="77" t="s">
        <v>1582</v>
      </c>
      <c r="I273" s="158"/>
      <c r="J273" s="78">
        <v>4942.6487094623481</v>
      </c>
      <c r="K273" s="78">
        <v>1005.5421627862351</v>
      </c>
      <c r="L273" s="78">
        <v>514.67539852854986</v>
      </c>
      <c r="M273" s="78">
        <v>30942.142785177577</v>
      </c>
      <c r="N273" s="78">
        <v>17553.548566811172</v>
      </c>
      <c r="O273" s="78">
        <v>5675.6757158342398</v>
      </c>
      <c r="P273" s="78">
        <v>3763.4542595189478</v>
      </c>
      <c r="Q273" s="78">
        <v>955.65508032564776</v>
      </c>
      <c r="R273" s="78">
        <v>363.23307861622834</v>
      </c>
      <c r="S273" s="78">
        <v>1664.4262389339488</v>
      </c>
      <c r="T273" s="79"/>
      <c r="U273" s="78">
        <v>778467282</v>
      </c>
      <c r="V273" s="78">
        <v>467537</v>
      </c>
      <c r="W273" s="78">
        <v>4129</v>
      </c>
      <c r="X273" s="78">
        <v>8450906</v>
      </c>
      <c r="Y273" s="78">
        <v>6994147</v>
      </c>
      <c r="Z273" s="78">
        <v>3338060</v>
      </c>
      <c r="AA273" s="78">
        <v>774577</v>
      </c>
      <c r="AB273" s="78">
        <v>13530053</v>
      </c>
      <c r="AC273" s="78">
        <v>62036634.35008987</v>
      </c>
      <c r="AD273" s="78">
        <v>1664.426238933949</v>
      </c>
      <c r="AE273" s="79"/>
      <c r="AF273" s="78">
        <v>7111741621.5813494</v>
      </c>
      <c r="AG273" s="78">
        <v>795461789.24685943</v>
      </c>
      <c r="AH273" s="78">
        <v>79830630.178426668</v>
      </c>
      <c r="AI273" s="78">
        <v>47807836359.324364</v>
      </c>
      <c r="AJ273" s="78">
        <v>24634516532.655491</v>
      </c>
      <c r="AK273" s="78"/>
      <c r="AL273" s="78"/>
      <c r="AM273" s="78">
        <v>1855677567.430815</v>
      </c>
      <c r="AN273" s="78"/>
      <c r="AO273" s="78"/>
      <c r="AP273" s="78">
        <v>82285064500.417313</v>
      </c>
      <c r="AQ273" s="79"/>
      <c r="AR273" s="78">
        <v>95250</v>
      </c>
      <c r="AS273" s="78">
        <v>5639</v>
      </c>
      <c r="AT273" s="78">
        <v>2</v>
      </c>
      <c r="AU273" s="78">
        <v>3</v>
      </c>
      <c r="AV273" s="78">
        <v>0</v>
      </c>
      <c r="AW273" s="78">
        <v>24</v>
      </c>
      <c r="AX273" s="78"/>
      <c r="AY273" s="79"/>
      <c r="AZ273" s="78">
        <v>352796.90000000008</v>
      </c>
      <c r="BA273" s="78">
        <v>111066.6</v>
      </c>
      <c r="BB273" s="78">
        <v>3650</v>
      </c>
      <c r="BC273" s="78">
        <v>647</v>
      </c>
      <c r="BD273" s="78">
        <v>0</v>
      </c>
      <c r="BE273" s="78">
        <v>155058.20000000001</v>
      </c>
      <c r="BF273" s="78"/>
      <c r="BG273" s="79"/>
      <c r="BH273" s="78">
        <v>0</v>
      </c>
      <c r="BI273" s="78">
        <v>28.741</v>
      </c>
      <c r="BJ273" s="78">
        <v>2064.1419999999998</v>
      </c>
      <c r="BK273" s="78">
        <v>188.95099999999999</v>
      </c>
      <c r="BL273" s="78">
        <v>10626.032000000001</v>
      </c>
      <c r="BM273" s="78">
        <v>0</v>
      </c>
      <c r="BN273" s="79"/>
      <c r="BO273" s="78">
        <v>0</v>
      </c>
      <c r="BP273" s="78">
        <v>6</v>
      </c>
      <c r="BQ273" s="78">
        <v>160</v>
      </c>
      <c r="BR273" s="78">
        <v>68</v>
      </c>
      <c r="BS273" s="78">
        <v>1139</v>
      </c>
      <c r="BT273" s="78">
        <v>0</v>
      </c>
      <c r="BU273"/>
      <c r="BV273" s="77">
        <v>10809.004000000001</v>
      </c>
      <c r="BW273" s="77">
        <v>50.23</v>
      </c>
      <c r="BX273" s="77">
        <v>1911.89</v>
      </c>
      <c r="BY273" s="77">
        <v>103.09</v>
      </c>
      <c r="BZ273" s="77">
        <v>30.492000000000001</v>
      </c>
      <c r="CA273" s="77">
        <v>0</v>
      </c>
      <c r="CB273" s="77">
        <v>0</v>
      </c>
      <c r="CC273" s="77">
        <v>3.16</v>
      </c>
      <c r="CD273" s="77">
        <v>0</v>
      </c>
    </row>
    <row r="274" spans="1:82">
      <c r="A274" s="77" t="s">
        <v>1873</v>
      </c>
      <c r="B274" s="77">
        <v>218</v>
      </c>
      <c r="C274" s="77">
        <v>14</v>
      </c>
      <c r="D274" s="77">
        <v>13</v>
      </c>
      <c r="E274" s="77">
        <v>2017</v>
      </c>
      <c r="F274" s="77" t="s">
        <v>157</v>
      </c>
      <c r="G274" s="1029" t="s">
        <v>1581</v>
      </c>
      <c r="H274" s="77" t="s">
        <v>1582</v>
      </c>
      <c r="I274" s="158"/>
      <c r="J274" s="78">
        <v>4483.6747945057932</v>
      </c>
      <c r="K274" s="78">
        <v>1028.6872878117092</v>
      </c>
      <c r="L274" s="78">
        <v>423.88572480836632</v>
      </c>
      <c r="M274" s="78">
        <v>31042.790658276397</v>
      </c>
      <c r="N274" s="78">
        <v>18170.392140377768</v>
      </c>
      <c r="O274" s="78">
        <v>5589.9932465675747</v>
      </c>
      <c r="P274" s="78">
        <v>3727.7228954174848</v>
      </c>
      <c r="Q274" s="78">
        <v>931.46814081598495</v>
      </c>
      <c r="R274" s="78">
        <v>370.45724878007297</v>
      </c>
      <c r="S274" s="78">
        <v>1754.2449748292313</v>
      </c>
      <c r="T274" s="79"/>
      <c r="U274" s="78">
        <v>762768004</v>
      </c>
      <c r="V274" s="78">
        <v>467537</v>
      </c>
      <c r="W274" s="78">
        <v>4129</v>
      </c>
      <c r="X274" s="78">
        <v>8450906</v>
      </c>
      <c r="Y274" s="78">
        <v>7096622</v>
      </c>
      <c r="Z274" s="78">
        <v>3342204</v>
      </c>
      <c r="AA274" s="78">
        <v>772114</v>
      </c>
      <c r="AB274" s="78">
        <v>13637346</v>
      </c>
      <c r="AC274" s="78">
        <v>64525868.999999993</v>
      </c>
      <c r="AD274" s="78">
        <v>1754.2449748292311</v>
      </c>
      <c r="AE274" s="79"/>
      <c r="AF274" s="78">
        <v>6629051087.6252966</v>
      </c>
      <c r="AG274" s="78">
        <v>831916155.40790439</v>
      </c>
      <c r="AH274" s="78">
        <v>89339080.818462506</v>
      </c>
      <c r="AI274" s="78">
        <v>50036034193.268707</v>
      </c>
      <c r="AJ274" s="78">
        <v>26947193371.766079</v>
      </c>
      <c r="AK274" s="78"/>
      <c r="AL274" s="78"/>
      <c r="AM274" s="78">
        <v>1873319701.167558</v>
      </c>
      <c r="AN274" s="78"/>
      <c r="AO274" s="78"/>
      <c r="AP274" s="78">
        <v>86406853590.054001</v>
      </c>
      <c r="AQ274" s="79"/>
      <c r="AR274" s="78">
        <v>99752</v>
      </c>
      <c r="AS274" s="78">
        <v>6170</v>
      </c>
      <c r="AT274" s="78">
        <v>2</v>
      </c>
      <c r="AU274" s="78">
        <v>3</v>
      </c>
      <c r="AV274" s="78">
        <v>0</v>
      </c>
      <c r="AW274" s="78">
        <v>26</v>
      </c>
      <c r="AX274" s="78"/>
      <c r="AY274" s="79"/>
      <c r="AZ274" s="78">
        <v>372187.7199999998</v>
      </c>
      <c r="BA274" s="78">
        <v>124461.8</v>
      </c>
      <c r="BB274" s="78">
        <v>3650</v>
      </c>
      <c r="BC274" s="78">
        <v>647</v>
      </c>
      <c r="BD274" s="78">
        <v>0</v>
      </c>
      <c r="BE274" s="78">
        <v>155587</v>
      </c>
      <c r="BF274" s="78"/>
      <c r="BG274" s="79"/>
      <c r="BH274" s="78">
        <v>0</v>
      </c>
      <c r="BI274" s="78">
        <v>27.856000000000002</v>
      </c>
      <c r="BJ274" s="78">
        <v>1951.307</v>
      </c>
      <c r="BK274" s="78">
        <v>232.934</v>
      </c>
      <c r="BL274" s="78">
        <v>10750.623</v>
      </c>
      <c r="BM274" s="78">
        <v>0</v>
      </c>
      <c r="BN274" s="79"/>
      <c r="BO274" s="78">
        <v>0</v>
      </c>
      <c r="BP274" s="78">
        <v>6</v>
      </c>
      <c r="BQ274" s="78">
        <v>155</v>
      </c>
      <c r="BR274" s="78">
        <v>67</v>
      </c>
      <c r="BS274" s="78">
        <v>1114</v>
      </c>
      <c r="BT274" s="78">
        <v>0</v>
      </c>
      <c r="BU274"/>
      <c r="BV274" s="77">
        <v>10619.673000000001</v>
      </c>
      <c r="BW274" s="77">
        <v>54.343000000000004</v>
      </c>
      <c r="BX274" s="77">
        <v>1957.125</v>
      </c>
      <c r="BY274" s="77">
        <v>119.334</v>
      </c>
      <c r="BZ274" s="77">
        <v>212.245</v>
      </c>
      <c r="CA274" s="77">
        <v>0</v>
      </c>
      <c r="CB274" s="77">
        <v>0</v>
      </c>
      <c r="CC274" s="77">
        <v>0</v>
      </c>
      <c r="CD274" s="77">
        <v>0</v>
      </c>
    </row>
    <row r="275" spans="1:82">
      <c r="A275" s="77" t="s">
        <v>1874</v>
      </c>
      <c r="B275" s="77">
        <v>219</v>
      </c>
      <c r="C275" s="77">
        <v>15</v>
      </c>
      <c r="D275" s="77">
        <v>13</v>
      </c>
      <c r="E275" s="77">
        <v>2018</v>
      </c>
      <c r="F275" s="77" t="s">
        <v>184</v>
      </c>
      <c r="G275" s="77" t="s">
        <v>1581</v>
      </c>
      <c r="H275" s="77" t="s">
        <v>1582</v>
      </c>
      <c r="I275" s="158"/>
      <c r="J275" s="78">
        <v>4408.4421767010535</v>
      </c>
      <c r="K275" s="78">
        <v>967.09185024753731</v>
      </c>
      <c r="L275" s="78">
        <v>398.24461072148864</v>
      </c>
      <c r="M275" s="78">
        <v>30806.089872895373</v>
      </c>
      <c r="N275" s="78">
        <v>17535.069097898515</v>
      </c>
      <c r="O275" s="78">
        <v>5476.4684536607683</v>
      </c>
      <c r="P275" s="78">
        <v>3698.426589280929</v>
      </c>
      <c r="Q275" s="78">
        <v>870.89904541397095</v>
      </c>
      <c r="R275" s="78">
        <v>369.08182988713588</v>
      </c>
      <c r="S275" s="78">
        <v>1802.7568005333676</v>
      </c>
      <c r="T275" s="79"/>
      <c r="U275" s="78">
        <v>757710332</v>
      </c>
      <c r="V275" s="78">
        <v>467537</v>
      </c>
      <c r="W275" s="78">
        <v>4129</v>
      </c>
      <c r="X275" s="78">
        <v>8450906</v>
      </c>
      <c r="Y275" s="78">
        <v>7198348</v>
      </c>
      <c r="Z275" s="78">
        <v>3337024</v>
      </c>
      <c r="AA275" s="78">
        <v>773748</v>
      </c>
      <c r="AB275" s="78">
        <v>13740732</v>
      </c>
      <c r="AC275" s="78">
        <v>64034353</v>
      </c>
      <c r="AD275" s="78">
        <v>1802.7568005333681</v>
      </c>
      <c r="AE275" s="79"/>
      <c r="AF275" s="78">
        <v>6404888069.1038895</v>
      </c>
      <c r="AG275" s="78">
        <v>737849818.28750348</v>
      </c>
      <c r="AH275" s="78">
        <v>85097012.381742775</v>
      </c>
      <c r="AI275" s="78">
        <v>47914819600.46196</v>
      </c>
      <c r="AJ275" s="78">
        <v>25502100866.095268</v>
      </c>
      <c r="AK275" s="78"/>
      <c r="AL275" s="78"/>
      <c r="AM275" s="78">
        <v>1891427021.791096</v>
      </c>
      <c r="AN275" s="78"/>
      <c r="AO275" s="78"/>
      <c r="AP275" s="78">
        <v>82536182388.121445</v>
      </c>
      <c r="AQ275" s="79"/>
      <c r="AR275" s="78">
        <v>105687</v>
      </c>
      <c r="AS275" s="78">
        <v>6793</v>
      </c>
      <c r="AT275" s="78">
        <v>2</v>
      </c>
      <c r="AU275" s="78">
        <v>4</v>
      </c>
      <c r="AV275" s="78">
        <v>0</v>
      </c>
      <c r="AW275" s="78">
        <v>28</v>
      </c>
      <c r="AX275" s="78"/>
      <c r="AY275" s="79"/>
      <c r="AZ275" s="78">
        <v>396610.82000000298</v>
      </c>
      <c r="BA275" s="78">
        <v>138524.1</v>
      </c>
      <c r="BB275" s="78">
        <v>3650</v>
      </c>
      <c r="BC275" s="78">
        <v>697</v>
      </c>
      <c r="BD275" s="78">
        <v>0</v>
      </c>
      <c r="BE275" s="78">
        <v>167770.5</v>
      </c>
      <c r="BF275" s="78"/>
      <c r="BG275" s="79"/>
      <c r="BH275" s="78">
        <v>0</v>
      </c>
      <c r="BI275" s="78">
        <v>27.686999999999998</v>
      </c>
      <c r="BJ275" s="78">
        <v>2001.546</v>
      </c>
      <c r="BK275" s="78">
        <v>196.15899999999999</v>
      </c>
      <c r="BL275" s="78">
        <v>10604.384999999998</v>
      </c>
      <c r="BM275" s="78">
        <v>0</v>
      </c>
      <c r="BN275" s="79"/>
      <c r="BO275" s="78">
        <v>0</v>
      </c>
      <c r="BP275" s="78">
        <v>6</v>
      </c>
      <c r="BQ275" s="78">
        <v>151</v>
      </c>
      <c r="BR275" s="78">
        <v>68</v>
      </c>
      <c r="BS275" s="78">
        <v>1124</v>
      </c>
      <c r="BT275" s="78">
        <v>0</v>
      </c>
      <c r="BU275"/>
      <c r="BV275" s="77">
        <v>10612.027</v>
      </c>
      <c r="BW275" s="77">
        <v>99.48</v>
      </c>
      <c r="BX275" s="77">
        <v>1797.3309999999999</v>
      </c>
      <c r="BY275" s="77">
        <v>117.38200000000001</v>
      </c>
      <c r="BZ275" s="77">
        <v>203.55699999999999</v>
      </c>
      <c r="CA275" s="77">
        <v>0</v>
      </c>
      <c r="CB275" s="77">
        <v>0</v>
      </c>
      <c r="CC275" s="77">
        <v>0</v>
      </c>
      <c r="CD275" s="77">
        <v>0</v>
      </c>
    </row>
    <row r="276" spans="1:82">
      <c r="A276" s="77" t="s">
        <v>1875</v>
      </c>
      <c r="B276" s="77">
        <v>220</v>
      </c>
      <c r="C276" s="77">
        <v>16</v>
      </c>
      <c r="D276" s="77">
        <v>13</v>
      </c>
      <c r="E276" s="77">
        <v>2019</v>
      </c>
      <c r="F276" s="77" t="s">
        <v>159</v>
      </c>
      <c r="G276" s="77" t="s">
        <v>1581</v>
      </c>
      <c r="H276" s="77" t="s">
        <v>1582</v>
      </c>
      <c r="I276" s="158"/>
      <c r="J276" s="78">
        <v>3984.0782251939531</v>
      </c>
      <c r="K276" s="78">
        <v>875.76107972594036</v>
      </c>
      <c r="L276" s="78">
        <v>401.65506825183667</v>
      </c>
      <c r="M276" s="78">
        <v>29806.265195429693</v>
      </c>
      <c r="N276" s="78">
        <v>16652.731723968242</v>
      </c>
      <c r="O276" s="78">
        <v>5313.5190376807786</v>
      </c>
      <c r="P276" s="78">
        <v>3662.4542588677577</v>
      </c>
      <c r="Q276" s="78">
        <v>853.75625912442001</v>
      </c>
      <c r="R276" s="78">
        <v>364.11192442868776</v>
      </c>
      <c r="S276" s="78">
        <v>1891.8084870622815</v>
      </c>
      <c r="T276" s="79"/>
      <c r="U276" s="78">
        <v>716011504</v>
      </c>
      <c r="V276" s="78">
        <v>467537</v>
      </c>
      <c r="W276" s="78">
        <v>4129</v>
      </c>
      <c r="X276" s="78">
        <v>8450906</v>
      </c>
      <c r="Y276" s="78">
        <v>7298690</v>
      </c>
      <c r="Z276" s="78">
        <v>3326619</v>
      </c>
      <c r="AA276" s="78">
        <v>760487</v>
      </c>
      <c r="AB276" s="78">
        <v>13834925</v>
      </c>
      <c r="AC276" s="78">
        <v>64206776</v>
      </c>
      <c r="AD276" s="78">
        <v>1891.808487062282</v>
      </c>
      <c r="AE276" s="79"/>
      <c r="AF276" s="78">
        <v>6089897626.2566481</v>
      </c>
      <c r="AG276" s="78">
        <v>711680240.48069203</v>
      </c>
      <c r="AH276" s="78">
        <v>90456047.967033207</v>
      </c>
      <c r="AI276" s="78">
        <v>48378364232.945541</v>
      </c>
      <c r="AJ276" s="78">
        <v>25121546582.7747</v>
      </c>
      <c r="AK276" s="78">
        <v>0</v>
      </c>
      <c r="AL276" s="78">
        <v>0</v>
      </c>
      <c r="AM276" s="78">
        <v>1884212635.7403607</v>
      </c>
      <c r="AN276" s="78">
        <v>0</v>
      </c>
      <c r="AO276" s="78">
        <v>0</v>
      </c>
      <c r="AP276" s="78">
        <v>82276157366.164978</v>
      </c>
      <c r="AQ276" s="79"/>
      <c r="AR276" s="78">
        <v>110045</v>
      </c>
      <c r="AS276" s="78">
        <v>7251</v>
      </c>
      <c r="AT276" s="78">
        <v>2</v>
      </c>
      <c r="AU276" s="78">
        <v>5</v>
      </c>
      <c r="AV276" s="78">
        <v>0</v>
      </c>
      <c r="AW276" s="78">
        <v>28</v>
      </c>
      <c r="AX276" s="78"/>
      <c r="AY276" s="79"/>
      <c r="AZ276" s="78">
        <v>416258.51999999973</v>
      </c>
      <c r="BA276" s="78">
        <v>147612</v>
      </c>
      <c r="BB276" s="78">
        <v>3650</v>
      </c>
      <c r="BC276" s="78">
        <v>746.8</v>
      </c>
      <c r="BD276" s="78">
        <v>0</v>
      </c>
      <c r="BE276" s="78">
        <v>168340</v>
      </c>
      <c r="BF276" s="78"/>
      <c r="BG276" s="79"/>
      <c r="BH276" s="78">
        <v>0</v>
      </c>
      <c r="BI276" s="78">
        <v>24.018999999999998</v>
      </c>
      <c r="BJ276" s="78">
        <v>1900.17</v>
      </c>
      <c r="BK276" s="78">
        <v>183.761</v>
      </c>
      <c r="BL276" s="78">
        <v>10776.072050000001</v>
      </c>
      <c r="BM276" s="78">
        <v>0</v>
      </c>
      <c r="BN276" s="79"/>
      <c r="BO276" s="78">
        <v>0</v>
      </c>
      <c r="BP276" s="78">
        <v>5</v>
      </c>
      <c r="BQ276" s="78">
        <v>148</v>
      </c>
      <c r="BR276" s="78">
        <v>71</v>
      </c>
      <c r="BS276" s="78">
        <v>1124</v>
      </c>
      <c r="BT276" s="78">
        <v>0</v>
      </c>
      <c r="BU276"/>
      <c r="BV276" s="77">
        <v>10363.072050000001</v>
      </c>
      <c r="BW276" s="77">
        <v>58.021000000000001</v>
      </c>
      <c r="BX276" s="77">
        <v>2147.5439999999999</v>
      </c>
      <c r="BY276" s="77">
        <v>116.325</v>
      </c>
      <c r="BZ276" s="77">
        <v>195.52</v>
      </c>
      <c r="CA276" s="77">
        <v>3.5259999999999998</v>
      </c>
      <c r="CB276" s="77">
        <v>0</v>
      </c>
      <c r="CC276" s="77">
        <v>1.4E-2</v>
      </c>
      <c r="CD276" s="77">
        <v>0</v>
      </c>
    </row>
    <row r="277" spans="1:82">
      <c r="A277" s="77" t="s">
        <v>1876</v>
      </c>
      <c r="B277" s="77">
        <v>221</v>
      </c>
      <c r="C277" s="77">
        <v>17</v>
      </c>
      <c r="D277" s="77">
        <v>13</v>
      </c>
      <c r="E277" s="77">
        <v>2020</v>
      </c>
      <c r="F277" s="77" t="s">
        <v>160</v>
      </c>
      <c r="G277" s="77" t="s">
        <v>1581</v>
      </c>
      <c r="H277" s="77" t="s">
        <v>1582</v>
      </c>
      <c r="I277" s="158"/>
      <c r="J277" s="78">
        <v>3586.8449940572932</v>
      </c>
      <c r="K277" s="78">
        <v>918.82111901869996</v>
      </c>
      <c r="L277" s="78">
        <v>383.82537871803765</v>
      </c>
      <c r="M277" s="78">
        <v>27790.020150386041</v>
      </c>
      <c r="N277" s="78">
        <v>16834.271107219382</v>
      </c>
      <c r="O277" s="78">
        <v>4652.9379061544114</v>
      </c>
      <c r="P277" s="78">
        <v>3437.2176392614206</v>
      </c>
      <c r="Q277" s="78">
        <v>816.22424839103201</v>
      </c>
      <c r="R277" s="78">
        <v>372.9195297372209</v>
      </c>
      <c r="S277" s="78">
        <v>1768.2120540707817</v>
      </c>
      <c r="T277" s="79"/>
      <c r="U277" s="78">
        <v>708047420</v>
      </c>
      <c r="V277" s="78">
        <v>486232</v>
      </c>
      <c r="W277" s="78">
        <v>4844</v>
      </c>
      <c r="X277" s="78">
        <v>9028256</v>
      </c>
      <c r="Y277" s="78">
        <v>7341487</v>
      </c>
      <c r="Z277" s="78">
        <v>3324864</v>
      </c>
      <c r="AA277" s="78">
        <v>758607</v>
      </c>
      <c r="AB277" s="78">
        <v>13843525</v>
      </c>
      <c r="AC277" s="78">
        <v>66107357.999999993</v>
      </c>
      <c r="AD277" s="78">
        <v>1768.2120540707817</v>
      </c>
      <c r="AE277" s="79"/>
      <c r="AF277" s="78">
        <v>5640941203.6691275</v>
      </c>
      <c r="AG277" s="78">
        <v>702958041.31547463</v>
      </c>
      <c r="AH277" s="78">
        <v>89788002.662156388</v>
      </c>
      <c r="AI277" s="78">
        <v>45805726990.289116</v>
      </c>
      <c r="AJ277" s="78">
        <v>26065231171.212669</v>
      </c>
      <c r="AK277" s="78">
        <v>0</v>
      </c>
      <c r="AL277" s="78">
        <v>0</v>
      </c>
      <c r="AM277" s="78">
        <v>1806733817.2706637</v>
      </c>
      <c r="AN277" s="78">
        <v>0</v>
      </c>
      <c r="AO277" s="78">
        <v>0</v>
      </c>
      <c r="AP277" s="78">
        <v>80111379226.419205</v>
      </c>
      <c r="AQ277" s="79"/>
      <c r="AR277" s="78">
        <v>115807</v>
      </c>
      <c r="AS277" s="78">
        <v>7360</v>
      </c>
      <c r="AT277" s="78">
        <v>2</v>
      </c>
      <c r="AU277" s="78">
        <v>5</v>
      </c>
      <c r="AV277" s="78">
        <v>0</v>
      </c>
      <c r="AW277" s="78">
        <v>30</v>
      </c>
      <c r="AX277" s="78"/>
      <c r="AY277" s="79"/>
      <c r="AZ277" s="78">
        <v>441810.91999999969</v>
      </c>
      <c r="BA277" s="78">
        <v>150922.29999999999</v>
      </c>
      <c r="BB277" s="78">
        <v>3650</v>
      </c>
      <c r="BC277" s="78">
        <v>746.8</v>
      </c>
      <c r="BD277" s="78">
        <v>0</v>
      </c>
      <c r="BE277" s="78">
        <v>171662.65400000001</v>
      </c>
      <c r="BF277" s="78"/>
      <c r="BG277" s="79"/>
      <c r="BH277" s="78">
        <v>0</v>
      </c>
      <c r="BI277" s="78">
        <v>20.288</v>
      </c>
      <c r="BJ277" s="78">
        <v>1701.134</v>
      </c>
      <c r="BK277" s="78">
        <v>157.73400000000001</v>
      </c>
      <c r="BL277" s="78">
        <v>9559.4678300000014</v>
      </c>
      <c r="BM277" s="78">
        <v>0</v>
      </c>
      <c r="BN277" s="79"/>
      <c r="BO277" s="78">
        <v>0</v>
      </c>
      <c r="BP277" s="78">
        <v>4</v>
      </c>
      <c r="BQ277" s="78">
        <v>141</v>
      </c>
      <c r="BR277" s="78">
        <v>73</v>
      </c>
      <c r="BS277" s="78">
        <v>1109</v>
      </c>
      <c r="BT277" s="78">
        <v>0</v>
      </c>
      <c r="BU277"/>
      <c r="BV277" s="77">
        <v>9228.10383</v>
      </c>
      <c r="BW277" s="77">
        <v>54.350999999999999</v>
      </c>
      <c r="BX277" s="77">
        <v>1847.001</v>
      </c>
      <c r="BY277" s="77">
        <v>127.407</v>
      </c>
      <c r="BZ277" s="77">
        <v>178.11</v>
      </c>
      <c r="CA277" s="77">
        <v>3.6509999999999998</v>
      </c>
      <c r="CB277" s="77">
        <v>0</v>
      </c>
      <c r="CC277" s="77">
        <v>0</v>
      </c>
      <c r="CD277" s="77">
        <v>0</v>
      </c>
    </row>
    <row r="278" spans="1:82">
      <c r="A278" s="77" t="s">
        <v>1877</v>
      </c>
      <c r="B278" s="77">
        <v>221</v>
      </c>
      <c r="C278" s="77">
        <v>18</v>
      </c>
      <c r="D278" s="77">
        <v>13</v>
      </c>
      <c r="E278" s="77">
        <v>2021</v>
      </c>
      <c r="F278" s="77" t="s">
        <v>161</v>
      </c>
      <c r="G278" s="77" t="s">
        <v>1581</v>
      </c>
      <c r="H278" s="77" t="s">
        <v>1582</v>
      </c>
      <c r="I278" s="158"/>
      <c r="J278" s="78">
        <v>3914.296503607306</v>
      </c>
      <c r="K278" s="78">
        <v>1052.3682033982479</v>
      </c>
      <c r="L278" s="78">
        <v>412.5591008390254</v>
      </c>
      <c r="M278" s="78">
        <v>30395.946950955939</v>
      </c>
      <c r="N278" s="78">
        <v>16998.695800129939</v>
      </c>
      <c r="O278" s="78">
        <v>4526.010115753038</v>
      </c>
      <c r="P278" s="78">
        <v>3521.6795842735255</v>
      </c>
      <c r="Q278" s="78">
        <v>805.44623461143397</v>
      </c>
      <c r="R278" s="78">
        <v>393.32244293547978</v>
      </c>
      <c r="S278" s="78">
        <v>1743.396946816667</v>
      </c>
      <c r="T278" s="79"/>
      <c r="U278" s="78">
        <v>762269142</v>
      </c>
      <c r="V278" s="78">
        <v>486232</v>
      </c>
      <c r="W278" s="78">
        <v>4844</v>
      </c>
      <c r="X278" s="78">
        <v>9028256</v>
      </c>
      <c r="Y278" s="78">
        <v>7354402</v>
      </c>
      <c r="Z278" s="78">
        <v>3330065</v>
      </c>
      <c r="AA278" s="78">
        <v>757903</v>
      </c>
      <c r="AB278" s="78">
        <v>13794933</v>
      </c>
      <c r="AC278" s="78">
        <v>67640630</v>
      </c>
      <c r="AD278" s="78">
        <v>1743.396946816667</v>
      </c>
      <c r="AE278" s="79"/>
      <c r="AF278" s="78">
        <v>6055605470.0142622</v>
      </c>
      <c r="AG278" s="78">
        <v>806847470.94214559</v>
      </c>
      <c r="AH278" s="78">
        <v>91827026.922516376</v>
      </c>
      <c r="AI278" s="78">
        <v>49520352679.612419</v>
      </c>
      <c r="AJ278" s="78">
        <v>25166143727.943279</v>
      </c>
      <c r="AK278" s="78">
        <v>0</v>
      </c>
      <c r="AL278" s="78">
        <v>0</v>
      </c>
      <c r="AM278" s="78">
        <v>1810776537.6281588</v>
      </c>
      <c r="AN278" s="78">
        <v>0</v>
      </c>
      <c r="AO278" s="78">
        <v>0</v>
      </c>
      <c r="AP278" s="78">
        <v>83451552913.062775</v>
      </c>
      <c r="AQ278" s="79"/>
      <c r="AR278" s="78">
        <v>123148</v>
      </c>
      <c r="AS278" s="78">
        <v>7388</v>
      </c>
      <c r="AT278" s="78">
        <v>2</v>
      </c>
      <c r="AU278" s="78">
        <v>5</v>
      </c>
      <c r="AV278" s="78">
        <v>0</v>
      </c>
      <c r="AW278" s="78">
        <v>32</v>
      </c>
      <c r="AX278" s="78"/>
      <c r="AY278" s="79"/>
      <c r="AZ278" s="78">
        <v>473239.01999997778</v>
      </c>
      <c r="BA278" s="78">
        <v>153379.09999999969</v>
      </c>
      <c r="BB278" s="78">
        <v>3650</v>
      </c>
      <c r="BC278" s="78">
        <v>746.8</v>
      </c>
      <c r="BD278" s="78">
        <v>0</v>
      </c>
      <c r="BE278" s="78">
        <v>177537.948</v>
      </c>
      <c r="BF278" s="78"/>
      <c r="BG278" s="79"/>
      <c r="BH278" s="78">
        <v>0</v>
      </c>
      <c r="BI278" s="78">
        <v>20.441000000000003</v>
      </c>
      <c r="BJ278" s="78">
        <v>1683.64</v>
      </c>
      <c r="BK278" s="78">
        <v>178.43799999999999</v>
      </c>
      <c r="BL278" s="78">
        <v>9738.396999999999</v>
      </c>
      <c r="BM278" s="78">
        <v>0</v>
      </c>
      <c r="BN278" s="79"/>
      <c r="BO278" s="78">
        <v>0</v>
      </c>
      <c r="BP278" s="78">
        <v>5</v>
      </c>
      <c r="BQ278" s="78">
        <v>137</v>
      </c>
      <c r="BR278" s="78">
        <v>70</v>
      </c>
      <c r="BS278" s="78">
        <v>1109</v>
      </c>
      <c r="BT278" s="78">
        <v>0</v>
      </c>
      <c r="BU278"/>
      <c r="BV278" s="77">
        <v>9251.1059999999998</v>
      </c>
      <c r="BW278" s="77">
        <v>63.484000000000002</v>
      </c>
      <c r="BX278" s="77">
        <v>1971.329</v>
      </c>
      <c r="BY278" s="77">
        <v>117.92400000000001</v>
      </c>
      <c r="BZ278" s="77">
        <v>187.387</v>
      </c>
      <c r="CA278" s="77">
        <v>29.686</v>
      </c>
      <c r="CB278" s="77">
        <v>0</v>
      </c>
      <c r="CC278" s="77">
        <v>0</v>
      </c>
      <c r="CD278" s="77">
        <v>0</v>
      </c>
    </row>
    <row r="279" spans="1:82">
      <c r="A279" s="77" t="s">
        <v>1878</v>
      </c>
      <c r="B279" s="77">
        <v>221</v>
      </c>
      <c r="C279" s="77">
        <v>19</v>
      </c>
      <c r="D279" s="77">
        <v>13</v>
      </c>
      <c r="E279" s="77">
        <v>2022</v>
      </c>
      <c r="F279" s="77" t="s">
        <v>162</v>
      </c>
      <c r="G279" s="77" t="s">
        <v>1581</v>
      </c>
      <c r="H279" s="77" t="s">
        <v>1582</v>
      </c>
      <c r="I279" s="158"/>
      <c r="J279" s="78">
        <v>3537.9527292550515</v>
      </c>
      <c r="K279" s="78">
        <v>993.3342566210822</v>
      </c>
      <c r="L279" s="78">
        <v>361.65099538545661</v>
      </c>
      <c r="M279" s="78">
        <v>29923.160450588617</v>
      </c>
      <c r="N279" s="78">
        <v>17526.46519211532</v>
      </c>
      <c r="O279" s="78">
        <v>4772.0444857382208</v>
      </c>
      <c r="P279" s="78">
        <v>3474.3010999064695</v>
      </c>
      <c r="Q279" s="78">
        <v>814.85663858582041</v>
      </c>
      <c r="R279" s="78">
        <v>395.8888027275928</v>
      </c>
      <c r="S279" s="78">
        <v>1768.0060617780364</v>
      </c>
      <c r="T279" s="79"/>
      <c r="U279" s="78">
        <v>828377885</v>
      </c>
      <c r="V279" s="78">
        <v>486232</v>
      </c>
      <c r="W279" s="78">
        <v>4844</v>
      </c>
      <c r="X279" s="78">
        <v>9028256</v>
      </c>
      <c r="Y279" s="78">
        <v>7451051</v>
      </c>
      <c r="Z279" s="78">
        <v>3335912</v>
      </c>
      <c r="AA279" s="78">
        <v>759105</v>
      </c>
      <c r="AB279" s="78">
        <v>13841665</v>
      </c>
      <c r="AC279" s="78">
        <v>68937044.999999985</v>
      </c>
      <c r="AD279" s="78">
        <v>1768.0060617780364</v>
      </c>
      <c r="AE279" s="79"/>
      <c r="AF279" s="78">
        <v>5347883334.537612</v>
      </c>
      <c r="AG279" s="78">
        <v>815342854.0780623</v>
      </c>
      <c r="AH279" s="78">
        <v>91513399.816041321</v>
      </c>
      <c r="AI279" s="78">
        <v>48171190398.233337</v>
      </c>
      <c r="AJ279" s="78">
        <v>27223296768.215858</v>
      </c>
      <c r="AK279" s="78">
        <v>0</v>
      </c>
      <c r="AL279" s="78">
        <v>0</v>
      </c>
      <c r="AM279" s="78">
        <v>1787336751.5396671</v>
      </c>
      <c r="AN279" s="78">
        <v>0</v>
      </c>
      <c r="AO279" s="78">
        <v>0</v>
      </c>
      <c r="AP279" s="78">
        <v>83436563506.420593</v>
      </c>
      <c r="AQ279" s="79"/>
      <c r="AR279" s="78">
        <v>132852</v>
      </c>
      <c r="AS279" s="78">
        <v>7421</v>
      </c>
      <c r="AT279" s="78">
        <v>2</v>
      </c>
      <c r="AU279" s="78">
        <v>5</v>
      </c>
      <c r="AV279" s="78">
        <v>0</v>
      </c>
      <c r="AW279" s="78">
        <v>35</v>
      </c>
      <c r="AX279" s="78"/>
      <c r="AY279" s="79"/>
      <c r="AZ279" s="78">
        <v>514123.9199999884</v>
      </c>
      <c r="BA279" s="78">
        <v>156911.79999999978</v>
      </c>
      <c r="BB279" s="78">
        <v>3650</v>
      </c>
      <c r="BC279" s="78">
        <v>746.8</v>
      </c>
      <c r="BD279" s="78">
        <v>0</v>
      </c>
      <c r="BE279" s="78">
        <v>188419.22</v>
      </c>
      <c r="BF279" s="78"/>
      <c r="BG279" s="79"/>
      <c r="BH279" s="78"/>
      <c r="BI279" s="78"/>
      <c r="BJ279" s="78"/>
      <c r="BK279" s="78"/>
      <c r="BL279" s="78"/>
      <c r="BM279" s="78"/>
      <c r="BN279" s="79"/>
      <c r="BO279" s="78"/>
      <c r="BP279" s="78"/>
      <c r="BQ279" s="78"/>
      <c r="BR279" s="78"/>
      <c r="BS279" s="78"/>
      <c r="BT279" s="78"/>
      <c r="BU279"/>
      <c r="BV279" s="77"/>
      <c r="BW279" s="77"/>
      <c r="BX279" s="77"/>
      <c r="BY279" s="77"/>
      <c r="BZ279" s="77"/>
      <c r="CA279" s="77"/>
      <c r="CB279" s="77"/>
      <c r="CC279" s="77"/>
      <c r="CD279" s="77"/>
    </row>
    <row r="280" spans="1:82">
      <c r="A280" s="77" t="s">
        <v>2538</v>
      </c>
      <c r="B280" s="77">
        <v>221</v>
      </c>
      <c r="C280" s="77">
        <v>20</v>
      </c>
      <c r="D280" s="77">
        <v>13</v>
      </c>
      <c r="E280" s="77">
        <v>2023</v>
      </c>
      <c r="F280" s="77" t="s">
        <v>2526</v>
      </c>
      <c r="G280" s="77" t="s">
        <v>1581</v>
      </c>
      <c r="H280" s="77" t="s">
        <v>1582</v>
      </c>
      <c r="I280" s="158"/>
      <c r="J280" s="78"/>
      <c r="K280" s="78"/>
      <c r="L280" s="78"/>
      <c r="M280" s="78"/>
      <c r="N280" s="78"/>
      <c r="O280" s="78"/>
      <c r="P280" s="78"/>
      <c r="Q280" s="78"/>
      <c r="R280" s="78"/>
      <c r="S280" s="78"/>
      <c r="T280" s="79"/>
      <c r="U280" s="78"/>
      <c r="V280" s="78"/>
      <c r="W280" s="78"/>
      <c r="X280" s="78"/>
      <c r="Y280" s="78"/>
      <c r="Z280" s="78"/>
      <c r="AA280" s="78"/>
      <c r="AB280" s="78"/>
      <c r="AC280" s="78"/>
      <c r="AD280" s="78"/>
      <c r="AE280" s="79"/>
      <c r="AF280" s="78"/>
      <c r="AG280" s="78"/>
      <c r="AH280" s="78"/>
      <c r="AI280" s="78"/>
      <c r="AJ280" s="78"/>
      <c r="AK280" s="78"/>
      <c r="AL280" s="78"/>
      <c r="AM280" s="78"/>
      <c r="AN280" s="78"/>
      <c r="AO280" s="78"/>
      <c r="AP280" s="78"/>
      <c r="AQ280" s="79"/>
      <c r="AR280" s="78">
        <v>148090</v>
      </c>
      <c r="AS280" s="78">
        <v>7463</v>
      </c>
      <c r="AT280" s="78">
        <v>1</v>
      </c>
      <c r="AU280" s="78">
        <v>5</v>
      </c>
      <c r="AV280" s="78">
        <v>0</v>
      </c>
      <c r="AW280" s="78">
        <v>35</v>
      </c>
      <c r="AX280" s="78"/>
      <c r="AY280" s="79"/>
      <c r="AZ280" s="78">
        <v>578001.72000000696</v>
      </c>
      <c r="BA280" s="78">
        <v>157740.69999999987</v>
      </c>
      <c r="BB280" s="78">
        <v>1950</v>
      </c>
      <c r="BC280" s="78">
        <v>746.8</v>
      </c>
      <c r="BD280" s="78">
        <v>0</v>
      </c>
      <c r="BE280" s="78">
        <v>191275.117</v>
      </c>
      <c r="BF280" s="78"/>
      <c r="BG280" s="79"/>
      <c r="BH280" s="78"/>
      <c r="BI280" s="78"/>
      <c r="BJ280" s="78"/>
      <c r="BK280" s="78"/>
      <c r="BL280" s="78"/>
      <c r="BM280" s="78"/>
      <c r="BN280" s="79"/>
      <c r="BO280" s="78"/>
      <c r="BP280" s="78"/>
      <c r="BQ280" s="78"/>
      <c r="BR280" s="78"/>
      <c r="BS280" s="78"/>
      <c r="BT280" s="78"/>
      <c r="BU280"/>
      <c r="BV280" s="77"/>
      <c r="BW280" s="77"/>
      <c r="BX280" s="77"/>
      <c r="BY280" s="77"/>
      <c r="BZ280" s="77"/>
      <c r="CA280" s="77"/>
      <c r="CB280" s="77"/>
      <c r="CC280" s="77"/>
      <c r="CD280" s="77"/>
    </row>
    <row r="281" spans="1:82">
      <c r="A281" s="77" t="s">
        <v>2600</v>
      </c>
      <c r="B281" s="77">
        <v>221</v>
      </c>
      <c r="C281" s="77">
        <v>21</v>
      </c>
      <c r="D281" s="77">
        <v>13</v>
      </c>
      <c r="E281" s="77">
        <v>2024</v>
      </c>
      <c r="F281" s="77" t="s">
        <v>2588</v>
      </c>
      <c r="G281" s="77" t="s">
        <v>1581</v>
      </c>
      <c r="H281" s="77" t="s">
        <v>1582</v>
      </c>
      <c r="I281" s="158"/>
      <c r="J281" s="78"/>
      <c r="K281" s="78"/>
      <c r="L281" s="78"/>
      <c r="M281" s="78"/>
      <c r="N281" s="78"/>
      <c r="O281" s="78"/>
      <c r="P281" s="78"/>
      <c r="Q281" s="78"/>
      <c r="R281" s="78"/>
      <c r="S281" s="78"/>
      <c r="T281" s="79"/>
      <c r="U281" s="78"/>
      <c r="V281" s="78"/>
      <c r="W281" s="78"/>
      <c r="X281" s="78"/>
      <c r="Y281" s="78"/>
      <c r="Z281" s="78"/>
      <c r="AA281" s="78"/>
      <c r="AB281" s="78"/>
      <c r="AC281" s="78"/>
      <c r="AD281" s="78"/>
      <c r="AE281" s="79"/>
      <c r="AF281" s="78"/>
      <c r="AG281" s="78"/>
      <c r="AH281" s="78"/>
      <c r="AI281" s="78"/>
      <c r="AJ281" s="78"/>
      <c r="AK281" s="78"/>
      <c r="AL281" s="78"/>
      <c r="AM281" s="78"/>
      <c r="AN281" s="78"/>
      <c r="AO281" s="78"/>
      <c r="AP281" s="78"/>
      <c r="AQ281" s="79"/>
      <c r="AR281" s="78"/>
      <c r="AS281" s="78"/>
      <c r="AT281" s="78"/>
      <c r="AU281" s="78"/>
      <c r="AV281" s="78"/>
      <c r="AW281" s="78"/>
      <c r="AX281" s="78"/>
      <c r="AY281" s="79"/>
      <c r="AZ281" s="78"/>
      <c r="BA281" s="78"/>
      <c r="BB281" s="78"/>
      <c r="BC281" s="78"/>
      <c r="BD281" s="78"/>
      <c r="BE281" s="78"/>
      <c r="BF281" s="78"/>
      <c r="BG281" s="79"/>
      <c r="BH281" s="78"/>
      <c r="BI281" s="78"/>
      <c r="BJ281" s="78"/>
      <c r="BK281" s="78"/>
      <c r="BL281" s="78"/>
      <c r="BM281" s="78"/>
      <c r="BN281" s="79"/>
      <c r="BO281" s="78"/>
      <c r="BP281" s="78"/>
      <c r="BQ281" s="78"/>
      <c r="BR281" s="78"/>
      <c r="BS281" s="78"/>
      <c r="BT281" s="78"/>
      <c r="BU281"/>
      <c r="BV281" s="77"/>
      <c r="BW281" s="77"/>
      <c r="BX281" s="77"/>
      <c r="BY281" s="77"/>
      <c r="BZ281" s="77"/>
      <c r="CA281" s="77"/>
      <c r="CB281" s="77"/>
      <c r="CC281" s="77"/>
      <c r="CD281" s="77"/>
    </row>
    <row r="282" spans="1:82">
      <c r="A282" s="77" t="s">
        <v>1879</v>
      </c>
      <c r="B282" s="77">
        <v>222</v>
      </c>
      <c r="C282" s="77">
        <v>1</v>
      </c>
      <c r="D282" s="77">
        <v>14</v>
      </c>
      <c r="E282" s="77">
        <v>1990</v>
      </c>
      <c r="F282" s="77" t="s">
        <v>788</v>
      </c>
      <c r="G282" s="77" t="s">
        <v>1583</v>
      </c>
      <c r="H282" s="77" t="s">
        <v>1584</v>
      </c>
      <c r="I282" s="158"/>
      <c r="J282" s="78">
        <v>34212.326584287533</v>
      </c>
      <c r="K282" s="78">
        <v>666.36144261852428</v>
      </c>
      <c r="L282" s="78">
        <v>550.51626254064092</v>
      </c>
      <c r="M282" s="78">
        <v>6553.0426768376738</v>
      </c>
      <c r="N282" s="78">
        <v>7168.6426282730818</v>
      </c>
      <c r="O282" s="78">
        <v>5466.2219290334269</v>
      </c>
      <c r="P282" s="78">
        <v>3371.8352340567021</v>
      </c>
      <c r="Q282" s="78">
        <v>491.50604550436901</v>
      </c>
      <c r="R282" s="78">
        <v>589.52840017083463</v>
      </c>
      <c r="S282" s="78">
        <v>725.6654299999999</v>
      </c>
      <c r="T282" s="79"/>
      <c r="U282" s="78">
        <v>2804483562</v>
      </c>
      <c r="V282" s="78">
        <v>278978</v>
      </c>
      <c r="W282" s="78">
        <v>5017</v>
      </c>
      <c r="X282" s="78">
        <v>2235324</v>
      </c>
      <c r="Y282" s="78">
        <v>2847812</v>
      </c>
      <c r="Z282" s="78">
        <v>2248321</v>
      </c>
      <c r="AA282" s="78">
        <v>818719</v>
      </c>
      <c r="AB282" s="78">
        <v>7980391</v>
      </c>
      <c r="AC282" s="78">
        <v>102107380</v>
      </c>
      <c r="AD282" s="78">
        <v>725.66543000000001</v>
      </c>
      <c r="AE282" s="79"/>
      <c r="AF282" s="78"/>
      <c r="AG282" s="78"/>
      <c r="AH282" s="78"/>
      <c r="AI282" s="78"/>
      <c r="AJ282" s="78"/>
      <c r="AK282" s="78"/>
      <c r="AL282" s="78"/>
      <c r="AM282" s="78"/>
      <c r="AN282" s="78"/>
      <c r="AO282" s="78"/>
      <c r="AP282" s="78"/>
      <c r="AQ282" s="79"/>
      <c r="AR282" s="78"/>
      <c r="AS282" s="78"/>
      <c r="AT282" s="78"/>
      <c r="AU282" s="78"/>
      <c r="AV282" s="78"/>
      <c r="AW282" s="78"/>
      <c r="AX282" s="78"/>
      <c r="AY282" s="79"/>
      <c r="AZ282" s="78"/>
      <c r="BA282" s="78"/>
      <c r="BB282" s="78"/>
      <c r="BC282" s="78"/>
      <c r="BD282" s="78"/>
      <c r="BE282" s="78"/>
      <c r="BF282" s="78"/>
      <c r="BG282" s="79"/>
      <c r="BH282" s="78" t="s">
        <v>789</v>
      </c>
      <c r="BI282" s="78" t="s">
        <v>789</v>
      </c>
      <c r="BJ282" s="78" t="s">
        <v>789</v>
      </c>
      <c r="BK282" s="78" t="s">
        <v>789</v>
      </c>
      <c r="BL282" s="78" t="s">
        <v>789</v>
      </c>
      <c r="BM282" s="78" t="s">
        <v>789</v>
      </c>
      <c r="BN282" s="79"/>
      <c r="BO282" s="78" t="s">
        <v>789</v>
      </c>
      <c r="BP282" s="78" t="s">
        <v>789</v>
      </c>
      <c r="BQ282" s="78" t="s">
        <v>789</v>
      </c>
      <c r="BR282" s="78" t="s">
        <v>789</v>
      </c>
      <c r="BS282" s="78" t="s">
        <v>789</v>
      </c>
      <c r="BT282" s="78" t="s">
        <v>789</v>
      </c>
      <c r="BU282"/>
      <c r="BV282" s="77"/>
      <c r="BW282" s="77"/>
      <c r="BX282" s="77"/>
      <c r="BY282" s="77"/>
      <c r="BZ282" s="77"/>
      <c r="CA282" s="77"/>
      <c r="CB282" s="77"/>
      <c r="CC282" s="77"/>
      <c r="CD282" s="77"/>
    </row>
    <row r="283" spans="1:82">
      <c r="A283" s="77" t="s">
        <v>1880</v>
      </c>
      <c r="B283" s="77">
        <v>223</v>
      </c>
      <c r="C283" s="77">
        <v>2</v>
      </c>
      <c r="D283" s="77">
        <v>14</v>
      </c>
      <c r="E283" s="77">
        <v>2005</v>
      </c>
      <c r="F283" s="77" t="s">
        <v>790</v>
      </c>
      <c r="G283" s="77" t="s">
        <v>1583</v>
      </c>
      <c r="H283" s="77" t="s">
        <v>1584</v>
      </c>
      <c r="I283" s="158"/>
      <c r="J283" s="78">
        <v>28887.611171553599</v>
      </c>
      <c r="K283" s="78">
        <v>427.94345752238638</v>
      </c>
      <c r="L283" s="78">
        <v>331.40289953135169</v>
      </c>
      <c r="M283" s="78">
        <v>11666.910084959271</v>
      </c>
      <c r="N283" s="78">
        <v>10549.53328436469</v>
      </c>
      <c r="O283" s="78">
        <v>6605.7588981148474</v>
      </c>
      <c r="P283" s="78">
        <v>3295.9419517343781</v>
      </c>
      <c r="Q283" s="78">
        <v>512.16413220378399</v>
      </c>
      <c r="R283" s="78">
        <v>610.55488311847057</v>
      </c>
      <c r="S283" s="78">
        <v>925.21885141333985</v>
      </c>
      <c r="T283" s="79"/>
      <c r="U283" s="78">
        <v>1940019235</v>
      </c>
      <c r="V283" s="78">
        <v>216608</v>
      </c>
      <c r="W283" s="78">
        <v>3669</v>
      </c>
      <c r="X283" s="78">
        <v>2222766</v>
      </c>
      <c r="Y283" s="78">
        <v>3713460</v>
      </c>
      <c r="Z283" s="78">
        <v>3144117</v>
      </c>
      <c r="AA283" s="78">
        <v>655431</v>
      </c>
      <c r="AB283" s="78">
        <v>8693373</v>
      </c>
      <c r="AC283" s="78">
        <v>107963989</v>
      </c>
      <c r="AD283" s="78">
        <v>925.21885141333973</v>
      </c>
      <c r="AE283" s="79"/>
      <c r="AF283" s="78"/>
      <c r="AG283" s="78"/>
      <c r="AH283" s="78"/>
      <c r="AI283" s="78"/>
      <c r="AJ283" s="78"/>
      <c r="AK283" s="78"/>
      <c r="AL283" s="78"/>
      <c r="AM283" s="78"/>
      <c r="AN283" s="78"/>
      <c r="AO283" s="78"/>
      <c r="AP283" s="78"/>
      <c r="AQ283" s="79"/>
      <c r="AR283" s="78"/>
      <c r="AS283" s="78"/>
      <c r="AT283" s="78"/>
      <c r="AU283" s="78"/>
      <c r="AV283" s="78"/>
      <c r="AW283" s="78"/>
      <c r="AX283" s="78"/>
      <c r="AY283" s="79"/>
      <c r="AZ283" s="78"/>
      <c r="BA283" s="78"/>
      <c r="BB283" s="78"/>
      <c r="BC283" s="78"/>
      <c r="BD283" s="78"/>
      <c r="BE283" s="78"/>
      <c r="BF283" s="78"/>
      <c r="BG283" s="79"/>
      <c r="BH283" s="78" t="s">
        <v>789</v>
      </c>
      <c r="BI283" s="78" t="s">
        <v>789</v>
      </c>
      <c r="BJ283" s="78" t="s">
        <v>789</v>
      </c>
      <c r="BK283" s="78" t="s">
        <v>789</v>
      </c>
      <c r="BL283" s="78" t="s">
        <v>789</v>
      </c>
      <c r="BM283" s="78" t="s">
        <v>789</v>
      </c>
      <c r="BN283" s="79"/>
      <c r="BO283" s="78" t="s">
        <v>789</v>
      </c>
      <c r="BP283" s="78" t="s">
        <v>789</v>
      </c>
      <c r="BQ283" s="78" t="s">
        <v>789</v>
      </c>
      <c r="BR283" s="78" t="s">
        <v>789</v>
      </c>
      <c r="BS283" s="78" t="s">
        <v>789</v>
      </c>
      <c r="BT283" s="78" t="s">
        <v>789</v>
      </c>
      <c r="BU283"/>
      <c r="BV283" s="77"/>
      <c r="BW283" s="77"/>
      <c r="BX283" s="77"/>
      <c r="BY283" s="77"/>
      <c r="BZ283" s="77"/>
      <c r="CA283" s="77"/>
      <c r="CB283" s="77"/>
      <c r="CC283" s="77"/>
      <c r="CD283" s="77"/>
    </row>
    <row r="284" spans="1:82">
      <c r="A284" s="77" t="s">
        <v>1881</v>
      </c>
      <c r="B284" s="77">
        <v>224</v>
      </c>
      <c r="C284" s="77">
        <v>3</v>
      </c>
      <c r="D284" s="77">
        <v>14</v>
      </c>
      <c r="E284" s="77">
        <v>2006</v>
      </c>
      <c r="F284" s="77" t="s">
        <v>791</v>
      </c>
      <c r="G284" s="77" t="s">
        <v>1583</v>
      </c>
      <c r="H284" s="77" t="s">
        <v>1584</v>
      </c>
      <c r="I284" s="158"/>
      <c r="J284" s="78" t="s">
        <v>789</v>
      </c>
      <c r="K284" s="78" t="s">
        <v>789</v>
      </c>
      <c r="L284" s="78" t="s">
        <v>789</v>
      </c>
      <c r="M284" s="78" t="s">
        <v>789</v>
      </c>
      <c r="N284" s="78" t="s">
        <v>789</v>
      </c>
      <c r="O284" s="78" t="s">
        <v>789</v>
      </c>
      <c r="P284" s="78" t="s">
        <v>789</v>
      </c>
      <c r="Q284" s="78" t="s">
        <v>789</v>
      </c>
      <c r="R284" s="78" t="s">
        <v>789</v>
      </c>
      <c r="S284" s="78" t="s">
        <v>789</v>
      </c>
      <c r="T284" s="79"/>
      <c r="U284" s="78" t="s">
        <v>789</v>
      </c>
      <c r="V284" s="78" t="s">
        <v>789</v>
      </c>
      <c r="W284" s="78" t="s">
        <v>789</v>
      </c>
      <c r="X284" s="78" t="s">
        <v>789</v>
      </c>
      <c r="Y284" s="78" t="s">
        <v>789</v>
      </c>
      <c r="Z284" s="78" t="s">
        <v>789</v>
      </c>
      <c r="AA284" s="78" t="s">
        <v>789</v>
      </c>
      <c r="AB284" s="78" t="s">
        <v>789</v>
      </c>
      <c r="AC284" s="78" t="s">
        <v>789</v>
      </c>
      <c r="AD284" s="78" t="s">
        <v>789</v>
      </c>
      <c r="AE284" s="79"/>
      <c r="AF284" s="78" t="s">
        <v>789</v>
      </c>
      <c r="AG284" s="78" t="s">
        <v>789</v>
      </c>
      <c r="AH284" s="78" t="s">
        <v>789</v>
      </c>
      <c r="AI284" s="78" t="s">
        <v>789</v>
      </c>
      <c r="AJ284" s="78" t="s">
        <v>789</v>
      </c>
      <c r="AK284" s="78" t="s">
        <v>789</v>
      </c>
      <c r="AL284" s="78" t="s">
        <v>789</v>
      </c>
      <c r="AM284" s="78" t="s">
        <v>789</v>
      </c>
      <c r="AN284" s="78" t="s">
        <v>789</v>
      </c>
      <c r="AO284" s="78" t="s">
        <v>789</v>
      </c>
      <c r="AP284" s="78"/>
      <c r="AQ284" s="79"/>
      <c r="AR284" s="78" t="s">
        <v>789</v>
      </c>
      <c r="AS284" s="78" t="s">
        <v>789</v>
      </c>
      <c r="AT284" s="78" t="s">
        <v>789</v>
      </c>
      <c r="AU284" s="78" t="s">
        <v>789</v>
      </c>
      <c r="AV284" s="78" t="s">
        <v>789</v>
      </c>
      <c r="AW284" s="78" t="s">
        <v>789</v>
      </c>
      <c r="AX284" s="78" t="s">
        <v>789</v>
      </c>
      <c r="AY284" s="79"/>
      <c r="AZ284" s="78" t="s">
        <v>789</v>
      </c>
      <c r="BA284" s="78" t="s">
        <v>789</v>
      </c>
      <c r="BB284" s="78" t="s">
        <v>789</v>
      </c>
      <c r="BC284" s="78" t="s">
        <v>789</v>
      </c>
      <c r="BD284" s="78" t="s">
        <v>789</v>
      </c>
      <c r="BE284" s="78" t="s">
        <v>789</v>
      </c>
      <c r="BF284" s="78" t="s">
        <v>789</v>
      </c>
      <c r="BG284" s="79"/>
      <c r="BH284" s="78" t="s">
        <v>789</v>
      </c>
      <c r="BI284" s="78" t="s">
        <v>789</v>
      </c>
      <c r="BJ284" s="78" t="s">
        <v>789</v>
      </c>
      <c r="BK284" s="78" t="s">
        <v>789</v>
      </c>
      <c r="BL284" s="78" t="s">
        <v>789</v>
      </c>
      <c r="BM284" s="78" t="s">
        <v>789</v>
      </c>
      <c r="BN284" s="79"/>
      <c r="BO284" s="78" t="s">
        <v>789</v>
      </c>
      <c r="BP284" s="78" t="s">
        <v>789</v>
      </c>
      <c r="BQ284" s="78" t="s">
        <v>789</v>
      </c>
      <c r="BR284" s="78" t="s">
        <v>789</v>
      </c>
      <c r="BS284" s="78" t="s">
        <v>789</v>
      </c>
      <c r="BT284" s="78" t="s">
        <v>789</v>
      </c>
      <c r="BU284"/>
      <c r="BV284" s="77"/>
      <c r="BW284" s="77"/>
      <c r="BX284" s="77"/>
      <c r="BY284" s="77"/>
      <c r="BZ284" s="77"/>
      <c r="CA284" s="77"/>
      <c r="CB284" s="77"/>
      <c r="CC284" s="77"/>
      <c r="CD284" s="77"/>
    </row>
    <row r="285" spans="1:82">
      <c r="A285" s="77" t="s">
        <v>1882</v>
      </c>
      <c r="B285" s="77">
        <v>225</v>
      </c>
      <c r="C285" s="77">
        <v>4</v>
      </c>
      <c r="D285" s="77">
        <v>14</v>
      </c>
      <c r="E285" s="77">
        <v>2007</v>
      </c>
      <c r="F285" s="77" t="s">
        <v>792</v>
      </c>
      <c r="G285" s="77" t="s">
        <v>1583</v>
      </c>
      <c r="H285" s="77" t="s">
        <v>1584</v>
      </c>
      <c r="I285" s="158"/>
      <c r="J285" s="78">
        <v>29939.043669465951</v>
      </c>
      <c r="K285" s="78">
        <v>437.1538800133726</v>
      </c>
      <c r="L285" s="78">
        <v>401.55617795673481</v>
      </c>
      <c r="M285" s="78">
        <v>11801.21915988764</v>
      </c>
      <c r="N285" s="78">
        <v>11653.60749268795</v>
      </c>
      <c r="O285" s="78">
        <v>6364.970701347811</v>
      </c>
      <c r="P285" s="78">
        <v>3288.0251931345911</v>
      </c>
      <c r="Q285" s="78">
        <v>547.28547519833398</v>
      </c>
      <c r="R285" s="78">
        <v>583.65614547991697</v>
      </c>
      <c r="S285" s="78">
        <v>877.78402362545012</v>
      </c>
      <c r="T285" s="79"/>
      <c r="U285" s="78">
        <v>2020115796</v>
      </c>
      <c r="V285" s="78">
        <v>207730</v>
      </c>
      <c r="W285" s="78">
        <v>4088</v>
      </c>
      <c r="X285" s="78">
        <v>2605233</v>
      </c>
      <c r="Y285" s="78">
        <v>3832776</v>
      </c>
      <c r="Z285" s="78">
        <v>3149332</v>
      </c>
      <c r="AA285" s="78">
        <v>643890</v>
      </c>
      <c r="AB285" s="78">
        <v>8798289</v>
      </c>
      <c r="AC285" s="78">
        <v>106168793</v>
      </c>
      <c r="AD285" s="78">
        <v>877.78402362545012</v>
      </c>
      <c r="AE285" s="79"/>
      <c r="AF285" s="78"/>
      <c r="AG285" s="78"/>
      <c r="AH285" s="78"/>
      <c r="AI285" s="78"/>
      <c r="AJ285" s="78"/>
      <c r="AK285" s="78"/>
      <c r="AL285" s="78"/>
      <c r="AM285" s="78"/>
      <c r="AN285" s="78"/>
      <c r="AO285" s="78"/>
      <c r="AP285" s="78"/>
      <c r="AQ285" s="79"/>
      <c r="AR285" s="78"/>
      <c r="AS285" s="78"/>
      <c r="AT285" s="78"/>
      <c r="AU285" s="78"/>
      <c r="AV285" s="78"/>
      <c r="AW285" s="78"/>
      <c r="AX285" s="78"/>
      <c r="AY285" s="79"/>
      <c r="AZ285" s="78"/>
      <c r="BA285" s="78"/>
      <c r="BB285" s="78"/>
      <c r="BC285" s="78"/>
      <c r="BD285" s="78"/>
      <c r="BE285" s="78"/>
      <c r="BF285" s="78"/>
      <c r="BG285" s="79"/>
      <c r="BH285" s="78" t="s">
        <v>789</v>
      </c>
      <c r="BI285" s="78" t="s">
        <v>789</v>
      </c>
      <c r="BJ285" s="78" t="s">
        <v>789</v>
      </c>
      <c r="BK285" s="78" t="s">
        <v>789</v>
      </c>
      <c r="BL285" s="78" t="s">
        <v>789</v>
      </c>
      <c r="BM285" s="78" t="s">
        <v>789</v>
      </c>
      <c r="BN285" s="79"/>
      <c r="BO285" s="78" t="s">
        <v>789</v>
      </c>
      <c r="BP285" s="78" t="s">
        <v>789</v>
      </c>
      <c r="BQ285" s="78" t="s">
        <v>789</v>
      </c>
      <c r="BR285" s="78" t="s">
        <v>789</v>
      </c>
      <c r="BS285" s="78" t="s">
        <v>789</v>
      </c>
      <c r="BT285" s="78" t="s">
        <v>789</v>
      </c>
      <c r="BU285"/>
      <c r="BV285" s="77"/>
      <c r="BW285" s="77"/>
      <c r="BX285" s="77"/>
      <c r="BY285" s="77"/>
      <c r="BZ285" s="77"/>
      <c r="CA285" s="77"/>
      <c r="CB285" s="77"/>
      <c r="CC285" s="77"/>
      <c r="CD285" s="77"/>
    </row>
    <row r="286" spans="1:82">
      <c r="A286" s="77" t="s">
        <v>1883</v>
      </c>
      <c r="B286" s="77">
        <v>226</v>
      </c>
      <c r="C286" s="77">
        <v>5</v>
      </c>
      <c r="D286" s="77">
        <v>14</v>
      </c>
      <c r="E286" s="77">
        <v>2008</v>
      </c>
      <c r="F286" s="77" t="s">
        <v>793</v>
      </c>
      <c r="G286" s="77" t="s">
        <v>1583</v>
      </c>
      <c r="H286" s="77" t="s">
        <v>1584</v>
      </c>
      <c r="I286" s="158"/>
      <c r="J286" s="78">
        <v>27540.133661248528</v>
      </c>
      <c r="K286" s="78">
        <v>331.26075124686719</v>
      </c>
      <c r="L286" s="78">
        <v>319.25823582353843</v>
      </c>
      <c r="M286" s="78">
        <v>12343.65461286535</v>
      </c>
      <c r="N286" s="78">
        <v>11325.032712917389</v>
      </c>
      <c r="O286" s="78">
        <v>6118.8959827171047</v>
      </c>
      <c r="P286" s="78">
        <v>3210.042678869153</v>
      </c>
      <c r="Q286" s="78">
        <v>541.49175993187703</v>
      </c>
      <c r="R286" s="78">
        <v>534.81693264204728</v>
      </c>
      <c r="S286" s="78">
        <v>864.12245566719025</v>
      </c>
      <c r="T286" s="79"/>
      <c r="U286" s="78">
        <v>1949748289</v>
      </c>
      <c r="V286" s="78">
        <v>207730</v>
      </c>
      <c r="W286" s="78">
        <v>4088</v>
      </c>
      <c r="X286" s="78">
        <v>2605233</v>
      </c>
      <c r="Y286" s="78">
        <v>3887348</v>
      </c>
      <c r="Z286" s="78">
        <v>3133839</v>
      </c>
      <c r="AA286" s="78">
        <v>629336</v>
      </c>
      <c r="AB286" s="78">
        <v>8848329</v>
      </c>
      <c r="AC286" s="78">
        <v>101019560</v>
      </c>
      <c r="AD286" s="78">
        <v>864.12245566719025</v>
      </c>
      <c r="AE286" s="79"/>
      <c r="AF286" s="78"/>
      <c r="AG286" s="78"/>
      <c r="AH286" s="78"/>
      <c r="AI286" s="78"/>
      <c r="AJ286" s="78"/>
      <c r="AK286" s="78"/>
      <c r="AL286" s="78"/>
      <c r="AM286" s="78"/>
      <c r="AN286" s="78"/>
      <c r="AO286" s="78"/>
      <c r="AP286" s="78"/>
      <c r="AQ286" s="79"/>
      <c r="AR286" s="78"/>
      <c r="AS286" s="78"/>
      <c r="AT286" s="78"/>
      <c r="AU286" s="78"/>
      <c r="AV286" s="78"/>
      <c r="AW286" s="78"/>
      <c r="AX286" s="78"/>
      <c r="AY286" s="79"/>
      <c r="AZ286" s="78"/>
      <c r="BA286" s="78"/>
      <c r="BB286" s="78"/>
      <c r="BC286" s="78"/>
      <c r="BD286" s="78"/>
      <c r="BE286" s="78"/>
      <c r="BF286" s="78"/>
      <c r="BG286" s="79"/>
      <c r="BH286" s="78" t="s">
        <v>789</v>
      </c>
      <c r="BI286" s="78" t="s">
        <v>789</v>
      </c>
      <c r="BJ286" s="78" t="s">
        <v>789</v>
      </c>
      <c r="BK286" s="78" t="s">
        <v>789</v>
      </c>
      <c r="BL286" s="78" t="s">
        <v>789</v>
      </c>
      <c r="BM286" s="78" t="s">
        <v>789</v>
      </c>
      <c r="BN286" s="79"/>
      <c r="BO286" s="78" t="s">
        <v>789</v>
      </c>
      <c r="BP286" s="78" t="s">
        <v>789</v>
      </c>
      <c r="BQ286" s="78" t="s">
        <v>789</v>
      </c>
      <c r="BR286" s="78" t="s">
        <v>789</v>
      </c>
      <c r="BS286" s="78" t="s">
        <v>789</v>
      </c>
      <c r="BT286" s="78" t="s">
        <v>789</v>
      </c>
      <c r="BU286"/>
      <c r="BV286" s="77"/>
      <c r="BW286" s="77"/>
      <c r="BX286" s="77"/>
      <c r="BY286" s="77"/>
      <c r="BZ286" s="77"/>
      <c r="CA286" s="77"/>
      <c r="CB286" s="77"/>
      <c r="CC286" s="77"/>
      <c r="CD286" s="77"/>
    </row>
    <row r="287" spans="1:82">
      <c r="A287" s="77" t="s">
        <v>1884</v>
      </c>
      <c r="B287" s="77">
        <v>227</v>
      </c>
      <c r="C287" s="77">
        <v>6</v>
      </c>
      <c r="D287" s="77">
        <v>14</v>
      </c>
      <c r="E287" s="77">
        <v>2009</v>
      </c>
      <c r="F287" s="77" t="s">
        <v>177</v>
      </c>
      <c r="G287" s="77" t="s">
        <v>1583</v>
      </c>
      <c r="H287" s="77" t="s">
        <v>1584</v>
      </c>
      <c r="I287" s="158"/>
      <c r="J287" s="78">
        <v>26576.61083046503</v>
      </c>
      <c r="K287" s="78">
        <v>310.58694707443283</v>
      </c>
      <c r="L287" s="78">
        <v>369.09330269712592</v>
      </c>
      <c r="M287" s="78">
        <v>11814.373268443071</v>
      </c>
      <c r="N287" s="78">
        <v>9774.279966035916</v>
      </c>
      <c r="O287" s="78">
        <v>6183.3768084296744</v>
      </c>
      <c r="P287" s="78">
        <v>3071.475199929489</v>
      </c>
      <c r="Q287" s="78">
        <v>517.99872918846904</v>
      </c>
      <c r="R287" s="78">
        <v>509.94918544291579</v>
      </c>
      <c r="S287" s="78">
        <v>882.22936492893859</v>
      </c>
      <c r="T287" s="79"/>
      <c r="U287" s="78">
        <v>1486838540</v>
      </c>
      <c r="V287" s="78">
        <v>237639</v>
      </c>
      <c r="W287" s="78">
        <v>6980</v>
      </c>
      <c r="X287" s="78">
        <v>2911100</v>
      </c>
      <c r="Y287" s="78">
        <v>3928288</v>
      </c>
      <c r="Z287" s="78">
        <v>3125848</v>
      </c>
      <c r="AA287" s="78">
        <v>618195</v>
      </c>
      <c r="AB287" s="78">
        <v>8885458</v>
      </c>
      <c r="AC287" s="78">
        <v>93970207</v>
      </c>
      <c r="AD287" s="78">
        <v>882.22936492893859</v>
      </c>
      <c r="AE287" s="79"/>
      <c r="AF287" s="78"/>
      <c r="AG287" s="78"/>
      <c r="AH287" s="78"/>
      <c r="AI287" s="78"/>
      <c r="AJ287" s="78"/>
      <c r="AK287" s="78"/>
      <c r="AL287" s="78"/>
      <c r="AM287" s="78"/>
      <c r="AN287" s="78"/>
      <c r="AO287" s="78"/>
      <c r="AP287" s="78"/>
      <c r="AQ287" s="79"/>
      <c r="AR287" s="78"/>
      <c r="AS287" s="78"/>
      <c r="AT287" s="78"/>
      <c r="AU287" s="78"/>
      <c r="AV287" s="78"/>
      <c r="AW287" s="78"/>
      <c r="AX287" s="78"/>
      <c r="AY287" s="79"/>
      <c r="AZ287" s="78"/>
      <c r="BA287" s="78"/>
      <c r="BB287" s="78"/>
      <c r="BC287" s="78"/>
      <c r="BD287" s="78"/>
      <c r="BE287" s="78"/>
      <c r="BF287" s="78"/>
      <c r="BG287" s="79"/>
      <c r="BH287" s="78">
        <v>0</v>
      </c>
      <c r="BI287" s="78">
        <v>4.49</v>
      </c>
      <c r="BJ287" s="78">
        <v>17133.039000000001</v>
      </c>
      <c r="BK287" s="78">
        <v>3858.8960000000002</v>
      </c>
      <c r="BL287" s="78">
        <v>3432.5819999999994</v>
      </c>
      <c r="BM287" s="78">
        <v>34.6</v>
      </c>
      <c r="BN287" s="79"/>
      <c r="BO287" s="78">
        <v>0</v>
      </c>
      <c r="BP287" s="78">
        <v>1</v>
      </c>
      <c r="BQ287" s="78">
        <v>417</v>
      </c>
      <c r="BR287" s="78">
        <v>19</v>
      </c>
      <c r="BS287" s="78">
        <v>368</v>
      </c>
      <c r="BT287" s="78">
        <v>1</v>
      </c>
      <c r="BU287"/>
      <c r="BV287" s="77">
        <v>22642.732</v>
      </c>
      <c r="BW287" s="77">
        <v>68.456999999999994</v>
      </c>
      <c r="BX287" s="77">
        <v>1165.0899999999999</v>
      </c>
      <c r="BY287" s="77">
        <v>19.283000000000001</v>
      </c>
      <c r="BZ287" s="77">
        <v>258.137</v>
      </c>
      <c r="CA287" s="77">
        <v>45.331000000000003</v>
      </c>
      <c r="CB287" s="77">
        <v>226.57300000000001</v>
      </c>
      <c r="CC287" s="77">
        <v>38.003999999999998</v>
      </c>
      <c r="CD287" s="77">
        <v>0</v>
      </c>
    </row>
    <row r="288" spans="1:82">
      <c r="A288" s="77" t="s">
        <v>1885</v>
      </c>
      <c r="B288" s="77">
        <v>228</v>
      </c>
      <c r="C288" s="77">
        <v>7</v>
      </c>
      <c r="D288" s="77">
        <v>14</v>
      </c>
      <c r="E288" s="77">
        <v>2010</v>
      </c>
      <c r="F288" s="77" t="s">
        <v>178</v>
      </c>
      <c r="G288" s="77" t="s">
        <v>1583</v>
      </c>
      <c r="H288" s="77" t="s">
        <v>1584</v>
      </c>
      <c r="I288" s="158"/>
      <c r="J288" s="78">
        <v>26254.741613512331</v>
      </c>
      <c r="K288" s="78">
        <v>332.05993329666342</v>
      </c>
      <c r="L288" s="78">
        <v>341.98227742793227</v>
      </c>
      <c r="M288" s="78">
        <v>11963.25420857784</v>
      </c>
      <c r="N288" s="78">
        <v>10435.52981759318</v>
      </c>
      <c r="O288" s="78">
        <v>6142.3169987679612</v>
      </c>
      <c r="P288" s="78">
        <v>3119.5003329923029</v>
      </c>
      <c r="Q288" s="78">
        <v>541.86772797650997</v>
      </c>
      <c r="R288" s="78">
        <v>515.48661320113467</v>
      </c>
      <c r="S288" s="78">
        <v>823.78200116159599</v>
      </c>
      <c r="T288" s="79"/>
      <c r="U288" s="78">
        <v>1724668311</v>
      </c>
      <c r="V288" s="78">
        <v>237639</v>
      </c>
      <c r="W288" s="78">
        <v>6980</v>
      </c>
      <c r="X288" s="78">
        <v>2911100</v>
      </c>
      <c r="Y288" s="78">
        <v>3962170</v>
      </c>
      <c r="Z288" s="78">
        <v>3119520</v>
      </c>
      <c r="AA288" s="78">
        <v>612181</v>
      </c>
      <c r="AB288" s="78">
        <v>8906590</v>
      </c>
      <c r="AC288" s="78">
        <v>90018688</v>
      </c>
      <c r="AD288" s="78">
        <v>823.78200116159587</v>
      </c>
      <c r="AE288" s="79"/>
      <c r="AF288" s="78"/>
      <c r="AG288" s="78"/>
      <c r="AH288" s="78"/>
      <c r="AI288" s="78"/>
      <c r="AJ288" s="78"/>
      <c r="AK288" s="78"/>
      <c r="AL288" s="78"/>
      <c r="AM288" s="78"/>
      <c r="AN288" s="78"/>
      <c r="AO288" s="78"/>
      <c r="AP288" s="78"/>
      <c r="AQ288" s="79"/>
      <c r="AR288" s="78"/>
      <c r="AS288" s="78"/>
      <c r="AT288" s="78"/>
      <c r="AU288" s="78"/>
      <c r="AV288" s="78"/>
      <c r="AW288" s="78"/>
      <c r="AX288" s="78"/>
      <c r="AY288" s="79"/>
      <c r="AZ288" s="78"/>
      <c r="BA288" s="78"/>
      <c r="BB288" s="78"/>
      <c r="BC288" s="78"/>
      <c r="BD288" s="78"/>
      <c r="BE288" s="78"/>
      <c r="BF288" s="78"/>
      <c r="BG288" s="79"/>
      <c r="BH288" s="78">
        <v>0</v>
      </c>
      <c r="BI288" s="78">
        <v>18.013999999999999</v>
      </c>
      <c r="BJ288" s="78">
        <v>18693.223999999998</v>
      </c>
      <c r="BK288" s="78">
        <v>5368.7139999999999</v>
      </c>
      <c r="BL288" s="78">
        <v>3523.3250000000007</v>
      </c>
      <c r="BM288" s="78">
        <v>0</v>
      </c>
      <c r="BN288" s="79"/>
      <c r="BO288" s="78">
        <v>0</v>
      </c>
      <c r="BP288" s="78">
        <v>4</v>
      </c>
      <c r="BQ288" s="78">
        <v>424</v>
      </c>
      <c r="BR288" s="78">
        <v>22</v>
      </c>
      <c r="BS288" s="78">
        <v>388</v>
      </c>
      <c r="BT288" s="78">
        <v>0</v>
      </c>
      <c r="BU288"/>
      <c r="BV288" s="77">
        <v>25812.100999999999</v>
      </c>
      <c r="BW288" s="77">
        <v>79.512</v>
      </c>
      <c r="BX288" s="77">
        <v>1239.0119999999999</v>
      </c>
      <c r="BY288" s="77">
        <v>19.050999999999998</v>
      </c>
      <c r="BZ288" s="77">
        <v>253.131</v>
      </c>
      <c r="CA288" s="77">
        <v>24.283000000000001</v>
      </c>
      <c r="CB288" s="77">
        <v>136.60300000000001</v>
      </c>
      <c r="CC288" s="77">
        <v>39.584000000000003</v>
      </c>
      <c r="CD288" s="77">
        <v>0</v>
      </c>
    </row>
    <row r="289" spans="1:82">
      <c r="A289" s="77" t="s">
        <v>1886</v>
      </c>
      <c r="B289" s="77">
        <v>229</v>
      </c>
      <c r="C289" s="77">
        <v>8</v>
      </c>
      <c r="D289" s="77">
        <v>14</v>
      </c>
      <c r="E289" s="77">
        <v>2011</v>
      </c>
      <c r="F289" s="77" t="s">
        <v>179</v>
      </c>
      <c r="G289" s="77" t="s">
        <v>1583</v>
      </c>
      <c r="H289" s="77" t="s">
        <v>1584</v>
      </c>
      <c r="I289" s="158"/>
      <c r="J289" s="78">
        <v>27016.476803333051</v>
      </c>
      <c r="K289" s="78">
        <v>519.58580576872441</v>
      </c>
      <c r="L289" s="78">
        <v>313.43988885651902</v>
      </c>
      <c r="M289" s="78">
        <v>15115.28978205585</v>
      </c>
      <c r="N289" s="78">
        <v>11053.27607927397</v>
      </c>
      <c r="O289" s="78">
        <v>6041.3344284893692</v>
      </c>
      <c r="P289" s="78">
        <v>3030.2524259331963</v>
      </c>
      <c r="Q289" s="78">
        <v>625.79450691448903</v>
      </c>
      <c r="R289" s="78">
        <v>506.76301314041427</v>
      </c>
      <c r="S289" s="78">
        <v>846.96856859603054</v>
      </c>
      <c r="T289" s="79"/>
      <c r="U289" s="78">
        <v>1785059381</v>
      </c>
      <c r="V289" s="78">
        <v>237639</v>
      </c>
      <c r="W289" s="78">
        <v>6980</v>
      </c>
      <c r="X289" s="78">
        <v>2911100</v>
      </c>
      <c r="Y289" s="78">
        <v>3993565</v>
      </c>
      <c r="Z289" s="78">
        <v>3134891</v>
      </c>
      <c r="AA289" s="78">
        <v>612363</v>
      </c>
      <c r="AB289" s="78">
        <v>8917368</v>
      </c>
      <c r="AC289" s="78">
        <v>88348938</v>
      </c>
      <c r="AD289" s="78">
        <v>846.96856859603054</v>
      </c>
      <c r="AE289" s="79"/>
      <c r="AF289" s="78"/>
      <c r="AG289" s="78"/>
      <c r="AH289" s="78"/>
      <c r="AI289" s="78"/>
      <c r="AJ289" s="78"/>
      <c r="AK289" s="78"/>
      <c r="AL289" s="78"/>
      <c r="AM289" s="78"/>
      <c r="AN289" s="78"/>
      <c r="AO289" s="78"/>
      <c r="AP289" s="78"/>
      <c r="AQ289" s="79"/>
      <c r="AR289" s="78"/>
      <c r="AS289" s="78"/>
      <c r="AT289" s="78"/>
      <c r="AU289" s="78"/>
      <c r="AV289" s="78"/>
      <c r="AW289" s="78"/>
      <c r="AX289" s="78"/>
      <c r="AY289" s="79"/>
      <c r="AZ289" s="78"/>
      <c r="BA289" s="78"/>
      <c r="BB289" s="78"/>
      <c r="BC289" s="78"/>
      <c r="BD289" s="78"/>
      <c r="BE289" s="78"/>
      <c r="BF289" s="78"/>
      <c r="BG289" s="79"/>
      <c r="BH289" s="78">
        <v>0</v>
      </c>
      <c r="BI289" s="78">
        <v>9.2859999999999996</v>
      </c>
      <c r="BJ289" s="78">
        <v>18470.48</v>
      </c>
      <c r="BK289" s="78">
        <v>6036.2969999999996</v>
      </c>
      <c r="BL289" s="78">
        <v>2952.7674000000002</v>
      </c>
      <c r="BM289" s="78">
        <v>0</v>
      </c>
      <c r="BN289" s="79"/>
      <c r="BO289" s="78">
        <v>0</v>
      </c>
      <c r="BP289" s="78">
        <v>3</v>
      </c>
      <c r="BQ289" s="78">
        <v>425</v>
      </c>
      <c r="BR289" s="78">
        <v>22</v>
      </c>
      <c r="BS289" s="78">
        <v>372</v>
      </c>
      <c r="BT289" s="78">
        <v>0</v>
      </c>
      <c r="BU289"/>
      <c r="BV289" s="77">
        <v>25901.707399999999</v>
      </c>
      <c r="BW289" s="77">
        <v>79.155000000000001</v>
      </c>
      <c r="BX289" s="77">
        <v>970.79600000000005</v>
      </c>
      <c r="BY289" s="77">
        <v>19.606000000000002</v>
      </c>
      <c r="BZ289" s="77">
        <v>254.09899999999999</v>
      </c>
      <c r="CA289" s="77">
        <v>69.453000000000003</v>
      </c>
      <c r="CB289" s="77">
        <v>118.637</v>
      </c>
      <c r="CC289" s="77">
        <v>55.377000000000002</v>
      </c>
      <c r="CD289" s="77">
        <v>0</v>
      </c>
    </row>
    <row r="290" spans="1:82">
      <c r="A290" s="77" t="s">
        <v>1887</v>
      </c>
      <c r="B290" s="77">
        <v>230</v>
      </c>
      <c r="C290" s="77">
        <v>9</v>
      </c>
      <c r="D290" s="77">
        <v>14</v>
      </c>
      <c r="E290" s="77">
        <v>2012</v>
      </c>
      <c r="F290" s="77" t="s">
        <v>180</v>
      </c>
      <c r="G290" s="77" t="s">
        <v>1583</v>
      </c>
      <c r="H290" s="77" t="s">
        <v>1584</v>
      </c>
      <c r="I290" s="158"/>
      <c r="J290" s="78">
        <v>26992.087846073478</v>
      </c>
      <c r="K290" s="78">
        <v>492.62870644283299</v>
      </c>
      <c r="L290" s="78">
        <v>309.08173339001371</v>
      </c>
      <c r="M290" s="78">
        <v>15547.4003584777</v>
      </c>
      <c r="N290" s="78">
        <v>11831.71969503786</v>
      </c>
      <c r="O290" s="78">
        <v>6018.1067583739987</v>
      </c>
      <c r="P290" s="78">
        <v>3043.5018172912182</v>
      </c>
      <c r="Q290" s="78">
        <v>692.59091599149599</v>
      </c>
      <c r="R290" s="78">
        <v>542.64578224413845</v>
      </c>
      <c r="S290" s="78">
        <v>903.2385517482802</v>
      </c>
      <c r="T290" s="79"/>
      <c r="U290" s="78">
        <v>1746130179</v>
      </c>
      <c r="V290" s="78">
        <v>237639</v>
      </c>
      <c r="W290" s="78">
        <v>6980</v>
      </c>
      <c r="X290" s="78">
        <v>2911100</v>
      </c>
      <c r="Y290" s="78">
        <v>4092210</v>
      </c>
      <c r="Z290" s="78">
        <v>3147607</v>
      </c>
      <c r="AA290" s="78">
        <v>611561</v>
      </c>
      <c r="AB290" s="78">
        <v>9083643</v>
      </c>
      <c r="AC290" s="78">
        <v>92154392</v>
      </c>
      <c r="AD290" s="78">
        <v>903.2385517482802</v>
      </c>
      <c r="AE290" s="79"/>
      <c r="AF290" s="78"/>
      <c r="AG290" s="78"/>
      <c r="AH290" s="78"/>
      <c r="AI290" s="78"/>
      <c r="AJ290" s="78"/>
      <c r="AK290" s="78"/>
      <c r="AL290" s="78"/>
      <c r="AM290" s="78"/>
      <c r="AN290" s="78"/>
      <c r="AO290" s="78"/>
      <c r="AP290" s="78"/>
      <c r="AQ290" s="79"/>
      <c r="AR290" s="78"/>
      <c r="AS290" s="78"/>
      <c r="AT290" s="78"/>
      <c r="AU290" s="78"/>
      <c r="AV290" s="78"/>
      <c r="AW290" s="78"/>
      <c r="AX290" s="78"/>
      <c r="AY290" s="79"/>
      <c r="AZ290" s="78"/>
      <c r="BA290" s="78"/>
      <c r="BB290" s="78"/>
      <c r="BC290" s="78"/>
      <c r="BD290" s="78"/>
      <c r="BE290" s="78"/>
      <c r="BF290" s="78"/>
      <c r="BG290" s="79"/>
      <c r="BH290" s="78">
        <v>0</v>
      </c>
      <c r="BI290" s="78">
        <v>10.802</v>
      </c>
      <c r="BJ290" s="78">
        <v>21850.857</v>
      </c>
      <c r="BK290" s="78">
        <v>5470.7290000000003</v>
      </c>
      <c r="BL290" s="78">
        <v>3560.5700999999995</v>
      </c>
      <c r="BM290" s="78">
        <v>0</v>
      </c>
      <c r="BN290" s="79"/>
      <c r="BO290" s="78">
        <v>0</v>
      </c>
      <c r="BP290" s="78">
        <v>2</v>
      </c>
      <c r="BQ290" s="78">
        <v>444</v>
      </c>
      <c r="BR290" s="78">
        <v>22</v>
      </c>
      <c r="BS290" s="78">
        <v>407</v>
      </c>
      <c r="BT290" s="78">
        <v>0</v>
      </c>
      <c r="BU290"/>
      <c r="BV290" s="77">
        <v>29294.288100000002</v>
      </c>
      <c r="BW290" s="77">
        <v>99.186000000000007</v>
      </c>
      <c r="BX290" s="77">
        <v>1055.454</v>
      </c>
      <c r="BY290" s="77">
        <v>19.712</v>
      </c>
      <c r="BZ290" s="77">
        <v>272.29599999999999</v>
      </c>
      <c r="CA290" s="77">
        <v>62.427</v>
      </c>
      <c r="CB290" s="77">
        <v>54.08</v>
      </c>
      <c r="CC290" s="77">
        <v>35.515000000000001</v>
      </c>
      <c r="CD290" s="77">
        <v>0</v>
      </c>
    </row>
    <row r="291" spans="1:82">
      <c r="A291" s="77" t="s">
        <v>1888</v>
      </c>
      <c r="B291" s="77">
        <v>231</v>
      </c>
      <c r="C291" s="77">
        <v>10</v>
      </c>
      <c r="D291" s="77">
        <v>14</v>
      </c>
      <c r="E291" s="77">
        <v>2013</v>
      </c>
      <c r="F291" s="77" t="s">
        <v>181</v>
      </c>
      <c r="G291" s="77" t="s">
        <v>1583</v>
      </c>
      <c r="H291" s="77" t="s">
        <v>1584</v>
      </c>
      <c r="I291" s="158"/>
      <c r="J291" s="78">
        <v>28592.602938453649</v>
      </c>
      <c r="K291" s="78">
        <v>441.97268594864983</v>
      </c>
      <c r="L291" s="78">
        <v>282.75181605065683</v>
      </c>
      <c r="M291" s="78">
        <v>16425.145739998959</v>
      </c>
      <c r="N291" s="78">
        <v>12542.7360030173</v>
      </c>
      <c r="O291" s="78">
        <v>5800.1943430640085</v>
      </c>
      <c r="P291" s="78">
        <v>3066.6888779662713</v>
      </c>
      <c r="Q291" s="78">
        <v>703.97641062745504</v>
      </c>
      <c r="R291" s="78">
        <v>571.67236187955507</v>
      </c>
      <c r="S291" s="78">
        <v>813.56456810576958</v>
      </c>
      <c r="T291" s="79"/>
      <c r="U291" s="78">
        <v>1722614249</v>
      </c>
      <c r="V291" s="78">
        <v>237639</v>
      </c>
      <c r="W291" s="78">
        <v>6980</v>
      </c>
      <c r="X291" s="78">
        <v>2911100</v>
      </c>
      <c r="Y291" s="78">
        <v>4114032</v>
      </c>
      <c r="Z291" s="78">
        <v>3169080</v>
      </c>
      <c r="AA291" s="78">
        <v>613907</v>
      </c>
      <c r="AB291" s="78">
        <v>9100606</v>
      </c>
      <c r="AC291" s="78">
        <v>94767162</v>
      </c>
      <c r="AD291" s="78">
        <v>813.56456810576958</v>
      </c>
      <c r="AE291" s="79"/>
      <c r="AF291" s="78"/>
      <c r="AG291" s="78"/>
      <c r="AH291" s="78"/>
      <c r="AI291" s="78"/>
      <c r="AJ291" s="78"/>
      <c r="AK291" s="78"/>
      <c r="AL291" s="78"/>
      <c r="AM291" s="78"/>
      <c r="AN291" s="78"/>
      <c r="AO291" s="78"/>
      <c r="AP291" s="78"/>
      <c r="AQ291" s="79"/>
      <c r="AR291" s="78"/>
      <c r="AS291" s="78"/>
      <c r="AT291" s="78"/>
      <c r="AU291" s="78"/>
      <c r="AV291" s="78"/>
      <c r="AW291" s="78"/>
      <c r="AX291" s="78"/>
      <c r="AY291" s="79"/>
      <c r="AZ291" s="78"/>
      <c r="BA291" s="78"/>
      <c r="BB291" s="78"/>
      <c r="BC291" s="78"/>
      <c r="BD291" s="78"/>
      <c r="BE291" s="78"/>
      <c r="BF291" s="78"/>
      <c r="BG291" s="79"/>
      <c r="BH291" s="78">
        <v>3.8210000000000002</v>
      </c>
      <c r="BI291" s="78">
        <v>11.106</v>
      </c>
      <c r="BJ291" s="78">
        <v>20252.690999999999</v>
      </c>
      <c r="BK291" s="78">
        <v>5503.6310000000003</v>
      </c>
      <c r="BL291" s="78">
        <v>3743.1793999999995</v>
      </c>
      <c r="BM291" s="78">
        <v>0</v>
      </c>
      <c r="BN291" s="79"/>
      <c r="BO291" s="78">
        <v>1</v>
      </c>
      <c r="BP291" s="78">
        <v>2</v>
      </c>
      <c r="BQ291" s="78">
        <v>444</v>
      </c>
      <c r="BR291" s="78">
        <v>22</v>
      </c>
      <c r="BS291" s="78">
        <v>402</v>
      </c>
      <c r="BT291" s="78">
        <v>0</v>
      </c>
      <c r="BU291"/>
      <c r="BV291" s="77">
        <v>27546.6564</v>
      </c>
      <c r="BW291" s="77">
        <v>192.11099999999999</v>
      </c>
      <c r="BX291" s="77">
        <v>1525.1759999999999</v>
      </c>
      <c r="BY291" s="77">
        <v>15.519</v>
      </c>
      <c r="BZ291" s="77">
        <v>149.85300000000001</v>
      </c>
      <c r="CA291" s="77">
        <v>26.488</v>
      </c>
      <c r="CB291" s="77">
        <v>30.271999999999998</v>
      </c>
      <c r="CC291" s="77">
        <v>28.353000000000002</v>
      </c>
      <c r="CD291" s="77">
        <v>0</v>
      </c>
    </row>
    <row r="292" spans="1:82">
      <c r="A292" s="77" t="s">
        <v>1889</v>
      </c>
      <c r="B292" s="77">
        <v>232</v>
      </c>
      <c r="C292" s="77">
        <v>11</v>
      </c>
      <c r="D292" s="77">
        <v>14</v>
      </c>
      <c r="E292" s="77">
        <v>2014</v>
      </c>
      <c r="F292" s="77" t="s">
        <v>182</v>
      </c>
      <c r="G292" s="1029" t="s">
        <v>1583</v>
      </c>
      <c r="H292" s="77" t="s">
        <v>1584</v>
      </c>
      <c r="I292" s="158"/>
      <c r="J292" s="78">
        <v>27069.784994312839</v>
      </c>
      <c r="K292" s="78">
        <v>433.35954664329631</v>
      </c>
      <c r="L292" s="78">
        <v>385.0637786286436</v>
      </c>
      <c r="M292" s="78">
        <v>14762.4947291714</v>
      </c>
      <c r="N292" s="78">
        <v>12565.640339540751</v>
      </c>
      <c r="O292" s="78">
        <v>5516.8816212102274</v>
      </c>
      <c r="P292" s="78">
        <v>3089.1316795123516</v>
      </c>
      <c r="Q292" s="78">
        <v>676.61536648989795</v>
      </c>
      <c r="R292" s="78">
        <v>556.09554522147641</v>
      </c>
      <c r="S292" s="78">
        <v>856.73273955045545</v>
      </c>
      <c r="T292" s="79"/>
      <c r="U292" s="78">
        <v>1772105105</v>
      </c>
      <c r="V292" s="78">
        <v>209209</v>
      </c>
      <c r="W292" s="78">
        <v>6010</v>
      </c>
      <c r="X292" s="78">
        <v>3031395</v>
      </c>
      <c r="Y292" s="78">
        <v>4150981</v>
      </c>
      <c r="Z292" s="78">
        <v>3174713</v>
      </c>
      <c r="AA292" s="78">
        <v>615202</v>
      </c>
      <c r="AB292" s="78">
        <v>9116666</v>
      </c>
      <c r="AC292" s="78">
        <v>92474829</v>
      </c>
      <c r="AD292" s="78">
        <v>856.73273955045545</v>
      </c>
      <c r="AE292" s="79"/>
      <c r="AF292" s="78"/>
      <c r="AG292" s="78"/>
      <c r="AH292" s="78"/>
      <c r="AI292" s="78"/>
      <c r="AJ292" s="78"/>
      <c r="AK292" s="78"/>
      <c r="AL292" s="78"/>
      <c r="AM292" s="78"/>
      <c r="AN292" s="78"/>
      <c r="AO292" s="78"/>
      <c r="AP292" s="78"/>
      <c r="AQ292" s="79"/>
      <c r="AR292" s="78">
        <v>61851</v>
      </c>
      <c r="AS292" s="78">
        <v>3922</v>
      </c>
      <c r="AT292" s="78">
        <v>4</v>
      </c>
      <c r="AU292" s="78">
        <v>12</v>
      </c>
      <c r="AV292" s="78">
        <v>0</v>
      </c>
      <c r="AW292" s="78">
        <v>10</v>
      </c>
      <c r="AX292" s="78"/>
      <c r="AY292" s="79"/>
      <c r="AZ292" s="78">
        <v>228963.3</v>
      </c>
      <c r="BA292" s="78">
        <v>140332.4</v>
      </c>
      <c r="BB292" s="78">
        <v>6270</v>
      </c>
      <c r="BC292" s="78">
        <v>1373.8</v>
      </c>
      <c r="BD292" s="78">
        <v>0</v>
      </c>
      <c r="BE292" s="78">
        <v>51346.3</v>
      </c>
      <c r="BF292" s="78"/>
      <c r="BG292" s="79"/>
      <c r="BH292" s="78">
        <v>0</v>
      </c>
      <c r="BI292" s="78">
        <v>11.271000000000001</v>
      </c>
      <c r="BJ292" s="78">
        <v>19916.025000000001</v>
      </c>
      <c r="BK292" s="78">
        <v>5431.2420000000002</v>
      </c>
      <c r="BL292" s="78">
        <v>3810.5722999999994</v>
      </c>
      <c r="BM292" s="78">
        <v>0</v>
      </c>
      <c r="BN292" s="79"/>
      <c r="BO292" s="78">
        <v>0</v>
      </c>
      <c r="BP292" s="78">
        <v>2</v>
      </c>
      <c r="BQ292" s="78">
        <v>445</v>
      </c>
      <c r="BR292" s="78">
        <v>20</v>
      </c>
      <c r="BS292" s="78">
        <v>402</v>
      </c>
      <c r="BT292" s="78">
        <v>0</v>
      </c>
      <c r="BU292"/>
      <c r="BV292" s="77">
        <v>27155.1613</v>
      </c>
      <c r="BW292" s="77">
        <v>163.83500000000001</v>
      </c>
      <c r="BX292" s="77">
        <v>1565.0119999999999</v>
      </c>
      <c r="BY292" s="77">
        <v>13.404999999999999</v>
      </c>
      <c r="BZ292" s="77">
        <v>176.578</v>
      </c>
      <c r="CA292" s="77">
        <v>32.656999999999996</v>
      </c>
      <c r="CB292" s="77">
        <v>21.32</v>
      </c>
      <c r="CC292" s="77">
        <v>41.142000000000003</v>
      </c>
      <c r="CD292" s="77">
        <v>0</v>
      </c>
    </row>
    <row r="293" spans="1:82">
      <c r="A293" s="77" t="s">
        <v>1890</v>
      </c>
      <c r="B293" s="77">
        <v>233</v>
      </c>
      <c r="C293" s="77">
        <v>12</v>
      </c>
      <c r="D293" s="77">
        <v>14</v>
      </c>
      <c r="E293" s="77">
        <v>2015</v>
      </c>
      <c r="F293" s="77" t="s">
        <v>183</v>
      </c>
      <c r="G293" s="1029" t="s">
        <v>1583</v>
      </c>
      <c r="H293" s="77" t="s">
        <v>1584</v>
      </c>
      <c r="I293" s="158"/>
      <c r="J293" s="78">
        <v>26339.301719863259</v>
      </c>
      <c r="K293" s="78">
        <v>413.7936536372672</v>
      </c>
      <c r="L293" s="78">
        <v>425.37084691571653</v>
      </c>
      <c r="M293" s="78">
        <v>14840.60069752353</v>
      </c>
      <c r="N293" s="78">
        <v>11210.263654635401</v>
      </c>
      <c r="O293" s="78">
        <v>5470.7929397089711</v>
      </c>
      <c r="P293" s="78">
        <v>3100.2258341160427</v>
      </c>
      <c r="Q293" s="78">
        <v>663.77850116868694</v>
      </c>
      <c r="R293" s="78">
        <v>545.91155050824375</v>
      </c>
      <c r="S293" s="78">
        <v>838.05868595713582</v>
      </c>
      <c r="T293" s="79"/>
      <c r="U293" s="78">
        <v>1747722611</v>
      </c>
      <c r="V293" s="78">
        <v>209209</v>
      </c>
      <c r="W293" s="78">
        <v>6010</v>
      </c>
      <c r="X293" s="78">
        <v>3031395</v>
      </c>
      <c r="Y293" s="78">
        <v>4193331</v>
      </c>
      <c r="Z293" s="78">
        <v>3178489</v>
      </c>
      <c r="AA293" s="78">
        <v>616924</v>
      </c>
      <c r="AB293" s="78">
        <v>9136151</v>
      </c>
      <c r="AC293" s="78">
        <v>93314672</v>
      </c>
      <c r="AD293" s="78">
        <v>838.05868595713582</v>
      </c>
      <c r="AE293" s="79"/>
      <c r="AF293" s="78">
        <v>12469870659.296881</v>
      </c>
      <c r="AG293" s="78">
        <v>351077782.1918605</v>
      </c>
      <c r="AH293" s="78">
        <v>81277504.161301106</v>
      </c>
      <c r="AI293" s="78">
        <v>21367496268.509281</v>
      </c>
      <c r="AJ293" s="78">
        <v>16483184130.846979</v>
      </c>
      <c r="AK293" s="78"/>
      <c r="AL293" s="78"/>
      <c r="AM293" s="78">
        <v>1252071169.837975</v>
      </c>
      <c r="AN293" s="78"/>
      <c r="AO293" s="78"/>
      <c r="AP293" s="78">
        <v>52004977514.844276</v>
      </c>
      <c r="AQ293" s="79"/>
      <c r="AR293" s="78">
        <v>71084</v>
      </c>
      <c r="AS293" s="78">
        <v>5726</v>
      </c>
      <c r="AT293" s="78">
        <v>4</v>
      </c>
      <c r="AU293" s="78">
        <v>13</v>
      </c>
      <c r="AV293" s="78">
        <v>0</v>
      </c>
      <c r="AW293" s="78">
        <v>11</v>
      </c>
      <c r="AX293" s="78"/>
      <c r="AY293" s="79"/>
      <c r="AZ293" s="78">
        <v>267634.59999999998</v>
      </c>
      <c r="BA293" s="78">
        <v>212773.50000000009</v>
      </c>
      <c r="BB293" s="78">
        <v>6270</v>
      </c>
      <c r="BC293" s="78">
        <v>1399.7</v>
      </c>
      <c r="BD293" s="78">
        <v>0</v>
      </c>
      <c r="BE293" s="78">
        <v>100346.3</v>
      </c>
      <c r="BF293" s="78"/>
      <c r="BG293" s="79"/>
      <c r="BH293" s="78">
        <v>0</v>
      </c>
      <c r="BI293" s="78">
        <v>10.913</v>
      </c>
      <c r="BJ293" s="78">
        <v>18650.129000000001</v>
      </c>
      <c r="BK293" s="78">
        <v>5497.7340000000004</v>
      </c>
      <c r="BL293" s="78">
        <v>3777.5488000000005</v>
      </c>
      <c r="BM293" s="78">
        <v>0</v>
      </c>
      <c r="BN293" s="79"/>
      <c r="BO293" s="78">
        <v>0</v>
      </c>
      <c r="BP293" s="78">
        <v>2</v>
      </c>
      <c r="BQ293" s="78">
        <v>437</v>
      </c>
      <c r="BR293" s="78">
        <v>21</v>
      </c>
      <c r="BS293" s="78">
        <v>400</v>
      </c>
      <c r="BT293" s="78">
        <v>0</v>
      </c>
      <c r="BU293"/>
      <c r="BV293" s="77">
        <v>26166.4208</v>
      </c>
      <c r="BW293" s="77">
        <v>107.982</v>
      </c>
      <c r="BX293" s="77">
        <v>1344.6559999999999</v>
      </c>
      <c r="BY293" s="77">
        <v>14.536</v>
      </c>
      <c r="BZ293" s="77">
        <v>163.22200000000001</v>
      </c>
      <c r="CA293" s="77">
        <v>48.622</v>
      </c>
      <c r="CB293" s="77">
        <v>39.886000000000003</v>
      </c>
      <c r="CC293" s="77">
        <v>51</v>
      </c>
      <c r="CD293" s="77">
        <v>0</v>
      </c>
    </row>
    <row r="294" spans="1:82">
      <c r="A294" s="77" t="s">
        <v>1891</v>
      </c>
      <c r="B294" s="77">
        <v>234</v>
      </c>
      <c r="C294" s="77">
        <v>13</v>
      </c>
      <c r="D294" s="77">
        <v>14</v>
      </c>
      <c r="E294" s="77">
        <v>2016</v>
      </c>
      <c r="F294" s="77" t="s">
        <v>156</v>
      </c>
      <c r="G294" s="77" t="s">
        <v>1583</v>
      </c>
      <c r="H294" s="77" t="s">
        <v>1584</v>
      </c>
      <c r="I294" s="158"/>
      <c r="J294" s="78">
        <v>25749.162414012724</v>
      </c>
      <c r="K294" s="78">
        <v>407.52997532063881</v>
      </c>
      <c r="L294" s="78">
        <v>466.70377562630102</v>
      </c>
      <c r="M294" s="78">
        <v>12579.741993252515</v>
      </c>
      <c r="N294" s="78">
        <v>10852.317332095483</v>
      </c>
      <c r="O294" s="78">
        <v>5425.2159470927418</v>
      </c>
      <c r="P294" s="78">
        <v>3075.1482754521721</v>
      </c>
      <c r="Q294" s="78">
        <v>646.66369083754137</v>
      </c>
      <c r="R294" s="78">
        <v>551.32195413542024</v>
      </c>
      <c r="S294" s="78">
        <v>837.19273763930198</v>
      </c>
      <c r="T294" s="79"/>
      <c r="U294" s="78">
        <v>1628816296</v>
      </c>
      <c r="V294" s="78">
        <v>209209</v>
      </c>
      <c r="W294" s="78">
        <v>6010</v>
      </c>
      <c r="X294" s="78">
        <v>3031395</v>
      </c>
      <c r="Y294" s="78">
        <v>4236072</v>
      </c>
      <c r="Z294" s="78">
        <v>3190756</v>
      </c>
      <c r="AA294" s="78">
        <v>632913</v>
      </c>
      <c r="AB294" s="78">
        <v>9155389</v>
      </c>
      <c r="AC294" s="78">
        <v>94160362.839674547</v>
      </c>
      <c r="AD294" s="78">
        <v>837.19273763930198</v>
      </c>
      <c r="AE294" s="79"/>
      <c r="AF294" s="78">
        <v>12478185220.770411</v>
      </c>
      <c r="AG294" s="78">
        <v>326176517.5912981</v>
      </c>
      <c r="AH294" s="78">
        <v>85420041.959472492</v>
      </c>
      <c r="AI294" s="78">
        <v>19887350148.371769</v>
      </c>
      <c r="AJ294" s="78">
        <v>15757647916.837891</v>
      </c>
      <c r="AK294" s="78"/>
      <c r="AL294" s="78"/>
      <c r="AM294" s="78">
        <v>1255682441.7763059</v>
      </c>
      <c r="AN294" s="78"/>
      <c r="AO294" s="78"/>
      <c r="AP294" s="78">
        <v>49790462287.307144</v>
      </c>
      <c r="AQ294" s="79"/>
      <c r="AR294" s="78">
        <v>78184</v>
      </c>
      <c r="AS294" s="78">
        <v>6742</v>
      </c>
      <c r="AT294" s="78">
        <v>4</v>
      </c>
      <c r="AU294" s="78">
        <v>16</v>
      </c>
      <c r="AV294" s="78">
        <v>0</v>
      </c>
      <c r="AW294" s="78">
        <v>11</v>
      </c>
      <c r="AX294" s="78"/>
      <c r="AY294" s="79"/>
      <c r="AZ294" s="78">
        <v>299279.09999999998</v>
      </c>
      <c r="BA294" s="78">
        <v>239457.8</v>
      </c>
      <c r="BB294" s="78">
        <v>6270</v>
      </c>
      <c r="BC294" s="78">
        <v>1604.7</v>
      </c>
      <c r="BD294" s="78">
        <v>0</v>
      </c>
      <c r="BE294" s="78">
        <v>99786.3</v>
      </c>
      <c r="BF294" s="78"/>
      <c r="BG294" s="79"/>
      <c r="BH294" s="78">
        <v>3.6930000000000001</v>
      </c>
      <c r="BI294" s="78">
        <v>10.388</v>
      </c>
      <c r="BJ294" s="78">
        <v>19183.458600000002</v>
      </c>
      <c r="BK294" s="78">
        <v>3827.288</v>
      </c>
      <c r="BL294" s="78">
        <v>3660.3307</v>
      </c>
      <c r="BM294" s="78">
        <v>0</v>
      </c>
      <c r="BN294" s="79"/>
      <c r="BO294" s="78">
        <v>1</v>
      </c>
      <c r="BP294" s="78">
        <v>2</v>
      </c>
      <c r="BQ294" s="78">
        <v>428</v>
      </c>
      <c r="BR294" s="78">
        <v>17</v>
      </c>
      <c r="BS294" s="78">
        <v>405</v>
      </c>
      <c r="BT294" s="78">
        <v>0</v>
      </c>
      <c r="BU294"/>
      <c r="BV294" s="77">
        <v>24564.664700000001</v>
      </c>
      <c r="BW294" s="77">
        <v>193.32900000000001</v>
      </c>
      <c r="BX294" s="77">
        <v>1647.1130000000001</v>
      </c>
      <c r="BY294" s="77">
        <v>18.484000000000002</v>
      </c>
      <c r="BZ294" s="77">
        <v>164.018</v>
      </c>
      <c r="CA294" s="77">
        <v>56.218600000000002</v>
      </c>
      <c r="CB294" s="77">
        <v>12.878</v>
      </c>
      <c r="CC294" s="77">
        <v>28.452999999999999</v>
      </c>
      <c r="CD294" s="77">
        <v>0</v>
      </c>
    </row>
    <row r="295" spans="1:82">
      <c r="A295" s="77" t="s">
        <v>1892</v>
      </c>
      <c r="B295" s="77">
        <v>235</v>
      </c>
      <c r="C295" s="77">
        <v>14</v>
      </c>
      <c r="D295" s="77">
        <v>14</v>
      </c>
      <c r="E295" s="77">
        <v>2017</v>
      </c>
      <c r="F295" s="77" t="s">
        <v>157</v>
      </c>
      <c r="G295" s="77" t="s">
        <v>1583</v>
      </c>
      <c r="H295" s="77" t="s">
        <v>1584</v>
      </c>
      <c r="I295" s="158"/>
      <c r="J295" s="78">
        <v>25959.946218263238</v>
      </c>
      <c r="K295" s="78">
        <v>420.60415091502597</v>
      </c>
      <c r="L295" s="78">
        <v>551.95426816780071</v>
      </c>
      <c r="M295" s="78">
        <v>12549.083627071786</v>
      </c>
      <c r="N295" s="78">
        <v>11150.040900266145</v>
      </c>
      <c r="O295" s="78">
        <v>5349.4375029083531</v>
      </c>
      <c r="P295" s="78">
        <v>3062.9778159326588</v>
      </c>
      <c r="Q295" s="78">
        <v>626.42317219890003</v>
      </c>
      <c r="R295" s="78">
        <v>548.74602636040981</v>
      </c>
      <c r="S295" s="78">
        <v>869.10199440854149</v>
      </c>
      <c r="T295" s="79"/>
      <c r="U295" s="78">
        <v>1795642664</v>
      </c>
      <c r="V295" s="78">
        <v>209209</v>
      </c>
      <c r="W295" s="78">
        <v>6010</v>
      </c>
      <c r="X295" s="78">
        <v>3031395</v>
      </c>
      <c r="Y295" s="78">
        <v>4280874</v>
      </c>
      <c r="Z295" s="78">
        <v>3198378</v>
      </c>
      <c r="AA295" s="78">
        <v>634427</v>
      </c>
      <c r="AB295" s="78">
        <v>9171274</v>
      </c>
      <c r="AC295" s="78">
        <v>95580027.999999985</v>
      </c>
      <c r="AD295" s="78">
        <v>869.10199440854149</v>
      </c>
      <c r="AE295" s="79"/>
      <c r="AF295" s="78">
        <v>12919986083.459021</v>
      </c>
      <c r="AG295" s="78">
        <v>339180023.91620111</v>
      </c>
      <c r="AH295" s="78">
        <v>121595484.3900172</v>
      </c>
      <c r="AI295" s="78">
        <v>20597148975.369888</v>
      </c>
      <c r="AJ295" s="78">
        <v>16910272126.607349</v>
      </c>
      <c r="AK295" s="78"/>
      <c r="AL295" s="78"/>
      <c r="AM295" s="78">
        <v>1259829314.9565761</v>
      </c>
      <c r="AN295" s="78"/>
      <c r="AO295" s="78"/>
      <c r="AP295" s="78">
        <v>52148012008.699051</v>
      </c>
      <c r="AQ295" s="79"/>
      <c r="AR295" s="78">
        <v>83941</v>
      </c>
      <c r="AS295" s="78">
        <v>7467</v>
      </c>
      <c r="AT295" s="78">
        <v>4</v>
      </c>
      <c r="AU295" s="78">
        <v>16</v>
      </c>
      <c r="AV295" s="78">
        <v>0</v>
      </c>
      <c r="AW295" s="78">
        <v>11</v>
      </c>
      <c r="AX295" s="78"/>
      <c r="AY295" s="79"/>
      <c r="AZ295" s="78">
        <v>324984.90000000002</v>
      </c>
      <c r="BA295" s="78">
        <v>256672.2999999999</v>
      </c>
      <c r="BB295" s="78">
        <v>6270</v>
      </c>
      <c r="BC295" s="78">
        <v>1604.7</v>
      </c>
      <c r="BD295" s="78">
        <v>0</v>
      </c>
      <c r="BE295" s="78">
        <v>99786.26</v>
      </c>
      <c r="BF295" s="78"/>
      <c r="BG295" s="79"/>
      <c r="BH295" s="78">
        <v>3.8490000000000002</v>
      </c>
      <c r="BI295" s="78">
        <v>9.5139999999999993</v>
      </c>
      <c r="BJ295" s="78">
        <v>19361.203000000001</v>
      </c>
      <c r="BK295" s="78">
        <v>5288.0169999999998</v>
      </c>
      <c r="BL295" s="78">
        <v>3967.7059999999997</v>
      </c>
      <c r="BM295" s="78">
        <v>0</v>
      </c>
      <c r="BN295" s="79"/>
      <c r="BO295" s="78">
        <v>1</v>
      </c>
      <c r="BP295" s="78">
        <v>2</v>
      </c>
      <c r="BQ295" s="78">
        <v>439</v>
      </c>
      <c r="BR295" s="78">
        <v>20</v>
      </c>
      <c r="BS295" s="78">
        <v>418</v>
      </c>
      <c r="BT295" s="78">
        <v>0</v>
      </c>
      <c r="BU295"/>
      <c r="BV295" s="77">
        <v>26186.342000000001</v>
      </c>
      <c r="BW295" s="77">
        <v>194.81800000000001</v>
      </c>
      <c r="BX295" s="77">
        <v>1900.673</v>
      </c>
      <c r="BY295" s="77">
        <v>19.198</v>
      </c>
      <c r="BZ295" s="77">
        <v>213.86199999999999</v>
      </c>
      <c r="CA295" s="77">
        <v>50.923999999999999</v>
      </c>
      <c r="CB295" s="77">
        <v>33.213999999999999</v>
      </c>
      <c r="CC295" s="77">
        <v>31.257999999999999</v>
      </c>
      <c r="CD295" s="77">
        <v>0</v>
      </c>
    </row>
    <row r="296" spans="1:82">
      <c r="A296" s="77" t="s">
        <v>1893</v>
      </c>
      <c r="B296" s="77">
        <v>236</v>
      </c>
      <c r="C296" s="77">
        <v>15</v>
      </c>
      <c r="D296" s="77">
        <v>14</v>
      </c>
      <c r="E296" s="77">
        <v>2018</v>
      </c>
      <c r="F296" s="77" t="s">
        <v>184</v>
      </c>
      <c r="G296" s="77" t="s">
        <v>1583</v>
      </c>
      <c r="H296" s="77" t="s">
        <v>1584</v>
      </c>
      <c r="I296" s="158"/>
      <c r="J296" s="78">
        <v>25379.414519137543</v>
      </c>
      <c r="K296" s="78">
        <v>392.8562890031688</v>
      </c>
      <c r="L296" s="78">
        <v>362.37179754519815</v>
      </c>
      <c r="M296" s="78">
        <v>12367.230644086156</v>
      </c>
      <c r="N296" s="78">
        <v>10828.726434663795</v>
      </c>
      <c r="O296" s="78">
        <v>5243.468305871319</v>
      </c>
      <c r="P296" s="78">
        <v>3056.3015956429344</v>
      </c>
      <c r="Q296" s="78">
        <v>582.43949934484101</v>
      </c>
      <c r="R296" s="78">
        <v>531.39938774199106</v>
      </c>
      <c r="S296" s="78">
        <v>918.64613026577945</v>
      </c>
      <c r="T296" s="79"/>
      <c r="U296" s="78">
        <v>1844305776</v>
      </c>
      <c r="V296" s="78">
        <v>209209</v>
      </c>
      <c r="W296" s="78">
        <v>6010</v>
      </c>
      <c r="X296" s="78">
        <v>3031395</v>
      </c>
      <c r="Y296" s="78">
        <v>4328814</v>
      </c>
      <c r="Z296" s="78">
        <v>3195048</v>
      </c>
      <c r="AA296" s="78">
        <v>639409</v>
      </c>
      <c r="AB296" s="78">
        <v>9189521</v>
      </c>
      <c r="AC296" s="78">
        <v>92195858</v>
      </c>
      <c r="AD296" s="78">
        <v>918.64613026577945</v>
      </c>
      <c r="AE296" s="79"/>
      <c r="AF296" s="78">
        <v>12246945920.16186</v>
      </c>
      <c r="AG296" s="78">
        <v>301166645.13589692</v>
      </c>
      <c r="AH296" s="78">
        <v>72442263.20774138</v>
      </c>
      <c r="AI296" s="78">
        <v>19970036320.905128</v>
      </c>
      <c r="AJ296" s="78">
        <v>15878284560.198219</v>
      </c>
      <c r="AK296" s="78"/>
      <c r="AL296" s="78"/>
      <c r="AM296" s="78">
        <v>1264947772.558023</v>
      </c>
      <c r="AN296" s="78"/>
      <c r="AO296" s="78"/>
      <c r="AP296" s="78">
        <v>49733823482.166862</v>
      </c>
      <c r="AQ296" s="79"/>
      <c r="AR296" s="78">
        <v>116725</v>
      </c>
      <c r="AS296" s="78">
        <v>8436</v>
      </c>
      <c r="AT296" s="78">
        <v>3</v>
      </c>
      <c r="AU296" s="78">
        <v>17</v>
      </c>
      <c r="AV296" s="78">
        <v>0</v>
      </c>
      <c r="AW296" s="78">
        <v>13</v>
      </c>
      <c r="AX296" s="78"/>
      <c r="AY296" s="79"/>
      <c r="AZ296" s="78">
        <v>441778.20000000036</v>
      </c>
      <c r="BA296" s="78">
        <v>282206.09999999998</v>
      </c>
      <c r="BB296" s="78">
        <v>4770</v>
      </c>
      <c r="BC296" s="78">
        <v>1944.5</v>
      </c>
      <c r="BD296" s="78">
        <v>0</v>
      </c>
      <c r="BE296" s="78">
        <v>104286.26000000001</v>
      </c>
      <c r="BF296" s="78"/>
      <c r="BG296" s="79"/>
      <c r="BH296" s="78">
        <v>3.3889999999999998</v>
      </c>
      <c r="BI296" s="78">
        <v>9.1479999999999997</v>
      </c>
      <c r="BJ296" s="78">
        <v>19439.478999999999</v>
      </c>
      <c r="BK296" s="78">
        <v>5130.116</v>
      </c>
      <c r="BL296" s="78">
        <v>4003.7679999999991</v>
      </c>
      <c r="BM296" s="78">
        <v>0</v>
      </c>
      <c r="BN296" s="79"/>
      <c r="BO296" s="78">
        <v>1</v>
      </c>
      <c r="BP296" s="78">
        <v>2</v>
      </c>
      <c r="BQ296" s="78">
        <v>424</v>
      </c>
      <c r="BR296" s="78">
        <v>20</v>
      </c>
      <c r="BS296" s="78">
        <v>409</v>
      </c>
      <c r="BT296" s="78">
        <v>0</v>
      </c>
      <c r="BU296"/>
      <c r="BV296" s="77">
        <v>26116.587</v>
      </c>
      <c r="BW296" s="77">
        <v>202.00899999999999</v>
      </c>
      <c r="BX296" s="77">
        <v>1936.6890000000001</v>
      </c>
      <c r="BY296" s="77">
        <v>25.620999999999999</v>
      </c>
      <c r="BZ296" s="77">
        <v>246.42400000000001</v>
      </c>
      <c r="CA296" s="77">
        <v>19.271000000000001</v>
      </c>
      <c r="CB296" s="77">
        <v>27.385999999999999</v>
      </c>
      <c r="CC296" s="77">
        <v>11.913</v>
      </c>
      <c r="CD296" s="77">
        <v>0</v>
      </c>
    </row>
    <row r="297" spans="1:82">
      <c r="A297" s="77" t="s">
        <v>1894</v>
      </c>
      <c r="B297" s="77">
        <v>237</v>
      </c>
      <c r="C297" s="77">
        <v>16</v>
      </c>
      <c r="D297" s="77">
        <v>14</v>
      </c>
      <c r="E297" s="77">
        <v>2019</v>
      </c>
      <c r="F297" s="77" t="s">
        <v>159</v>
      </c>
      <c r="G297" s="77" t="s">
        <v>1583</v>
      </c>
      <c r="H297" s="77" t="s">
        <v>1584</v>
      </c>
      <c r="I297" s="158"/>
      <c r="J297" s="78">
        <v>24237.368514019759</v>
      </c>
      <c r="K297" s="78">
        <v>357.31189590690173</v>
      </c>
      <c r="L297" s="78">
        <v>365.4577535044686</v>
      </c>
      <c r="M297" s="78">
        <v>12363.204153329736</v>
      </c>
      <c r="N297" s="78">
        <v>11158.586450849114</v>
      </c>
      <c r="O297" s="78">
        <v>5088.6229854110525</v>
      </c>
      <c r="P297" s="78">
        <v>3032.9636874620596</v>
      </c>
      <c r="Q297" s="78">
        <v>568.31668769749797</v>
      </c>
      <c r="R297" s="78">
        <v>493.13316405378009</v>
      </c>
      <c r="S297" s="78">
        <v>867.56936891692919</v>
      </c>
      <c r="T297" s="79"/>
      <c r="U297" s="78">
        <v>1774613863</v>
      </c>
      <c r="V297" s="78">
        <v>209209</v>
      </c>
      <c r="W297" s="78">
        <v>6010</v>
      </c>
      <c r="X297" s="78">
        <v>3031395</v>
      </c>
      <c r="Y297" s="78">
        <v>4381327</v>
      </c>
      <c r="Z297" s="78">
        <v>3185819</v>
      </c>
      <c r="AA297" s="78">
        <v>629777</v>
      </c>
      <c r="AB297" s="78">
        <v>9209442</v>
      </c>
      <c r="AC297" s="78">
        <v>86958126</v>
      </c>
      <c r="AD297" s="78">
        <v>867.56936891692919</v>
      </c>
      <c r="AE297" s="79"/>
      <c r="AF297" s="78">
        <v>12096355263.737551</v>
      </c>
      <c r="AG297" s="78">
        <v>289769937.99243969</v>
      </c>
      <c r="AH297" s="78">
        <v>76459444.99770534</v>
      </c>
      <c r="AI297" s="78">
        <v>20737655230.205391</v>
      </c>
      <c r="AJ297" s="78">
        <v>16351710772.403641</v>
      </c>
      <c r="AK297" s="78">
        <v>0</v>
      </c>
      <c r="AL297" s="78">
        <v>0</v>
      </c>
      <c r="AM297" s="78">
        <v>1254256671.7577419</v>
      </c>
      <c r="AN297" s="78">
        <v>0</v>
      </c>
      <c r="AO297" s="78">
        <v>0</v>
      </c>
      <c r="AP297" s="78">
        <v>50806207321.094475</v>
      </c>
      <c r="AQ297" s="79"/>
      <c r="AR297" s="78">
        <v>97528</v>
      </c>
      <c r="AS297" s="78">
        <v>8958</v>
      </c>
      <c r="AT297" s="78">
        <v>3</v>
      </c>
      <c r="AU297" s="78">
        <v>17</v>
      </c>
      <c r="AV297" s="78">
        <v>0</v>
      </c>
      <c r="AW297" s="78">
        <v>16</v>
      </c>
      <c r="AX297" s="78"/>
      <c r="AY297" s="79"/>
      <c r="AZ297" s="78">
        <v>384994.40000000107</v>
      </c>
      <c r="BA297" s="78">
        <v>295957.7</v>
      </c>
      <c r="BB297" s="78">
        <v>4770</v>
      </c>
      <c r="BC297" s="78">
        <v>1596.7</v>
      </c>
      <c r="BD297" s="78">
        <v>0</v>
      </c>
      <c r="BE297" s="78">
        <v>115763.628</v>
      </c>
      <c r="BF297" s="78"/>
      <c r="BG297" s="79"/>
      <c r="BH297" s="78">
        <v>3.613</v>
      </c>
      <c r="BI297" s="78">
        <v>9.2220000000000013</v>
      </c>
      <c r="BJ297" s="78">
        <v>18121.850999999999</v>
      </c>
      <c r="BK297" s="78">
        <v>5056.6469999999999</v>
      </c>
      <c r="BL297" s="78">
        <v>3849.5150000000003</v>
      </c>
      <c r="BM297" s="78">
        <v>0</v>
      </c>
      <c r="BN297" s="79"/>
      <c r="BO297" s="78">
        <v>1</v>
      </c>
      <c r="BP297" s="78">
        <v>2</v>
      </c>
      <c r="BQ297" s="78">
        <v>427</v>
      </c>
      <c r="BR297" s="78">
        <v>20</v>
      </c>
      <c r="BS297" s="78">
        <v>407</v>
      </c>
      <c r="BT297" s="78">
        <v>0</v>
      </c>
      <c r="BU297"/>
      <c r="BV297" s="77">
        <v>25084.626</v>
      </c>
      <c r="BW297" s="77">
        <v>126.79</v>
      </c>
      <c r="BX297" s="77">
        <v>1491.3109999999999</v>
      </c>
      <c r="BY297" s="77">
        <v>17.204000000000001</v>
      </c>
      <c r="BZ297" s="77">
        <v>226.726</v>
      </c>
      <c r="CA297" s="77">
        <v>30.623999999999999</v>
      </c>
      <c r="CB297" s="77">
        <v>33.759</v>
      </c>
      <c r="CC297" s="77">
        <v>29.808</v>
      </c>
      <c r="CD297" s="77">
        <v>0</v>
      </c>
    </row>
    <row r="298" spans="1:82">
      <c r="A298" s="77" t="s">
        <v>1895</v>
      </c>
      <c r="B298" s="77">
        <v>238</v>
      </c>
      <c r="C298" s="77">
        <v>17</v>
      </c>
      <c r="D298" s="77">
        <v>14</v>
      </c>
      <c r="E298" s="77">
        <v>2020</v>
      </c>
      <c r="F298" s="77" t="s">
        <v>160</v>
      </c>
      <c r="G298" s="77" t="s">
        <v>1583</v>
      </c>
      <c r="H298" s="77" t="s">
        <v>1584</v>
      </c>
      <c r="I298" s="158"/>
      <c r="J298" s="78">
        <v>22025.019401078633</v>
      </c>
      <c r="K298" s="78">
        <v>379.87629628302125</v>
      </c>
      <c r="L298" s="78">
        <v>394.64654091180847</v>
      </c>
      <c r="M298" s="78">
        <v>11200.142469214987</v>
      </c>
      <c r="N298" s="78">
        <v>11458.498802273054</v>
      </c>
      <c r="O298" s="78">
        <v>4476.163815415779</v>
      </c>
      <c r="P298" s="78">
        <v>2873.688605851682</v>
      </c>
      <c r="Q298" s="78">
        <v>543.63231511527397</v>
      </c>
      <c r="R298" s="78">
        <v>454.86200237633432</v>
      </c>
      <c r="S298" s="78">
        <v>858.6047778834195</v>
      </c>
      <c r="T298" s="79"/>
      <c r="U298" s="78">
        <v>1583527800</v>
      </c>
      <c r="V298" s="78">
        <v>208794</v>
      </c>
      <c r="W298" s="78">
        <v>6704</v>
      </c>
      <c r="X298" s="78">
        <v>3115967</v>
      </c>
      <c r="Y298" s="78">
        <v>4429961</v>
      </c>
      <c r="Z298" s="78">
        <v>3198546</v>
      </c>
      <c r="AA298" s="78">
        <v>634234</v>
      </c>
      <c r="AB298" s="78">
        <v>9220245</v>
      </c>
      <c r="AC298" s="78">
        <v>80633281</v>
      </c>
      <c r="AD298" s="78">
        <v>858.6047778834195</v>
      </c>
      <c r="AE298" s="79"/>
      <c r="AF298" s="78">
        <v>11031231380.87035</v>
      </c>
      <c r="AG298" s="78">
        <v>290295693.31708843</v>
      </c>
      <c r="AH298" s="78">
        <v>81751618.66162248</v>
      </c>
      <c r="AI298" s="78">
        <v>18919260801.914639</v>
      </c>
      <c r="AJ298" s="78">
        <v>18507076532.573811</v>
      </c>
      <c r="AK298" s="78">
        <v>0</v>
      </c>
      <c r="AL298" s="78">
        <v>0</v>
      </c>
      <c r="AM298" s="78">
        <v>1203344411.558526</v>
      </c>
      <c r="AN298" s="78">
        <v>0</v>
      </c>
      <c r="AO298" s="78">
        <v>0</v>
      </c>
      <c r="AP298" s="78">
        <v>50032960438.896034</v>
      </c>
      <c r="AQ298" s="79"/>
      <c r="AR298" s="78">
        <v>104936</v>
      </c>
      <c r="AS298" s="78">
        <v>9086</v>
      </c>
      <c r="AT298" s="78">
        <v>4</v>
      </c>
      <c r="AU298" s="78">
        <v>17</v>
      </c>
      <c r="AV298" s="78">
        <v>0</v>
      </c>
      <c r="AW298" s="78">
        <v>16</v>
      </c>
      <c r="AX298" s="78"/>
      <c r="AY298" s="79"/>
      <c r="AZ298" s="78">
        <v>419467.0000000007</v>
      </c>
      <c r="BA298" s="78">
        <v>311583.90000000008</v>
      </c>
      <c r="BB298" s="78">
        <v>5370</v>
      </c>
      <c r="BC298" s="78">
        <v>1596.7</v>
      </c>
      <c r="BD298" s="78">
        <v>0</v>
      </c>
      <c r="BE298" s="78">
        <v>115763.628</v>
      </c>
      <c r="BF298" s="78"/>
      <c r="BG298" s="79"/>
      <c r="BH298" s="78">
        <v>3.9020000000000001</v>
      </c>
      <c r="BI298" s="78">
        <v>8.5879999999999992</v>
      </c>
      <c r="BJ298" s="78">
        <v>15627.598</v>
      </c>
      <c r="BK298" s="78">
        <v>4292.7089999999998</v>
      </c>
      <c r="BL298" s="78">
        <v>3413.2879999999996</v>
      </c>
      <c r="BM298" s="78">
        <v>0</v>
      </c>
      <c r="BN298" s="79"/>
      <c r="BO298" s="78">
        <v>1</v>
      </c>
      <c r="BP298" s="78">
        <v>2</v>
      </c>
      <c r="BQ298" s="78">
        <v>414</v>
      </c>
      <c r="BR298" s="78">
        <v>21</v>
      </c>
      <c r="BS298" s="78">
        <v>398</v>
      </c>
      <c r="BT298" s="78">
        <v>0</v>
      </c>
      <c r="BU298"/>
      <c r="BV298" s="77">
        <v>21727.248</v>
      </c>
      <c r="BW298" s="77">
        <v>120.321</v>
      </c>
      <c r="BX298" s="77">
        <v>1222.307</v>
      </c>
      <c r="BY298" s="77">
        <v>16.484000000000002</v>
      </c>
      <c r="BZ298" s="77">
        <v>190.28100000000001</v>
      </c>
      <c r="CA298" s="77">
        <v>17.652999999999999</v>
      </c>
      <c r="CB298" s="77">
        <v>39.177999999999997</v>
      </c>
      <c r="CC298" s="77">
        <v>12.613</v>
      </c>
      <c r="CD298" s="77">
        <v>0</v>
      </c>
    </row>
    <row r="299" spans="1:82">
      <c r="A299" s="77" t="s">
        <v>1896</v>
      </c>
      <c r="B299" s="77">
        <v>238</v>
      </c>
      <c r="C299" s="77">
        <v>18</v>
      </c>
      <c r="D299" s="77">
        <v>14</v>
      </c>
      <c r="E299" s="77">
        <v>2021</v>
      </c>
      <c r="F299" s="77" t="s">
        <v>161</v>
      </c>
      <c r="G299" s="77" t="s">
        <v>1583</v>
      </c>
      <c r="H299" s="77" t="s">
        <v>1584</v>
      </c>
      <c r="I299" s="158"/>
      <c r="J299" s="78">
        <v>23111.148899747761</v>
      </c>
      <c r="K299" s="78">
        <v>477.07578462088128</v>
      </c>
      <c r="L299" s="78">
        <v>384.66950543788363</v>
      </c>
      <c r="M299" s="78">
        <v>12067.419573399095</v>
      </c>
      <c r="N299" s="78">
        <v>10976.877724210533</v>
      </c>
      <c r="O299" s="78">
        <v>4354.6883466251365</v>
      </c>
      <c r="P299" s="78">
        <v>2969.1419076511438</v>
      </c>
      <c r="Q299" s="78">
        <v>538.04945595992604</v>
      </c>
      <c r="R299" s="78">
        <v>511.30103919173808</v>
      </c>
      <c r="S299" s="78">
        <v>825.98854154524872</v>
      </c>
      <c r="T299" s="79"/>
      <c r="U299" s="78">
        <v>1737517810</v>
      </c>
      <c r="V299" s="78">
        <v>208794</v>
      </c>
      <c r="W299" s="78">
        <v>6704</v>
      </c>
      <c r="X299" s="78">
        <v>3115967</v>
      </c>
      <c r="Y299" s="78">
        <v>4468179</v>
      </c>
      <c r="Z299" s="78">
        <v>3204013</v>
      </c>
      <c r="AA299" s="78">
        <v>638991</v>
      </c>
      <c r="AB299" s="78">
        <v>9215210</v>
      </c>
      <c r="AC299" s="78">
        <v>87929700</v>
      </c>
      <c r="AD299" s="78">
        <v>825.98854154524872</v>
      </c>
      <c r="AE299" s="79"/>
      <c r="AF299" s="78">
        <v>10696715906.304039</v>
      </c>
      <c r="AG299" s="78">
        <v>359790138.7429204</v>
      </c>
      <c r="AH299" s="78">
        <v>77384059.403510973</v>
      </c>
      <c r="AI299" s="78">
        <v>20138840966.82444</v>
      </c>
      <c r="AJ299" s="78">
        <v>16348356944.886959</v>
      </c>
      <c r="AK299" s="78">
        <v>0</v>
      </c>
      <c r="AL299" s="78">
        <v>0</v>
      </c>
      <c r="AM299" s="78">
        <v>1209624291.5653434</v>
      </c>
      <c r="AN299" s="78">
        <v>0</v>
      </c>
      <c r="AO299" s="78">
        <v>0</v>
      </c>
      <c r="AP299" s="78">
        <v>48830712307.727211</v>
      </c>
      <c r="AQ299" s="79"/>
      <c r="AR299" s="78">
        <v>137173</v>
      </c>
      <c r="AS299" s="78">
        <v>9221</v>
      </c>
      <c r="AT299" s="78">
        <v>4</v>
      </c>
      <c r="AU299" s="78">
        <v>17</v>
      </c>
      <c r="AV299" s="78">
        <v>0</v>
      </c>
      <c r="AW299" s="78">
        <v>18</v>
      </c>
      <c r="AX299" s="78"/>
      <c r="AY299" s="79"/>
      <c r="AZ299" s="78">
        <v>537765.70000000007</v>
      </c>
      <c r="BA299" s="78">
        <v>325491.70000000321</v>
      </c>
      <c r="BB299" s="78">
        <v>5370</v>
      </c>
      <c r="BC299" s="78">
        <v>1596.7</v>
      </c>
      <c r="BD299" s="78">
        <v>0</v>
      </c>
      <c r="BE299" s="78">
        <v>121661.75999999999</v>
      </c>
      <c r="BF299" s="78"/>
      <c r="BG299" s="79"/>
      <c r="BH299" s="78">
        <v>3.5390000000000001</v>
      </c>
      <c r="BI299" s="78">
        <v>7.9909999999999997</v>
      </c>
      <c r="BJ299" s="78">
        <v>16230.575000000001</v>
      </c>
      <c r="BK299" s="78">
        <v>5058.2640000000001</v>
      </c>
      <c r="BL299" s="78">
        <v>3621.5869999999995</v>
      </c>
      <c r="BM299" s="78">
        <v>0</v>
      </c>
      <c r="BN299" s="79"/>
      <c r="BO299" s="78">
        <v>1</v>
      </c>
      <c r="BP299" s="78">
        <v>2</v>
      </c>
      <c r="BQ299" s="78">
        <v>414</v>
      </c>
      <c r="BR299" s="78">
        <v>21</v>
      </c>
      <c r="BS299" s="78">
        <v>409</v>
      </c>
      <c r="BT299" s="78">
        <v>0</v>
      </c>
      <c r="BU299"/>
      <c r="BV299" s="77">
        <v>23072.387999999999</v>
      </c>
      <c r="BW299" s="77">
        <v>109.98099999999999</v>
      </c>
      <c r="BX299" s="77">
        <v>1462.596</v>
      </c>
      <c r="BY299" s="77">
        <v>17.524999999999999</v>
      </c>
      <c r="BZ299" s="77">
        <v>189.095</v>
      </c>
      <c r="CA299" s="77">
        <v>20.797999999999998</v>
      </c>
      <c r="CB299" s="77">
        <v>33.18</v>
      </c>
      <c r="CC299" s="77">
        <v>16.393000000000001</v>
      </c>
      <c r="CD299" s="77">
        <v>0</v>
      </c>
    </row>
    <row r="300" spans="1:82">
      <c r="A300" s="77" t="s">
        <v>1897</v>
      </c>
      <c r="B300" s="77">
        <v>238</v>
      </c>
      <c r="C300" s="77">
        <v>19</v>
      </c>
      <c r="D300" s="77">
        <v>14</v>
      </c>
      <c r="E300" s="77">
        <v>2022</v>
      </c>
      <c r="F300" s="77" t="s">
        <v>162</v>
      </c>
      <c r="G300" s="77" t="s">
        <v>1583</v>
      </c>
      <c r="H300" s="77" t="s">
        <v>1584</v>
      </c>
      <c r="I300" s="158"/>
      <c r="J300" s="78">
        <v>22252.713117290772</v>
      </c>
      <c r="K300" s="78">
        <v>420.18923631033869</v>
      </c>
      <c r="L300" s="78">
        <v>273.26146756396179</v>
      </c>
      <c r="M300" s="78">
        <v>11954.312007433648</v>
      </c>
      <c r="N300" s="78">
        <v>11314.94633672953</v>
      </c>
      <c r="O300" s="78">
        <v>4593.588774197915</v>
      </c>
      <c r="P300" s="78">
        <v>2957.3883664578198</v>
      </c>
      <c r="Q300" s="78">
        <v>542.30916578478787</v>
      </c>
      <c r="R300" s="78">
        <v>527.65923970443123</v>
      </c>
      <c r="S300" s="78">
        <v>821.38545518887565</v>
      </c>
      <c r="T300" s="79"/>
      <c r="U300" s="78">
        <v>1823177796</v>
      </c>
      <c r="V300" s="78">
        <v>208794</v>
      </c>
      <c r="W300" s="78">
        <v>6704</v>
      </c>
      <c r="X300" s="78">
        <v>3115967</v>
      </c>
      <c r="Y300" s="78">
        <v>4512592</v>
      </c>
      <c r="Z300" s="78">
        <v>3211162</v>
      </c>
      <c r="AA300" s="78">
        <v>646164</v>
      </c>
      <c r="AB300" s="78">
        <v>9212003</v>
      </c>
      <c r="AC300" s="78">
        <v>91882539.999999985</v>
      </c>
      <c r="AD300" s="78">
        <v>821.38545518887565</v>
      </c>
      <c r="AE300" s="79"/>
      <c r="AF300" s="78">
        <v>10675521525.86034</v>
      </c>
      <c r="AG300" s="78">
        <v>344156449.23478812</v>
      </c>
      <c r="AH300" s="78">
        <v>62778728.682337269</v>
      </c>
      <c r="AI300" s="78">
        <v>19656206044.104691</v>
      </c>
      <c r="AJ300" s="78">
        <v>17346172255.864521</v>
      </c>
      <c r="AK300" s="78">
        <v>0</v>
      </c>
      <c r="AL300" s="78">
        <v>0</v>
      </c>
      <c r="AM300" s="78">
        <v>1189521023.460232</v>
      </c>
      <c r="AN300" s="78">
        <v>0</v>
      </c>
      <c r="AO300" s="78">
        <v>0</v>
      </c>
      <c r="AP300" s="78">
        <v>49274356027.206909</v>
      </c>
      <c r="AQ300" s="79"/>
      <c r="AR300" s="78">
        <v>146754</v>
      </c>
      <c r="AS300" s="78">
        <v>9265</v>
      </c>
      <c r="AT300" s="78">
        <v>4</v>
      </c>
      <c r="AU300" s="78">
        <v>18</v>
      </c>
      <c r="AV300" s="78">
        <v>0</v>
      </c>
      <c r="AW300" s="78">
        <v>18</v>
      </c>
      <c r="AX300" s="78"/>
      <c r="AY300" s="79"/>
      <c r="AZ300" s="78">
        <v>581515.70000002137</v>
      </c>
      <c r="BA300" s="78">
        <v>336306.20000000339</v>
      </c>
      <c r="BB300" s="78">
        <v>5370</v>
      </c>
      <c r="BC300" s="78">
        <v>6056.7</v>
      </c>
      <c r="BD300" s="78">
        <v>0</v>
      </c>
      <c r="BE300" s="78">
        <v>121661.76000000001</v>
      </c>
      <c r="BF300" s="78"/>
      <c r="BG300" s="79"/>
      <c r="BH300" s="78"/>
      <c r="BI300" s="78"/>
      <c r="BJ300" s="78"/>
      <c r="BK300" s="78"/>
      <c r="BL300" s="78"/>
      <c r="BM300" s="78"/>
      <c r="BN300" s="79"/>
      <c r="BO300" s="78"/>
      <c r="BP300" s="78"/>
      <c r="BQ300" s="78"/>
      <c r="BR300" s="78"/>
      <c r="BS300" s="78"/>
      <c r="BT300" s="78"/>
      <c r="BU300"/>
      <c r="BV300" s="77"/>
      <c r="BW300" s="77"/>
      <c r="BX300" s="77"/>
      <c r="BY300" s="77"/>
      <c r="BZ300" s="77"/>
      <c r="CA300" s="77"/>
      <c r="CB300" s="77"/>
      <c r="CC300" s="77"/>
      <c r="CD300" s="77"/>
    </row>
    <row r="301" spans="1:82">
      <c r="A301" s="77" t="s">
        <v>2539</v>
      </c>
      <c r="B301" s="77">
        <v>238</v>
      </c>
      <c r="C301" s="77">
        <v>20</v>
      </c>
      <c r="D301" s="77">
        <v>14</v>
      </c>
      <c r="E301" s="77">
        <v>2023</v>
      </c>
      <c r="F301" s="77" t="s">
        <v>2526</v>
      </c>
      <c r="G301" s="77" t="s">
        <v>1583</v>
      </c>
      <c r="H301" s="77" t="s">
        <v>1584</v>
      </c>
      <c r="I301" s="158"/>
      <c r="J301" s="78"/>
      <c r="K301" s="78"/>
      <c r="L301" s="78"/>
      <c r="M301" s="78"/>
      <c r="N301" s="78"/>
      <c r="O301" s="78"/>
      <c r="P301" s="78"/>
      <c r="Q301" s="78"/>
      <c r="R301" s="78"/>
      <c r="S301" s="78"/>
      <c r="T301" s="79"/>
      <c r="U301" s="78"/>
      <c r="V301" s="78"/>
      <c r="W301" s="78"/>
      <c r="X301" s="78"/>
      <c r="Y301" s="78"/>
      <c r="Z301" s="78"/>
      <c r="AA301" s="78"/>
      <c r="AB301" s="78"/>
      <c r="AC301" s="78"/>
      <c r="AD301" s="78"/>
      <c r="AE301" s="79"/>
      <c r="AF301" s="78"/>
      <c r="AG301" s="78"/>
      <c r="AH301" s="78"/>
      <c r="AI301" s="78"/>
      <c r="AJ301" s="78"/>
      <c r="AK301" s="78"/>
      <c r="AL301" s="78"/>
      <c r="AM301" s="78"/>
      <c r="AN301" s="78"/>
      <c r="AO301" s="78"/>
      <c r="AP301" s="78"/>
      <c r="AQ301" s="79"/>
      <c r="AR301" s="78">
        <v>156599</v>
      </c>
      <c r="AS301" s="78">
        <v>9302</v>
      </c>
      <c r="AT301" s="78">
        <v>4</v>
      </c>
      <c r="AU301" s="78">
        <v>20</v>
      </c>
      <c r="AV301" s="78">
        <v>0</v>
      </c>
      <c r="AW301" s="78">
        <v>20</v>
      </c>
      <c r="AX301" s="78"/>
      <c r="AY301" s="79"/>
      <c r="AZ301" s="78">
        <v>624643.60000004608</v>
      </c>
      <c r="BA301" s="78">
        <v>338585.60000000341</v>
      </c>
      <c r="BB301" s="78">
        <v>5370</v>
      </c>
      <c r="BC301" s="78">
        <v>14446.7</v>
      </c>
      <c r="BD301" s="78">
        <v>0</v>
      </c>
      <c r="BE301" s="78">
        <v>126741.946</v>
      </c>
      <c r="BF301" s="78"/>
      <c r="BG301" s="79"/>
      <c r="BH301" s="78"/>
      <c r="BI301" s="78"/>
      <c r="BJ301" s="78"/>
      <c r="BK301" s="78"/>
      <c r="BL301" s="78"/>
      <c r="BM301" s="78"/>
      <c r="BN301" s="79"/>
      <c r="BO301" s="78"/>
      <c r="BP301" s="78"/>
      <c r="BQ301" s="78"/>
      <c r="BR301" s="78"/>
      <c r="BS301" s="78"/>
      <c r="BT301" s="78"/>
      <c r="BU301"/>
      <c r="BV301" s="77"/>
      <c r="BW301" s="77"/>
      <c r="BX301" s="77"/>
      <c r="BY301" s="77"/>
      <c r="BZ301" s="77"/>
      <c r="CA301" s="77"/>
      <c r="CB301" s="77"/>
      <c r="CC301" s="77"/>
      <c r="CD301" s="77"/>
    </row>
    <row r="302" spans="1:82">
      <c r="A302" s="77" t="s">
        <v>2601</v>
      </c>
      <c r="B302" s="77">
        <v>238</v>
      </c>
      <c r="C302" s="77">
        <v>21</v>
      </c>
      <c r="D302" s="77">
        <v>14</v>
      </c>
      <c r="E302" s="77">
        <v>2024</v>
      </c>
      <c r="F302" s="77" t="s">
        <v>2588</v>
      </c>
      <c r="G302" s="77" t="s">
        <v>1583</v>
      </c>
      <c r="H302" s="77" t="s">
        <v>1584</v>
      </c>
      <c r="I302" s="158"/>
      <c r="J302" s="78"/>
      <c r="K302" s="78"/>
      <c r="L302" s="78"/>
      <c r="M302" s="78"/>
      <c r="N302" s="78"/>
      <c r="O302" s="78"/>
      <c r="P302" s="78"/>
      <c r="Q302" s="78"/>
      <c r="R302" s="78"/>
      <c r="S302" s="78"/>
      <c r="T302" s="79"/>
      <c r="U302" s="78"/>
      <c r="V302" s="78"/>
      <c r="W302" s="78"/>
      <c r="X302" s="78"/>
      <c r="Y302" s="78"/>
      <c r="Z302" s="78"/>
      <c r="AA302" s="78"/>
      <c r="AB302" s="78"/>
      <c r="AC302" s="78"/>
      <c r="AD302" s="78"/>
      <c r="AE302" s="79"/>
      <c r="AF302" s="78"/>
      <c r="AG302" s="78"/>
      <c r="AH302" s="78"/>
      <c r="AI302" s="78"/>
      <c r="AJ302" s="78"/>
      <c r="AK302" s="78"/>
      <c r="AL302" s="78"/>
      <c r="AM302" s="78"/>
      <c r="AN302" s="78"/>
      <c r="AO302" s="78"/>
      <c r="AP302" s="78"/>
      <c r="AQ302" s="79"/>
      <c r="AR302" s="78"/>
      <c r="AS302" s="78"/>
      <c r="AT302" s="78"/>
      <c r="AU302" s="78"/>
      <c r="AV302" s="78"/>
      <c r="AW302" s="78"/>
      <c r="AX302" s="78"/>
      <c r="AY302" s="79"/>
      <c r="AZ302" s="78"/>
      <c r="BA302" s="78"/>
      <c r="BB302" s="78"/>
      <c r="BC302" s="78"/>
      <c r="BD302" s="78"/>
      <c r="BE302" s="78"/>
      <c r="BF302" s="78"/>
      <c r="BG302" s="79"/>
      <c r="BH302" s="78"/>
      <c r="BI302" s="78"/>
      <c r="BJ302" s="78"/>
      <c r="BK302" s="78"/>
      <c r="BL302" s="78"/>
      <c r="BM302" s="78"/>
      <c r="BN302" s="79"/>
      <c r="BO302" s="78"/>
      <c r="BP302" s="78"/>
      <c r="BQ302" s="78"/>
      <c r="BR302" s="78"/>
      <c r="BS302" s="78"/>
      <c r="BT302" s="78"/>
      <c r="BU302"/>
      <c r="BV302" s="77"/>
      <c r="BW302" s="77"/>
      <c r="BX302" s="77"/>
      <c r="BY302" s="77"/>
      <c r="BZ302" s="77"/>
      <c r="CA302" s="77"/>
      <c r="CB302" s="77"/>
      <c r="CC302" s="77"/>
      <c r="CD302" s="77"/>
    </row>
    <row r="303" spans="1:82">
      <c r="A303" s="77" t="s">
        <v>1898</v>
      </c>
      <c r="B303" s="77">
        <v>239</v>
      </c>
      <c r="C303" s="77">
        <v>1</v>
      </c>
      <c r="D303" s="77">
        <v>15</v>
      </c>
      <c r="E303" s="77">
        <v>1990</v>
      </c>
      <c r="F303" s="77" t="s">
        <v>788</v>
      </c>
      <c r="G303" s="77" t="s">
        <v>1585</v>
      </c>
      <c r="H303" s="77" t="s">
        <v>1586</v>
      </c>
      <c r="I303" s="158"/>
      <c r="J303" s="78">
        <v>6347.1756013695394</v>
      </c>
      <c r="K303" s="78">
        <v>873.02607323857308</v>
      </c>
      <c r="L303" s="78">
        <v>561.32538079249218</v>
      </c>
      <c r="M303" s="78">
        <v>1801.2421632882499</v>
      </c>
      <c r="N303" s="78">
        <v>2756.026028398559</v>
      </c>
      <c r="O303" s="78">
        <v>1694.8995387362079</v>
      </c>
      <c r="P303" s="78">
        <v>2459.842306202353</v>
      </c>
      <c r="Q303" s="78">
        <v>152.40763323530601</v>
      </c>
      <c r="R303" s="78">
        <v>390.47509344712711</v>
      </c>
      <c r="S303" s="78">
        <v>183.29080999999999</v>
      </c>
      <c r="T303" s="79"/>
      <c r="U303" s="78">
        <v>483564334</v>
      </c>
      <c r="V303" s="78">
        <v>154387</v>
      </c>
      <c r="W303" s="78">
        <v>6097</v>
      </c>
      <c r="X303" s="78">
        <v>724072</v>
      </c>
      <c r="Y303" s="78">
        <v>707779</v>
      </c>
      <c r="Z303" s="78">
        <v>697132</v>
      </c>
      <c r="AA303" s="78">
        <v>597277</v>
      </c>
      <c r="AB303" s="78">
        <v>2474583</v>
      </c>
      <c r="AC303" s="78">
        <v>67630989</v>
      </c>
      <c r="AD303" s="78">
        <v>183.29080999999991</v>
      </c>
      <c r="AE303" s="79"/>
      <c r="AF303" s="78"/>
      <c r="AG303" s="78"/>
      <c r="AH303" s="78"/>
      <c r="AI303" s="78"/>
      <c r="AJ303" s="78"/>
      <c r="AK303" s="78"/>
      <c r="AL303" s="78"/>
      <c r="AM303" s="78"/>
      <c r="AN303" s="78"/>
      <c r="AO303" s="78"/>
      <c r="AP303" s="78"/>
      <c r="AQ303" s="79"/>
      <c r="AR303" s="78"/>
      <c r="AS303" s="78"/>
      <c r="AT303" s="78"/>
      <c r="AU303" s="78"/>
      <c r="AV303" s="78"/>
      <c r="AW303" s="78"/>
      <c r="AX303" s="78"/>
      <c r="AY303" s="79"/>
      <c r="AZ303" s="78"/>
      <c r="BA303" s="78"/>
      <c r="BB303" s="78"/>
      <c r="BC303" s="78"/>
      <c r="BD303" s="78"/>
      <c r="BE303" s="78"/>
      <c r="BF303" s="78"/>
      <c r="BG303" s="79"/>
      <c r="BH303" s="78" t="s">
        <v>789</v>
      </c>
      <c r="BI303" s="78" t="s">
        <v>789</v>
      </c>
      <c r="BJ303" s="78" t="s">
        <v>789</v>
      </c>
      <c r="BK303" s="78" t="s">
        <v>789</v>
      </c>
      <c r="BL303" s="78" t="s">
        <v>789</v>
      </c>
      <c r="BM303" s="78" t="s">
        <v>789</v>
      </c>
      <c r="BN303" s="79"/>
      <c r="BO303" s="78" t="s">
        <v>789</v>
      </c>
      <c r="BP303" s="78" t="s">
        <v>789</v>
      </c>
      <c r="BQ303" s="78" t="s">
        <v>789</v>
      </c>
      <c r="BR303" s="78" t="s">
        <v>789</v>
      </c>
      <c r="BS303" s="78" t="s">
        <v>789</v>
      </c>
      <c r="BT303" s="78" t="s">
        <v>789</v>
      </c>
      <c r="BU303"/>
      <c r="BV303" s="77"/>
      <c r="BW303" s="77"/>
      <c r="BX303" s="77"/>
      <c r="BY303" s="77"/>
      <c r="BZ303" s="77"/>
      <c r="CA303" s="77"/>
      <c r="CB303" s="77"/>
      <c r="CC303" s="77"/>
      <c r="CD303" s="77"/>
    </row>
    <row r="304" spans="1:82">
      <c r="A304" s="77" t="s">
        <v>1899</v>
      </c>
      <c r="B304" s="77">
        <v>240</v>
      </c>
      <c r="C304" s="77">
        <v>2</v>
      </c>
      <c r="D304" s="77">
        <v>15</v>
      </c>
      <c r="E304" s="77">
        <v>2005</v>
      </c>
      <c r="F304" s="77" t="s">
        <v>790</v>
      </c>
      <c r="G304" s="77" t="s">
        <v>1585</v>
      </c>
      <c r="H304" s="77" t="s">
        <v>1586</v>
      </c>
      <c r="I304" s="158"/>
      <c r="J304" s="78">
        <v>7504.8647865279581</v>
      </c>
      <c r="K304" s="78">
        <v>629.10499138369619</v>
      </c>
      <c r="L304" s="78">
        <v>758.91868019510423</v>
      </c>
      <c r="M304" s="78">
        <v>3820.8885779143238</v>
      </c>
      <c r="N304" s="78">
        <v>4166.0858028512621</v>
      </c>
      <c r="O304" s="78">
        <v>2742.170345009913</v>
      </c>
      <c r="P304" s="78">
        <v>2255.451127960001</v>
      </c>
      <c r="Q304" s="78">
        <v>143.661501401648</v>
      </c>
      <c r="R304" s="78">
        <v>535.87954119548749</v>
      </c>
      <c r="S304" s="78">
        <v>253.38657113065801</v>
      </c>
      <c r="T304" s="79"/>
      <c r="U304" s="78">
        <v>463778516</v>
      </c>
      <c r="V304" s="78">
        <v>129753</v>
      </c>
      <c r="W304" s="78">
        <v>8938</v>
      </c>
      <c r="X304" s="78">
        <v>643676</v>
      </c>
      <c r="Y304" s="78">
        <v>824873</v>
      </c>
      <c r="Z304" s="78">
        <v>1305180</v>
      </c>
      <c r="AA304" s="78">
        <v>448519</v>
      </c>
      <c r="AB304" s="78">
        <v>2438482</v>
      </c>
      <c r="AC304" s="78">
        <v>94759201</v>
      </c>
      <c r="AD304" s="78">
        <v>253.38657113065801</v>
      </c>
      <c r="AE304" s="79"/>
      <c r="AF304" s="78"/>
      <c r="AG304" s="78"/>
      <c r="AH304" s="78"/>
      <c r="AI304" s="78"/>
      <c r="AJ304" s="78"/>
      <c r="AK304" s="78"/>
      <c r="AL304" s="78"/>
      <c r="AM304" s="78"/>
      <c r="AN304" s="78"/>
      <c r="AO304" s="78"/>
      <c r="AP304" s="78"/>
      <c r="AQ304" s="79"/>
      <c r="AR304" s="78"/>
      <c r="AS304" s="78"/>
      <c r="AT304" s="78"/>
      <c r="AU304" s="78"/>
      <c r="AV304" s="78"/>
      <c r="AW304" s="78"/>
      <c r="AX304" s="78"/>
      <c r="AY304" s="79"/>
      <c r="AZ304" s="78"/>
      <c r="BA304" s="78"/>
      <c r="BB304" s="78"/>
      <c r="BC304" s="78"/>
      <c r="BD304" s="78"/>
      <c r="BE304" s="78"/>
      <c r="BF304" s="78"/>
      <c r="BG304" s="79"/>
      <c r="BH304" s="78" t="s">
        <v>789</v>
      </c>
      <c r="BI304" s="78" t="s">
        <v>789</v>
      </c>
      <c r="BJ304" s="78" t="s">
        <v>789</v>
      </c>
      <c r="BK304" s="78" t="s">
        <v>789</v>
      </c>
      <c r="BL304" s="78" t="s">
        <v>789</v>
      </c>
      <c r="BM304" s="78" t="s">
        <v>789</v>
      </c>
      <c r="BN304" s="79"/>
      <c r="BO304" s="78" t="s">
        <v>789</v>
      </c>
      <c r="BP304" s="78" t="s">
        <v>789</v>
      </c>
      <c r="BQ304" s="78" t="s">
        <v>789</v>
      </c>
      <c r="BR304" s="78" t="s">
        <v>789</v>
      </c>
      <c r="BS304" s="78" t="s">
        <v>789</v>
      </c>
      <c r="BT304" s="78" t="s">
        <v>789</v>
      </c>
      <c r="BU304"/>
      <c r="BV304" s="77"/>
      <c r="BW304" s="77"/>
      <c r="BX304" s="77"/>
      <c r="BY304" s="77"/>
      <c r="BZ304" s="77"/>
      <c r="CA304" s="77"/>
      <c r="CB304" s="77"/>
      <c r="CC304" s="77"/>
      <c r="CD304" s="77"/>
    </row>
    <row r="305" spans="1:82">
      <c r="A305" s="77" t="s">
        <v>1900</v>
      </c>
      <c r="B305" s="77">
        <v>241</v>
      </c>
      <c r="C305" s="77">
        <v>3</v>
      </c>
      <c r="D305" s="77">
        <v>15</v>
      </c>
      <c r="E305" s="77">
        <v>2006</v>
      </c>
      <c r="F305" s="77" t="s">
        <v>791</v>
      </c>
      <c r="G305" s="77" t="s">
        <v>1585</v>
      </c>
      <c r="H305" s="77" t="s">
        <v>1586</v>
      </c>
      <c r="I305" s="158"/>
      <c r="J305" s="78" t="s">
        <v>789</v>
      </c>
      <c r="K305" s="78" t="s">
        <v>789</v>
      </c>
      <c r="L305" s="78" t="s">
        <v>789</v>
      </c>
      <c r="M305" s="78" t="s">
        <v>789</v>
      </c>
      <c r="N305" s="78" t="s">
        <v>789</v>
      </c>
      <c r="O305" s="78" t="s">
        <v>789</v>
      </c>
      <c r="P305" s="78" t="s">
        <v>789</v>
      </c>
      <c r="Q305" s="78" t="s">
        <v>789</v>
      </c>
      <c r="R305" s="78" t="s">
        <v>789</v>
      </c>
      <c r="S305" s="78" t="s">
        <v>789</v>
      </c>
      <c r="T305" s="79"/>
      <c r="U305" s="78" t="s">
        <v>789</v>
      </c>
      <c r="V305" s="78" t="s">
        <v>789</v>
      </c>
      <c r="W305" s="78" t="s">
        <v>789</v>
      </c>
      <c r="X305" s="78" t="s">
        <v>789</v>
      </c>
      <c r="Y305" s="78" t="s">
        <v>789</v>
      </c>
      <c r="Z305" s="78" t="s">
        <v>789</v>
      </c>
      <c r="AA305" s="78" t="s">
        <v>789</v>
      </c>
      <c r="AB305" s="78" t="s">
        <v>789</v>
      </c>
      <c r="AC305" s="78" t="s">
        <v>789</v>
      </c>
      <c r="AD305" s="78" t="s">
        <v>789</v>
      </c>
      <c r="AE305" s="79"/>
      <c r="AF305" s="78" t="s">
        <v>789</v>
      </c>
      <c r="AG305" s="78" t="s">
        <v>789</v>
      </c>
      <c r="AH305" s="78" t="s">
        <v>789</v>
      </c>
      <c r="AI305" s="78" t="s">
        <v>789</v>
      </c>
      <c r="AJ305" s="78" t="s">
        <v>789</v>
      </c>
      <c r="AK305" s="78" t="s">
        <v>789</v>
      </c>
      <c r="AL305" s="78" t="s">
        <v>789</v>
      </c>
      <c r="AM305" s="78" t="s">
        <v>789</v>
      </c>
      <c r="AN305" s="78" t="s">
        <v>789</v>
      </c>
      <c r="AO305" s="78" t="s">
        <v>789</v>
      </c>
      <c r="AP305" s="78"/>
      <c r="AQ305" s="79"/>
      <c r="AR305" s="78" t="s">
        <v>789</v>
      </c>
      <c r="AS305" s="78" t="s">
        <v>789</v>
      </c>
      <c r="AT305" s="78" t="s">
        <v>789</v>
      </c>
      <c r="AU305" s="78" t="s">
        <v>789</v>
      </c>
      <c r="AV305" s="78" t="s">
        <v>789</v>
      </c>
      <c r="AW305" s="78" t="s">
        <v>789</v>
      </c>
      <c r="AX305" s="78" t="s">
        <v>789</v>
      </c>
      <c r="AY305" s="79"/>
      <c r="AZ305" s="78" t="s">
        <v>789</v>
      </c>
      <c r="BA305" s="78" t="s">
        <v>789</v>
      </c>
      <c r="BB305" s="78" t="s">
        <v>789</v>
      </c>
      <c r="BC305" s="78" t="s">
        <v>789</v>
      </c>
      <c r="BD305" s="78" t="s">
        <v>789</v>
      </c>
      <c r="BE305" s="78" t="s">
        <v>789</v>
      </c>
      <c r="BF305" s="78" t="s">
        <v>789</v>
      </c>
      <c r="BG305" s="79"/>
      <c r="BH305" s="78" t="s">
        <v>789</v>
      </c>
      <c r="BI305" s="78" t="s">
        <v>789</v>
      </c>
      <c r="BJ305" s="78" t="s">
        <v>789</v>
      </c>
      <c r="BK305" s="78" t="s">
        <v>789</v>
      </c>
      <c r="BL305" s="78" t="s">
        <v>789</v>
      </c>
      <c r="BM305" s="78" t="s">
        <v>789</v>
      </c>
      <c r="BN305" s="79"/>
      <c r="BO305" s="78" t="s">
        <v>789</v>
      </c>
      <c r="BP305" s="78" t="s">
        <v>789</v>
      </c>
      <c r="BQ305" s="78" t="s">
        <v>789</v>
      </c>
      <c r="BR305" s="78" t="s">
        <v>789</v>
      </c>
      <c r="BS305" s="78" t="s">
        <v>789</v>
      </c>
      <c r="BT305" s="78" t="s">
        <v>789</v>
      </c>
      <c r="BU305"/>
      <c r="BV305" s="77"/>
      <c r="BW305" s="77"/>
      <c r="BX305" s="77"/>
      <c r="BY305" s="77"/>
      <c r="BZ305" s="77"/>
      <c r="CA305" s="77"/>
      <c r="CB305" s="77"/>
      <c r="CC305" s="77"/>
      <c r="CD305" s="77"/>
    </row>
    <row r="306" spans="1:82">
      <c r="A306" s="77" t="s">
        <v>1901</v>
      </c>
      <c r="B306" s="77">
        <v>242</v>
      </c>
      <c r="C306" s="77">
        <v>4</v>
      </c>
      <c r="D306" s="77">
        <v>15</v>
      </c>
      <c r="E306" s="77">
        <v>2007</v>
      </c>
      <c r="F306" s="77" t="s">
        <v>792</v>
      </c>
      <c r="G306" s="77" t="s">
        <v>1585</v>
      </c>
      <c r="H306" s="77" t="s">
        <v>1586</v>
      </c>
      <c r="I306" s="158"/>
      <c r="J306" s="78">
        <v>6827.1207596484901</v>
      </c>
      <c r="K306" s="78">
        <v>416.36952416479022</v>
      </c>
      <c r="L306" s="78">
        <v>654.12829915209568</v>
      </c>
      <c r="M306" s="78">
        <v>3648.1583388657118</v>
      </c>
      <c r="N306" s="78">
        <v>3825.640594683724</v>
      </c>
      <c r="O306" s="78">
        <v>2681.700453983824</v>
      </c>
      <c r="P306" s="78">
        <v>2226.6490879883099</v>
      </c>
      <c r="Q306" s="78">
        <v>150.103755634479</v>
      </c>
      <c r="R306" s="78">
        <v>306.71293322179048</v>
      </c>
      <c r="S306" s="78">
        <v>270.16337110410308</v>
      </c>
      <c r="T306" s="79"/>
      <c r="U306" s="78">
        <v>520924410</v>
      </c>
      <c r="V306" s="78">
        <v>125506</v>
      </c>
      <c r="W306" s="78">
        <v>9639</v>
      </c>
      <c r="X306" s="78">
        <v>774162</v>
      </c>
      <c r="Y306" s="78">
        <v>837457</v>
      </c>
      <c r="Z306" s="78">
        <v>1326882</v>
      </c>
      <c r="AA306" s="78">
        <v>436042</v>
      </c>
      <c r="AB306" s="78">
        <v>2413103</v>
      </c>
      <c r="AC306" s="78">
        <v>55791997</v>
      </c>
      <c r="AD306" s="78">
        <v>270.16337110410308</v>
      </c>
      <c r="AE306" s="79"/>
      <c r="AF306" s="78"/>
      <c r="AG306" s="78"/>
      <c r="AH306" s="78"/>
      <c r="AI306" s="78"/>
      <c r="AJ306" s="78"/>
      <c r="AK306" s="78"/>
      <c r="AL306" s="78"/>
      <c r="AM306" s="78"/>
      <c r="AN306" s="78"/>
      <c r="AO306" s="78"/>
      <c r="AP306" s="78"/>
      <c r="AQ306" s="79"/>
      <c r="AR306" s="78"/>
      <c r="AS306" s="78"/>
      <c r="AT306" s="78"/>
      <c r="AU306" s="78"/>
      <c r="AV306" s="78"/>
      <c r="AW306" s="78"/>
      <c r="AX306" s="78"/>
      <c r="AY306" s="79"/>
      <c r="AZ306" s="78"/>
      <c r="BA306" s="78"/>
      <c r="BB306" s="78"/>
      <c r="BC306" s="78"/>
      <c r="BD306" s="78"/>
      <c r="BE306" s="78"/>
      <c r="BF306" s="78"/>
      <c r="BG306" s="79"/>
      <c r="BH306" s="78" t="s">
        <v>789</v>
      </c>
      <c r="BI306" s="78" t="s">
        <v>789</v>
      </c>
      <c r="BJ306" s="78" t="s">
        <v>789</v>
      </c>
      <c r="BK306" s="78" t="s">
        <v>789</v>
      </c>
      <c r="BL306" s="78" t="s">
        <v>789</v>
      </c>
      <c r="BM306" s="78" t="s">
        <v>789</v>
      </c>
      <c r="BN306" s="79"/>
      <c r="BO306" s="78" t="s">
        <v>789</v>
      </c>
      <c r="BP306" s="78" t="s">
        <v>789</v>
      </c>
      <c r="BQ306" s="78" t="s">
        <v>789</v>
      </c>
      <c r="BR306" s="78" t="s">
        <v>789</v>
      </c>
      <c r="BS306" s="78" t="s">
        <v>789</v>
      </c>
      <c r="BT306" s="78" t="s">
        <v>789</v>
      </c>
      <c r="BU306"/>
      <c r="BV306" s="77"/>
      <c r="BW306" s="77"/>
      <c r="BX306" s="77"/>
      <c r="BY306" s="77"/>
      <c r="BZ306" s="77"/>
      <c r="CA306" s="77"/>
      <c r="CB306" s="77"/>
      <c r="CC306" s="77"/>
      <c r="CD306" s="77"/>
    </row>
    <row r="307" spans="1:82">
      <c r="A307" s="77" t="s">
        <v>1902</v>
      </c>
      <c r="B307" s="77">
        <v>243</v>
      </c>
      <c r="C307" s="77">
        <v>5</v>
      </c>
      <c r="D307" s="77">
        <v>15</v>
      </c>
      <c r="E307" s="77">
        <v>2008</v>
      </c>
      <c r="F307" s="77" t="s">
        <v>793</v>
      </c>
      <c r="G307" s="77" t="s">
        <v>1585</v>
      </c>
      <c r="H307" s="77" t="s">
        <v>1586</v>
      </c>
      <c r="I307" s="158"/>
      <c r="J307" s="78">
        <v>6273.7645918083854</v>
      </c>
      <c r="K307" s="78">
        <v>398.10467784036501</v>
      </c>
      <c r="L307" s="78">
        <v>583.52882769777227</v>
      </c>
      <c r="M307" s="78">
        <v>3749.2724060111018</v>
      </c>
      <c r="N307" s="78">
        <v>3737.5365387895449</v>
      </c>
      <c r="O307" s="78">
        <v>2608.511588226002</v>
      </c>
      <c r="P307" s="78">
        <v>2172.0896381228431</v>
      </c>
      <c r="Q307" s="78">
        <v>146.983292944878</v>
      </c>
      <c r="R307" s="78">
        <v>269.57168899916968</v>
      </c>
      <c r="S307" s="78">
        <v>258.84861956761989</v>
      </c>
      <c r="T307" s="79"/>
      <c r="U307" s="78">
        <v>519538972</v>
      </c>
      <c r="V307" s="78">
        <v>125506</v>
      </c>
      <c r="W307" s="78">
        <v>9639</v>
      </c>
      <c r="X307" s="78">
        <v>774162</v>
      </c>
      <c r="Y307" s="78">
        <v>843516</v>
      </c>
      <c r="Z307" s="78">
        <v>1335969</v>
      </c>
      <c r="AA307" s="78">
        <v>425843</v>
      </c>
      <c r="AB307" s="78">
        <v>2401803</v>
      </c>
      <c r="AC307" s="78">
        <v>50918383</v>
      </c>
      <c r="AD307" s="78">
        <v>258.84861956761989</v>
      </c>
      <c r="AE307" s="79"/>
      <c r="AF307" s="78"/>
      <c r="AG307" s="78"/>
      <c r="AH307" s="78"/>
      <c r="AI307" s="78"/>
      <c r="AJ307" s="78"/>
      <c r="AK307" s="78"/>
      <c r="AL307" s="78"/>
      <c r="AM307" s="78"/>
      <c r="AN307" s="78"/>
      <c r="AO307" s="78"/>
      <c r="AP307" s="78"/>
      <c r="AQ307" s="79"/>
      <c r="AR307" s="78"/>
      <c r="AS307" s="78"/>
      <c r="AT307" s="78"/>
      <c r="AU307" s="78"/>
      <c r="AV307" s="78"/>
      <c r="AW307" s="78"/>
      <c r="AX307" s="78"/>
      <c r="AY307" s="79"/>
      <c r="AZ307" s="78"/>
      <c r="BA307" s="78"/>
      <c r="BB307" s="78"/>
      <c r="BC307" s="78"/>
      <c r="BD307" s="78"/>
      <c r="BE307" s="78"/>
      <c r="BF307" s="78"/>
      <c r="BG307" s="79"/>
      <c r="BH307" s="78" t="s">
        <v>789</v>
      </c>
      <c r="BI307" s="78" t="s">
        <v>789</v>
      </c>
      <c r="BJ307" s="78" t="s">
        <v>789</v>
      </c>
      <c r="BK307" s="78" t="s">
        <v>789</v>
      </c>
      <c r="BL307" s="78" t="s">
        <v>789</v>
      </c>
      <c r="BM307" s="78" t="s">
        <v>789</v>
      </c>
      <c r="BN307" s="79"/>
      <c r="BO307" s="78" t="s">
        <v>789</v>
      </c>
      <c r="BP307" s="78" t="s">
        <v>789</v>
      </c>
      <c r="BQ307" s="78" t="s">
        <v>789</v>
      </c>
      <c r="BR307" s="78" t="s">
        <v>789</v>
      </c>
      <c r="BS307" s="78" t="s">
        <v>789</v>
      </c>
      <c r="BT307" s="78" t="s">
        <v>789</v>
      </c>
      <c r="BU307"/>
      <c r="BV307" s="77"/>
      <c r="BW307" s="77"/>
      <c r="BX307" s="77"/>
      <c r="BY307" s="77"/>
      <c r="BZ307" s="77"/>
      <c r="CA307" s="77"/>
      <c r="CB307" s="77"/>
      <c r="CC307" s="77"/>
      <c r="CD307" s="77"/>
    </row>
    <row r="308" spans="1:82">
      <c r="A308" s="77" t="s">
        <v>1903</v>
      </c>
      <c r="B308" s="77">
        <v>244</v>
      </c>
      <c r="C308" s="77">
        <v>6</v>
      </c>
      <c r="D308" s="77">
        <v>15</v>
      </c>
      <c r="E308" s="77">
        <v>2009</v>
      </c>
      <c r="F308" s="77" t="s">
        <v>177</v>
      </c>
      <c r="G308" s="77" t="s">
        <v>1585</v>
      </c>
      <c r="H308" s="77" t="s">
        <v>1586</v>
      </c>
      <c r="I308" s="158"/>
      <c r="J308" s="78">
        <v>5990.3532429010147</v>
      </c>
      <c r="K308" s="78">
        <v>316.97306112006481</v>
      </c>
      <c r="L308" s="78">
        <v>673.76814549603205</v>
      </c>
      <c r="M308" s="78">
        <v>3848.0117768356322</v>
      </c>
      <c r="N308" s="78">
        <v>3786.7265871018899</v>
      </c>
      <c r="O308" s="78">
        <v>2661.594447048908</v>
      </c>
      <c r="P308" s="78">
        <v>2067.310317154072</v>
      </c>
      <c r="Q308" s="78">
        <v>139.39428889022699</v>
      </c>
      <c r="R308" s="78">
        <v>263.13792128949842</v>
      </c>
      <c r="S308" s="78">
        <v>223.4321183774546</v>
      </c>
      <c r="T308" s="79"/>
      <c r="U308" s="78">
        <v>414479495</v>
      </c>
      <c r="V308" s="78">
        <v>119389</v>
      </c>
      <c r="W308" s="78">
        <v>16162</v>
      </c>
      <c r="X308" s="78">
        <v>821565</v>
      </c>
      <c r="Y308" s="78">
        <v>849247</v>
      </c>
      <c r="Z308" s="78">
        <v>1345501</v>
      </c>
      <c r="AA308" s="78">
        <v>416087</v>
      </c>
      <c r="AB308" s="78">
        <v>2391091</v>
      </c>
      <c r="AC308" s="78">
        <v>48489390</v>
      </c>
      <c r="AD308" s="78">
        <v>223.4321183774546</v>
      </c>
      <c r="AE308" s="79"/>
      <c r="AF308" s="78"/>
      <c r="AG308" s="78"/>
      <c r="AH308" s="78"/>
      <c r="AI308" s="78"/>
      <c r="AJ308" s="78"/>
      <c r="AK308" s="78"/>
      <c r="AL308" s="78"/>
      <c r="AM308" s="78"/>
      <c r="AN308" s="78"/>
      <c r="AO308" s="78"/>
      <c r="AP308" s="78"/>
      <c r="AQ308" s="79"/>
      <c r="AR308" s="78"/>
      <c r="AS308" s="78"/>
      <c r="AT308" s="78"/>
      <c r="AU308" s="78"/>
      <c r="AV308" s="78"/>
      <c r="AW308" s="78"/>
      <c r="AX308" s="78"/>
      <c r="AY308" s="79"/>
      <c r="AZ308" s="78"/>
      <c r="BA308" s="78"/>
      <c r="BB308" s="78"/>
      <c r="BC308" s="78"/>
      <c r="BD308" s="78"/>
      <c r="BE308" s="78"/>
      <c r="BF308" s="78"/>
      <c r="BG308" s="79"/>
      <c r="BH308" s="78">
        <v>95.3</v>
      </c>
      <c r="BI308" s="78">
        <v>355.89400000000001</v>
      </c>
      <c r="BJ308" s="78">
        <v>6447.152</v>
      </c>
      <c r="BK308" s="78">
        <v>398.42200000000003</v>
      </c>
      <c r="BL308" s="78">
        <v>472.25578000000002</v>
      </c>
      <c r="BM308" s="78">
        <v>0</v>
      </c>
      <c r="BN308" s="79"/>
      <c r="BO308" s="78">
        <v>9</v>
      </c>
      <c r="BP308" s="78">
        <v>7</v>
      </c>
      <c r="BQ308" s="78">
        <v>153</v>
      </c>
      <c r="BR308" s="78">
        <v>13</v>
      </c>
      <c r="BS308" s="78">
        <v>66</v>
      </c>
      <c r="BT308" s="78">
        <v>0</v>
      </c>
      <c r="BU308"/>
      <c r="BV308" s="77">
        <v>5588.71378</v>
      </c>
      <c r="BW308" s="77">
        <v>148.047</v>
      </c>
      <c r="BX308" s="77">
        <v>1923.942</v>
      </c>
      <c r="BY308" s="77">
        <v>8.3650000000000002</v>
      </c>
      <c r="BZ308" s="77">
        <v>52.984000000000002</v>
      </c>
      <c r="CA308" s="77">
        <v>3.0960000000000001</v>
      </c>
      <c r="CB308" s="77">
        <v>34.143000000000001</v>
      </c>
      <c r="CC308" s="77">
        <v>9.7330000000000005</v>
      </c>
      <c r="CD308" s="77">
        <v>0</v>
      </c>
    </row>
    <row r="309" spans="1:82">
      <c r="A309" s="77" t="s">
        <v>1904</v>
      </c>
      <c r="B309" s="77">
        <v>245</v>
      </c>
      <c r="C309" s="77">
        <v>7</v>
      </c>
      <c r="D309" s="77">
        <v>15</v>
      </c>
      <c r="E309" s="77">
        <v>2010</v>
      </c>
      <c r="F309" s="77" t="s">
        <v>178</v>
      </c>
      <c r="G309" s="77" t="s">
        <v>1585</v>
      </c>
      <c r="H309" s="77" t="s">
        <v>1586</v>
      </c>
      <c r="I309" s="158"/>
      <c r="J309" s="78">
        <v>5901.8658489816207</v>
      </c>
      <c r="K309" s="78">
        <v>382.92548450066528</v>
      </c>
      <c r="L309" s="78">
        <v>637.65907992000427</v>
      </c>
      <c r="M309" s="78">
        <v>3753.2870190218591</v>
      </c>
      <c r="N309" s="78">
        <v>3836.0608813535309</v>
      </c>
      <c r="O309" s="78">
        <v>2663.104127293187</v>
      </c>
      <c r="P309" s="78">
        <v>2082.3081679660781</v>
      </c>
      <c r="Q309" s="78">
        <v>144.72695726423899</v>
      </c>
      <c r="R309" s="78">
        <v>264.66558757918699</v>
      </c>
      <c r="S309" s="78">
        <v>210.44342093716429</v>
      </c>
      <c r="T309" s="79"/>
      <c r="U309" s="78">
        <v>432804388</v>
      </c>
      <c r="V309" s="78">
        <v>119389</v>
      </c>
      <c r="W309" s="78">
        <v>16162</v>
      </c>
      <c r="X309" s="78">
        <v>821565</v>
      </c>
      <c r="Y309" s="78">
        <v>854420</v>
      </c>
      <c r="Z309" s="78">
        <v>1352520</v>
      </c>
      <c r="AA309" s="78">
        <v>408639</v>
      </c>
      <c r="AB309" s="78">
        <v>2378853</v>
      </c>
      <c r="AC309" s="78">
        <v>46218172</v>
      </c>
      <c r="AD309" s="78">
        <v>210.4434209371644</v>
      </c>
      <c r="AE309" s="79"/>
      <c r="AF309" s="78"/>
      <c r="AG309" s="78"/>
      <c r="AH309" s="78"/>
      <c r="AI309" s="78"/>
      <c r="AJ309" s="78"/>
      <c r="AK309" s="78"/>
      <c r="AL309" s="78"/>
      <c r="AM309" s="78"/>
      <c r="AN309" s="78"/>
      <c r="AO309" s="78"/>
      <c r="AP309" s="78"/>
      <c r="AQ309" s="79"/>
      <c r="AR309" s="78"/>
      <c r="AS309" s="78"/>
      <c r="AT309" s="78"/>
      <c r="AU309" s="78"/>
      <c r="AV309" s="78"/>
      <c r="AW309" s="78"/>
      <c r="AX309" s="78"/>
      <c r="AY309" s="79"/>
      <c r="AZ309" s="78"/>
      <c r="BA309" s="78"/>
      <c r="BB309" s="78"/>
      <c r="BC309" s="78"/>
      <c r="BD309" s="78"/>
      <c r="BE309" s="78"/>
      <c r="BF309" s="78"/>
      <c r="BG309" s="79"/>
      <c r="BH309" s="78">
        <v>112.57899999999999</v>
      </c>
      <c r="BI309" s="78">
        <v>319.36</v>
      </c>
      <c r="BJ309" s="78">
        <v>6679.71</v>
      </c>
      <c r="BK309" s="78">
        <v>410.75700000000001</v>
      </c>
      <c r="BL309" s="78">
        <v>496.32900000000001</v>
      </c>
      <c r="BM309" s="78">
        <v>0</v>
      </c>
      <c r="BN309" s="79"/>
      <c r="BO309" s="78">
        <v>10</v>
      </c>
      <c r="BP309" s="78">
        <v>8</v>
      </c>
      <c r="BQ309" s="78">
        <v>166</v>
      </c>
      <c r="BR309" s="78">
        <v>13</v>
      </c>
      <c r="BS309" s="78">
        <v>66</v>
      </c>
      <c r="BT309" s="78">
        <v>0</v>
      </c>
      <c r="BU309"/>
      <c r="BV309" s="77">
        <v>5926.1909999999998</v>
      </c>
      <c r="BW309" s="77">
        <v>174.381</v>
      </c>
      <c r="BX309" s="77">
        <v>1798.904</v>
      </c>
      <c r="BY309" s="77">
        <v>12.74</v>
      </c>
      <c r="BZ309" s="77">
        <v>55.786000000000001</v>
      </c>
      <c r="CA309" s="77">
        <v>0</v>
      </c>
      <c r="CB309" s="77">
        <v>34.744</v>
      </c>
      <c r="CC309" s="77">
        <v>15.989000000000001</v>
      </c>
      <c r="CD309" s="77">
        <v>0</v>
      </c>
    </row>
    <row r="310" spans="1:82">
      <c r="A310" s="77" t="s">
        <v>1905</v>
      </c>
      <c r="B310" s="77">
        <v>246</v>
      </c>
      <c r="C310" s="77">
        <v>8</v>
      </c>
      <c r="D310" s="77">
        <v>15</v>
      </c>
      <c r="E310" s="77">
        <v>2011</v>
      </c>
      <c r="F310" s="77" t="s">
        <v>179</v>
      </c>
      <c r="G310" s="77" t="s">
        <v>1585</v>
      </c>
      <c r="H310" s="77" t="s">
        <v>1586</v>
      </c>
      <c r="I310" s="158"/>
      <c r="J310" s="78">
        <v>6853.8341955636088</v>
      </c>
      <c r="K310" s="78">
        <v>503.14689649459768</v>
      </c>
      <c r="L310" s="78">
        <v>644.06706932356803</v>
      </c>
      <c r="M310" s="78">
        <v>4381.2812604017099</v>
      </c>
      <c r="N310" s="78">
        <v>4182.4060780413683</v>
      </c>
      <c r="O310" s="78">
        <v>2634.9786758402038</v>
      </c>
      <c r="P310" s="78">
        <v>2005.3872406914809</v>
      </c>
      <c r="Q310" s="78">
        <v>165.942878714237</v>
      </c>
      <c r="R310" s="78">
        <v>272.54751984567349</v>
      </c>
      <c r="S310" s="78">
        <v>218.49164786136609</v>
      </c>
      <c r="T310" s="79"/>
      <c r="U310" s="78">
        <v>434136630</v>
      </c>
      <c r="V310" s="78">
        <v>119389</v>
      </c>
      <c r="W310" s="78">
        <v>16162</v>
      </c>
      <c r="X310" s="78">
        <v>821565</v>
      </c>
      <c r="Y310" s="78">
        <v>859516</v>
      </c>
      <c r="Z310" s="78">
        <v>1367309</v>
      </c>
      <c r="AA310" s="78">
        <v>405255</v>
      </c>
      <c r="AB310" s="78">
        <v>2364632</v>
      </c>
      <c r="AC310" s="78">
        <v>47515867</v>
      </c>
      <c r="AD310" s="78">
        <v>218.491647861366</v>
      </c>
      <c r="AE310" s="79"/>
      <c r="AF310" s="78"/>
      <c r="AG310" s="78"/>
      <c r="AH310" s="78"/>
      <c r="AI310" s="78"/>
      <c r="AJ310" s="78"/>
      <c r="AK310" s="78"/>
      <c r="AL310" s="78"/>
      <c r="AM310" s="78"/>
      <c r="AN310" s="78"/>
      <c r="AO310" s="78"/>
      <c r="AP310" s="78"/>
      <c r="AQ310" s="79"/>
      <c r="AR310" s="78"/>
      <c r="AS310" s="78"/>
      <c r="AT310" s="78"/>
      <c r="AU310" s="78"/>
      <c r="AV310" s="78"/>
      <c r="AW310" s="78"/>
      <c r="AX310" s="78"/>
      <c r="AY310" s="79"/>
      <c r="AZ310" s="78"/>
      <c r="BA310" s="78"/>
      <c r="BB310" s="78"/>
      <c r="BC310" s="78"/>
      <c r="BD310" s="78"/>
      <c r="BE310" s="78"/>
      <c r="BF310" s="78"/>
      <c r="BG310" s="79"/>
      <c r="BH310" s="78">
        <v>114.021</v>
      </c>
      <c r="BI310" s="78">
        <v>335.55099999999999</v>
      </c>
      <c r="BJ310" s="78">
        <v>6807.87</v>
      </c>
      <c r="BK310" s="78">
        <v>471.286</v>
      </c>
      <c r="BL310" s="78">
        <v>467.577</v>
      </c>
      <c r="BM310" s="78">
        <v>0</v>
      </c>
      <c r="BN310" s="79"/>
      <c r="BO310" s="78">
        <v>11</v>
      </c>
      <c r="BP310" s="78">
        <v>7</v>
      </c>
      <c r="BQ310" s="78">
        <v>170</v>
      </c>
      <c r="BR310" s="78">
        <v>14</v>
      </c>
      <c r="BS310" s="78">
        <v>71</v>
      </c>
      <c r="BT310" s="78">
        <v>0</v>
      </c>
      <c r="BU310"/>
      <c r="BV310" s="77">
        <v>5825.2219999999998</v>
      </c>
      <c r="BW310" s="77">
        <v>187.005</v>
      </c>
      <c r="BX310" s="77">
        <v>2080.0160000000001</v>
      </c>
      <c r="BY310" s="77">
        <v>4.7699999999999996</v>
      </c>
      <c r="BZ310" s="77">
        <v>70.981999999999999</v>
      </c>
      <c r="CA310" s="77">
        <v>0</v>
      </c>
      <c r="CB310" s="77">
        <v>19.885000000000002</v>
      </c>
      <c r="CC310" s="77">
        <v>8.4250000000000007</v>
      </c>
      <c r="CD310" s="77">
        <v>0</v>
      </c>
    </row>
    <row r="311" spans="1:82">
      <c r="A311" s="77" t="s">
        <v>1906</v>
      </c>
      <c r="B311" s="77">
        <v>247</v>
      </c>
      <c r="C311" s="77">
        <v>9</v>
      </c>
      <c r="D311" s="77">
        <v>15</v>
      </c>
      <c r="E311" s="77">
        <v>2012</v>
      </c>
      <c r="F311" s="77" t="s">
        <v>180</v>
      </c>
      <c r="G311" s="1029" t="s">
        <v>1585</v>
      </c>
      <c r="H311" s="77" t="s">
        <v>1586</v>
      </c>
      <c r="I311" s="158"/>
      <c r="J311" s="78">
        <v>6958.5314258904673</v>
      </c>
      <c r="K311" s="78">
        <v>506.23036257673442</v>
      </c>
      <c r="L311" s="78">
        <v>703.18688561376132</v>
      </c>
      <c r="M311" s="78">
        <v>4616.6637854488481</v>
      </c>
      <c r="N311" s="78">
        <v>4801.5600132636018</v>
      </c>
      <c r="O311" s="78">
        <v>2642.5177274127382</v>
      </c>
      <c r="P311" s="78">
        <v>1986.8675553823148</v>
      </c>
      <c r="Q311" s="78">
        <v>180.02680942522099</v>
      </c>
      <c r="R311" s="78">
        <v>271.30854687762411</v>
      </c>
      <c r="S311" s="78">
        <v>242.0563911568496</v>
      </c>
      <c r="T311" s="79"/>
      <c r="U311" s="78">
        <v>436645065</v>
      </c>
      <c r="V311" s="78">
        <v>119389</v>
      </c>
      <c r="W311" s="78">
        <v>16162</v>
      </c>
      <c r="X311" s="78">
        <v>821565</v>
      </c>
      <c r="Y311" s="78">
        <v>869721</v>
      </c>
      <c r="Z311" s="78">
        <v>1382097</v>
      </c>
      <c r="AA311" s="78">
        <v>399241</v>
      </c>
      <c r="AB311" s="78">
        <v>2361133</v>
      </c>
      <c r="AC311" s="78">
        <v>46074760</v>
      </c>
      <c r="AD311" s="78">
        <v>242.05639115684949</v>
      </c>
      <c r="AE311" s="79"/>
      <c r="AF311" s="78"/>
      <c r="AG311" s="78"/>
      <c r="AH311" s="78"/>
      <c r="AI311" s="78"/>
      <c r="AJ311" s="78"/>
      <c r="AK311" s="78"/>
      <c r="AL311" s="78"/>
      <c r="AM311" s="78"/>
      <c r="AN311" s="78"/>
      <c r="AO311" s="78"/>
      <c r="AP311" s="78"/>
      <c r="AQ311" s="79"/>
      <c r="AR311" s="78"/>
      <c r="AS311" s="78"/>
      <c r="AT311" s="78"/>
      <c r="AU311" s="78"/>
      <c r="AV311" s="78"/>
      <c r="AW311" s="78"/>
      <c r="AX311" s="78"/>
      <c r="AY311" s="79"/>
      <c r="AZ311" s="78"/>
      <c r="BA311" s="78"/>
      <c r="BB311" s="78"/>
      <c r="BC311" s="78"/>
      <c r="BD311" s="78"/>
      <c r="BE311" s="78"/>
      <c r="BF311" s="78"/>
      <c r="BG311" s="79"/>
      <c r="BH311" s="78">
        <v>127.619</v>
      </c>
      <c r="BI311" s="78">
        <v>363.22500000000002</v>
      </c>
      <c r="BJ311" s="78">
        <v>7048.8310000000001</v>
      </c>
      <c r="BK311" s="78">
        <v>860.44600000000003</v>
      </c>
      <c r="BL311" s="78">
        <v>576.14299999999992</v>
      </c>
      <c r="BM311" s="78">
        <v>0</v>
      </c>
      <c r="BN311" s="79"/>
      <c r="BO311" s="78">
        <v>12</v>
      </c>
      <c r="BP311" s="78">
        <v>7</v>
      </c>
      <c r="BQ311" s="78">
        <v>172</v>
      </c>
      <c r="BR311" s="78">
        <v>14</v>
      </c>
      <c r="BS311" s="78">
        <v>73</v>
      </c>
      <c r="BT311" s="78">
        <v>0</v>
      </c>
      <c r="BU311"/>
      <c r="BV311" s="77">
        <v>6643.2529999999997</v>
      </c>
      <c r="BW311" s="77">
        <v>176.74700000000001</v>
      </c>
      <c r="BX311" s="77">
        <v>2046.172</v>
      </c>
      <c r="BY311" s="77">
        <v>7.4240000000000004</v>
      </c>
      <c r="BZ311" s="77">
        <v>71.070999999999998</v>
      </c>
      <c r="CA311" s="77">
        <v>0</v>
      </c>
      <c r="CB311" s="77">
        <v>20.498999999999999</v>
      </c>
      <c r="CC311" s="77">
        <v>11.098000000000001</v>
      </c>
      <c r="CD311" s="77">
        <v>0</v>
      </c>
    </row>
    <row r="312" spans="1:82">
      <c r="A312" s="77" t="s">
        <v>1907</v>
      </c>
      <c r="B312" s="77">
        <v>248</v>
      </c>
      <c r="C312" s="77">
        <v>10</v>
      </c>
      <c r="D312" s="77">
        <v>15</v>
      </c>
      <c r="E312" s="77">
        <v>2013</v>
      </c>
      <c r="F312" s="77" t="s">
        <v>181</v>
      </c>
      <c r="G312" s="1029" t="s">
        <v>1585</v>
      </c>
      <c r="H312" s="77" t="s">
        <v>1586</v>
      </c>
      <c r="I312" s="158"/>
      <c r="J312" s="78">
        <v>7016.5777712594727</v>
      </c>
      <c r="K312" s="78">
        <v>436.04879100757847</v>
      </c>
      <c r="L312" s="78">
        <v>691.05766139852255</v>
      </c>
      <c r="M312" s="78">
        <v>4594.8842737675459</v>
      </c>
      <c r="N312" s="78">
        <v>4838.1803922928593</v>
      </c>
      <c r="O312" s="78">
        <v>2560.4530272297402</v>
      </c>
      <c r="P312" s="78">
        <v>1973.3136139091721</v>
      </c>
      <c r="Q312" s="78">
        <v>182.160873467887</v>
      </c>
      <c r="R312" s="78">
        <v>283.08799956473717</v>
      </c>
      <c r="S312" s="78">
        <v>220.47279442900711</v>
      </c>
      <c r="T312" s="79"/>
      <c r="U312" s="78">
        <v>440506520</v>
      </c>
      <c r="V312" s="78">
        <v>119389</v>
      </c>
      <c r="W312" s="78">
        <v>16162</v>
      </c>
      <c r="X312" s="78">
        <v>821565</v>
      </c>
      <c r="Y312" s="78">
        <v>874981</v>
      </c>
      <c r="Z312" s="78">
        <v>1398967</v>
      </c>
      <c r="AA312" s="78">
        <v>395029</v>
      </c>
      <c r="AB312" s="78">
        <v>2354872</v>
      </c>
      <c r="AC312" s="78">
        <v>46928010</v>
      </c>
      <c r="AD312" s="78">
        <v>220.47279442900711</v>
      </c>
      <c r="AE312" s="79"/>
      <c r="AF312" s="78"/>
      <c r="AG312" s="78"/>
      <c r="AH312" s="78"/>
      <c r="AI312" s="78"/>
      <c r="AJ312" s="78"/>
      <c r="AK312" s="78"/>
      <c r="AL312" s="78"/>
      <c r="AM312" s="78"/>
      <c r="AN312" s="78"/>
      <c r="AO312" s="78"/>
      <c r="AP312" s="78"/>
      <c r="AQ312" s="79"/>
      <c r="AR312" s="78"/>
      <c r="AS312" s="78"/>
      <c r="AT312" s="78"/>
      <c r="AU312" s="78"/>
      <c r="AV312" s="78"/>
      <c r="AW312" s="78"/>
      <c r="AX312" s="78"/>
      <c r="AY312" s="79"/>
      <c r="AZ312" s="78"/>
      <c r="BA312" s="78"/>
      <c r="BB312" s="78"/>
      <c r="BC312" s="78"/>
      <c r="BD312" s="78"/>
      <c r="BE312" s="78"/>
      <c r="BF312" s="78"/>
      <c r="BG312" s="79"/>
      <c r="BH312" s="78">
        <v>130.43700000000001</v>
      </c>
      <c r="BI312" s="78">
        <v>359.20600000000002</v>
      </c>
      <c r="BJ312" s="78">
        <v>7290.2049999999999</v>
      </c>
      <c r="BK312" s="78">
        <v>932.46900000000005</v>
      </c>
      <c r="BL312" s="78">
        <v>570.60600000000011</v>
      </c>
      <c r="BM312" s="78">
        <v>0</v>
      </c>
      <c r="BN312" s="79"/>
      <c r="BO312" s="78">
        <v>11</v>
      </c>
      <c r="BP312" s="78">
        <v>8</v>
      </c>
      <c r="BQ312" s="78">
        <v>177</v>
      </c>
      <c r="BR312" s="78">
        <v>14</v>
      </c>
      <c r="BS312" s="78">
        <v>72</v>
      </c>
      <c r="BT312" s="78">
        <v>0</v>
      </c>
      <c r="BU312"/>
      <c r="BV312" s="77">
        <v>6893.9949999999999</v>
      </c>
      <c r="BW312" s="77">
        <v>188.27099999999999</v>
      </c>
      <c r="BX312" s="77">
        <v>2101.9430000000002</v>
      </c>
      <c r="BY312" s="77">
        <v>8.9339999999999993</v>
      </c>
      <c r="BZ312" s="77">
        <v>60.375</v>
      </c>
      <c r="CA312" s="77">
        <v>0</v>
      </c>
      <c r="CB312" s="77">
        <v>19.765999999999998</v>
      </c>
      <c r="CC312" s="77">
        <v>9.6389999999999993</v>
      </c>
      <c r="CD312" s="77">
        <v>0</v>
      </c>
    </row>
    <row r="313" spans="1:82">
      <c r="A313" s="77" t="s">
        <v>1908</v>
      </c>
      <c r="B313" s="77">
        <v>249</v>
      </c>
      <c r="C313" s="77">
        <v>11</v>
      </c>
      <c r="D313" s="77">
        <v>15</v>
      </c>
      <c r="E313" s="77">
        <v>2014</v>
      </c>
      <c r="F313" s="77" t="s">
        <v>182</v>
      </c>
      <c r="G313" s="77" t="s">
        <v>1585</v>
      </c>
      <c r="H313" s="77" t="s">
        <v>1586</v>
      </c>
      <c r="I313" s="158"/>
      <c r="J313" s="78">
        <v>6532.2661485804038</v>
      </c>
      <c r="K313" s="78">
        <v>411.69034938172513</v>
      </c>
      <c r="L313" s="78">
        <v>476.88891136119128</v>
      </c>
      <c r="M313" s="78">
        <v>4357.4779824772113</v>
      </c>
      <c r="N313" s="78">
        <v>4226.8763448048794</v>
      </c>
      <c r="O313" s="78">
        <v>2448.6498956298219</v>
      </c>
      <c r="P313" s="78">
        <v>1955.134810233071</v>
      </c>
      <c r="Q313" s="78">
        <v>173.48208982753499</v>
      </c>
      <c r="R313" s="78">
        <v>274.21509609388801</v>
      </c>
      <c r="S313" s="78">
        <v>217.3615177775927</v>
      </c>
      <c r="T313" s="79"/>
      <c r="U313" s="78">
        <v>464262422</v>
      </c>
      <c r="V313" s="78">
        <v>104152</v>
      </c>
      <c r="W313" s="78">
        <v>15220</v>
      </c>
      <c r="X313" s="78">
        <v>804996</v>
      </c>
      <c r="Y313" s="78">
        <v>880005</v>
      </c>
      <c r="Z313" s="78">
        <v>1409086</v>
      </c>
      <c r="AA313" s="78">
        <v>389366</v>
      </c>
      <c r="AB313" s="78">
        <v>2337485</v>
      </c>
      <c r="AC313" s="78">
        <v>45600067</v>
      </c>
      <c r="AD313" s="78">
        <v>217.3615177775927</v>
      </c>
      <c r="AE313" s="79"/>
      <c r="AF313" s="78"/>
      <c r="AG313" s="78"/>
      <c r="AH313" s="78"/>
      <c r="AI313" s="78"/>
      <c r="AJ313" s="78"/>
      <c r="AK313" s="78"/>
      <c r="AL313" s="78"/>
      <c r="AM313" s="78"/>
      <c r="AN313" s="78"/>
      <c r="AO313" s="78"/>
      <c r="AP313" s="78"/>
      <c r="AQ313" s="79"/>
      <c r="AR313" s="78">
        <v>12456</v>
      </c>
      <c r="AS313" s="78">
        <v>1450</v>
      </c>
      <c r="AT313" s="78">
        <v>11</v>
      </c>
      <c r="AU313" s="78">
        <v>8</v>
      </c>
      <c r="AV313" s="78">
        <v>0</v>
      </c>
      <c r="AW313" s="78">
        <v>6</v>
      </c>
      <c r="AX313" s="78"/>
      <c r="AY313" s="79"/>
      <c r="AZ313" s="78">
        <v>50612.7</v>
      </c>
      <c r="BA313" s="78">
        <v>100540.5</v>
      </c>
      <c r="BB313" s="78">
        <v>28275</v>
      </c>
      <c r="BC313" s="78">
        <v>33309.9</v>
      </c>
      <c r="BD313" s="78">
        <v>0</v>
      </c>
      <c r="BE313" s="78">
        <v>8218.5</v>
      </c>
      <c r="BF313" s="78"/>
      <c r="BG313" s="79"/>
      <c r="BH313" s="78">
        <v>111.098</v>
      </c>
      <c r="BI313" s="78">
        <v>336.96100000000001</v>
      </c>
      <c r="BJ313" s="78">
        <v>7121.8649999999998</v>
      </c>
      <c r="BK313" s="78">
        <v>847.12699999999995</v>
      </c>
      <c r="BL313" s="78">
        <v>547.28300000000013</v>
      </c>
      <c r="BM313" s="78">
        <v>0</v>
      </c>
      <c r="BN313" s="79"/>
      <c r="BO313" s="78">
        <v>11</v>
      </c>
      <c r="BP313" s="78">
        <v>9</v>
      </c>
      <c r="BQ313" s="78">
        <v>180</v>
      </c>
      <c r="BR313" s="78">
        <v>15</v>
      </c>
      <c r="BS313" s="78">
        <v>71</v>
      </c>
      <c r="BT313" s="78">
        <v>0</v>
      </c>
      <c r="BU313"/>
      <c r="BV313" s="77">
        <v>6597.8689999999997</v>
      </c>
      <c r="BW313" s="77">
        <v>207.93700000000001</v>
      </c>
      <c r="BX313" s="77">
        <v>2066.7600000000002</v>
      </c>
      <c r="BY313" s="77">
        <v>7.2510000000000003</v>
      </c>
      <c r="BZ313" s="77">
        <v>57.655000000000001</v>
      </c>
      <c r="CA313" s="77">
        <v>0</v>
      </c>
      <c r="CB313" s="77">
        <v>18.641999999999999</v>
      </c>
      <c r="CC313" s="77">
        <v>8.2200000000000006</v>
      </c>
      <c r="CD313" s="77">
        <v>0</v>
      </c>
    </row>
    <row r="314" spans="1:82">
      <c r="A314" s="77" t="s">
        <v>1909</v>
      </c>
      <c r="B314" s="77">
        <v>250</v>
      </c>
      <c r="C314" s="77">
        <v>12</v>
      </c>
      <c r="D314" s="77">
        <v>15</v>
      </c>
      <c r="E314" s="77">
        <v>2015</v>
      </c>
      <c r="F314" s="77" t="s">
        <v>183</v>
      </c>
      <c r="G314" s="77" t="s">
        <v>1585</v>
      </c>
      <c r="H314" s="77" t="s">
        <v>1586</v>
      </c>
      <c r="I314" s="158"/>
      <c r="J314" s="78">
        <v>6047.3568518612619</v>
      </c>
      <c r="K314" s="78">
        <v>416.19027789045339</v>
      </c>
      <c r="L314" s="78">
        <v>506.66759532515238</v>
      </c>
      <c r="M314" s="78">
        <v>3643.899701160869</v>
      </c>
      <c r="N314" s="78">
        <v>3974.1873601855409</v>
      </c>
      <c r="O314" s="78">
        <v>2434.7599957950765</v>
      </c>
      <c r="P314" s="78">
        <v>1927.0503345768345</v>
      </c>
      <c r="Q314" s="78">
        <v>168.51637936568599</v>
      </c>
      <c r="R314" s="78">
        <v>310.06820905456351</v>
      </c>
      <c r="S314" s="78">
        <v>228.9604386094025</v>
      </c>
      <c r="T314" s="79"/>
      <c r="U314" s="78">
        <v>477916847</v>
      </c>
      <c r="V314" s="78">
        <v>104152</v>
      </c>
      <c r="W314" s="78">
        <v>15220</v>
      </c>
      <c r="X314" s="78">
        <v>804996</v>
      </c>
      <c r="Y314" s="78">
        <v>885719</v>
      </c>
      <c r="Z314" s="78">
        <v>1414577</v>
      </c>
      <c r="AA314" s="78">
        <v>383470</v>
      </c>
      <c r="AB314" s="78">
        <v>2319435</v>
      </c>
      <c r="AC314" s="78">
        <v>53001101</v>
      </c>
      <c r="AD314" s="78">
        <v>228.9604386094025</v>
      </c>
      <c r="AE314" s="79"/>
      <c r="AF314" s="78">
        <v>5192571026.5313711</v>
      </c>
      <c r="AG314" s="78">
        <v>280426960.0642097</v>
      </c>
      <c r="AH314" s="78">
        <v>103033200.98931471</v>
      </c>
      <c r="AI314" s="78">
        <v>4848857900.4378185</v>
      </c>
      <c r="AJ314" s="78">
        <v>4855731803.7348328</v>
      </c>
      <c r="AK314" s="78"/>
      <c r="AL314" s="78"/>
      <c r="AM314" s="78">
        <v>317868837.0861147</v>
      </c>
      <c r="AN314" s="78"/>
      <c r="AO314" s="78"/>
      <c r="AP314" s="78">
        <v>15598489728.84366</v>
      </c>
      <c r="AQ314" s="79"/>
      <c r="AR314" s="78">
        <v>13789</v>
      </c>
      <c r="AS314" s="78">
        <v>2018</v>
      </c>
      <c r="AT314" s="78">
        <v>19</v>
      </c>
      <c r="AU314" s="78">
        <v>11</v>
      </c>
      <c r="AV314" s="78">
        <v>0</v>
      </c>
      <c r="AW314" s="78">
        <v>6</v>
      </c>
      <c r="AX314" s="78"/>
      <c r="AY314" s="79"/>
      <c r="AZ314" s="78">
        <v>57287.799999999981</v>
      </c>
      <c r="BA314" s="78">
        <v>159424</v>
      </c>
      <c r="BB314" s="78">
        <v>28382.1</v>
      </c>
      <c r="BC314" s="78">
        <v>33896.9</v>
      </c>
      <c r="BD314" s="78">
        <v>0</v>
      </c>
      <c r="BE314" s="78">
        <v>8218.5</v>
      </c>
      <c r="BF314" s="78"/>
      <c r="BG314" s="79"/>
      <c r="BH314" s="78">
        <v>113.46299999999999</v>
      </c>
      <c r="BI314" s="78">
        <v>352.61700000000002</v>
      </c>
      <c r="BJ314" s="78">
        <v>6686.0439999999999</v>
      </c>
      <c r="BK314" s="78">
        <v>828.42899999999997</v>
      </c>
      <c r="BL314" s="78">
        <v>611.10599999999999</v>
      </c>
      <c r="BM314" s="78">
        <v>0</v>
      </c>
      <c r="BN314" s="79"/>
      <c r="BO314" s="78">
        <v>11</v>
      </c>
      <c r="BP314" s="78">
        <v>8</v>
      </c>
      <c r="BQ314" s="78">
        <v>178</v>
      </c>
      <c r="BR314" s="78">
        <v>15</v>
      </c>
      <c r="BS314" s="78">
        <v>75</v>
      </c>
      <c r="BT314" s="78">
        <v>0</v>
      </c>
      <c r="BU314"/>
      <c r="BV314" s="77">
        <v>6344.2330000000002</v>
      </c>
      <c r="BW314" s="77">
        <v>202.006</v>
      </c>
      <c r="BX314" s="77">
        <v>1945.454</v>
      </c>
      <c r="BY314" s="77">
        <v>4.6520000000000001</v>
      </c>
      <c r="BZ314" s="77">
        <v>65.555999999999997</v>
      </c>
      <c r="CA314" s="77">
        <v>3.3450000000000002</v>
      </c>
      <c r="CB314" s="77">
        <v>20.523</v>
      </c>
      <c r="CC314" s="77">
        <v>5.89</v>
      </c>
      <c r="CD314" s="77">
        <v>0</v>
      </c>
    </row>
    <row r="315" spans="1:82">
      <c r="A315" s="77" t="s">
        <v>1910</v>
      </c>
      <c r="B315" s="77">
        <v>251</v>
      </c>
      <c r="C315" s="77">
        <v>13</v>
      </c>
      <c r="D315" s="77">
        <v>15</v>
      </c>
      <c r="E315" s="77">
        <v>2016</v>
      </c>
      <c r="F315" s="77" t="s">
        <v>156</v>
      </c>
      <c r="G315" s="77" t="s">
        <v>1585</v>
      </c>
      <c r="H315" s="77" t="s">
        <v>1586</v>
      </c>
      <c r="I315" s="158"/>
      <c r="J315" s="78">
        <v>6089.1098718298126</v>
      </c>
      <c r="K315" s="78">
        <v>354.94296718040823</v>
      </c>
      <c r="L315" s="78">
        <v>652.10067069321792</v>
      </c>
      <c r="M315" s="78">
        <v>3543.9579593679573</v>
      </c>
      <c r="N315" s="78">
        <v>3742.9261984561449</v>
      </c>
      <c r="O315" s="78">
        <v>2418.1293529546265</v>
      </c>
      <c r="P315" s="78">
        <v>1912.091712486387</v>
      </c>
      <c r="Q315" s="78">
        <v>162.51885741971071</v>
      </c>
      <c r="R315" s="78">
        <v>319.79648083867119</v>
      </c>
      <c r="S315" s="78">
        <v>211.47808142163757</v>
      </c>
      <c r="T315" s="79"/>
      <c r="U315" s="78">
        <v>469345139</v>
      </c>
      <c r="V315" s="78">
        <v>104152</v>
      </c>
      <c r="W315" s="78">
        <v>15220</v>
      </c>
      <c r="X315" s="78">
        <v>804996</v>
      </c>
      <c r="Y315" s="78">
        <v>890293</v>
      </c>
      <c r="Z315" s="78">
        <v>1422185</v>
      </c>
      <c r="AA315" s="78">
        <v>393538</v>
      </c>
      <c r="AB315" s="78">
        <v>2300923</v>
      </c>
      <c r="AC315" s="78">
        <v>54618091.016966671</v>
      </c>
      <c r="AD315" s="78">
        <v>211.4780814216376</v>
      </c>
      <c r="AE315" s="79"/>
      <c r="AF315" s="78">
        <v>5258679371.1621151</v>
      </c>
      <c r="AG315" s="78">
        <v>228751958.50197169</v>
      </c>
      <c r="AH315" s="78">
        <v>102709142.2072558</v>
      </c>
      <c r="AI315" s="78">
        <v>4968832526.9658079</v>
      </c>
      <c r="AJ315" s="78">
        <v>4397479696.6918192</v>
      </c>
      <c r="AK315" s="78"/>
      <c r="AL315" s="78"/>
      <c r="AM315" s="78">
        <v>315576827.04462522</v>
      </c>
      <c r="AN315" s="78"/>
      <c r="AO315" s="78"/>
      <c r="AP315" s="78">
        <v>15272029522.573593</v>
      </c>
      <c r="AQ315" s="79"/>
      <c r="AR315" s="78">
        <v>15049</v>
      </c>
      <c r="AS315" s="78">
        <v>2261</v>
      </c>
      <c r="AT315" s="78">
        <v>21</v>
      </c>
      <c r="AU315" s="78">
        <v>14</v>
      </c>
      <c r="AV315" s="78">
        <v>0</v>
      </c>
      <c r="AW315" s="78">
        <v>8</v>
      </c>
      <c r="AX315" s="78"/>
      <c r="AY315" s="79"/>
      <c r="AZ315" s="78">
        <v>63855.8</v>
      </c>
      <c r="BA315" s="78">
        <v>183849.4</v>
      </c>
      <c r="BB315" s="78">
        <v>27708.2</v>
      </c>
      <c r="BC315" s="78">
        <v>35009.300000000003</v>
      </c>
      <c r="BD315" s="78">
        <v>0</v>
      </c>
      <c r="BE315" s="78">
        <v>14017.5</v>
      </c>
      <c r="BF315" s="78"/>
      <c r="BG315" s="79"/>
      <c r="BH315" s="78">
        <v>113.614</v>
      </c>
      <c r="BI315" s="78">
        <v>378.73700000000002</v>
      </c>
      <c r="BJ315" s="78">
        <v>6325.0569999999998</v>
      </c>
      <c r="BK315" s="78">
        <v>848.42700000000002</v>
      </c>
      <c r="BL315" s="78">
        <v>557.67899999999997</v>
      </c>
      <c r="BM315" s="78">
        <v>0</v>
      </c>
      <c r="BN315" s="79"/>
      <c r="BO315" s="78">
        <v>11</v>
      </c>
      <c r="BP315" s="78">
        <v>9</v>
      </c>
      <c r="BQ315" s="78">
        <v>180</v>
      </c>
      <c r="BR315" s="78">
        <v>18</v>
      </c>
      <c r="BS315" s="78">
        <v>75</v>
      </c>
      <c r="BT315" s="78">
        <v>0</v>
      </c>
      <c r="BU315"/>
      <c r="BV315" s="77">
        <v>6077.9759999999997</v>
      </c>
      <c r="BW315" s="77">
        <v>110.901</v>
      </c>
      <c r="BX315" s="77">
        <v>1992.693</v>
      </c>
      <c r="BY315" s="77">
        <v>6.7329999999999997</v>
      </c>
      <c r="BZ315" s="77">
        <v>11.202</v>
      </c>
      <c r="CA315" s="77">
        <v>0</v>
      </c>
      <c r="CB315" s="77">
        <v>19.408000000000001</v>
      </c>
      <c r="CC315" s="77">
        <v>4.601</v>
      </c>
      <c r="CD315" s="77">
        <v>0</v>
      </c>
    </row>
    <row r="316" spans="1:82">
      <c r="A316" s="77" t="s">
        <v>1911</v>
      </c>
      <c r="B316" s="77">
        <v>252</v>
      </c>
      <c r="C316" s="77">
        <v>14</v>
      </c>
      <c r="D316" s="77">
        <v>15</v>
      </c>
      <c r="E316" s="77">
        <v>2017</v>
      </c>
      <c r="F316" s="77" t="s">
        <v>157</v>
      </c>
      <c r="G316" s="77" t="s">
        <v>1585</v>
      </c>
      <c r="H316" s="77" t="s">
        <v>1586</v>
      </c>
      <c r="I316" s="158"/>
      <c r="J316" s="78">
        <v>5911.469475822717</v>
      </c>
      <c r="K316" s="78">
        <v>363.14119303276539</v>
      </c>
      <c r="L316" s="78">
        <v>587.46302697071008</v>
      </c>
      <c r="M316" s="78">
        <v>3414.8071123326013</v>
      </c>
      <c r="N316" s="78">
        <v>3990.0692157683134</v>
      </c>
      <c r="O316" s="78">
        <v>2388.1997439101274</v>
      </c>
      <c r="P316" s="78">
        <v>1879.4508778049503</v>
      </c>
      <c r="Q316" s="78">
        <v>155.818433178291</v>
      </c>
      <c r="R316" s="78">
        <v>271.02376305598597</v>
      </c>
      <c r="S316" s="78">
        <v>238.03261729840875</v>
      </c>
      <c r="T316" s="79"/>
      <c r="U316" s="78">
        <v>486582702</v>
      </c>
      <c r="V316" s="78">
        <v>104152</v>
      </c>
      <c r="W316" s="78">
        <v>15220</v>
      </c>
      <c r="X316" s="78">
        <v>804996</v>
      </c>
      <c r="Y316" s="78">
        <v>895463</v>
      </c>
      <c r="Z316" s="78">
        <v>1427882</v>
      </c>
      <c r="AA316" s="78">
        <v>389286</v>
      </c>
      <c r="AB316" s="78">
        <v>2281291</v>
      </c>
      <c r="AC316" s="78">
        <v>47206644.999999993</v>
      </c>
      <c r="AD316" s="78">
        <v>238.03261729840881</v>
      </c>
      <c r="AE316" s="79"/>
      <c r="AF316" s="78">
        <v>5281188669.7103271</v>
      </c>
      <c r="AG316" s="78">
        <v>260419217.83788499</v>
      </c>
      <c r="AH316" s="78">
        <v>124361982.2031347</v>
      </c>
      <c r="AI316" s="78">
        <v>5107854098.5131788</v>
      </c>
      <c r="AJ316" s="78">
        <v>4720157176.483284</v>
      </c>
      <c r="AK316" s="78"/>
      <c r="AL316" s="78"/>
      <c r="AM316" s="78">
        <v>313373832.00486672</v>
      </c>
      <c r="AN316" s="78"/>
      <c r="AO316" s="78"/>
      <c r="AP316" s="78">
        <v>15807354976.752678</v>
      </c>
      <c r="AQ316" s="79"/>
      <c r="AR316" s="78">
        <v>16123</v>
      </c>
      <c r="AS316" s="78">
        <v>2465</v>
      </c>
      <c r="AT316" s="78">
        <v>20</v>
      </c>
      <c r="AU316" s="78">
        <v>15</v>
      </c>
      <c r="AV316" s="78">
        <v>0</v>
      </c>
      <c r="AW316" s="78">
        <v>10</v>
      </c>
      <c r="AX316" s="78"/>
      <c r="AY316" s="79"/>
      <c r="AZ316" s="78">
        <v>69458.10000000002</v>
      </c>
      <c r="BA316" s="78">
        <v>197417.7</v>
      </c>
      <c r="BB316" s="78">
        <v>27688.400000000001</v>
      </c>
      <c r="BC316" s="78">
        <v>35193.300000000003</v>
      </c>
      <c r="BD316" s="78">
        <v>0</v>
      </c>
      <c r="BE316" s="78">
        <v>23412.5</v>
      </c>
      <c r="BF316" s="78"/>
      <c r="BG316" s="79"/>
      <c r="BH316" s="78">
        <v>108.86499999999999</v>
      </c>
      <c r="BI316" s="78">
        <v>416.68599999999998</v>
      </c>
      <c r="BJ316" s="78">
        <v>6939.8950000000004</v>
      </c>
      <c r="BK316" s="78">
        <v>877.31299999999999</v>
      </c>
      <c r="BL316" s="78">
        <v>547.65499999999997</v>
      </c>
      <c r="BM316" s="78">
        <v>0</v>
      </c>
      <c r="BN316" s="79"/>
      <c r="BO316" s="78">
        <v>9</v>
      </c>
      <c r="BP316" s="78">
        <v>8</v>
      </c>
      <c r="BQ316" s="78">
        <v>179</v>
      </c>
      <c r="BR316" s="78">
        <v>18</v>
      </c>
      <c r="BS316" s="78">
        <v>75</v>
      </c>
      <c r="BT316" s="78">
        <v>0</v>
      </c>
      <c r="BU316"/>
      <c r="BV316" s="77">
        <v>6441.4319999999998</v>
      </c>
      <c r="BW316" s="77">
        <v>164.18299999999999</v>
      </c>
      <c r="BX316" s="77">
        <v>2169.3719999999998</v>
      </c>
      <c r="BY316" s="77">
        <v>12.782</v>
      </c>
      <c r="BZ316" s="77">
        <v>61.265999999999998</v>
      </c>
      <c r="CA316" s="77">
        <v>0</v>
      </c>
      <c r="CB316" s="77">
        <v>29.31</v>
      </c>
      <c r="CC316" s="77">
        <v>12.069000000000001</v>
      </c>
      <c r="CD316" s="77">
        <v>0</v>
      </c>
    </row>
    <row r="317" spans="1:82">
      <c r="A317" s="77" t="s">
        <v>1912</v>
      </c>
      <c r="B317" s="77">
        <v>253</v>
      </c>
      <c r="C317" s="77">
        <v>15</v>
      </c>
      <c r="D317" s="77">
        <v>15</v>
      </c>
      <c r="E317" s="77">
        <v>2018</v>
      </c>
      <c r="F317" s="77" t="s">
        <v>184</v>
      </c>
      <c r="G317" s="77" t="s">
        <v>1585</v>
      </c>
      <c r="H317" s="77" t="s">
        <v>1586</v>
      </c>
      <c r="I317" s="158"/>
      <c r="J317" s="78">
        <v>6140.6963751315234</v>
      </c>
      <c r="K317" s="78">
        <v>332.52150729070348</v>
      </c>
      <c r="L317" s="78">
        <v>547.3669174004973</v>
      </c>
      <c r="M317" s="78">
        <v>3332.1831614880862</v>
      </c>
      <c r="N317" s="78">
        <v>3756.4752017031064</v>
      </c>
      <c r="O317" s="78">
        <v>2346.1977255598381</v>
      </c>
      <c r="P317" s="78">
        <v>1851.4741803251191</v>
      </c>
      <c r="Q317" s="78">
        <v>143.196887283384</v>
      </c>
      <c r="R317" s="78">
        <v>266.62156913435319</v>
      </c>
      <c r="S317" s="78">
        <v>245.31119614082172</v>
      </c>
      <c r="T317" s="79"/>
      <c r="U317" s="78">
        <v>506744750</v>
      </c>
      <c r="V317" s="78">
        <v>104152</v>
      </c>
      <c r="W317" s="78">
        <v>15220</v>
      </c>
      <c r="X317" s="78">
        <v>804996</v>
      </c>
      <c r="Y317" s="78">
        <v>899853</v>
      </c>
      <c r="Z317" s="78">
        <v>1429629</v>
      </c>
      <c r="AA317" s="78">
        <v>387347</v>
      </c>
      <c r="AB317" s="78">
        <v>2259309</v>
      </c>
      <c r="AC317" s="78">
        <v>46257871</v>
      </c>
      <c r="AD317" s="78">
        <v>245.31119614082169</v>
      </c>
      <c r="AE317" s="79"/>
      <c r="AF317" s="78">
        <v>5478257324.3508606</v>
      </c>
      <c r="AG317" s="78">
        <v>228370707.45971611</v>
      </c>
      <c r="AH317" s="78">
        <v>117596003.5900383</v>
      </c>
      <c r="AI317" s="78">
        <v>4829739154.5298204</v>
      </c>
      <c r="AJ317" s="78">
        <v>4667354000.6198769</v>
      </c>
      <c r="AK317" s="78"/>
      <c r="AL317" s="78"/>
      <c r="AM317" s="78">
        <v>310996393.29082471</v>
      </c>
      <c r="AN317" s="78"/>
      <c r="AO317" s="78"/>
      <c r="AP317" s="78">
        <v>15632313583.841137</v>
      </c>
      <c r="AQ317" s="79"/>
      <c r="AR317" s="78">
        <v>17321</v>
      </c>
      <c r="AS317" s="78">
        <v>2677</v>
      </c>
      <c r="AT317" s="78">
        <v>20</v>
      </c>
      <c r="AU317" s="78">
        <v>15</v>
      </c>
      <c r="AV317" s="78">
        <v>0</v>
      </c>
      <c r="AW317" s="78">
        <v>10</v>
      </c>
      <c r="AX317" s="78"/>
      <c r="AY317" s="79"/>
      <c r="AZ317" s="78">
        <v>75735.800000000047</v>
      </c>
      <c r="BA317" s="78">
        <v>249853.7</v>
      </c>
      <c r="BB317" s="78">
        <v>27688</v>
      </c>
      <c r="BC317" s="78">
        <v>35192.9</v>
      </c>
      <c r="BD317" s="78">
        <v>0</v>
      </c>
      <c r="BE317" s="78">
        <v>23412.5</v>
      </c>
      <c r="BF317" s="78"/>
      <c r="BG317" s="79"/>
      <c r="BH317" s="78">
        <v>102.752</v>
      </c>
      <c r="BI317" s="78">
        <v>417.74700000000001</v>
      </c>
      <c r="BJ317" s="78">
        <v>6665.558</v>
      </c>
      <c r="BK317" s="78">
        <v>860.32100000000003</v>
      </c>
      <c r="BL317" s="78">
        <v>524.65600000000006</v>
      </c>
      <c r="BM317" s="78">
        <v>0</v>
      </c>
      <c r="BN317" s="79"/>
      <c r="BO317" s="78">
        <v>10</v>
      </c>
      <c r="BP317" s="78">
        <v>8</v>
      </c>
      <c r="BQ317" s="78">
        <v>179</v>
      </c>
      <c r="BR317" s="78">
        <v>19</v>
      </c>
      <c r="BS317" s="78">
        <v>71</v>
      </c>
      <c r="BT317" s="78">
        <v>0</v>
      </c>
      <c r="BU317"/>
      <c r="BV317" s="77">
        <v>6227.05</v>
      </c>
      <c r="BW317" s="77">
        <v>185.328</v>
      </c>
      <c r="BX317" s="77">
        <v>2012.8309999999999</v>
      </c>
      <c r="BY317" s="77">
        <v>45.13</v>
      </c>
      <c r="BZ317" s="77">
        <v>60.04</v>
      </c>
      <c r="CA317" s="77">
        <v>4.1260000000000003</v>
      </c>
      <c r="CB317" s="77">
        <v>26.652000000000001</v>
      </c>
      <c r="CC317" s="77">
        <v>9.8770000000000007</v>
      </c>
      <c r="CD317" s="77">
        <v>0</v>
      </c>
    </row>
    <row r="318" spans="1:82">
      <c r="A318" s="77" t="s">
        <v>1913</v>
      </c>
      <c r="B318" s="77">
        <v>254</v>
      </c>
      <c r="C318" s="77">
        <v>16</v>
      </c>
      <c r="D318" s="77">
        <v>15</v>
      </c>
      <c r="E318" s="77">
        <v>2019</v>
      </c>
      <c r="F318" s="77" t="s">
        <v>159</v>
      </c>
      <c r="G318" s="77" t="s">
        <v>1585</v>
      </c>
      <c r="H318" s="77" t="s">
        <v>1586</v>
      </c>
      <c r="I318" s="158"/>
      <c r="J318" s="78">
        <v>5654.7753233903431</v>
      </c>
      <c r="K318" s="78">
        <v>374.55419641016709</v>
      </c>
      <c r="L318" s="78">
        <v>552.51449239548458</v>
      </c>
      <c r="M318" s="78">
        <v>3380.684053936156</v>
      </c>
      <c r="N318" s="78">
        <v>3634.6900082140814</v>
      </c>
      <c r="O318" s="78">
        <v>2281.923447631109</v>
      </c>
      <c r="P318" s="78">
        <v>1771.7142403194584</v>
      </c>
      <c r="Q318" s="78">
        <v>137.98664272954699</v>
      </c>
      <c r="R318" s="78">
        <v>272.82484434860959</v>
      </c>
      <c r="S318" s="78">
        <v>241.9432146720448</v>
      </c>
      <c r="T318" s="79"/>
      <c r="U318" s="78">
        <v>495889882</v>
      </c>
      <c r="V318" s="78">
        <v>104152</v>
      </c>
      <c r="W318" s="78">
        <v>15220</v>
      </c>
      <c r="X318" s="78">
        <v>804996</v>
      </c>
      <c r="Y318" s="78">
        <v>903798</v>
      </c>
      <c r="Z318" s="78">
        <v>1428637</v>
      </c>
      <c r="AA318" s="78">
        <v>367886</v>
      </c>
      <c r="AB318" s="78">
        <v>2236042</v>
      </c>
      <c r="AC318" s="78">
        <v>48109393</v>
      </c>
      <c r="AD318" s="78">
        <v>241.9432146720448</v>
      </c>
      <c r="AE318" s="79"/>
      <c r="AF318" s="78">
        <v>4934417403.8217649</v>
      </c>
      <c r="AG318" s="78">
        <v>222535742.87878498</v>
      </c>
      <c r="AH318" s="78">
        <v>124371766.0943646</v>
      </c>
      <c r="AI318" s="78">
        <v>4987824792.436574</v>
      </c>
      <c r="AJ318" s="78">
        <v>4534146223.0680094</v>
      </c>
      <c r="AK318" s="78">
        <v>0</v>
      </c>
      <c r="AL318" s="78">
        <v>0</v>
      </c>
      <c r="AM318" s="78">
        <v>304532087.48483634</v>
      </c>
      <c r="AN318" s="78">
        <v>0</v>
      </c>
      <c r="AO318" s="78">
        <v>0</v>
      </c>
      <c r="AP318" s="78">
        <v>15107828015.784332</v>
      </c>
      <c r="AQ318" s="79"/>
      <c r="AR318" s="78">
        <v>18430</v>
      </c>
      <c r="AS318" s="78">
        <v>2889</v>
      </c>
      <c r="AT318" s="78">
        <v>21</v>
      </c>
      <c r="AU318" s="78">
        <v>19</v>
      </c>
      <c r="AV318" s="78">
        <v>0</v>
      </c>
      <c r="AW318" s="78">
        <v>11</v>
      </c>
      <c r="AX318" s="78"/>
      <c r="AY318" s="79"/>
      <c r="AZ318" s="78">
        <v>81353.800000000017</v>
      </c>
      <c r="BA318" s="78">
        <v>258738.49999999991</v>
      </c>
      <c r="BB318" s="78">
        <v>27502.400000000001</v>
      </c>
      <c r="BC318" s="78">
        <v>63540.4</v>
      </c>
      <c r="BD318" s="78">
        <v>0</v>
      </c>
      <c r="BE318" s="78">
        <v>24552.5</v>
      </c>
      <c r="BF318" s="78"/>
      <c r="BG318" s="79"/>
      <c r="BH318" s="78">
        <v>102.262</v>
      </c>
      <c r="BI318" s="78">
        <v>376.26799999999997</v>
      </c>
      <c r="BJ318" s="78">
        <v>6603.9620000000004</v>
      </c>
      <c r="BK318" s="78">
        <v>980.17499999999995</v>
      </c>
      <c r="BL318" s="78">
        <v>520.48199999999997</v>
      </c>
      <c r="BM318" s="78">
        <v>0</v>
      </c>
      <c r="BN318" s="79"/>
      <c r="BO318" s="78">
        <v>10</v>
      </c>
      <c r="BP318" s="78">
        <v>7</v>
      </c>
      <c r="BQ318" s="78">
        <v>181</v>
      </c>
      <c r="BR318" s="78">
        <v>20</v>
      </c>
      <c r="BS318" s="78">
        <v>69</v>
      </c>
      <c r="BT318" s="78">
        <v>0</v>
      </c>
      <c r="BU318"/>
      <c r="BV318" s="77">
        <v>6264.5990000000002</v>
      </c>
      <c r="BW318" s="77">
        <v>203.01300000000001</v>
      </c>
      <c r="BX318" s="77">
        <v>1991.598</v>
      </c>
      <c r="BY318" s="77">
        <v>27.42</v>
      </c>
      <c r="BZ318" s="77">
        <v>60.386000000000003</v>
      </c>
      <c r="CA318" s="77">
        <v>0</v>
      </c>
      <c r="CB318" s="77">
        <v>20.805</v>
      </c>
      <c r="CC318" s="77">
        <v>15.327999999999999</v>
      </c>
      <c r="CD318" s="77">
        <v>0</v>
      </c>
    </row>
    <row r="319" spans="1:82">
      <c r="A319" s="77" t="s">
        <v>1914</v>
      </c>
      <c r="B319" s="77">
        <v>255</v>
      </c>
      <c r="C319" s="77">
        <v>17</v>
      </c>
      <c r="D319" s="77">
        <v>15</v>
      </c>
      <c r="E319" s="77">
        <v>2020</v>
      </c>
      <c r="F319" s="77" t="s">
        <v>160</v>
      </c>
      <c r="G319" s="77" t="s">
        <v>1585</v>
      </c>
      <c r="H319" s="77" t="s">
        <v>1586</v>
      </c>
      <c r="I319" s="158"/>
      <c r="J319" s="78">
        <v>5124.673837141213</v>
      </c>
      <c r="K319" s="78">
        <v>379.38717705930139</v>
      </c>
      <c r="L319" s="78">
        <v>632.53779890149679</v>
      </c>
      <c r="M319" s="78">
        <v>2897.8641925264806</v>
      </c>
      <c r="N319" s="78">
        <v>3410.8743722487366</v>
      </c>
      <c r="O319" s="78">
        <v>1998.9419043220714</v>
      </c>
      <c r="P319" s="78">
        <v>1654.8332983378348</v>
      </c>
      <c r="Q319" s="78">
        <v>130.500894017169</v>
      </c>
      <c r="R319" s="78">
        <v>264.1255804414493</v>
      </c>
      <c r="S319" s="78">
        <v>240.92067680467198</v>
      </c>
      <c r="T319" s="79"/>
      <c r="U319" s="78">
        <v>475325135</v>
      </c>
      <c r="V319" s="78">
        <v>95442</v>
      </c>
      <c r="W319" s="78">
        <v>18413</v>
      </c>
      <c r="X319" s="78">
        <v>780526</v>
      </c>
      <c r="Y319" s="78">
        <v>907659</v>
      </c>
      <c r="Z319" s="78">
        <v>1428390</v>
      </c>
      <c r="AA319" s="78">
        <v>365228</v>
      </c>
      <c r="AB319" s="78">
        <v>2213353</v>
      </c>
      <c r="AC319" s="78">
        <v>46821479.999999993</v>
      </c>
      <c r="AD319" s="78">
        <v>240.92067680467198</v>
      </c>
      <c r="AE319" s="79"/>
      <c r="AF319" s="78">
        <v>4591575080.0914354</v>
      </c>
      <c r="AG319" s="78">
        <v>215444238.7849215</v>
      </c>
      <c r="AH319" s="78">
        <v>146164155.3795208</v>
      </c>
      <c r="AI319" s="78">
        <v>4539996828.163661</v>
      </c>
      <c r="AJ319" s="78">
        <v>4442936133.4619865</v>
      </c>
      <c r="AK319" s="78">
        <v>0</v>
      </c>
      <c r="AL319" s="78">
        <v>0</v>
      </c>
      <c r="AM319" s="78">
        <v>288867157.36472285</v>
      </c>
      <c r="AN319" s="78">
        <v>0</v>
      </c>
      <c r="AO319" s="78">
        <v>0</v>
      </c>
      <c r="AP319" s="78">
        <v>14224983593.246248</v>
      </c>
      <c r="AQ319" s="79"/>
      <c r="AR319" s="78">
        <v>19440</v>
      </c>
      <c r="AS319" s="78">
        <v>2997</v>
      </c>
      <c r="AT319" s="78">
        <v>22</v>
      </c>
      <c r="AU319" s="78">
        <v>22</v>
      </c>
      <c r="AV319" s="78">
        <v>0</v>
      </c>
      <c r="AW319" s="78">
        <v>12</v>
      </c>
      <c r="AX319" s="78"/>
      <c r="AY319" s="79"/>
      <c r="AZ319" s="78">
        <v>86709.900000000154</v>
      </c>
      <c r="BA319" s="78">
        <v>264852.19999999972</v>
      </c>
      <c r="BB319" s="78">
        <v>27512.3</v>
      </c>
      <c r="BC319" s="78">
        <v>75890.399999999994</v>
      </c>
      <c r="BD319" s="78">
        <v>0</v>
      </c>
      <c r="BE319" s="78">
        <v>24602.400000000001</v>
      </c>
      <c r="BF319" s="78"/>
      <c r="BG319" s="79"/>
      <c r="BH319" s="78">
        <v>98.16</v>
      </c>
      <c r="BI319" s="78">
        <v>373.03699999999998</v>
      </c>
      <c r="BJ319" s="78">
        <v>6159.8429999999998</v>
      </c>
      <c r="BK319" s="78">
        <v>1057.529</v>
      </c>
      <c r="BL319" s="78">
        <v>506.05</v>
      </c>
      <c r="BM319" s="78">
        <v>0</v>
      </c>
      <c r="BN319" s="79"/>
      <c r="BO319" s="78">
        <v>9</v>
      </c>
      <c r="BP319" s="78">
        <v>7</v>
      </c>
      <c r="BQ319" s="78">
        <v>180</v>
      </c>
      <c r="BR319" s="78">
        <v>17</v>
      </c>
      <c r="BS319" s="78">
        <v>65</v>
      </c>
      <c r="BT319" s="78">
        <v>0</v>
      </c>
      <c r="BU319"/>
      <c r="BV319" s="77">
        <v>6021.1549999999997</v>
      </c>
      <c r="BW319" s="77">
        <v>182.345</v>
      </c>
      <c r="BX319" s="77">
        <v>1874.8779999999999</v>
      </c>
      <c r="BY319" s="77">
        <v>35.415999999999997</v>
      </c>
      <c r="BZ319" s="77">
        <v>53.125</v>
      </c>
      <c r="CA319" s="77">
        <v>0</v>
      </c>
      <c r="CB319" s="77">
        <v>17.440000000000001</v>
      </c>
      <c r="CC319" s="77">
        <v>10.26</v>
      </c>
      <c r="CD319" s="77">
        <v>0</v>
      </c>
    </row>
    <row r="320" spans="1:82">
      <c r="A320" s="77" t="s">
        <v>1915</v>
      </c>
      <c r="B320" s="77">
        <v>255</v>
      </c>
      <c r="C320" s="77">
        <v>18</v>
      </c>
      <c r="D320" s="77">
        <v>15</v>
      </c>
      <c r="E320" s="77">
        <v>2021</v>
      </c>
      <c r="F320" s="77" t="s">
        <v>161</v>
      </c>
      <c r="G320" s="77" t="s">
        <v>1585</v>
      </c>
      <c r="H320" s="77" t="s">
        <v>1586</v>
      </c>
      <c r="I320" s="158"/>
      <c r="J320" s="78">
        <v>5312.3738371615264</v>
      </c>
      <c r="K320" s="78">
        <v>311.25004626402915</v>
      </c>
      <c r="L320" s="78">
        <v>460.73587614405233</v>
      </c>
      <c r="M320" s="78">
        <v>3237.6960335210829</v>
      </c>
      <c r="N320" s="78">
        <v>3148.241579230134</v>
      </c>
      <c r="O320" s="78">
        <v>1935.8196491321592</v>
      </c>
      <c r="P320" s="78">
        <v>1687.1143561325825</v>
      </c>
      <c r="Q320" s="78">
        <v>127.778374538959</v>
      </c>
      <c r="R320" s="78">
        <v>245.44521143020089</v>
      </c>
      <c r="S320" s="78">
        <v>234.57782509155757</v>
      </c>
      <c r="T320" s="79"/>
      <c r="U320" s="78">
        <v>511936621</v>
      </c>
      <c r="V320" s="78">
        <v>95442</v>
      </c>
      <c r="W320" s="78">
        <v>18413</v>
      </c>
      <c r="X320" s="78">
        <v>780526</v>
      </c>
      <c r="Y320" s="78">
        <v>910832</v>
      </c>
      <c r="Z320" s="78">
        <v>1424302</v>
      </c>
      <c r="AA320" s="78">
        <v>363085</v>
      </c>
      <c r="AB320" s="78">
        <v>2188469</v>
      </c>
      <c r="AC320" s="78">
        <v>42209818</v>
      </c>
      <c r="AD320" s="78">
        <v>234.57782509155757</v>
      </c>
      <c r="AE320" s="79"/>
      <c r="AF320" s="78">
        <v>4605841986.2135973</v>
      </c>
      <c r="AG320" s="78">
        <v>215529995.1134513</v>
      </c>
      <c r="AH320" s="78">
        <v>99682474.744567931</v>
      </c>
      <c r="AI320" s="78">
        <v>5002187817.684824</v>
      </c>
      <c r="AJ320" s="78">
        <v>3813419011.9274459</v>
      </c>
      <c r="AK320" s="78">
        <v>0</v>
      </c>
      <c r="AL320" s="78">
        <v>0</v>
      </c>
      <c r="AM320" s="78">
        <v>287266949.28685451</v>
      </c>
      <c r="AN320" s="78">
        <v>0</v>
      </c>
      <c r="AO320" s="78">
        <v>0</v>
      </c>
      <c r="AP320" s="78">
        <v>14023928234.970739</v>
      </c>
      <c r="AQ320" s="79"/>
      <c r="AR320" s="78">
        <v>20441</v>
      </c>
      <c r="AS320" s="78">
        <v>3091</v>
      </c>
      <c r="AT320" s="78">
        <v>21</v>
      </c>
      <c r="AU320" s="78">
        <v>24</v>
      </c>
      <c r="AV320" s="78">
        <v>0</v>
      </c>
      <c r="AW320" s="78">
        <v>12</v>
      </c>
      <c r="AX320" s="78"/>
      <c r="AY320" s="79"/>
      <c r="AZ320" s="78">
        <v>92297.200000001496</v>
      </c>
      <c r="BA320" s="78">
        <v>333284.90000000183</v>
      </c>
      <c r="BB320" s="78">
        <v>27508.799999999999</v>
      </c>
      <c r="BC320" s="78">
        <v>81699.399999999994</v>
      </c>
      <c r="BD320" s="78">
        <v>0</v>
      </c>
      <c r="BE320" s="78">
        <v>24602.400000000001</v>
      </c>
      <c r="BF320" s="78"/>
      <c r="BG320" s="79"/>
      <c r="BH320" s="78">
        <v>92.924000000000007</v>
      </c>
      <c r="BI320" s="78">
        <v>316.49400000000003</v>
      </c>
      <c r="BJ320" s="78">
        <v>6310.7449999999999</v>
      </c>
      <c r="BK320" s="78">
        <v>867.46799999999996</v>
      </c>
      <c r="BL320" s="78">
        <v>510.99600000000004</v>
      </c>
      <c r="BM320" s="78">
        <v>0</v>
      </c>
      <c r="BN320" s="79"/>
      <c r="BO320" s="78">
        <v>9</v>
      </c>
      <c r="BP320" s="78">
        <v>7</v>
      </c>
      <c r="BQ320" s="78">
        <v>184</v>
      </c>
      <c r="BR320" s="78">
        <v>16</v>
      </c>
      <c r="BS320" s="78">
        <v>68</v>
      </c>
      <c r="BT320" s="78">
        <v>0</v>
      </c>
      <c r="BU320"/>
      <c r="BV320" s="77">
        <v>5895.7730000000001</v>
      </c>
      <c r="BW320" s="77">
        <v>187.97800000000001</v>
      </c>
      <c r="BX320" s="77">
        <v>1901.248</v>
      </c>
      <c r="BY320" s="77">
        <v>16.126000000000001</v>
      </c>
      <c r="BZ320" s="77">
        <v>57.210999999999999</v>
      </c>
      <c r="CA320" s="77">
        <v>0</v>
      </c>
      <c r="CB320" s="77">
        <v>28.492000000000001</v>
      </c>
      <c r="CC320" s="77">
        <v>11.798999999999999</v>
      </c>
      <c r="CD320" s="77">
        <v>0</v>
      </c>
    </row>
    <row r="321" spans="1:82">
      <c r="A321" s="77" t="s">
        <v>1916</v>
      </c>
      <c r="B321" s="77">
        <v>255</v>
      </c>
      <c r="C321" s="77">
        <v>19</v>
      </c>
      <c r="D321" s="77">
        <v>15</v>
      </c>
      <c r="E321" s="77">
        <v>2022</v>
      </c>
      <c r="F321" s="77" t="s">
        <v>162</v>
      </c>
      <c r="G321" s="77" t="s">
        <v>1585</v>
      </c>
      <c r="H321" s="77" t="s">
        <v>1586</v>
      </c>
      <c r="I321" s="158"/>
      <c r="J321" s="78">
        <v>5041.361942289398</v>
      </c>
      <c r="K321" s="78">
        <v>317.86824280930415</v>
      </c>
      <c r="L321" s="78">
        <v>462.82229583674257</v>
      </c>
      <c r="M321" s="78">
        <v>3031.8575044482482</v>
      </c>
      <c r="N321" s="78">
        <v>3167.2622734344673</v>
      </c>
      <c r="O321" s="78">
        <v>2036.9871897102698</v>
      </c>
      <c r="P321" s="78">
        <v>1658.8202449567596</v>
      </c>
      <c r="Q321" s="78">
        <v>127.3889231598197</v>
      </c>
      <c r="R321" s="78">
        <v>224.43043150761039</v>
      </c>
      <c r="S321" s="78">
        <v>244.89393002210218</v>
      </c>
      <c r="T321" s="79"/>
      <c r="U321" s="78">
        <v>539833100</v>
      </c>
      <c r="V321" s="78">
        <v>95442</v>
      </c>
      <c r="W321" s="78">
        <v>18413</v>
      </c>
      <c r="X321" s="78">
        <v>780526</v>
      </c>
      <c r="Y321" s="78">
        <v>914487</v>
      </c>
      <c r="Z321" s="78">
        <v>1423962</v>
      </c>
      <c r="AA321" s="78">
        <v>362438</v>
      </c>
      <c r="AB321" s="78">
        <v>2163908</v>
      </c>
      <c r="AC321" s="78">
        <v>39080597</v>
      </c>
      <c r="AD321" s="78">
        <v>244.89393002210218</v>
      </c>
      <c r="AE321" s="79"/>
      <c r="AF321" s="78">
        <v>4618241104.8279963</v>
      </c>
      <c r="AG321" s="78">
        <v>211131462.65079188</v>
      </c>
      <c r="AH321" s="78">
        <v>120618896.79375279</v>
      </c>
      <c r="AI321" s="78">
        <v>4611543773.1034412</v>
      </c>
      <c r="AJ321" s="78">
        <v>4290910911.5409002</v>
      </c>
      <c r="AK321" s="78">
        <v>0</v>
      </c>
      <c r="AL321" s="78">
        <v>0</v>
      </c>
      <c r="AM321" s="78">
        <v>279419585.38591254</v>
      </c>
      <c r="AN321" s="78">
        <v>0</v>
      </c>
      <c r="AO321" s="78">
        <v>0</v>
      </c>
      <c r="AP321" s="78">
        <v>14131865734.302794</v>
      </c>
      <c r="AQ321" s="79"/>
      <c r="AR321" s="78">
        <v>21658</v>
      </c>
      <c r="AS321" s="78">
        <v>3194</v>
      </c>
      <c r="AT321" s="78">
        <v>22</v>
      </c>
      <c r="AU321" s="78">
        <v>29</v>
      </c>
      <c r="AV321" s="78">
        <v>0</v>
      </c>
      <c r="AW321" s="78">
        <v>13</v>
      </c>
      <c r="AX321" s="78"/>
      <c r="AY321" s="79"/>
      <c r="AZ321" s="78">
        <v>99122.600000001665</v>
      </c>
      <c r="BA321" s="78">
        <v>365313.90000000154</v>
      </c>
      <c r="BB321" s="78">
        <v>27528.6</v>
      </c>
      <c r="BC321" s="78">
        <v>123958.39999999999</v>
      </c>
      <c r="BD321" s="78">
        <v>0</v>
      </c>
      <c r="BE321" s="78">
        <v>24652.3</v>
      </c>
      <c r="BF321" s="78"/>
      <c r="BG321" s="79"/>
      <c r="BH321" s="78"/>
      <c r="BI321" s="78"/>
      <c r="BJ321" s="78"/>
      <c r="BK321" s="78"/>
      <c r="BL321" s="78"/>
      <c r="BM321" s="78"/>
      <c r="BN321" s="79"/>
      <c r="BO321" s="78"/>
      <c r="BP321" s="78"/>
      <c r="BQ321" s="78"/>
      <c r="BR321" s="78"/>
      <c r="BS321" s="78"/>
      <c r="BT321" s="78"/>
      <c r="BU321"/>
      <c r="BV321" s="77"/>
      <c r="BW321" s="77"/>
      <c r="BX321" s="77"/>
      <c r="BY321" s="77"/>
      <c r="BZ321" s="77"/>
      <c r="CA321" s="77"/>
      <c r="CB321" s="77"/>
      <c r="CC321" s="77"/>
      <c r="CD321" s="77"/>
    </row>
    <row r="322" spans="1:82">
      <c r="A322" s="77" t="s">
        <v>2540</v>
      </c>
      <c r="B322" s="77">
        <v>255</v>
      </c>
      <c r="C322" s="77">
        <v>20</v>
      </c>
      <c r="D322" s="77">
        <v>15</v>
      </c>
      <c r="E322" s="77">
        <v>2023</v>
      </c>
      <c r="F322" s="77" t="s">
        <v>2526</v>
      </c>
      <c r="G322" s="77" t="s">
        <v>1585</v>
      </c>
      <c r="H322" s="77" t="s">
        <v>1586</v>
      </c>
      <c r="I322" s="158"/>
      <c r="J322" s="78"/>
      <c r="K322" s="78"/>
      <c r="L322" s="78"/>
      <c r="M322" s="78"/>
      <c r="N322" s="78"/>
      <c r="O322" s="78"/>
      <c r="P322" s="78"/>
      <c r="Q322" s="78"/>
      <c r="R322" s="78"/>
      <c r="S322" s="78"/>
      <c r="T322" s="79"/>
      <c r="U322" s="78"/>
      <c r="V322" s="78"/>
      <c r="W322" s="78"/>
      <c r="X322" s="78"/>
      <c r="Y322" s="78"/>
      <c r="Z322" s="78"/>
      <c r="AA322" s="78"/>
      <c r="AB322" s="78"/>
      <c r="AC322" s="78"/>
      <c r="AD322" s="78"/>
      <c r="AE322" s="79"/>
      <c r="AF322" s="78"/>
      <c r="AG322" s="78"/>
      <c r="AH322" s="78"/>
      <c r="AI322" s="78"/>
      <c r="AJ322" s="78"/>
      <c r="AK322" s="78"/>
      <c r="AL322" s="78"/>
      <c r="AM322" s="78"/>
      <c r="AN322" s="78"/>
      <c r="AO322" s="78"/>
      <c r="AP322" s="78"/>
      <c r="AQ322" s="79"/>
      <c r="AR322" s="78">
        <v>23228</v>
      </c>
      <c r="AS322" s="78">
        <v>3239</v>
      </c>
      <c r="AT322" s="78">
        <v>21</v>
      </c>
      <c r="AU322" s="78">
        <v>31</v>
      </c>
      <c r="AV322" s="78">
        <v>1</v>
      </c>
      <c r="AW322" s="78">
        <v>14</v>
      </c>
      <c r="AX322" s="78"/>
      <c r="AY322" s="79"/>
      <c r="AZ322" s="78">
        <v>107747.70000000014</v>
      </c>
      <c r="BA322" s="78">
        <v>368030.10000000201</v>
      </c>
      <c r="BB322" s="78">
        <v>27503.599999999999</v>
      </c>
      <c r="BC322" s="78">
        <v>126746.4</v>
      </c>
      <c r="BD322" s="78">
        <v>280</v>
      </c>
      <c r="BE322" s="78">
        <v>27017.71</v>
      </c>
      <c r="BF322" s="78"/>
      <c r="BG322" s="79"/>
      <c r="BH322" s="78"/>
      <c r="BI322" s="78"/>
      <c r="BJ322" s="78"/>
      <c r="BK322" s="78"/>
      <c r="BL322" s="78"/>
      <c r="BM322" s="78"/>
      <c r="BN322" s="79"/>
      <c r="BO322" s="78"/>
      <c r="BP322" s="78"/>
      <c r="BQ322" s="78"/>
      <c r="BR322" s="78"/>
      <c r="BS322" s="78"/>
      <c r="BT322" s="78"/>
      <c r="BU322"/>
      <c r="BV322" s="77"/>
      <c r="BW322" s="77"/>
      <c r="BX322" s="77"/>
      <c r="BY322" s="77"/>
      <c r="BZ322" s="77"/>
      <c r="CA322" s="77"/>
      <c r="CB322" s="77"/>
      <c r="CC322" s="77"/>
      <c r="CD322" s="77"/>
    </row>
    <row r="323" spans="1:82">
      <c r="A323" s="77" t="s">
        <v>2602</v>
      </c>
      <c r="B323" s="77">
        <v>255</v>
      </c>
      <c r="C323" s="77">
        <v>21</v>
      </c>
      <c r="D323" s="77">
        <v>15</v>
      </c>
      <c r="E323" s="77">
        <v>2024</v>
      </c>
      <c r="F323" s="77" t="s">
        <v>2588</v>
      </c>
      <c r="G323" s="77" t="s">
        <v>1585</v>
      </c>
      <c r="H323" s="77" t="s">
        <v>1586</v>
      </c>
      <c r="I323" s="158"/>
      <c r="J323" s="78"/>
      <c r="K323" s="78"/>
      <c r="L323" s="78"/>
      <c r="M323" s="78"/>
      <c r="N323" s="78"/>
      <c r="O323" s="78"/>
      <c r="P323" s="78"/>
      <c r="Q323" s="78"/>
      <c r="R323" s="78"/>
      <c r="S323" s="78"/>
      <c r="T323" s="79"/>
      <c r="U323" s="78"/>
      <c r="V323" s="78"/>
      <c r="W323" s="78"/>
      <c r="X323" s="78"/>
      <c r="Y323" s="78"/>
      <c r="Z323" s="78"/>
      <c r="AA323" s="78"/>
      <c r="AB323" s="78"/>
      <c r="AC323" s="78"/>
      <c r="AD323" s="78"/>
      <c r="AE323" s="79"/>
      <c r="AF323" s="78"/>
      <c r="AG323" s="78"/>
      <c r="AH323" s="78"/>
      <c r="AI323" s="78"/>
      <c r="AJ323" s="78"/>
      <c r="AK323" s="78"/>
      <c r="AL323" s="78"/>
      <c r="AM323" s="78"/>
      <c r="AN323" s="78"/>
      <c r="AO323" s="78"/>
      <c r="AP323" s="78"/>
      <c r="AQ323" s="79"/>
      <c r="AR323" s="78"/>
      <c r="AS323" s="78"/>
      <c r="AT323" s="78"/>
      <c r="AU323" s="78"/>
      <c r="AV323" s="78"/>
      <c r="AW323" s="78"/>
      <c r="AX323" s="78"/>
      <c r="AY323" s="79"/>
      <c r="AZ323" s="78"/>
      <c r="BA323" s="78"/>
      <c r="BB323" s="78"/>
      <c r="BC323" s="78"/>
      <c r="BD323" s="78"/>
      <c r="BE323" s="78"/>
      <c r="BF323" s="78"/>
      <c r="BG323" s="79"/>
      <c r="BH323" s="78"/>
      <c r="BI323" s="78"/>
      <c r="BJ323" s="78"/>
      <c r="BK323" s="78"/>
      <c r="BL323" s="78"/>
      <c r="BM323" s="78"/>
      <c r="BN323" s="79"/>
      <c r="BO323" s="78"/>
      <c r="BP323" s="78"/>
      <c r="BQ323" s="78"/>
      <c r="BR323" s="78"/>
      <c r="BS323" s="78"/>
      <c r="BT323" s="78"/>
      <c r="BU323"/>
      <c r="BV323" s="77"/>
      <c r="BW323" s="77"/>
      <c r="BX323" s="77"/>
      <c r="BY323" s="77"/>
      <c r="BZ323" s="77"/>
      <c r="CA323" s="77"/>
      <c r="CB323" s="77"/>
      <c r="CC323" s="77"/>
      <c r="CD323" s="77"/>
    </row>
    <row r="324" spans="1:82">
      <c r="A324" s="77" t="s">
        <v>1917</v>
      </c>
      <c r="B324" s="77">
        <v>256</v>
      </c>
      <c r="C324" s="77">
        <v>1</v>
      </c>
      <c r="D324" s="77">
        <v>16</v>
      </c>
      <c r="E324" s="77">
        <v>1990</v>
      </c>
      <c r="F324" s="77" t="s">
        <v>788</v>
      </c>
      <c r="G324" s="77" t="s">
        <v>1587</v>
      </c>
      <c r="H324" s="77" t="s">
        <v>1588</v>
      </c>
      <c r="I324" s="158"/>
      <c r="J324" s="78">
        <v>5506.9761274031798</v>
      </c>
      <c r="K324" s="78">
        <v>203.2377118088958</v>
      </c>
      <c r="L324" s="78">
        <v>284.50380137615832</v>
      </c>
      <c r="M324" s="78">
        <v>854.60653987113596</v>
      </c>
      <c r="N324" s="78">
        <v>1345.6802367935561</v>
      </c>
      <c r="O324" s="78">
        <v>905.25507945714321</v>
      </c>
      <c r="P324" s="78">
        <v>1139.494889246831</v>
      </c>
      <c r="Q324" s="78">
        <v>68.989840652948004</v>
      </c>
      <c r="R324" s="78">
        <v>19.118225110644179</v>
      </c>
      <c r="S324" s="78">
        <v>71.836579999999998</v>
      </c>
      <c r="T324" s="79"/>
      <c r="U324" s="78">
        <v>374875342</v>
      </c>
      <c r="V324" s="78">
        <v>63994</v>
      </c>
      <c r="W324" s="78">
        <v>2636</v>
      </c>
      <c r="X324" s="78">
        <v>340718</v>
      </c>
      <c r="Y324" s="78">
        <v>314602</v>
      </c>
      <c r="Z324" s="78">
        <v>372342</v>
      </c>
      <c r="AA324" s="78">
        <v>276682</v>
      </c>
      <c r="AB324" s="78">
        <v>1120161</v>
      </c>
      <c r="AC324" s="78">
        <v>3311311</v>
      </c>
      <c r="AD324" s="78">
        <v>71.836580000000012</v>
      </c>
      <c r="AE324" s="79"/>
      <c r="AF324" s="78"/>
      <c r="AG324" s="78"/>
      <c r="AH324" s="78"/>
      <c r="AI324" s="78"/>
      <c r="AJ324" s="78"/>
      <c r="AK324" s="78"/>
      <c r="AL324" s="78"/>
      <c r="AM324" s="78"/>
      <c r="AN324" s="78"/>
      <c r="AO324" s="78"/>
      <c r="AP324" s="78"/>
      <c r="AQ324" s="79"/>
      <c r="AR324" s="78"/>
      <c r="AS324" s="78"/>
      <c r="AT324" s="78"/>
      <c r="AU324" s="78"/>
      <c r="AV324" s="78"/>
      <c r="AW324" s="78"/>
      <c r="AX324" s="78"/>
      <c r="AY324" s="79"/>
      <c r="AZ324" s="78"/>
      <c r="BA324" s="78"/>
      <c r="BB324" s="78"/>
      <c r="BC324" s="78"/>
      <c r="BD324" s="78"/>
      <c r="BE324" s="78"/>
      <c r="BF324" s="78"/>
      <c r="BG324" s="79"/>
      <c r="BH324" s="78" t="s">
        <v>789</v>
      </c>
      <c r="BI324" s="78" t="s">
        <v>789</v>
      </c>
      <c r="BJ324" s="78" t="s">
        <v>789</v>
      </c>
      <c r="BK324" s="78" t="s">
        <v>789</v>
      </c>
      <c r="BL324" s="78" t="s">
        <v>789</v>
      </c>
      <c r="BM324" s="78" t="s">
        <v>789</v>
      </c>
      <c r="BN324" s="79"/>
      <c r="BO324" s="78" t="s">
        <v>789</v>
      </c>
      <c r="BP324" s="78" t="s">
        <v>789</v>
      </c>
      <c r="BQ324" s="78" t="s">
        <v>789</v>
      </c>
      <c r="BR324" s="78" t="s">
        <v>789</v>
      </c>
      <c r="BS324" s="78" t="s">
        <v>789</v>
      </c>
      <c r="BT324" s="78" t="s">
        <v>789</v>
      </c>
      <c r="BU324"/>
      <c r="BV324" s="77"/>
      <c r="BW324" s="77"/>
      <c r="BX324" s="77"/>
      <c r="BY324" s="77"/>
      <c r="BZ324" s="77"/>
      <c r="CA324" s="77"/>
      <c r="CB324" s="77"/>
      <c r="CC324" s="77"/>
      <c r="CD324" s="77"/>
    </row>
    <row r="325" spans="1:82">
      <c r="A325" s="77" t="s">
        <v>1918</v>
      </c>
      <c r="B325" s="77">
        <v>257</v>
      </c>
      <c r="C325" s="77">
        <v>2</v>
      </c>
      <c r="D325" s="77">
        <v>16</v>
      </c>
      <c r="E325" s="77">
        <v>2005</v>
      </c>
      <c r="F325" s="77" t="s">
        <v>790</v>
      </c>
      <c r="G325" s="77" t="s">
        <v>1587</v>
      </c>
      <c r="H325" s="77" t="s">
        <v>1588</v>
      </c>
      <c r="I325" s="158"/>
      <c r="J325" s="78">
        <v>5258.6356610620333</v>
      </c>
      <c r="K325" s="78">
        <v>141.63696229262601</v>
      </c>
      <c r="L325" s="78">
        <v>375.58553919686631</v>
      </c>
      <c r="M325" s="78">
        <v>1458.548740493261</v>
      </c>
      <c r="N325" s="78">
        <v>1948.845985045165</v>
      </c>
      <c r="O325" s="78">
        <v>1401.7302150679091</v>
      </c>
      <c r="P325" s="78">
        <v>975.18859945904433</v>
      </c>
      <c r="Q325" s="78">
        <v>65.672613893986707</v>
      </c>
      <c r="R325" s="78">
        <v>16.39524160585491</v>
      </c>
      <c r="S325" s="78">
        <v>123.839916121</v>
      </c>
      <c r="T325" s="79"/>
      <c r="U325" s="78">
        <v>358935088</v>
      </c>
      <c r="V325" s="78">
        <v>54424</v>
      </c>
      <c r="W325" s="78">
        <v>3312</v>
      </c>
      <c r="X325" s="78">
        <v>308410</v>
      </c>
      <c r="Y325" s="78">
        <v>376396</v>
      </c>
      <c r="Z325" s="78">
        <v>667176</v>
      </c>
      <c r="AA325" s="78">
        <v>193926</v>
      </c>
      <c r="AB325" s="78">
        <v>1114714</v>
      </c>
      <c r="AC325" s="78">
        <v>2899159</v>
      </c>
      <c r="AD325" s="78">
        <v>123.839916121</v>
      </c>
      <c r="AE325" s="79"/>
      <c r="AF325" s="78"/>
      <c r="AG325" s="78"/>
      <c r="AH325" s="78"/>
      <c r="AI325" s="78"/>
      <c r="AJ325" s="78"/>
      <c r="AK325" s="78"/>
      <c r="AL325" s="78"/>
      <c r="AM325" s="78"/>
      <c r="AN325" s="78"/>
      <c r="AO325" s="78"/>
      <c r="AP325" s="78"/>
      <c r="AQ325" s="79"/>
      <c r="AR325" s="78"/>
      <c r="AS325" s="78"/>
      <c r="AT325" s="78"/>
      <c r="AU325" s="78"/>
      <c r="AV325" s="78"/>
      <c r="AW325" s="78"/>
      <c r="AX325" s="78"/>
      <c r="AY325" s="79"/>
      <c r="AZ325" s="78"/>
      <c r="BA325" s="78"/>
      <c r="BB325" s="78"/>
      <c r="BC325" s="78"/>
      <c r="BD325" s="78"/>
      <c r="BE325" s="78"/>
      <c r="BF325" s="78"/>
      <c r="BG325" s="79"/>
      <c r="BH325" s="78" t="s">
        <v>789</v>
      </c>
      <c r="BI325" s="78" t="s">
        <v>789</v>
      </c>
      <c r="BJ325" s="78" t="s">
        <v>789</v>
      </c>
      <c r="BK325" s="78" t="s">
        <v>789</v>
      </c>
      <c r="BL325" s="78" t="s">
        <v>789</v>
      </c>
      <c r="BM325" s="78" t="s">
        <v>789</v>
      </c>
      <c r="BN325" s="79"/>
      <c r="BO325" s="78" t="s">
        <v>789</v>
      </c>
      <c r="BP325" s="78" t="s">
        <v>789</v>
      </c>
      <c r="BQ325" s="78" t="s">
        <v>789</v>
      </c>
      <c r="BR325" s="78" t="s">
        <v>789</v>
      </c>
      <c r="BS325" s="78" t="s">
        <v>789</v>
      </c>
      <c r="BT325" s="78" t="s">
        <v>789</v>
      </c>
      <c r="BU325"/>
      <c r="BV325" s="77"/>
      <c r="BW325" s="77"/>
      <c r="BX325" s="77"/>
      <c r="BY325" s="77"/>
      <c r="BZ325" s="77"/>
      <c r="CA325" s="77"/>
      <c r="CB325" s="77"/>
      <c r="CC325" s="77"/>
      <c r="CD325" s="77"/>
    </row>
    <row r="326" spans="1:82">
      <c r="A326" s="77" t="s">
        <v>1919</v>
      </c>
      <c r="B326" s="77">
        <v>258</v>
      </c>
      <c r="C326" s="77">
        <v>3</v>
      </c>
      <c r="D326" s="77">
        <v>16</v>
      </c>
      <c r="E326" s="77">
        <v>2006</v>
      </c>
      <c r="F326" s="77" t="s">
        <v>791</v>
      </c>
      <c r="G326" s="77" t="s">
        <v>1587</v>
      </c>
      <c r="H326" s="77" t="s">
        <v>1588</v>
      </c>
      <c r="I326" s="158"/>
      <c r="J326" s="78" t="s">
        <v>789</v>
      </c>
      <c r="K326" s="78" t="s">
        <v>789</v>
      </c>
      <c r="L326" s="78" t="s">
        <v>789</v>
      </c>
      <c r="M326" s="78" t="s">
        <v>789</v>
      </c>
      <c r="N326" s="78" t="s">
        <v>789</v>
      </c>
      <c r="O326" s="78" t="s">
        <v>789</v>
      </c>
      <c r="P326" s="78" t="s">
        <v>789</v>
      </c>
      <c r="Q326" s="78" t="s">
        <v>789</v>
      </c>
      <c r="R326" s="78" t="s">
        <v>789</v>
      </c>
      <c r="S326" s="78" t="s">
        <v>789</v>
      </c>
      <c r="T326" s="79"/>
      <c r="U326" s="78" t="s">
        <v>789</v>
      </c>
      <c r="V326" s="78" t="s">
        <v>789</v>
      </c>
      <c r="W326" s="78" t="s">
        <v>789</v>
      </c>
      <c r="X326" s="78" t="s">
        <v>789</v>
      </c>
      <c r="Y326" s="78" t="s">
        <v>789</v>
      </c>
      <c r="Z326" s="78" t="s">
        <v>789</v>
      </c>
      <c r="AA326" s="78" t="s">
        <v>789</v>
      </c>
      <c r="AB326" s="78" t="s">
        <v>789</v>
      </c>
      <c r="AC326" s="78" t="s">
        <v>789</v>
      </c>
      <c r="AD326" s="78" t="s">
        <v>789</v>
      </c>
      <c r="AE326" s="79"/>
      <c r="AF326" s="78" t="s">
        <v>789</v>
      </c>
      <c r="AG326" s="78" t="s">
        <v>789</v>
      </c>
      <c r="AH326" s="78" t="s">
        <v>789</v>
      </c>
      <c r="AI326" s="78" t="s">
        <v>789</v>
      </c>
      <c r="AJ326" s="78" t="s">
        <v>789</v>
      </c>
      <c r="AK326" s="78" t="s">
        <v>789</v>
      </c>
      <c r="AL326" s="78" t="s">
        <v>789</v>
      </c>
      <c r="AM326" s="78" t="s">
        <v>789</v>
      </c>
      <c r="AN326" s="78" t="s">
        <v>789</v>
      </c>
      <c r="AO326" s="78" t="s">
        <v>789</v>
      </c>
      <c r="AP326" s="78"/>
      <c r="AQ326" s="79"/>
      <c r="AR326" s="78" t="s">
        <v>789</v>
      </c>
      <c r="AS326" s="78" t="s">
        <v>789</v>
      </c>
      <c r="AT326" s="78" t="s">
        <v>789</v>
      </c>
      <c r="AU326" s="78" t="s">
        <v>789</v>
      </c>
      <c r="AV326" s="78" t="s">
        <v>789</v>
      </c>
      <c r="AW326" s="78" t="s">
        <v>789</v>
      </c>
      <c r="AX326" s="78" t="s">
        <v>789</v>
      </c>
      <c r="AY326" s="79"/>
      <c r="AZ326" s="78" t="s">
        <v>789</v>
      </c>
      <c r="BA326" s="78" t="s">
        <v>789</v>
      </c>
      <c r="BB326" s="78" t="s">
        <v>789</v>
      </c>
      <c r="BC326" s="78" t="s">
        <v>789</v>
      </c>
      <c r="BD326" s="78" t="s">
        <v>789</v>
      </c>
      <c r="BE326" s="78" t="s">
        <v>789</v>
      </c>
      <c r="BF326" s="78" t="s">
        <v>789</v>
      </c>
      <c r="BG326" s="79"/>
      <c r="BH326" s="78" t="s">
        <v>789</v>
      </c>
      <c r="BI326" s="78" t="s">
        <v>789</v>
      </c>
      <c r="BJ326" s="78" t="s">
        <v>789</v>
      </c>
      <c r="BK326" s="78" t="s">
        <v>789</v>
      </c>
      <c r="BL326" s="78" t="s">
        <v>789</v>
      </c>
      <c r="BM326" s="78" t="s">
        <v>789</v>
      </c>
      <c r="BN326" s="79"/>
      <c r="BO326" s="78" t="s">
        <v>789</v>
      </c>
      <c r="BP326" s="78" t="s">
        <v>789</v>
      </c>
      <c r="BQ326" s="78" t="s">
        <v>789</v>
      </c>
      <c r="BR326" s="78" t="s">
        <v>789</v>
      </c>
      <c r="BS326" s="78" t="s">
        <v>789</v>
      </c>
      <c r="BT326" s="78" t="s">
        <v>789</v>
      </c>
      <c r="BU326"/>
      <c r="BV326" s="77"/>
      <c r="BW326" s="77"/>
      <c r="BX326" s="77"/>
      <c r="BY326" s="77"/>
      <c r="BZ326" s="77"/>
      <c r="CA326" s="77"/>
      <c r="CB326" s="77"/>
      <c r="CC326" s="77"/>
      <c r="CD326" s="77"/>
    </row>
    <row r="327" spans="1:82">
      <c r="A327" s="77" t="s">
        <v>1920</v>
      </c>
      <c r="B327" s="77">
        <v>259</v>
      </c>
      <c r="C327" s="77">
        <v>4</v>
      </c>
      <c r="D327" s="77">
        <v>16</v>
      </c>
      <c r="E327" s="77">
        <v>2007</v>
      </c>
      <c r="F327" s="77" t="s">
        <v>792</v>
      </c>
      <c r="G327" s="77" t="s">
        <v>1587</v>
      </c>
      <c r="H327" s="77" t="s">
        <v>1588</v>
      </c>
      <c r="I327" s="158"/>
      <c r="J327" s="78">
        <v>5482.8516679797158</v>
      </c>
      <c r="K327" s="78">
        <v>163.63635434831889</v>
      </c>
      <c r="L327" s="78">
        <v>452.75805400670629</v>
      </c>
      <c r="M327" s="78">
        <v>2109.2308083758012</v>
      </c>
      <c r="N327" s="78">
        <v>2544.023851711554</v>
      </c>
      <c r="O327" s="78">
        <v>1363.1202233461081</v>
      </c>
      <c r="P327" s="78">
        <v>955.36002936521936</v>
      </c>
      <c r="Q327" s="78">
        <v>68.818359186760603</v>
      </c>
      <c r="R327" s="78">
        <v>14.359473271341169</v>
      </c>
      <c r="S327" s="78">
        <v>117.83522042909</v>
      </c>
      <c r="T327" s="79"/>
      <c r="U327" s="78">
        <v>396008447</v>
      </c>
      <c r="V327" s="78">
        <v>50195</v>
      </c>
      <c r="W327" s="78">
        <v>3787</v>
      </c>
      <c r="X327" s="78">
        <v>370014</v>
      </c>
      <c r="Y327" s="78">
        <v>382789</v>
      </c>
      <c r="Z327" s="78">
        <v>674460</v>
      </c>
      <c r="AA327" s="78">
        <v>187087</v>
      </c>
      <c r="AB327" s="78">
        <v>1106340</v>
      </c>
      <c r="AC327" s="78">
        <v>2612031</v>
      </c>
      <c r="AD327" s="78">
        <v>117.83522042909</v>
      </c>
      <c r="AE327" s="79"/>
      <c r="AF327" s="78"/>
      <c r="AG327" s="78"/>
      <c r="AH327" s="78"/>
      <c r="AI327" s="78"/>
      <c r="AJ327" s="78"/>
      <c r="AK327" s="78"/>
      <c r="AL327" s="78"/>
      <c r="AM327" s="78"/>
      <c r="AN327" s="78"/>
      <c r="AO327" s="78"/>
      <c r="AP327" s="78"/>
      <c r="AQ327" s="79"/>
      <c r="AR327" s="78"/>
      <c r="AS327" s="78"/>
      <c r="AT327" s="78"/>
      <c r="AU327" s="78"/>
      <c r="AV327" s="78"/>
      <c r="AW327" s="78"/>
      <c r="AX327" s="78"/>
      <c r="AY327" s="79"/>
      <c r="AZ327" s="78"/>
      <c r="BA327" s="78"/>
      <c r="BB327" s="78"/>
      <c r="BC327" s="78"/>
      <c r="BD327" s="78"/>
      <c r="BE327" s="78"/>
      <c r="BF327" s="78"/>
      <c r="BG327" s="79"/>
      <c r="BH327" s="78" t="s">
        <v>789</v>
      </c>
      <c r="BI327" s="78" t="s">
        <v>789</v>
      </c>
      <c r="BJ327" s="78" t="s">
        <v>789</v>
      </c>
      <c r="BK327" s="78" t="s">
        <v>789</v>
      </c>
      <c r="BL327" s="78" t="s">
        <v>789</v>
      </c>
      <c r="BM327" s="78" t="s">
        <v>789</v>
      </c>
      <c r="BN327" s="79"/>
      <c r="BO327" s="78" t="s">
        <v>789</v>
      </c>
      <c r="BP327" s="78" t="s">
        <v>789</v>
      </c>
      <c r="BQ327" s="78" t="s">
        <v>789</v>
      </c>
      <c r="BR327" s="78" t="s">
        <v>789</v>
      </c>
      <c r="BS327" s="78" t="s">
        <v>789</v>
      </c>
      <c r="BT327" s="78" t="s">
        <v>789</v>
      </c>
      <c r="BU327"/>
      <c r="BV327" s="77"/>
      <c r="BW327" s="77"/>
      <c r="BX327" s="77"/>
      <c r="BY327" s="77"/>
      <c r="BZ327" s="77"/>
      <c r="CA327" s="77"/>
      <c r="CB327" s="77"/>
      <c r="CC327" s="77"/>
      <c r="CD327" s="77"/>
    </row>
    <row r="328" spans="1:82">
      <c r="A328" s="77" t="s">
        <v>1921</v>
      </c>
      <c r="B328" s="77">
        <v>260</v>
      </c>
      <c r="C328" s="77">
        <v>5</v>
      </c>
      <c r="D328" s="77">
        <v>16</v>
      </c>
      <c r="E328" s="77">
        <v>2008</v>
      </c>
      <c r="F328" s="77" t="s">
        <v>793</v>
      </c>
      <c r="G328" s="77" t="s">
        <v>1587</v>
      </c>
      <c r="H328" s="77" t="s">
        <v>1588</v>
      </c>
      <c r="I328" s="158"/>
      <c r="J328" s="78">
        <v>4653.5371125376396</v>
      </c>
      <c r="K328" s="78">
        <v>114.438358104597</v>
      </c>
      <c r="L328" s="78">
        <v>382.10004206079122</v>
      </c>
      <c r="M328" s="78">
        <v>2039.0953316461821</v>
      </c>
      <c r="N328" s="78">
        <v>2167.1639447283142</v>
      </c>
      <c r="O328" s="78">
        <v>1322.5245852864759</v>
      </c>
      <c r="P328" s="78">
        <v>930.76731348177168</v>
      </c>
      <c r="Q328" s="78">
        <v>67.416950470091393</v>
      </c>
      <c r="R328" s="78">
        <v>14.178999945225639</v>
      </c>
      <c r="S328" s="78">
        <v>117.21666531168999</v>
      </c>
      <c r="T328" s="79"/>
      <c r="U328" s="78">
        <v>394060955</v>
      </c>
      <c r="V328" s="78">
        <v>50195</v>
      </c>
      <c r="W328" s="78">
        <v>3787</v>
      </c>
      <c r="X328" s="78">
        <v>370014</v>
      </c>
      <c r="Y328" s="78">
        <v>385637</v>
      </c>
      <c r="Z328" s="78">
        <v>677341</v>
      </c>
      <c r="AA328" s="78">
        <v>182479</v>
      </c>
      <c r="AB328" s="78">
        <v>1101637</v>
      </c>
      <c r="AC328" s="78">
        <v>2678218</v>
      </c>
      <c r="AD328" s="78">
        <v>117.21666531168999</v>
      </c>
      <c r="AE328" s="79"/>
      <c r="AF328" s="78"/>
      <c r="AG328" s="78"/>
      <c r="AH328" s="78"/>
      <c r="AI328" s="78"/>
      <c r="AJ328" s="78"/>
      <c r="AK328" s="78"/>
      <c r="AL328" s="78"/>
      <c r="AM328" s="78"/>
      <c r="AN328" s="78"/>
      <c r="AO328" s="78"/>
      <c r="AP328" s="78"/>
      <c r="AQ328" s="79"/>
      <c r="AR328" s="78"/>
      <c r="AS328" s="78"/>
      <c r="AT328" s="78"/>
      <c r="AU328" s="78"/>
      <c r="AV328" s="78"/>
      <c r="AW328" s="78"/>
      <c r="AX328" s="78"/>
      <c r="AY328" s="79"/>
      <c r="AZ328" s="78"/>
      <c r="BA328" s="78"/>
      <c r="BB328" s="78"/>
      <c r="BC328" s="78"/>
      <c r="BD328" s="78"/>
      <c r="BE328" s="78"/>
      <c r="BF328" s="78"/>
      <c r="BG328" s="79"/>
      <c r="BH328" s="78" t="s">
        <v>789</v>
      </c>
      <c r="BI328" s="78" t="s">
        <v>789</v>
      </c>
      <c r="BJ328" s="78" t="s">
        <v>789</v>
      </c>
      <c r="BK328" s="78" t="s">
        <v>789</v>
      </c>
      <c r="BL328" s="78" t="s">
        <v>789</v>
      </c>
      <c r="BM328" s="78" t="s">
        <v>789</v>
      </c>
      <c r="BN328" s="79"/>
      <c r="BO328" s="78" t="s">
        <v>789</v>
      </c>
      <c r="BP328" s="78" t="s">
        <v>789</v>
      </c>
      <c r="BQ328" s="78" t="s">
        <v>789</v>
      </c>
      <c r="BR328" s="78" t="s">
        <v>789</v>
      </c>
      <c r="BS328" s="78" t="s">
        <v>789</v>
      </c>
      <c r="BT328" s="78" t="s">
        <v>789</v>
      </c>
      <c r="BU328"/>
      <c r="BV328" s="77"/>
      <c r="BW328" s="77"/>
      <c r="BX328" s="77"/>
      <c r="BY328" s="77"/>
      <c r="BZ328" s="77"/>
      <c r="CA328" s="77"/>
      <c r="CB328" s="77"/>
      <c r="CC328" s="77"/>
      <c r="CD328" s="77"/>
    </row>
    <row r="329" spans="1:82">
      <c r="A329" s="77" t="s">
        <v>1922</v>
      </c>
      <c r="B329" s="77">
        <v>261</v>
      </c>
      <c r="C329" s="77">
        <v>6</v>
      </c>
      <c r="D329" s="77">
        <v>16</v>
      </c>
      <c r="E329" s="77">
        <v>2009</v>
      </c>
      <c r="F329" s="77" t="s">
        <v>177</v>
      </c>
      <c r="G329" s="1029" t="s">
        <v>1587</v>
      </c>
      <c r="H329" s="77" t="s">
        <v>1588</v>
      </c>
      <c r="I329" s="158"/>
      <c r="J329" s="78">
        <v>3388.5175954901301</v>
      </c>
      <c r="K329" s="78">
        <v>94.782199035598381</v>
      </c>
      <c r="L329" s="78">
        <v>431.96800602586211</v>
      </c>
      <c r="M329" s="78">
        <v>1819.465744253265</v>
      </c>
      <c r="N329" s="78">
        <v>1727.7190165256161</v>
      </c>
      <c r="O329" s="78">
        <v>1346.9339314881061</v>
      </c>
      <c r="P329" s="78">
        <v>884.75795861733559</v>
      </c>
      <c r="Q329" s="78">
        <v>63.995108972934602</v>
      </c>
      <c r="R329" s="78">
        <v>12.113320485431849</v>
      </c>
      <c r="S329" s="78">
        <v>111.20238737920199</v>
      </c>
      <c r="T329" s="79"/>
      <c r="U329" s="78">
        <v>286821950</v>
      </c>
      <c r="V329" s="78">
        <v>48643</v>
      </c>
      <c r="W329" s="78">
        <v>6561</v>
      </c>
      <c r="X329" s="78">
        <v>390289</v>
      </c>
      <c r="Y329" s="78">
        <v>388425</v>
      </c>
      <c r="Z329" s="78">
        <v>680908</v>
      </c>
      <c r="AA329" s="78">
        <v>178075</v>
      </c>
      <c r="AB329" s="78">
        <v>1097736</v>
      </c>
      <c r="AC329" s="78">
        <v>2232166</v>
      </c>
      <c r="AD329" s="78">
        <v>111.20238737920199</v>
      </c>
      <c r="AE329" s="79"/>
      <c r="AF329" s="78"/>
      <c r="AG329" s="78"/>
      <c r="AH329" s="78"/>
      <c r="AI329" s="78"/>
      <c r="AJ329" s="78"/>
      <c r="AK329" s="78"/>
      <c r="AL329" s="78"/>
      <c r="AM329" s="78"/>
      <c r="AN329" s="78"/>
      <c r="AO329" s="78"/>
      <c r="AP329" s="78"/>
      <c r="AQ329" s="79"/>
      <c r="AR329" s="78"/>
      <c r="AS329" s="78"/>
      <c r="AT329" s="78"/>
      <c r="AU329" s="78"/>
      <c r="AV329" s="78"/>
      <c r="AW329" s="78"/>
      <c r="AX329" s="78"/>
      <c r="AY329" s="79"/>
      <c r="AZ329" s="78"/>
      <c r="BA329" s="78"/>
      <c r="BB329" s="78"/>
      <c r="BC329" s="78"/>
      <c r="BD329" s="78"/>
      <c r="BE329" s="78"/>
      <c r="BF329" s="78"/>
      <c r="BG329" s="79"/>
      <c r="BH329" s="78">
        <v>0</v>
      </c>
      <c r="BI329" s="78">
        <v>0</v>
      </c>
      <c r="BJ329" s="78">
        <v>3755.547</v>
      </c>
      <c r="BK329" s="78">
        <v>249.1</v>
      </c>
      <c r="BL329" s="78">
        <v>308.12299999999999</v>
      </c>
      <c r="BM329" s="78">
        <v>0</v>
      </c>
      <c r="BN329" s="79"/>
      <c r="BO329" s="78">
        <v>0</v>
      </c>
      <c r="BP329" s="78">
        <v>0</v>
      </c>
      <c r="BQ329" s="78">
        <v>150</v>
      </c>
      <c r="BR329" s="78">
        <v>2</v>
      </c>
      <c r="BS329" s="78">
        <v>34</v>
      </c>
      <c r="BT329" s="78">
        <v>0</v>
      </c>
      <c r="BU329"/>
      <c r="BV329" s="77">
        <v>3890.902</v>
      </c>
      <c r="BW329" s="77">
        <v>26.178999999999998</v>
      </c>
      <c r="BX329" s="77">
        <v>111.83799999999999</v>
      </c>
      <c r="BY329" s="77">
        <v>9.3230000000000004</v>
      </c>
      <c r="BZ329" s="77">
        <v>213.68899999999999</v>
      </c>
      <c r="CA329" s="77">
        <v>6.8540000000000001</v>
      </c>
      <c r="CB329" s="77">
        <v>45.165999999999997</v>
      </c>
      <c r="CC329" s="77">
        <v>8.8190000000000008</v>
      </c>
      <c r="CD329" s="77">
        <v>0</v>
      </c>
    </row>
    <row r="330" spans="1:82">
      <c r="A330" s="77" t="s">
        <v>1923</v>
      </c>
      <c r="B330" s="77">
        <v>262</v>
      </c>
      <c r="C330" s="77">
        <v>7</v>
      </c>
      <c r="D330" s="77">
        <v>16</v>
      </c>
      <c r="E330" s="77">
        <v>2010</v>
      </c>
      <c r="F330" s="77" t="s">
        <v>178</v>
      </c>
      <c r="G330" s="1029" t="s">
        <v>1587</v>
      </c>
      <c r="H330" s="77" t="s">
        <v>1588</v>
      </c>
      <c r="I330" s="158"/>
      <c r="J330" s="78">
        <v>3729.331594572006</v>
      </c>
      <c r="K330" s="78">
        <v>106.4284652264632</v>
      </c>
      <c r="L330" s="78">
        <v>404.09338049721418</v>
      </c>
      <c r="M330" s="78">
        <v>2109.4869211690361</v>
      </c>
      <c r="N330" s="78">
        <v>2078.4685514566158</v>
      </c>
      <c r="O330" s="78">
        <v>1348.8319573421591</v>
      </c>
      <c r="P330" s="78">
        <v>891.00627302225348</v>
      </c>
      <c r="Q330" s="78">
        <v>66.489993576622297</v>
      </c>
      <c r="R330" s="78">
        <v>14.48665621843343</v>
      </c>
      <c r="S330" s="78">
        <v>110.42626478307</v>
      </c>
      <c r="T330" s="79"/>
      <c r="U330" s="78">
        <v>322332346</v>
      </c>
      <c r="V330" s="78">
        <v>48643</v>
      </c>
      <c r="W330" s="78">
        <v>6561</v>
      </c>
      <c r="X330" s="78">
        <v>390289</v>
      </c>
      <c r="Y330" s="78">
        <v>391022</v>
      </c>
      <c r="Z330" s="78">
        <v>685036</v>
      </c>
      <c r="AA330" s="78">
        <v>174854</v>
      </c>
      <c r="AB330" s="78">
        <v>1092885</v>
      </c>
      <c r="AC330" s="78">
        <v>2529784</v>
      </c>
      <c r="AD330" s="78">
        <v>110.42626478307</v>
      </c>
      <c r="AE330" s="79"/>
      <c r="AF330" s="78"/>
      <c r="AG330" s="78"/>
      <c r="AH330" s="78"/>
      <c r="AI330" s="78"/>
      <c r="AJ330" s="78"/>
      <c r="AK330" s="78"/>
      <c r="AL330" s="78"/>
      <c r="AM330" s="78"/>
      <c r="AN330" s="78"/>
      <c r="AO330" s="78"/>
      <c r="AP330" s="78"/>
      <c r="AQ330" s="79"/>
      <c r="AR330" s="78"/>
      <c r="AS330" s="78"/>
      <c r="AT330" s="78"/>
      <c r="AU330" s="78"/>
      <c r="AV330" s="78"/>
      <c r="AW330" s="78"/>
      <c r="AX330" s="78"/>
      <c r="AY330" s="79"/>
      <c r="AZ330" s="78"/>
      <c r="BA330" s="78"/>
      <c r="BB330" s="78"/>
      <c r="BC330" s="78"/>
      <c r="BD330" s="78"/>
      <c r="BE330" s="78"/>
      <c r="BF330" s="78"/>
      <c r="BG330" s="79"/>
      <c r="BH330" s="78">
        <v>0</v>
      </c>
      <c r="BI330" s="78">
        <v>0</v>
      </c>
      <c r="BJ330" s="78">
        <v>3352.1849999999999</v>
      </c>
      <c r="BK330" s="78">
        <v>280.3</v>
      </c>
      <c r="BL330" s="78">
        <v>274.75700000000006</v>
      </c>
      <c r="BM330" s="78">
        <v>0</v>
      </c>
      <c r="BN330" s="79"/>
      <c r="BO330" s="78">
        <v>0</v>
      </c>
      <c r="BP330" s="78">
        <v>0</v>
      </c>
      <c r="BQ330" s="78">
        <v>155</v>
      </c>
      <c r="BR330" s="78">
        <v>2</v>
      </c>
      <c r="BS330" s="78">
        <v>35</v>
      </c>
      <c r="BT330" s="78">
        <v>0</v>
      </c>
      <c r="BU330"/>
      <c r="BV330" s="77">
        <v>3342.4850000000001</v>
      </c>
      <c r="BW330" s="77">
        <v>64.322000000000003</v>
      </c>
      <c r="BX330" s="77">
        <v>110.956</v>
      </c>
      <c r="BY330" s="77">
        <v>111.682</v>
      </c>
      <c r="BZ330" s="77">
        <v>230.55600000000001</v>
      </c>
      <c r="CA330" s="77">
        <v>7.8070000000000004</v>
      </c>
      <c r="CB330" s="77">
        <v>36.319000000000003</v>
      </c>
      <c r="CC330" s="77">
        <v>3.1150000000000002</v>
      </c>
      <c r="CD330" s="77">
        <v>0</v>
      </c>
    </row>
    <row r="331" spans="1:82">
      <c r="A331" s="77" t="s">
        <v>1924</v>
      </c>
      <c r="B331" s="77">
        <v>263</v>
      </c>
      <c r="C331" s="77">
        <v>8</v>
      </c>
      <c r="D331" s="77">
        <v>16</v>
      </c>
      <c r="E331" s="77">
        <v>2011</v>
      </c>
      <c r="F331" s="77" t="s">
        <v>179</v>
      </c>
      <c r="G331" s="77" t="s">
        <v>1587</v>
      </c>
      <c r="H331" s="77" t="s">
        <v>1588</v>
      </c>
      <c r="I331" s="158"/>
      <c r="J331" s="78">
        <v>4840.6188555905501</v>
      </c>
      <c r="K331" s="78">
        <v>146.9100444653881</v>
      </c>
      <c r="L331" s="78">
        <v>360.36321869476348</v>
      </c>
      <c r="M331" s="78">
        <v>2666.941945746179</v>
      </c>
      <c r="N331" s="78">
        <v>2635.786820763381</v>
      </c>
      <c r="O331" s="78">
        <v>1335.8924412895203</v>
      </c>
      <c r="P331" s="78">
        <v>855.60813676455518</v>
      </c>
      <c r="Q331" s="78">
        <v>76.320620751303593</v>
      </c>
      <c r="R331" s="78">
        <v>15.313042323345149</v>
      </c>
      <c r="S331" s="78">
        <v>109.62920898704</v>
      </c>
      <c r="T331" s="79"/>
      <c r="U331" s="78">
        <v>336529147</v>
      </c>
      <c r="V331" s="78">
        <v>48643</v>
      </c>
      <c r="W331" s="78">
        <v>6561</v>
      </c>
      <c r="X331" s="78">
        <v>390289</v>
      </c>
      <c r="Y331" s="78">
        <v>393868</v>
      </c>
      <c r="Z331" s="78">
        <v>693204</v>
      </c>
      <c r="AA331" s="78">
        <v>172904</v>
      </c>
      <c r="AB331" s="78">
        <v>1087544</v>
      </c>
      <c r="AC331" s="78">
        <v>2669672</v>
      </c>
      <c r="AD331" s="78">
        <v>109.62920898704</v>
      </c>
      <c r="AE331" s="79"/>
      <c r="AF331" s="78"/>
      <c r="AG331" s="78"/>
      <c r="AH331" s="78"/>
      <c r="AI331" s="78"/>
      <c r="AJ331" s="78"/>
      <c r="AK331" s="78"/>
      <c r="AL331" s="78"/>
      <c r="AM331" s="78"/>
      <c r="AN331" s="78"/>
      <c r="AO331" s="78"/>
      <c r="AP331" s="78"/>
      <c r="AQ331" s="79"/>
      <c r="AR331" s="78"/>
      <c r="AS331" s="78"/>
      <c r="AT331" s="78"/>
      <c r="AU331" s="78"/>
      <c r="AV331" s="78"/>
      <c r="AW331" s="78"/>
      <c r="AX331" s="78"/>
      <c r="AY331" s="79"/>
      <c r="AZ331" s="78"/>
      <c r="BA331" s="78"/>
      <c r="BB331" s="78"/>
      <c r="BC331" s="78"/>
      <c r="BD331" s="78"/>
      <c r="BE331" s="78"/>
      <c r="BF331" s="78"/>
      <c r="BG331" s="79"/>
      <c r="BH331" s="78">
        <v>0</v>
      </c>
      <c r="BI331" s="78">
        <v>0</v>
      </c>
      <c r="BJ331" s="78">
        <v>3456.8679999999999</v>
      </c>
      <c r="BK331" s="78">
        <v>327.3</v>
      </c>
      <c r="BL331" s="78">
        <v>347.66600000000005</v>
      </c>
      <c r="BM331" s="78">
        <v>0</v>
      </c>
      <c r="BN331" s="79"/>
      <c r="BO331" s="78">
        <v>0</v>
      </c>
      <c r="BP331" s="78">
        <v>0</v>
      </c>
      <c r="BQ331" s="78">
        <v>159</v>
      </c>
      <c r="BR331" s="78">
        <v>2</v>
      </c>
      <c r="BS331" s="78">
        <v>38</v>
      </c>
      <c r="BT331" s="78">
        <v>0</v>
      </c>
      <c r="BU331"/>
      <c r="BV331" s="77">
        <v>3569.152</v>
      </c>
      <c r="BW331" s="77">
        <v>58.567999999999998</v>
      </c>
      <c r="BX331" s="77">
        <v>180.21</v>
      </c>
      <c r="BY331" s="77">
        <v>34.941000000000003</v>
      </c>
      <c r="BZ331" s="77">
        <v>239.19399999999999</v>
      </c>
      <c r="CA331" s="77">
        <v>0</v>
      </c>
      <c r="CB331" s="77">
        <v>0</v>
      </c>
      <c r="CC331" s="77">
        <v>49.768999999999998</v>
      </c>
      <c r="CD331" s="77">
        <v>0</v>
      </c>
    </row>
    <row r="332" spans="1:82">
      <c r="A332" s="77" t="s">
        <v>1925</v>
      </c>
      <c r="B332" s="77">
        <v>264</v>
      </c>
      <c r="C332" s="77">
        <v>9</v>
      </c>
      <c r="D332" s="77">
        <v>16</v>
      </c>
      <c r="E332" s="77">
        <v>2012</v>
      </c>
      <c r="F332" s="77" t="s">
        <v>180</v>
      </c>
      <c r="G332" s="77" t="s">
        <v>1587</v>
      </c>
      <c r="H332" s="77" t="s">
        <v>1588</v>
      </c>
      <c r="I332" s="158"/>
      <c r="J332" s="78">
        <v>4836.184005770232</v>
      </c>
      <c r="K332" s="78">
        <v>132.83689496584071</v>
      </c>
      <c r="L332" s="78">
        <v>350.65211893169851</v>
      </c>
      <c r="M332" s="78">
        <v>2579.7788821966678</v>
      </c>
      <c r="N332" s="78">
        <v>2823.652296733088</v>
      </c>
      <c r="O332" s="78">
        <v>1340.1385380702795</v>
      </c>
      <c r="P332" s="78">
        <v>845.59107641167884</v>
      </c>
      <c r="Q332" s="78">
        <v>83.476115781104795</v>
      </c>
      <c r="R332" s="78">
        <v>16.130556288652208</v>
      </c>
      <c r="S332" s="78">
        <v>126.90481205054</v>
      </c>
      <c r="T332" s="79"/>
      <c r="U332" s="78">
        <v>331246584</v>
      </c>
      <c r="V332" s="78">
        <v>48643</v>
      </c>
      <c r="W332" s="78">
        <v>6561</v>
      </c>
      <c r="X332" s="78">
        <v>390289</v>
      </c>
      <c r="Y332" s="78">
        <v>403627</v>
      </c>
      <c r="Z332" s="78">
        <v>700923</v>
      </c>
      <c r="AA332" s="78">
        <v>169913</v>
      </c>
      <c r="AB332" s="78">
        <v>1094827</v>
      </c>
      <c r="AC332" s="78">
        <v>2739359</v>
      </c>
      <c r="AD332" s="78">
        <v>126.90481205054</v>
      </c>
      <c r="AE332" s="79"/>
      <c r="AF332" s="78"/>
      <c r="AG332" s="78"/>
      <c r="AH332" s="78"/>
      <c r="AI332" s="78"/>
      <c r="AJ332" s="78"/>
      <c r="AK332" s="78"/>
      <c r="AL332" s="78"/>
      <c r="AM332" s="78"/>
      <c r="AN332" s="78"/>
      <c r="AO332" s="78"/>
      <c r="AP332" s="78"/>
      <c r="AQ332" s="79"/>
      <c r="AR332" s="78"/>
      <c r="AS332" s="78"/>
      <c r="AT332" s="78"/>
      <c r="AU332" s="78"/>
      <c r="AV332" s="78"/>
      <c r="AW332" s="78"/>
      <c r="AX332" s="78"/>
      <c r="AY332" s="79"/>
      <c r="AZ332" s="78"/>
      <c r="BA332" s="78"/>
      <c r="BB332" s="78"/>
      <c r="BC332" s="78"/>
      <c r="BD332" s="78"/>
      <c r="BE332" s="78"/>
      <c r="BF332" s="78"/>
      <c r="BG332" s="79"/>
      <c r="BH332" s="78">
        <v>0</v>
      </c>
      <c r="BI332" s="78">
        <v>0</v>
      </c>
      <c r="BJ332" s="78">
        <v>4265.8670000000002</v>
      </c>
      <c r="BK332" s="78">
        <v>341.86</v>
      </c>
      <c r="BL332" s="78">
        <v>434.26100000000002</v>
      </c>
      <c r="BM332" s="78">
        <v>0</v>
      </c>
      <c r="BN332" s="79"/>
      <c r="BO332" s="78">
        <v>0</v>
      </c>
      <c r="BP332" s="78">
        <v>0</v>
      </c>
      <c r="BQ332" s="78">
        <v>163</v>
      </c>
      <c r="BR332" s="78">
        <v>3</v>
      </c>
      <c r="BS332" s="78">
        <v>39</v>
      </c>
      <c r="BT332" s="78">
        <v>0</v>
      </c>
      <c r="BU332"/>
      <c r="BV332" s="77">
        <v>4527.4399999999996</v>
      </c>
      <c r="BW332" s="77">
        <v>67</v>
      </c>
      <c r="BX332" s="77">
        <v>182.74100000000001</v>
      </c>
      <c r="BY332" s="77">
        <v>16.309000000000001</v>
      </c>
      <c r="BZ332" s="77">
        <v>201.28100000000001</v>
      </c>
      <c r="CA332" s="77">
        <v>3.206</v>
      </c>
      <c r="CB332" s="77">
        <v>44.011000000000003</v>
      </c>
      <c r="CC332" s="77">
        <v>0</v>
      </c>
      <c r="CD332" s="77">
        <v>0</v>
      </c>
    </row>
    <row r="333" spans="1:82">
      <c r="A333" s="77" t="s">
        <v>1926</v>
      </c>
      <c r="B333" s="77">
        <v>265</v>
      </c>
      <c r="C333" s="77">
        <v>10</v>
      </c>
      <c r="D333" s="77">
        <v>16</v>
      </c>
      <c r="E333" s="77">
        <v>2013</v>
      </c>
      <c r="F333" s="77" t="s">
        <v>181</v>
      </c>
      <c r="G333" s="77" t="s">
        <v>1587</v>
      </c>
      <c r="H333" s="77" t="s">
        <v>1588</v>
      </c>
      <c r="I333" s="158"/>
      <c r="J333" s="78">
        <v>4622.7856806434374</v>
      </c>
      <c r="K333" s="78">
        <v>106.19907514163459</v>
      </c>
      <c r="L333" s="78">
        <v>321.03021052225591</v>
      </c>
      <c r="M333" s="78">
        <v>2475.6274998365488</v>
      </c>
      <c r="N333" s="78">
        <v>2443.3024079838301</v>
      </c>
      <c r="O333" s="78">
        <v>1297.5177577791376</v>
      </c>
      <c r="P333" s="78">
        <v>840.61484507472017</v>
      </c>
      <c r="Q333" s="78">
        <v>84.441530328623998</v>
      </c>
      <c r="R333" s="78">
        <v>16.431895172507161</v>
      </c>
      <c r="S333" s="78">
        <v>118.48762287034</v>
      </c>
      <c r="T333" s="79"/>
      <c r="U333" s="78">
        <v>333141751</v>
      </c>
      <c r="V333" s="78">
        <v>48643</v>
      </c>
      <c r="W333" s="78">
        <v>6561</v>
      </c>
      <c r="X333" s="78">
        <v>390289</v>
      </c>
      <c r="Y333" s="78">
        <v>405987</v>
      </c>
      <c r="Z333" s="78">
        <v>708931</v>
      </c>
      <c r="AA333" s="78">
        <v>168279</v>
      </c>
      <c r="AB333" s="78">
        <v>1091612</v>
      </c>
      <c r="AC333" s="78">
        <v>2723945</v>
      </c>
      <c r="AD333" s="78">
        <v>118.48762287034</v>
      </c>
      <c r="AE333" s="79"/>
      <c r="AF333" s="78"/>
      <c r="AG333" s="78"/>
      <c r="AH333" s="78"/>
      <c r="AI333" s="78"/>
      <c r="AJ333" s="78"/>
      <c r="AK333" s="78"/>
      <c r="AL333" s="78"/>
      <c r="AM333" s="78"/>
      <c r="AN333" s="78"/>
      <c r="AO333" s="78"/>
      <c r="AP333" s="78"/>
      <c r="AQ333" s="79"/>
      <c r="AR333" s="78"/>
      <c r="AS333" s="78"/>
      <c r="AT333" s="78"/>
      <c r="AU333" s="78"/>
      <c r="AV333" s="78"/>
      <c r="AW333" s="78"/>
      <c r="AX333" s="78"/>
      <c r="AY333" s="79"/>
      <c r="AZ333" s="78"/>
      <c r="BA333" s="78"/>
      <c r="BB333" s="78"/>
      <c r="BC333" s="78"/>
      <c r="BD333" s="78"/>
      <c r="BE333" s="78"/>
      <c r="BF333" s="78"/>
      <c r="BG333" s="79"/>
      <c r="BH333" s="78">
        <v>0</v>
      </c>
      <c r="BI333" s="78">
        <v>0</v>
      </c>
      <c r="BJ333" s="78">
        <v>4363.4629999999997</v>
      </c>
      <c r="BK333" s="78">
        <v>348.3</v>
      </c>
      <c r="BL333" s="78">
        <v>426.154</v>
      </c>
      <c r="BM333" s="78">
        <v>0</v>
      </c>
      <c r="BN333" s="79"/>
      <c r="BO333" s="78">
        <v>0</v>
      </c>
      <c r="BP333" s="78">
        <v>0</v>
      </c>
      <c r="BQ333" s="78">
        <v>167</v>
      </c>
      <c r="BR333" s="78">
        <v>2</v>
      </c>
      <c r="BS333" s="78">
        <v>39</v>
      </c>
      <c r="BT333" s="78">
        <v>0</v>
      </c>
      <c r="BU333"/>
      <c r="BV333" s="77">
        <v>4630.5360000000001</v>
      </c>
      <c r="BW333" s="77">
        <v>74.543999999999997</v>
      </c>
      <c r="BX333" s="77">
        <v>178.61600000000001</v>
      </c>
      <c r="BY333" s="77">
        <v>13.897</v>
      </c>
      <c r="BZ333" s="77">
        <v>218.73</v>
      </c>
      <c r="CA333" s="77">
        <v>0</v>
      </c>
      <c r="CB333" s="77">
        <v>21.594000000000001</v>
      </c>
      <c r="CC333" s="77">
        <v>0</v>
      </c>
      <c r="CD333" s="77">
        <v>0</v>
      </c>
    </row>
    <row r="334" spans="1:82">
      <c r="A334" s="77" t="s">
        <v>1927</v>
      </c>
      <c r="B334" s="77">
        <v>266</v>
      </c>
      <c r="C334" s="77">
        <v>11</v>
      </c>
      <c r="D334" s="77">
        <v>16</v>
      </c>
      <c r="E334" s="77">
        <v>2014</v>
      </c>
      <c r="F334" s="77" t="s">
        <v>182</v>
      </c>
      <c r="G334" s="77" t="s">
        <v>1587</v>
      </c>
      <c r="H334" s="77" t="s">
        <v>1588</v>
      </c>
      <c r="I334" s="158"/>
      <c r="J334" s="78">
        <v>4785.6898618203541</v>
      </c>
      <c r="K334" s="78">
        <v>110.07495524935339</v>
      </c>
      <c r="L334" s="78">
        <v>283.44885688081791</v>
      </c>
      <c r="M334" s="78">
        <v>2397.5297322213</v>
      </c>
      <c r="N334" s="78">
        <v>2395.2064312039779</v>
      </c>
      <c r="O334" s="78">
        <v>1241.3636610138569</v>
      </c>
      <c r="P334" s="78">
        <v>834.45450561721429</v>
      </c>
      <c r="Q334" s="78">
        <v>80.578587561697105</v>
      </c>
      <c r="R334" s="78">
        <v>16.363503236511342</v>
      </c>
      <c r="S334" s="78">
        <v>100.8514296755708</v>
      </c>
      <c r="T334" s="79"/>
      <c r="U334" s="78">
        <v>356722286</v>
      </c>
      <c r="V334" s="78">
        <v>41946</v>
      </c>
      <c r="W334" s="78">
        <v>6634</v>
      </c>
      <c r="X334" s="78">
        <v>373878</v>
      </c>
      <c r="Y334" s="78">
        <v>408370</v>
      </c>
      <c r="Z334" s="78">
        <v>714348</v>
      </c>
      <c r="AA334" s="78">
        <v>166182</v>
      </c>
      <c r="AB334" s="78">
        <v>1085710</v>
      </c>
      <c r="AC334" s="78">
        <v>2721137</v>
      </c>
      <c r="AD334" s="78">
        <v>100.8514296755708</v>
      </c>
      <c r="AE334" s="79"/>
      <c r="AF334" s="78"/>
      <c r="AG334" s="78"/>
      <c r="AH334" s="78"/>
      <c r="AI334" s="78"/>
      <c r="AJ334" s="78"/>
      <c r="AK334" s="78"/>
      <c r="AL334" s="78"/>
      <c r="AM334" s="78"/>
      <c r="AN334" s="78"/>
      <c r="AO334" s="78"/>
      <c r="AP334" s="78"/>
      <c r="AQ334" s="79"/>
      <c r="AR334" s="78">
        <v>9980</v>
      </c>
      <c r="AS334" s="78">
        <v>1620</v>
      </c>
      <c r="AT334" s="78">
        <v>2</v>
      </c>
      <c r="AU334" s="78">
        <v>16</v>
      </c>
      <c r="AV334" s="78">
        <v>0</v>
      </c>
      <c r="AW334" s="78">
        <v>3</v>
      </c>
      <c r="AX334" s="78"/>
      <c r="AY334" s="79"/>
      <c r="AZ334" s="78">
        <v>42125.327999999987</v>
      </c>
      <c r="BA334" s="78">
        <v>97728.030000000013</v>
      </c>
      <c r="BB334" s="78">
        <v>3300</v>
      </c>
      <c r="BC334" s="78">
        <v>21378.5</v>
      </c>
      <c r="BD334" s="78">
        <v>0</v>
      </c>
      <c r="BE334" s="78">
        <v>14320</v>
      </c>
      <c r="BF334" s="78"/>
      <c r="BG334" s="79"/>
      <c r="BH334" s="78">
        <v>0</v>
      </c>
      <c r="BI334" s="78">
        <v>0</v>
      </c>
      <c r="BJ334" s="78">
        <v>4234.7830000000004</v>
      </c>
      <c r="BK334" s="78">
        <v>322.89999999999998</v>
      </c>
      <c r="BL334" s="78">
        <v>401.00900000000001</v>
      </c>
      <c r="BM334" s="78">
        <v>0</v>
      </c>
      <c r="BN334" s="79"/>
      <c r="BO334" s="78">
        <v>0</v>
      </c>
      <c r="BP334" s="78">
        <v>0</v>
      </c>
      <c r="BQ334" s="78">
        <v>172</v>
      </c>
      <c r="BR334" s="78">
        <v>2</v>
      </c>
      <c r="BS334" s="78">
        <v>37</v>
      </c>
      <c r="BT334" s="78">
        <v>0</v>
      </c>
      <c r="BU334"/>
      <c r="BV334" s="77">
        <v>4444.7690000000002</v>
      </c>
      <c r="BW334" s="77">
        <v>78.438000000000002</v>
      </c>
      <c r="BX334" s="77">
        <v>167.005</v>
      </c>
      <c r="BY334" s="77">
        <v>10.007</v>
      </c>
      <c r="BZ334" s="77">
        <v>236.43899999999999</v>
      </c>
      <c r="CA334" s="77">
        <v>0</v>
      </c>
      <c r="CB334" s="77">
        <v>22.033999999999999</v>
      </c>
      <c r="CC334" s="77">
        <v>0</v>
      </c>
      <c r="CD334" s="77">
        <v>0</v>
      </c>
    </row>
    <row r="335" spans="1:82">
      <c r="A335" s="77" t="s">
        <v>1928</v>
      </c>
      <c r="B335" s="77">
        <v>267</v>
      </c>
      <c r="C335" s="77">
        <v>12</v>
      </c>
      <c r="D335" s="77">
        <v>16</v>
      </c>
      <c r="E335" s="77">
        <v>2015</v>
      </c>
      <c r="F335" s="77" t="s">
        <v>183</v>
      </c>
      <c r="G335" s="77" t="s">
        <v>1587</v>
      </c>
      <c r="H335" s="77" t="s">
        <v>1588</v>
      </c>
      <c r="I335" s="158"/>
      <c r="J335" s="78">
        <v>4347.4244701470961</v>
      </c>
      <c r="K335" s="78">
        <v>103.8147402450234</v>
      </c>
      <c r="L335" s="78">
        <v>266.31545911875702</v>
      </c>
      <c r="M335" s="78">
        <v>2162.142324128919</v>
      </c>
      <c r="N335" s="78">
        <v>2289.3233987679291</v>
      </c>
      <c r="O335" s="78">
        <v>1235.1762726683871</v>
      </c>
      <c r="P335" s="78">
        <v>824.26415893888986</v>
      </c>
      <c r="Q335" s="78">
        <v>78.478013971350606</v>
      </c>
      <c r="R335" s="78">
        <v>14.392400343395661</v>
      </c>
      <c r="S335" s="78">
        <v>57.75218742265001</v>
      </c>
      <c r="T335" s="79"/>
      <c r="U335" s="78">
        <v>381162510</v>
      </c>
      <c r="V335" s="78">
        <v>41946</v>
      </c>
      <c r="W335" s="78">
        <v>6634</v>
      </c>
      <c r="X335" s="78">
        <v>373878</v>
      </c>
      <c r="Y335" s="78">
        <v>411570</v>
      </c>
      <c r="Z335" s="78">
        <v>717628</v>
      </c>
      <c r="AA335" s="78">
        <v>164023</v>
      </c>
      <c r="AB335" s="78">
        <v>1080160</v>
      </c>
      <c r="AC335" s="78">
        <v>2460146</v>
      </c>
      <c r="AD335" s="78">
        <v>57.75218742265001</v>
      </c>
      <c r="AE335" s="79"/>
      <c r="AF335" s="78">
        <v>4579505689.4697771</v>
      </c>
      <c r="AG335" s="78">
        <v>74341486.843434334</v>
      </c>
      <c r="AH335" s="78">
        <v>34555462.265568331</v>
      </c>
      <c r="AI335" s="78">
        <v>2281018498.4355721</v>
      </c>
      <c r="AJ335" s="78">
        <v>3036701122.9543271</v>
      </c>
      <c r="AK335" s="78"/>
      <c r="AL335" s="78"/>
      <c r="AM335" s="78">
        <v>148031396.8992179</v>
      </c>
      <c r="AN335" s="78"/>
      <c r="AO335" s="78"/>
      <c r="AP335" s="78">
        <v>10154153656.867897</v>
      </c>
      <c r="AQ335" s="79"/>
      <c r="AR335" s="78">
        <v>10813</v>
      </c>
      <c r="AS335" s="78">
        <v>2169</v>
      </c>
      <c r="AT335" s="78">
        <v>2</v>
      </c>
      <c r="AU335" s="78">
        <v>20</v>
      </c>
      <c r="AV335" s="78">
        <v>0</v>
      </c>
      <c r="AW335" s="78">
        <v>5</v>
      </c>
      <c r="AX335" s="78"/>
      <c r="AY335" s="79"/>
      <c r="AZ335" s="78">
        <v>46034.035000000011</v>
      </c>
      <c r="BA335" s="78">
        <v>154051.17000000001</v>
      </c>
      <c r="BB335" s="78">
        <v>3300</v>
      </c>
      <c r="BC335" s="78">
        <v>23234.7</v>
      </c>
      <c r="BD335" s="78">
        <v>0</v>
      </c>
      <c r="BE335" s="78">
        <v>20265</v>
      </c>
      <c r="BF335" s="78"/>
      <c r="BG335" s="79"/>
      <c r="BH335" s="78">
        <v>0</v>
      </c>
      <c r="BI335" s="78">
        <v>0</v>
      </c>
      <c r="BJ335" s="78">
        <v>4231.5600000000004</v>
      </c>
      <c r="BK335" s="78">
        <v>335.6</v>
      </c>
      <c r="BL335" s="78">
        <v>384.488</v>
      </c>
      <c r="BM335" s="78">
        <v>0</v>
      </c>
      <c r="BN335" s="79"/>
      <c r="BO335" s="78">
        <v>0</v>
      </c>
      <c r="BP335" s="78">
        <v>0</v>
      </c>
      <c r="BQ335" s="78">
        <v>174</v>
      </c>
      <c r="BR335" s="78">
        <v>2</v>
      </c>
      <c r="BS335" s="78">
        <v>35</v>
      </c>
      <c r="BT335" s="78">
        <v>0</v>
      </c>
      <c r="BU335"/>
      <c r="BV335" s="77">
        <v>4450.03</v>
      </c>
      <c r="BW335" s="77">
        <v>79.905000000000001</v>
      </c>
      <c r="BX335" s="77">
        <v>163.304</v>
      </c>
      <c r="BY335" s="77">
        <v>2.7829999999999999</v>
      </c>
      <c r="BZ335" s="77">
        <v>214.97300000000001</v>
      </c>
      <c r="CA335" s="77">
        <v>0</v>
      </c>
      <c r="CB335" s="77">
        <v>40.652999999999999</v>
      </c>
      <c r="CC335" s="77">
        <v>0</v>
      </c>
      <c r="CD335" s="77">
        <v>0</v>
      </c>
    </row>
    <row r="336" spans="1:82">
      <c r="A336" s="77" t="s">
        <v>1929</v>
      </c>
      <c r="B336" s="77">
        <v>268</v>
      </c>
      <c r="C336" s="77">
        <v>13</v>
      </c>
      <c r="D336" s="77">
        <v>16</v>
      </c>
      <c r="E336" s="77">
        <v>2016</v>
      </c>
      <c r="F336" s="77" t="s">
        <v>156</v>
      </c>
      <c r="G336" s="77" t="s">
        <v>1587</v>
      </c>
      <c r="H336" s="77" t="s">
        <v>1588</v>
      </c>
      <c r="I336" s="158"/>
      <c r="J336" s="78">
        <v>4341.0006046318713</v>
      </c>
      <c r="K336" s="78">
        <v>104.63813317201203</v>
      </c>
      <c r="L336" s="78">
        <v>310.41699492578891</v>
      </c>
      <c r="M336" s="78">
        <v>1805.5890063577299</v>
      </c>
      <c r="N336" s="78">
        <v>2240.201994365676</v>
      </c>
      <c r="O336" s="78">
        <v>1227.2025381989904</v>
      </c>
      <c r="P336" s="78">
        <v>822.25608906689763</v>
      </c>
      <c r="Q336" s="78">
        <v>75.908593491937921</v>
      </c>
      <c r="R336" s="78">
        <v>12.816726191279766</v>
      </c>
      <c r="S336" s="78">
        <v>107.63301551872</v>
      </c>
      <c r="T336" s="79"/>
      <c r="U336" s="78">
        <v>367704902</v>
      </c>
      <c r="V336" s="78">
        <v>41946</v>
      </c>
      <c r="W336" s="78">
        <v>6634</v>
      </c>
      <c r="X336" s="78">
        <v>373878</v>
      </c>
      <c r="Y336" s="78">
        <v>414865</v>
      </c>
      <c r="Z336" s="78">
        <v>721760</v>
      </c>
      <c r="AA336" s="78">
        <v>169233</v>
      </c>
      <c r="AB336" s="78">
        <v>1074705</v>
      </c>
      <c r="AC336" s="78">
        <v>2188970.6722820471</v>
      </c>
      <c r="AD336" s="78">
        <v>107.63301551872</v>
      </c>
      <c r="AE336" s="79"/>
      <c r="AF336" s="78">
        <v>4635117685.4565821</v>
      </c>
      <c r="AG336" s="78">
        <v>70454380.113244727</v>
      </c>
      <c r="AH336" s="78">
        <v>31705524.867177781</v>
      </c>
      <c r="AI336" s="78">
        <v>2191147081.5019689</v>
      </c>
      <c r="AJ336" s="78">
        <v>2885889104.5679531</v>
      </c>
      <c r="AK336" s="78"/>
      <c r="AL336" s="78"/>
      <c r="AM336" s="78">
        <v>147398237.1026732</v>
      </c>
      <c r="AN336" s="78"/>
      <c r="AO336" s="78"/>
      <c r="AP336" s="78">
        <v>9961712013.6096001</v>
      </c>
      <c r="AQ336" s="79"/>
      <c r="AR336" s="78">
        <v>11925</v>
      </c>
      <c r="AS336" s="78">
        <v>2475</v>
      </c>
      <c r="AT336" s="78">
        <v>2</v>
      </c>
      <c r="AU336" s="78">
        <v>27</v>
      </c>
      <c r="AV336" s="78">
        <v>0</v>
      </c>
      <c r="AW336" s="78">
        <v>5</v>
      </c>
      <c r="AX336" s="78"/>
      <c r="AY336" s="79"/>
      <c r="AZ336" s="78">
        <v>51536.281999999999</v>
      </c>
      <c r="BA336" s="78">
        <v>179996.37</v>
      </c>
      <c r="BB336" s="78">
        <v>3300</v>
      </c>
      <c r="BC336" s="78">
        <v>24584.2</v>
      </c>
      <c r="BD336" s="78">
        <v>0</v>
      </c>
      <c r="BE336" s="78">
        <v>20265</v>
      </c>
      <c r="BF336" s="78"/>
      <c r="BG336" s="79"/>
      <c r="BH336" s="78">
        <v>10.856999999999999</v>
      </c>
      <c r="BI336" s="78">
        <v>0</v>
      </c>
      <c r="BJ336" s="78">
        <v>4219.216891</v>
      </c>
      <c r="BK336" s="78">
        <v>346.8</v>
      </c>
      <c r="BL336" s="78">
        <v>389.464</v>
      </c>
      <c r="BM336" s="78">
        <v>0</v>
      </c>
      <c r="BN336" s="79"/>
      <c r="BO336" s="78">
        <v>2</v>
      </c>
      <c r="BP336" s="78">
        <v>0</v>
      </c>
      <c r="BQ336" s="78">
        <v>170</v>
      </c>
      <c r="BR336" s="78">
        <v>2</v>
      </c>
      <c r="BS336" s="78">
        <v>38</v>
      </c>
      <c r="BT336" s="78">
        <v>0</v>
      </c>
      <c r="BU336"/>
      <c r="BV336" s="77">
        <v>4342.0118910000001</v>
      </c>
      <c r="BW336" s="77">
        <v>78.411000000000001</v>
      </c>
      <c r="BX336" s="77">
        <v>233.512</v>
      </c>
      <c r="BY336" s="77">
        <v>2.9550000000000001</v>
      </c>
      <c r="BZ336" s="77">
        <v>234.94300000000001</v>
      </c>
      <c r="CA336" s="77">
        <v>0</v>
      </c>
      <c r="CB336" s="77">
        <v>70.552000000000007</v>
      </c>
      <c r="CC336" s="77">
        <v>0</v>
      </c>
      <c r="CD336" s="77">
        <v>3.9529999999999998</v>
      </c>
    </row>
    <row r="337" spans="1:82">
      <c r="A337" s="77" t="s">
        <v>1930</v>
      </c>
      <c r="B337" s="77">
        <v>269</v>
      </c>
      <c r="C337" s="77">
        <v>14</v>
      </c>
      <c r="D337" s="77">
        <v>16</v>
      </c>
      <c r="E337" s="77">
        <v>2017</v>
      </c>
      <c r="F337" s="77" t="s">
        <v>157</v>
      </c>
      <c r="G337" s="77" t="s">
        <v>1587</v>
      </c>
      <c r="H337" s="77" t="s">
        <v>1588</v>
      </c>
      <c r="I337" s="158"/>
      <c r="J337" s="78">
        <v>4070.9903081341636</v>
      </c>
      <c r="K337" s="78">
        <v>97.179415622616474</v>
      </c>
      <c r="L337" s="78">
        <v>281.97771919648687</v>
      </c>
      <c r="M337" s="78">
        <v>1741.28125754594</v>
      </c>
      <c r="N337" s="78">
        <v>2297.6784753286211</v>
      </c>
      <c r="O337" s="78">
        <v>1212.2804577571837</v>
      </c>
      <c r="P337" s="78">
        <v>811.36972860895742</v>
      </c>
      <c r="Q337" s="78">
        <v>73.050603410691906</v>
      </c>
      <c r="R337" s="78">
        <v>14.000385558997575</v>
      </c>
      <c r="S337" s="78">
        <v>110.71003936576999</v>
      </c>
      <c r="T337" s="79"/>
      <c r="U337" s="78">
        <v>386354385</v>
      </c>
      <c r="V337" s="78">
        <v>41946</v>
      </c>
      <c r="W337" s="78">
        <v>6634</v>
      </c>
      <c r="X337" s="78">
        <v>373878</v>
      </c>
      <c r="Y337" s="78">
        <v>418653</v>
      </c>
      <c r="Z337" s="78">
        <v>724811</v>
      </c>
      <c r="AA337" s="78">
        <v>168057</v>
      </c>
      <c r="AB337" s="78">
        <v>1069512</v>
      </c>
      <c r="AC337" s="78">
        <v>2438573</v>
      </c>
      <c r="AD337" s="78">
        <v>110.71003936577</v>
      </c>
      <c r="AE337" s="79"/>
      <c r="AF337" s="78">
        <v>4708223313.4702988</v>
      </c>
      <c r="AG337" s="78">
        <v>68374537.142310992</v>
      </c>
      <c r="AH337" s="78">
        <v>41267987.098957501</v>
      </c>
      <c r="AI337" s="78">
        <v>2305319902.1483049</v>
      </c>
      <c r="AJ337" s="78">
        <v>3064363520.106503</v>
      </c>
      <c r="AK337" s="78"/>
      <c r="AL337" s="78"/>
      <c r="AM337" s="78">
        <v>146915528.88920751</v>
      </c>
      <c r="AN337" s="78"/>
      <c r="AO337" s="78"/>
      <c r="AP337" s="78">
        <v>10334464788.855583</v>
      </c>
      <c r="AQ337" s="79"/>
      <c r="AR337" s="78">
        <v>12870</v>
      </c>
      <c r="AS337" s="78">
        <v>2681</v>
      </c>
      <c r="AT337" s="78">
        <v>2</v>
      </c>
      <c r="AU337" s="78">
        <v>35</v>
      </c>
      <c r="AV337" s="78">
        <v>0</v>
      </c>
      <c r="AW337" s="78">
        <v>5</v>
      </c>
      <c r="AX337" s="78"/>
      <c r="AY337" s="79"/>
      <c r="AZ337" s="78">
        <v>56422.612999999998</v>
      </c>
      <c r="BA337" s="78">
        <v>201795.37</v>
      </c>
      <c r="BB337" s="78">
        <v>3300</v>
      </c>
      <c r="BC337" s="78">
        <v>25442.2</v>
      </c>
      <c r="BD337" s="78">
        <v>0</v>
      </c>
      <c r="BE337" s="78">
        <v>20265</v>
      </c>
      <c r="BF337" s="78"/>
      <c r="BG337" s="79"/>
      <c r="BH337" s="78">
        <v>13.537000000000001</v>
      </c>
      <c r="BI337" s="78">
        <v>0</v>
      </c>
      <c r="BJ337" s="78">
        <v>4375.8760000000002</v>
      </c>
      <c r="BK337" s="78">
        <v>341.1</v>
      </c>
      <c r="BL337" s="78">
        <v>413.97300000000007</v>
      </c>
      <c r="BM337" s="78">
        <v>0</v>
      </c>
      <c r="BN337" s="79"/>
      <c r="BO337" s="78">
        <v>2</v>
      </c>
      <c r="BP337" s="78">
        <v>0</v>
      </c>
      <c r="BQ337" s="78">
        <v>173</v>
      </c>
      <c r="BR337" s="78">
        <v>2</v>
      </c>
      <c r="BS337" s="78">
        <v>38</v>
      </c>
      <c r="BT337" s="78">
        <v>0</v>
      </c>
      <c r="BU337"/>
      <c r="BV337" s="77">
        <v>4540.6329999999998</v>
      </c>
      <c r="BW337" s="77">
        <v>67.135999999999996</v>
      </c>
      <c r="BX337" s="77">
        <v>239.083</v>
      </c>
      <c r="BY337" s="77">
        <v>14.807</v>
      </c>
      <c r="BZ337" s="77">
        <v>207.48599999999999</v>
      </c>
      <c r="CA337" s="77">
        <v>0</v>
      </c>
      <c r="CB337" s="77">
        <v>70.042000000000002</v>
      </c>
      <c r="CC337" s="77">
        <v>0</v>
      </c>
      <c r="CD337" s="77">
        <v>5.2990000000000004</v>
      </c>
    </row>
    <row r="338" spans="1:82">
      <c r="A338" s="77" t="s">
        <v>1931</v>
      </c>
      <c r="B338" s="77">
        <v>270</v>
      </c>
      <c r="C338" s="77">
        <v>15</v>
      </c>
      <c r="D338" s="77">
        <v>16</v>
      </c>
      <c r="E338" s="77">
        <v>2018</v>
      </c>
      <c r="F338" s="77" t="s">
        <v>184</v>
      </c>
      <c r="G338" s="77" t="s">
        <v>1587</v>
      </c>
      <c r="H338" s="77" t="s">
        <v>1588</v>
      </c>
      <c r="I338" s="158"/>
      <c r="J338" s="78">
        <v>3717.0360670326768</v>
      </c>
      <c r="K338" s="78">
        <v>88.896380039990973</v>
      </c>
      <c r="L338" s="78">
        <v>260.74592215927015</v>
      </c>
      <c r="M338" s="78">
        <v>1692.1522459071746</v>
      </c>
      <c r="N338" s="78">
        <v>2155.3047746867046</v>
      </c>
      <c r="O338" s="78">
        <v>1190.2625527391792</v>
      </c>
      <c r="P338" s="78">
        <v>799.60787028134416</v>
      </c>
      <c r="Q338" s="78">
        <v>67.392396467332105</v>
      </c>
      <c r="R338" s="78">
        <v>15.120207951890347</v>
      </c>
      <c r="S338" s="78">
        <v>113.62781039648999</v>
      </c>
      <c r="T338" s="79"/>
      <c r="U338" s="78">
        <v>403198533</v>
      </c>
      <c r="V338" s="78">
        <v>41946</v>
      </c>
      <c r="W338" s="78">
        <v>6634</v>
      </c>
      <c r="X338" s="78">
        <v>373878</v>
      </c>
      <c r="Y338" s="78">
        <v>422090</v>
      </c>
      <c r="Z338" s="78">
        <v>725273</v>
      </c>
      <c r="AA338" s="78">
        <v>167286</v>
      </c>
      <c r="AB338" s="78">
        <v>1063293</v>
      </c>
      <c r="AC338" s="78">
        <v>2623301</v>
      </c>
      <c r="AD338" s="78">
        <v>113.62781039649001</v>
      </c>
      <c r="AE338" s="79"/>
      <c r="AF338" s="78">
        <v>4502420852.7106647</v>
      </c>
      <c r="AG338" s="78">
        <v>60934940.195610389</v>
      </c>
      <c r="AH338" s="78">
        <v>39214755.800619163</v>
      </c>
      <c r="AI338" s="78">
        <v>2249895377.999578</v>
      </c>
      <c r="AJ338" s="78">
        <v>3056333098.4685402</v>
      </c>
      <c r="AK338" s="78"/>
      <c r="AL338" s="78"/>
      <c r="AM338" s="78">
        <v>146363462.46192119</v>
      </c>
      <c r="AN338" s="78"/>
      <c r="AO338" s="78"/>
      <c r="AP338" s="78">
        <v>10055162487.636934</v>
      </c>
      <c r="AQ338" s="79"/>
      <c r="AR338" s="78">
        <v>14276</v>
      </c>
      <c r="AS338" s="78">
        <v>2881</v>
      </c>
      <c r="AT338" s="78">
        <v>2</v>
      </c>
      <c r="AU338" s="78">
        <v>41</v>
      </c>
      <c r="AV338" s="78">
        <v>0</v>
      </c>
      <c r="AW338" s="78">
        <v>5</v>
      </c>
      <c r="AX338" s="78"/>
      <c r="AY338" s="79"/>
      <c r="AZ338" s="78">
        <v>62993.351999999999</v>
      </c>
      <c r="BA338" s="78">
        <v>220723.57</v>
      </c>
      <c r="BB338" s="78">
        <v>3300</v>
      </c>
      <c r="BC338" s="78">
        <v>28355</v>
      </c>
      <c r="BD338" s="78">
        <v>0</v>
      </c>
      <c r="BE338" s="78">
        <v>20265</v>
      </c>
      <c r="BF338" s="78"/>
      <c r="BG338" s="79"/>
      <c r="BH338" s="78">
        <v>5.7610000000000001</v>
      </c>
      <c r="BI338" s="78">
        <v>0</v>
      </c>
      <c r="BJ338" s="78">
        <v>3962.4270000000001</v>
      </c>
      <c r="BK338" s="78">
        <v>248.6</v>
      </c>
      <c r="BL338" s="78">
        <v>390.15100000000001</v>
      </c>
      <c r="BM338" s="78">
        <v>0</v>
      </c>
      <c r="BN338" s="79"/>
      <c r="BO338" s="78">
        <v>1</v>
      </c>
      <c r="BP338" s="78">
        <v>0</v>
      </c>
      <c r="BQ338" s="78">
        <v>171</v>
      </c>
      <c r="BR338" s="78">
        <v>2</v>
      </c>
      <c r="BS338" s="78">
        <v>36</v>
      </c>
      <c r="BT338" s="78">
        <v>0</v>
      </c>
      <c r="BU338"/>
      <c r="BV338" s="77">
        <v>4061.0320000000002</v>
      </c>
      <c r="BW338" s="77">
        <v>73.31</v>
      </c>
      <c r="BX338" s="77">
        <v>235.11199999999999</v>
      </c>
      <c r="BY338" s="77">
        <v>3.7040000000000002</v>
      </c>
      <c r="BZ338" s="77">
        <v>176.76599999999999</v>
      </c>
      <c r="CA338" s="77">
        <v>0</v>
      </c>
      <c r="CB338" s="77">
        <v>53.564</v>
      </c>
      <c r="CC338" s="77">
        <v>0</v>
      </c>
      <c r="CD338" s="77">
        <v>3.4510000000000001</v>
      </c>
    </row>
    <row r="339" spans="1:82">
      <c r="A339" s="77" t="s">
        <v>1932</v>
      </c>
      <c r="B339" s="77">
        <v>271</v>
      </c>
      <c r="C339" s="77">
        <v>16</v>
      </c>
      <c r="D339" s="77">
        <v>16</v>
      </c>
      <c r="E339" s="77">
        <v>2019</v>
      </c>
      <c r="F339" s="77" t="s">
        <v>159</v>
      </c>
      <c r="G339" s="77" t="s">
        <v>1587</v>
      </c>
      <c r="H339" s="77" t="s">
        <v>1588</v>
      </c>
      <c r="I339" s="158"/>
      <c r="J339" s="78">
        <v>3488.1397241264458</v>
      </c>
      <c r="K339" s="78">
        <v>80.006773436703625</v>
      </c>
      <c r="L339" s="78">
        <v>262.31074209119561</v>
      </c>
      <c r="M339" s="78">
        <v>1501.1649871410318</v>
      </c>
      <c r="N339" s="78">
        <v>1986.3357268641601</v>
      </c>
      <c r="O339" s="78">
        <v>1158.1172355300637</v>
      </c>
      <c r="P339" s="78">
        <v>766.21490253726904</v>
      </c>
      <c r="Q339" s="78">
        <v>65.165930128217397</v>
      </c>
      <c r="R339" s="78">
        <v>11.406144824101174</v>
      </c>
      <c r="S339" s="78">
        <v>115.31954383044993</v>
      </c>
      <c r="T339" s="79"/>
      <c r="U339" s="78">
        <v>391239506</v>
      </c>
      <c r="V339" s="78">
        <v>41946</v>
      </c>
      <c r="W339" s="78">
        <v>6634</v>
      </c>
      <c r="X339" s="78">
        <v>373878</v>
      </c>
      <c r="Y339" s="78">
        <v>424865</v>
      </c>
      <c r="Z339" s="78">
        <v>725059</v>
      </c>
      <c r="AA339" s="78">
        <v>159100</v>
      </c>
      <c r="AB339" s="78">
        <v>1055999</v>
      </c>
      <c r="AC339" s="78">
        <v>2011337</v>
      </c>
      <c r="AD339" s="78">
        <v>115.31954383045</v>
      </c>
      <c r="AE339" s="79"/>
      <c r="AF339" s="78">
        <v>4449838425.1567669</v>
      </c>
      <c r="AG339" s="78">
        <v>58791237.417995028</v>
      </c>
      <c r="AH339" s="78">
        <v>41983351.40937072</v>
      </c>
      <c r="AI339" s="78">
        <v>2204406272.1599064</v>
      </c>
      <c r="AJ339" s="78">
        <v>2821839024.9936571</v>
      </c>
      <c r="AK339" s="78">
        <v>0</v>
      </c>
      <c r="AL339" s="78">
        <v>0</v>
      </c>
      <c r="AM339" s="78">
        <v>143819114.24378416</v>
      </c>
      <c r="AN339" s="78">
        <v>0</v>
      </c>
      <c r="AO339" s="78">
        <v>0</v>
      </c>
      <c r="AP339" s="78">
        <v>9720677425.3814793</v>
      </c>
      <c r="AQ339" s="79"/>
      <c r="AR339" s="78">
        <v>14759</v>
      </c>
      <c r="AS339" s="78">
        <v>3022</v>
      </c>
      <c r="AT339" s="78">
        <v>2</v>
      </c>
      <c r="AU339" s="78">
        <v>43</v>
      </c>
      <c r="AV339" s="78">
        <v>0</v>
      </c>
      <c r="AW339" s="78">
        <v>6</v>
      </c>
      <c r="AX339" s="78"/>
      <c r="AY339" s="79"/>
      <c r="AZ339" s="78">
        <v>65875.524999999965</v>
      </c>
      <c r="BA339" s="78">
        <v>241184.66200000001</v>
      </c>
      <c r="BB339" s="78">
        <v>3300</v>
      </c>
      <c r="BC339" s="78">
        <v>28725.9</v>
      </c>
      <c r="BD339" s="78">
        <v>0</v>
      </c>
      <c r="BE339" s="78">
        <v>21140</v>
      </c>
      <c r="BF339" s="78"/>
      <c r="BG339" s="79"/>
      <c r="BH339" s="78">
        <v>5.0380000000000003</v>
      </c>
      <c r="BI339" s="78">
        <v>0</v>
      </c>
      <c r="BJ339" s="78">
        <v>3450.002</v>
      </c>
      <c r="BK339" s="78">
        <v>277.5</v>
      </c>
      <c r="BL339" s="78">
        <v>371.40699999999998</v>
      </c>
      <c r="BM339" s="78">
        <v>0</v>
      </c>
      <c r="BN339" s="79"/>
      <c r="BO339" s="78">
        <v>1</v>
      </c>
      <c r="BP339" s="78">
        <v>0</v>
      </c>
      <c r="BQ339" s="78">
        <v>170</v>
      </c>
      <c r="BR339" s="78">
        <v>2</v>
      </c>
      <c r="BS339" s="78">
        <v>33</v>
      </c>
      <c r="BT339" s="78">
        <v>0</v>
      </c>
      <c r="BU339"/>
      <c r="BV339" s="77">
        <v>3781.6889999999999</v>
      </c>
      <c r="BW339" s="77">
        <v>30.85</v>
      </c>
      <c r="BX339" s="77">
        <v>159.25399999999999</v>
      </c>
      <c r="BY339" s="77">
        <v>0</v>
      </c>
      <c r="BZ339" s="77">
        <v>95.131</v>
      </c>
      <c r="CA339" s="77">
        <v>0</v>
      </c>
      <c r="CB339" s="77">
        <v>37.023000000000003</v>
      </c>
      <c r="CC339" s="77">
        <v>0</v>
      </c>
      <c r="CD339" s="77">
        <v>0</v>
      </c>
    </row>
    <row r="340" spans="1:82">
      <c r="A340" s="77" t="s">
        <v>1933</v>
      </c>
      <c r="B340" s="77">
        <v>272</v>
      </c>
      <c r="C340" s="77">
        <v>17</v>
      </c>
      <c r="D340" s="77">
        <v>16</v>
      </c>
      <c r="E340" s="77">
        <v>2020</v>
      </c>
      <c r="F340" s="77" t="s">
        <v>160</v>
      </c>
      <c r="G340" s="77" t="s">
        <v>1587</v>
      </c>
      <c r="H340" s="77" t="s">
        <v>1588</v>
      </c>
      <c r="I340" s="158"/>
      <c r="J340" s="78">
        <v>3180.560275883121</v>
      </c>
      <c r="K340" s="78">
        <v>84.945630142209211</v>
      </c>
      <c r="L340" s="78">
        <v>326.52527799011278</v>
      </c>
      <c r="M340" s="78">
        <v>1373.2185425327527</v>
      </c>
      <c r="N340" s="78">
        <v>1893.9963554885992</v>
      </c>
      <c r="O340" s="78">
        <v>1015.6932265783179</v>
      </c>
      <c r="P340" s="78">
        <v>716.63921887589038</v>
      </c>
      <c r="Q340" s="78">
        <v>61.773916394452499</v>
      </c>
      <c r="R340" s="78">
        <v>8.8851022379068159</v>
      </c>
      <c r="S340" s="78">
        <v>121.35156045117996</v>
      </c>
      <c r="T340" s="79"/>
      <c r="U340" s="78">
        <v>365177782</v>
      </c>
      <c r="V340" s="78">
        <v>38760</v>
      </c>
      <c r="W340" s="78">
        <v>12011</v>
      </c>
      <c r="X340" s="78">
        <v>366936</v>
      </c>
      <c r="Y340" s="78">
        <v>427568</v>
      </c>
      <c r="Z340" s="78">
        <v>725787</v>
      </c>
      <c r="AA340" s="78">
        <v>158165</v>
      </c>
      <c r="AB340" s="78">
        <v>1047713</v>
      </c>
      <c r="AC340" s="78">
        <v>1575060</v>
      </c>
      <c r="AD340" s="78">
        <v>121.35156045117996</v>
      </c>
      <c r="AE340" s="79"/>
      <c r="AF340" s="78">
        <v>4265301056.7342625</v>
      </c>
      <c r="AG340" s="78">
        <v>60452220.64991276</v>
      </c>
      <c r="AH340" s="78">
        <v>49429594.756561965</v>
      </c>
      <c r="AI340" s="78">
        <v>2108947727.068985</v>
      </c>
      <c r="AJ340" s="78">
        <v>3110789914.4848862</v>
      </c>
      <c r="AK340" s="78">
        <v>0</v>
      </c>
      <c r="AL340" s="78">
        <v>0</v>
      </c>
      <c r="AM340" s="78">
        <v>136738186.83421299</v>
      </c>
      <c r="AN340" s="78">
        <v>0</v>
      </c>
      <c r="AO340" s="78">
        <v>0</v>
      </c>
      <c r="AP340" s="78">
        <v>9731658700.5288219</v>
      </c>
      <c r="AQ340" s="79"/>
      <c r="AR340" s="78">
        <v>15585</v>
      </c>
      <c r="AS340" s="78">
        <v>3101</v>
      </c>
      <c r="AT340" s="78">
        <v>2</v>
      </c>
      <c r="AU340" s="78">
        <v>47</v>
      </c>
      <c r="AV340" s="78">
        <v>0</v>
      </c>
      <c r="AW340" s="78">
        <v>6</v>
      </c>
      <c r="AX340" s="78"/>
      <c r="AY340" s="79"/>
      <c r="AZ340" s="78">
        <v>70065.92399999997</v>
      </c>
      <c r="BA340" s="78">
        <v>263086.16200000001</v>
      </c>
      <c r="BB340" s="78">
        <v>3300</v>
      </c>
      <c r="BC340" s="78">
        <v>30724.7</v>
      </c>
      <c r="BD340" s="78">
        <v>0</v>
      </c>
      <c r="BE340" s="78">
        <v>21140</v>
      </c>
      <c r="BF340" s="78"/>
      <c r="BG340" s="79"/>
      <c r="BH340" s="78">
        <v>5.0730000000000004</v>
      </c>
      <c r="BI340" s="78">
        <v>0</v>
      </c>
      <c r="BJ340" s="78">
        <v>3218.7890000000002</v>
      </c>
      <c r="BK340" s="78">
        <v>247.9</v>
      </c>
      <c r="BL340" s="78">
        <v>353.94900000000001</v>
      </c>
      <c r="BM340" s="78">
        <v>0</v>
      </c>
      <c r="BN340" s="79"/>
      <c r="BO340" s="78">
        <v>1</v>
      </c>
      <c r="BP340" s="78">
        <v>0</v>
      </c>
      <c r="BQ340" s="78">
        <v>163</v>
      </c>
      <c r="BR340" s="78">
        <v>2</v>
      </c>
      <c r="BS340" s="78">
        <v>32</v>
      </c>
      <c r="BT340" s="78">
        <v>0</v>
      </c>
      <c r="BU340"/>
      <c r="BV340" s="77">
        <v>3260.884</v>
      </c>
      <c r="BW340" s="77">
        <v>65.09</v>
      </c>
      <c r="BX340" s="77">
        <v>248.25800000000001</v>
      </c>
      <c r="BY340" s="77">
        <v>0</v>
      </c>
      <c r="BZ340" s="77">
        <v>157.88300000000001</v>
      </c>
      <c r="CA340" s="77">
        <v>0</v>
      </c>
      <c r="CB340" s="77">
        <v>88.132000000000005</v>
      </c>
      <c r="CC340" s="77">
        <v>0</v>
      </c>
      <c r="CD340" s="77">
        <v>5.4640000000000004</v>
      </c>
    </row>
    <row r="341" spans="1:82">
      <c r="A341" s="77" t="s">
        <v>1934</v>
      </c>
      <c r="B341" s="77">
        <v>272</v>
      </c>
      <c r="C341" s="77">
        <v>18</v>
      </c>
      <c r="D341" s="77">
        <v>16</v>
      </c>
      <c r="E341" s="77">
        <v>2021</v>
      </c>
      <c r="F341" s="77" t="s">
        <v>161</v>
      </c>
      <c r="G341" s="77" t="s">
        <v>1587</v>
      </c>
      <c r="H341" s="77" t="s">
        <v>1588</v>
      </c>
      <c r="I341" s="158"/>
      <c r="J341" s="78">
        <v>3137.8425147473135</v>
      </c>
      <c r="K341" s="78">
        <v>89.084652805801326</v>
      </c>
      <c r="L341" s="78">
        <v>290.8916590810648</v>
      </c>
      <c r="M341" s="78">
        <v>1486.345051825974</v>
      </c>
      <c r="N341" s="78">
        <v>2022.3326427265854</v>
      </c>
      <c r="O341" s="78">
        <v>984.02645530830239</v>
      </c>
      <c r="P341" s="78">
        <v>735.66986606534294</v>
      </c>
      <c r="Q341" s="78">
        <v>60.566055858400901</v>
      </c>
      <c r="R341" s="78">
        <v>9.7172009558085684</v>
      </c>
      <c r="S341" s="78">
        <v>119.67049316473002</v>
      </c>
      <c r="T341" s="79"/>
      <c r="U341" s="78">
        <v>390449264</v>
      </c>
      <c r="V341" s="78">
        <v>38760</v>
      </c>
      <c r="W341" s="78">
        <v>12011</v>
      </c>
      <c r="X341" s="78">
        <v>366936</v>
      </c>
      <c r="Y341" s="78">
        <v>428304</v>
      </c>
      <c r="Z341" s="78">
        <v>724009</v>
      </c>
      <c r="AA341" s="78">
        <v>158324</v>
      </c>
      <c r="AB341" s="78">
        <v>1037319</v>
      </c>
      <c r="AC341" s="78">
        <v>1671090.9999999998</v>
      </c>
      <c r="AD341" s="78">
        <v>119.67049316473002</v>
      </c>
      <c r="AE341" s="79"/>
      <c r="AF341" s="78">
        <v>4230951397.260221</v>
      </c>
      <c r="AG341" s="78">
        <v>62536614.197603106</v>
      </c>
      <c r="AH341" s="78">
        <v>42744217.770973392</v>
      </c>
      <c r="AI341" s="78">
        <v>2289267084.4052691</v>
      </c>
      <c r="AJ341" s="78">
        <v>3138890870.5299411</v>
      </c>
      <c r="AK341" s="78">
        <v>0</v>
      </c>
      <c r="AL341" s="78">
        <v>0</v>
      </c>
      <c r="AM341" s="78">
        <v>136162524.83690229</v>
      </c>
      <c r="AN341" s="78">
        <v>0</v>
      </c>
      <c r="AO341" s="78">
        <v>0</v>
      </c>
      <c r="AP341" s="78">
        <v>9900552709.0009117</v>
      </c>
      <c r="AQ341" s="79"/>
      <c r="AR341" s="78">
        <v>16872</v>
      </c>
      <c r="AS341" s="78">
        <v>3134</v>
      </c>
      <c r="AT341" s="78">
        <v>2</v>
      </c>
      <c r="AU341" s="78">
        <v>51</v>
      </c>
      <c r="AV341" s="78">
        <v>0</v>
      </c>
      <c r="AW341" s="78">
        <v>6</v>
      </c>
      <c r="AX341" s="78"/>
      <c r="AY341" s="79"/>
      <c r="AZ341" s="78">
        <v>76263.082000000271</v>
      </c>
      <c r="BA341" s="78">
        <v>267337.76199999987</v>
      </c>
      <c r="BB341" s="78">
        <v>3300</v>
      </c>
      <c r="BC341" s="78">
        <v>31604.6</v>
      </c>
      <c r="BD341" s="78">
        <v>0</v>
      </c>
      <c r="BE341" s="78">
        <v>21140</v>
      </c>
      <c r="BF341" s="78"/>
      <c r="BG341" s="79"/>
      <c r="BH341" s="78">
        <v>4.798</v>
      </c>
      <c r="BI341" s="78">
        <v>0</v>
      </c>
      <c r="BJ341" s="78">
        <v>3196.7240000000002</v>
      </c>
      <c r="BK341" s="78">
        <v>263.89999999999998</v>
      </c>
      <c r="BL341" s="78">
        <v>332.07100000000003</v>
      </c>
      <c r="BM341" s="78">
        <v>0</v>
      </c>
      <c r="BN341" s="79"/>
      <c r="BO341" s="78">
        <v>1</v>
      </c>
      <c r="BP341" s="78">
        <v>0</v>
      </c>
      <c r="BQ341" s="78">
        <v>164</v>
      </c>
      <c r="BR341" s="78">
        <v>2</v>
      </c>
      <c r="BS341" s="78">
        <v>32</v>
      </c>
      <c r="BT341" s="78">
        <v>0</v>
      </c>
      <c r="BU341"/>
      <c r="BV341" s="77">
        <v>3407.3890000000001</v>
      </c>
      <c r="BW341" s="77">
        <v>27.440999999999999</v>
      </c>
      <c r="BX341" s="77">
        <v>160.97200000000001</v>
      </c>
      <c r="BY341" s="77">
        <v>0</v>
      </c>
      <c r="BZ341" s="77">
        <v>104.782</v>
      </c>
      <c r="CA341" s="77">
        <v>0</v>
      </c>
      <c r="CB341" s="77">
        <v>91.186999999999998</v>
      </c>
      <c r="CC341" s="77">
        <v>0</v>
      </c>
      <c r="CD341" s="77">
        <v>5.7220000000000004</v>
      </c>
    </row>
    <row r="342" spans="1:82">
      <c r="A342" s="77" t="s">
        <v>1935</v>
      </c>
      <c r="B342" s="77">
        <v>272</v>
      </c>
      <c r="C342" s="77">
        <v>19</v>
      </c>
      <c r="D342" s="77">
        <v>16</v>
      </c>
      <c r="E342" s="77">
        <v>2022</v>
      </c>
      <c r="F342" s="77" t="s">
        <v>162</v>
      </c>
      <c r="G342" s="77" t="s">
        <v>1587</v>
      </c>
      <c r="H342" s="77" t="s">
        <v>1588</v>
      </c>
      <c r="I342" s="158"/>
      <c r="J342" s="78">
        <v>2999.0211029313655</v>
      </c>
      <c r="K342" s="78">
        <v>84.419889002416525</v>
      </c>
      <c r="L342" s="78">
        <v>278.62707906782128</v>
      </c>
      <c r="M342" s="78">
        <v>1539.0986717966116</v>
      </c>
      <c r="N342" s="78">
        <v>1963.750215979072</v>
      </c>
      <c r="O342" s="78">
        <v>1035.4837229991369</v>
      </c>
      <c r="P342" s="78">
        <v>728.82951640735587</v>
      </c>
      <c r="Q342" s="78">
        <v>60.544100827985737</v>
      </c>
      <c r="R342" s="78">
        <v>9.713669302431299</v>
      </c>
      <c r="S342" s="78">
        <v>123.37738039897704</v>
      </c>
      <c r="T342" s="79"/>
      <c r="U342" s="78">
        <v>412698104</v>
      </c>
      <c r="V342" s="78">
        <v>38760</v>
      </c>
      <c r="W342" s="78">
        <v>12011</v>
      </c>
      <c r="X342" s="78">
        <v>366936</v>
      </c>
      <c r="Y342" s="78">
        <v>431110</v>
      </c>
      <c r="Z342" s="78">
        <v>723858</v>
      </c>
      <c r="AA342" s="78">
        <v>159243</v>
      </c>
      <c r="AB342" s="78">
        <v>1028440</v>
      </c>
      <c r="AC342" s="78">
        <v>1691464</v>
      </c>
      <c r="AD342" s="78">
        <v>123.37738039897704</v>
      </c>
      <c r="AE342" s="79"/>
      <c r="AF342" s="78">
        <v>3928574007.1545858</v>
      </c>
      <c r="AG342" s="78">
        <v>62960293.408127375</v>
      </c>
      <c r="AH342" s="78">
        <v>48849540.416685134</v>
      </c>
      <c r="AI342" s="78">
        <v>2179922363.4505539</v>
      </c>
      <c r="AJ342" s="78">
        <v>3270098842.3106494</v>
      </c>
      <c r="AK342" s="78">
        <v>0</v>
      </c>
      <c r="AL342" s="78">
        <v>0</v>
      </c>
      <c r="AM342" s="78">
        <v>132799674.66005394</v>
      </c>
      <c r="AN342" s="78">
        <v>0</v>
      </c>
      <c r="AO342" s="78">
        <v>0</v>
      </c>
      <c r="AP342" s="78">
        <v>9623204721.4006557</v>
      </c>
      <c r="AQ342" s="79"/>
      <c r="AR342" s="78">
        <v>17726</v>
      </c>
      <c r="AS342" s="78">
        <v>3156</v>
      </c>
      <c r="AT342" s="78">
        <v>2</v>
      </c>
      <c r="AU342" s="78">
        <v>50</v>
      </c>
      <c r="AV342" s="78">
        <v>0</v>
      </c>
      <c r="AW342" s="78">
        <v>7</v>
      </c>
      <c r="AX342" s="78"/>
      <c r="AY342" s="79"/>
      <c r="AZ342" s="78">
        <v>80808.615000000354</v>
      </c>
      <c r="BA342" s="78">
        <v>270936.36199999985</v>
      </c>
      <c r="BB342" s="78">
        <v>3300</v>
      </c>
      <c r="BC342" s="78">
        <v>31989.599999999999</v>
      </c>
      <c r="BD342" s="78">
        <v>0</v>
      </c>
      <c r="BE342" s="78">
        <v>72640</v>
      </c>
      <c r="BF342" s="78"/>
      <c r="BG342" s="79"/>
      <c r="BH342" s="78"/>
      <c r="BI342" s="78"/>
      <c r="BJ342" s="78"/>
      <c r="BK342" s="78"/>
      <c r="BL342" s="78"/>
      <c r="BM342" s="78"/>
      <c r="BN342" s="79"/>
      <c r="BO342" s="78"/>
      <c r="BP342" s="78"/>
      <c r="BQ342" s="78"/>
      <c r="BR342" s="78"/>
      <c r="BS342" s="78"/>
      <c r="BT342" s="78"/>
      <c r="BU342"/>
      <c r="BV342" s="77"/>
      <c r="BW342" s="77"/>
      <c r="BX342" s="77"/>
      <c r="BY342" s="77"/>
      <c r="BZ342" s="77"/>
      <c r="CA342" s="77"/>
      <c r="CB342" s="77"/>
      <c r="CC342" s="77"/>
      <c r="CD342" s="77"/>
    </row>
    <row r="343" spans="1:82">
      <c r="A343" s="77" t="s">
        <v>2541</v>
      </c>
      <c r="B343" s="77">
        <v>272</v>
      </c>
      <c r="C343" s="77">
        <v>20</v>
      </c>
      <c r="D343" s="77">
        <v>16</v>
      </c>
      <c r="E343" s="77">
        <v>2023</v>
      </c>
      <c r="F343" s="77" t="s">
        <v>2526</v>
      </c>
      <c r="G343" s="77" t="s">
        <v>1587</v>
      </c>
      <c r="H343" s="77" t="s">
        <v>1588</v>
      </c>
      <c r="I343" s="158"/>
      <c r="J343" s="78"/>
      <c r="K343" s="78"/>
      <c r="L343" s="78"/>
      <c r="M343" s="78"/>
      <c r="N343" s="78"/>
      <c r="O343" s="78"/>
      <c r="P343" s="78"/>
      <c r="Q343" s="78"/>
      <c r="R343" s="78"/>
      <c r="S343" s="78"/>
      <c r="T343" s="79"/>
      <c r="U343" s="78"/>
      <c r="V343" s="78"/>
      <c r="W343" s="78"/>
      <c r="X343" s="78"/>
      <c r="Y343" s="78"/>
      <c r="Z343" s="78"/>
      <c r="AA343" s="78"/>
      <c r="AB343" s="78"/>
      <c r="AC343" s="78"/>
      <c r="AD343" s="78"/>
      <c r="AE343" s="79"/>
      <c r="AF343" s="78"/>
      <c r="AG343" s="78"/>
      <c r="AH343" s="78"/>
      <c r="AI343" s="78"/>
      <c r="AJ343" s="78"/>
      <c r="AK343" s="78"/>
      <c r="AL343" s="78"/>
      <c r="AM343" s="78"/>
      <c r="AN343" s="78"/>
      <c r="AO343" s="78"/>
      <c r="AP343" s="78"/>
      <c r="AQ343" s="79"/>
      <c r="AR343" s="78">
        <v>18779</v>
      </c>
      <c r="AS343" s="78">
        <v>3159</v>
      </c>
      <c r="AT343" s="78">
        <v>2</v>
      </c>
      <c r="AU343" s="78">
        <v>53</v>
      </c>
      <c r="AV343" s="78">
        <v>0</v>
      </c>
      <c r="AW343" s="78">
        <v>7</v>
      </c>
      <c r="AX343" s="78"/>
      <c r="AY343" s="79"/>
      <c r="AZ343" s="78">
        <v>86000.140000000451</v>
      </c>
      <c r="BA343" s="78">
        <v>271647.36199999985</v>
      </c>
      <c r="BB343" s="78">
        <v>3300</v>
      </c>
      <c r="BC343" s="78">
        <v>32419.1</v>
      </c>
      <c r="BD343" s="78">
        <v>0</v>
      </c>
      <c r="BE343" s="78">
        <v>73698.138000000006</v>
      </c>
      <c r="BF343" s="78"/>
      <c r="BG343" s="79"/>
      <c r="BH343" s="78"/>
      <c r="BI343" s="78"/>
      <c r="BJ343" s="78"/>
      <c r="BK343" s="78"/>
      <c r="BL343" s="78"/>
      <c r="BM343" s="78"/>
      <c r="BN343" s="79"/>
      <c r="BO343" s="78"/>
      <c r="BP343" s="78"/>
      <c r="BQ343" s="78"/>
      <c r="BR343" s="78"/>
      <c r="BS343" s="78"/>
      <c r="BT343" s="78"/>
      <c r="BU343"/>
      <c r="BV343" s="77"/>
      <c r="BW343" s="77"/>
      <c r="BX343" s="77"/>
      <c r="BY343" s="77"/>
      <c r="BZ343" s="77"/>
      <c r="CA343" s="77"/>
      <c r="CB343" s="77"/>
      <c r="CC343" s="77"/>
      <c r="CD343" s="77"/>
    </row>
    <row r="344" spans="1:82">
      <c r="A344" s="77" t="s">
        <v>2603</v>
      </c>
      <c r="B344" s="77">
        <v>272</v>
      </c>
      <c r="C344" s="77">
        <v>21</v>
      </c>
      <c r="D344" s="77">
        <v>16</v>
      </c>
      <c r="E344" s="77">
        <v>2024</v>
      </c>
      <c r="F344" s="77" t="s">
        <v>2588</v>
      </c>
      <c r="G344" s="77" t="s">
        <v>1587</v>
      </c>
      <c r="H344" s="77" t="s">
        <v>1588</v>
      </c>
      <c r="I344" s="158"/>
      <c r="J344" s="78"/>
      <c r="K344" s="78"/>
      <c r="L344" s="78"/>
      <c r="M344" s="78"/>
      <c r="N344" s="78"/>
      <c r="O344" s="78"/>
      <c r="P344" s="78"/>
      <c r="Q344" s="78"/>
      <c r="R344" s="78"/>
      <c r="S344" s="78"/>
      <c r="T344" s="79"/>
      <c r="U344" s="78"/>
      <c r="V344" s="78"/>
      <c r="W344" s="78"/>
      <c r="X344" s="78"/>
      <c r="Y344" s="78"/>
      <c r="Z344" s="78"/>
      <c r="AA344" s="78"/>
      <c r="AB344" s="78"/>
      <c r="AC344" s="78"/>
      <c r="AD344" s="78"/>
      <c r="AE344" s="79"/>
      <c r="AF344" s="78"/>
      <c r="AG344" s="78"/>
      <c r="AH344" s="78"/>
      <c r="AI344" s="78"/>
      <c r="AJ344" s="78"/>
      <c r="AK344" s="78"/>
      <c r="AL344" s="78"/>
      <c r="AM344" s="78"/>
      <c r="AN344" s="78"/>
      <c r="AO344" s="78"/>
      <c r="AP344" s="78"/>
      <c r="AQ344" s="79"/>
      <c r="AR344" s="78"/>
      <c r="AS344" s="78"/>
      <c r="AT344" s="78"/>
      <c r="AU344" s="78"/>
      <c r="AV344" s="78"/>
      <c r="AW344" s="78"/>
      <c r="AX344" s="78"/>
      <c r="AY344" s="79"/>
      <c r="AZ344" s="78"/>
      <c r="BA344" s="78"/>
      <c r="BB344" s="78"/>
      <c r="BC344" s="78"/>
      <c r="BD344" s="78"/>
      <c r="BE344" s="78"/>
      <c r="BF344" s="78"/>
      <c r="BG344" s="79"/>
      <c r="BH344" s="78"/>
      <c r="BI344" s="78"/>
      <c r="BJ344" s="78"/>
      <c r="BK344" s="78"/>
      <c r="BL344" s="78"/>
      <c r="BM344" s="78"/>
      <c r="BN344" s="79"/>
      <c r="BO344" s="78"/>
      <c r="BP344" s="78"/>
      <c r="BQ344" s="78"/>
      <c r="BR344" s="78"/>
      <c r="BS344" s="78"/>
      <c r="BT344" s="78"/>
      <c r="BU344"/>
      <c r="BV344" s="77"/>
      <c r="BW344" s="77"/>
      <c r="BX344" s="77"/>
      <c r="BY344" s="77"/>
      <c r="BZ344" s="77"/>
      <c r="CA344" s="77"/>
      <c r="CB344" s="77"/>
      <c r="CC344" s="77"/>
      <c r="CD344" s="77"/>
    </row>
    <row r="345" spans="1:82">
      <c r="A345" s="77" t="s">
        <v>1936</v>
      </c>
      <c r="B345" s="77">
        <v>273</v>
      </c>
      <c r="C345" s="77">
        <v>1</v>
      </c>
      <c r="D345" s="77">
        <v>17</v>
      </c>
      <c r="E345" s="77">
        <v>1990</v>
      </c>
      <c r="F345" s="77" t="s">
        <v>788</v>
      </c>
      <c r="G345" s="77" t="s">
        <v>1589</v>
      </c>
      <c r="H345" s="77" t="s">
        <v>1590</v>
      </c>
      <c r="I345" s="158"/>
      <c r="J345" s="78">
        <v>1971.514241746816</v>
      </c>
      <c r="K345" s="78">
        <v>159.6258350469019</v>
      </c>
      <c r="L345" s="78">
        <v>324.91731294584611</v>
      </c>
      <c r="M345" s="78">
        <v>1054.309787684404</v>
      </c>
      <c r="N345" s="78">
        <v>1200.61506254804</v>
      </c>
      <c r="O345" s="78">
        <v>912.31541847542098</v>
      </c>
      <c r="P345" s="78">
        <v>1035.335727306619</v>
      </c>
      <c r="Q345" s="78">
        <v>71.728528434717404</v>
      </c>
      <c r="R345" s="78">
        <v>27.318480540116919</v>
      </c>
      <c r="S345" s="78">
        <v>83.650310000000005</v>
      </c>
      <c r="T345" s="79"/>
      <c r="U345" s="78">
        <v>247680617</v>
      </c>
      <c r="V345" s="78">
        <v>56648</v>
      </c>
      <c r="W345" s="78">
        <v>2816</v>
      </c>
      <c r="X345" s="78">
        <v>395231</v>
      </c>
      <c r="Y345" s="78">
        <v>361157</v>
      </c>
      <c r="Z345" s="78">
        <v>375246</v>
      </c>
      <c r="AA345" s="78">
        <v>251391</v>
      </c>
      <c r="AB345" s="78">
        <v>1164628</v>
      </c>
      <c r="AC345" s="78">
        <v>4731610</v>
      </c>
      <c r="AD345" s="78">
        <v>83.650310000000005</v>
      </c>
      <c r="AE345" s="79"/>
      <c r="AF345" s="78"/>
      <c r="AG345" s="78"/>
      <c r="AH345" s="78"/>
      <c r="AI345" s="78"/>
      <c r="AJ345" s="78"/>
      <c r="AK345" s="78"/>
      <c r="AL345" s="78"/>
      <c r="AM345" s="78"/>
      <c r="AN345" s="78"/>
      <c r="AO345" s="78"/>
      <c r="AP345" s="78"/>
      <c r="AQ345" s="79"/>
      <c r="AR345" s="78"/>
      <c r="AS345" s="78"/>
      <c r="AT345" s="78"/>
      <c r="AU345" s="78"/>
      <c r="AV345" s="78"/>
      <c r="AW345" s="78"/>
      <c r="AX345" s="78"/>
      <c r="AY345" s="79"/>
      <c r="AZ345" s="78"/>
      <c r="BA345" s="78"/>
      <c r="BB345" s="78"/>
      <c r="BC345" s="78"/>
      <c r="BD345" s="78"/>
      <c r="BE345" s="78"/>
      <c r="BF345" s="78"/>
      <c r="BG345" s="79"/>
      <c r="BH345" s="78" t="s">
        <v>789</v>
      </c>
      <c r="BI345" s="78" t="s">
        <v>789</v>
      </c>
      <c r="BJ345" s="78" t="s">
        <v>789</v>
      </c>
      <c r="BK345" s="78" t="s">
        <v>789</v>
      </c>
      <c r="BL345" s="78" t="s">
        <v>789</v>
      </c>
      <c r="BM345" s="78" t="s">
        <v>789</v>
      </c>
      <c r="BN345" s="79"/>
      <c r="BO345" s="78" t="s">
        <v>789</v>
      </c>
      <c r="BP345" s="78" t="s">
        <v>789</v>
      </c>
      <c r="BQ345" s="78" t="s">
        <v>789</v>
      </c>
      <c r="BR345" s="78" t="s">
        <v>789</v>
      </c>
      <c r="BS345" s="78" t="s">
        <v>789</v>
      </c>
      <c r="BT345" s="78" t="s">
        <v>789</v>
      </c>
      <c r="BU345"/>
      <c r="BV345" s="77"/>
      <c r="BW345" s="77"/>
      <c r="BX345" s="77"/>
      <c r="BY345" s="77"/>
      <c r="BZ345" s="77"/>
      <c r="CA345" s="77"/>
      <c r="CB345" s="77"/>
      <c r="CC345" s="77"/>
      <c r="CD345" s="77"/>
    </row>
    <row r="346" spans="1:82">
      <c r="A346" s="77" t="s">
        <v>1937</v>
      </c>
      <c r="B346" s="77">
        <v>274</v>
      </c>
      <c r="C346" s="77">
        <v>2</v>
      </c>
      <c r="D346" s="77">
        <v>17</v>
      </c>
      <c r="E346" s="77">
        <v>2005</v>
      </c>
      <c r="F346" s="77" t="s">
        <v>790</v>
      </c>
      <c r="G346" s="77" t="s">
        <v>1589</v>
      </c>
      <c r="H346" s="77" t="s">
        <v>1590</v>
      </c>
      <c r="I346" s="158"/>
      <c r="J346" s="78">
        <v>1802.7801385143671</v>
      </c>
      <c r="K346" s="78">
        <v>122.12390939654141</v>
      </c>
      <c r="L346" s="78">
        <v>335.39053264154222</v>
      </c>
      <c r="M346" s="78">
        <v>1765.585125369153</v>
      </c>
      <c r="N346" s="78">
        <v>1877.269527109519</v>
      </c>
      <c r="O346" s="78">
        <v>1401.938213094355</v>
      </c>
      <c r="P346" s="78">
        <v>942.01953496005069</v>
      </c>
      <c r="Q346" s="78">
        <v>68.994910054894106</v>
      </c>
      <c r="R346" s="78">
        <v>25.922486559449158</v>
      </c>
      <c r="S346" s="78">
        <v>115.4220870221906</v>
      </c>
      <c r="T346" s="79"/>
      <c r="U346" s="78">
        <v>249125742</v>
      </c>
      <c r="V346" s="78">
        <v>52817</v>
      </c>
      <c r="W346" s="78">
        <v>2382</v>
      </c>
      <c r="X346" s="78">
        <v>353151</v>
      </c>
      <c r="Y346" s="78">
        <v>427341</v>
      </c>
      <c r="Z346" s="78">
        <v>667275</v>
      </c>
      <c r="AA346" s="78">
        <v>187330</v>
      </c>
      <c r="AB346" s="78">
        <v>1171106</v>
      </c>
      <c r="AC346" s="78">
        <v>4583855</v>
      </c>
      <c r="AD346" s="78">
        <v>115.4220870221906</v>
      </c>
      <c r="AE346" s="79"/>
      <c r="AF346" s="78"/>
      <c r="AG346" s="78"/>
      <c r="AH346" s="78"/>
      <c r="AI346" s="78"/>
      <c r="AJ346" s="78"/>
      <c r="AK346" s="78"/>
      <c r="AL346" s="78"/>
      <c r="AM346" s="78"/>
      <c r="AN346" s="78"/>
      <c r="AO346" s="78"/>
      <c r="AP346" s="78"/>
      <c r="AQ346" s="79"/>
      <c r="AR346" s="78"/>
      <c r="AS346" s="78"/>
      <c r="AT346" s="78"/>
      <c r="AU346" s="78"/>
      <c r="AV346" s="78"/>
      <c r="AW346" s="78"/>
      <c r="AX346" s="78"/>
      <c r="AY346" s="79"/>
      <c r="AZ346" s="78"/>
      <c r="BA346" s="78"/>
      <c r="BB346" s="78"/>
      <c r="BC346" s="78"/>
      <c r="BD346" s="78"/>
      <c r="BE346" s="78"/>
      <c r="BF346" s="78"/>
      <c r="BG346" s="79"/>
      <c r="BH346" s="78" t="s">
        <v>789</v>
      </c>
      <c r="BI346" s="78" t="s">
        <v>789</v>
      </c>
      <c r="BJ346" s="78" t="s">
        <v>789</v>
      </c>
      <c r="BK346" s="78" t="s">
        <v>789</v>
      </c>
      <c r="BL346" s="78" t="s">
        <v>789</v>
      </c>
      <c r="BM346" s="78" t="s">
        <v>789</v>
      </c>
      <c r="BN346" s="79"/>
      <c r="BO346" s="78" t="s">
        <v>789</v>
      </c>
      <c r="BP346" s="78" t="s">
        <v>789</v>
      </c>
      <c r="BQ346" s="78" t="s">
        <v>789</v>
      </c>
      <c r="BR346" s="78" t="s">
        <v>789</v>
      </c>
      <c r="BS346" s="78" t="s">
        <v>789</v>
      </c>
      <c r="BT346" s="78" t="s">
        <v>789</v>
      </c>
      <c r="BU346"/>
      <c r="BV346" s="77"/>
      <c r="BW346" s="77"/>
      <c r="BX346" s="77"/>
      <c r="BY346" s="77"/>
      <c r="BZ346" s="77"/>
      <c r="CA346" s="77"/>
      <c r="CB346" s="77"/>
      <c r="CC346" s="77"/>
      <c r="CD346" s="77"/>
    </row>
    <row r="347" spans="1:82">
      <c r="A347" s="77" t="s">
        <v>1938</v>
      </c>
      <c r="B347" s="77">
        <v>275</v>
      </c>
      <c r="C347" s="77">
        <v>3</v>
      </c>
      <c r="D347" s="77">
        <v>17</v>
      </c>
      <c r="E347" s="77">
        <v>2006</v>
      </c>
      <c r="F347" s="77" t="s">
        <v>791</v>
      </c>
      <c r="G347" s="77" t="s">
        <v>1589</v>
      </c>
      <c r="H347" s="77" t="s">
        <v>1590</v>
      </c>
      <c r="I347" s="158"/>
      <c r="J347" s="78" t="s">
        <v>789</v>
      </c>
      <c r="K347" s="78" t="s">
        <v>789</v>
      </c>
      <c r="L347" s="78" t="s">
        <v>789</v>
      </c>
      <c r="M347" s="78" t="s">
        <v>789</v>
      </c>
      <c r="N347" s="78" t="s">
        <v>789</v>
      </c>
      <c r="O347" s="78" t="s">
        <v>789</v>
      </c>
      <c r="P347" s="78" t="s">
        <v>789</v>
      </c>
      <c r="Q347" s="78" t="s">
        <v>789</v>
      </c>
      <c r="R347" s="78" t="s">
        <v>789</v>
      </c>
      <c r="S347" s="78" t="s">
        <v>789</v>
      </c>
      <c r="T347" s="79"/>
      <c r="U347" s="78" t="s">
        <v>789</v>
      </c>
      <c r="V347" s="78" t="s">
        <v>789</v>
      </c>
      <c r="W347" s="78" t="s">
        <v>789</v>
      </c>
      <c r="X347" s="78" t="s">
        <v>789</v>
      </c>
      <c r="Y347" s="78" t="s">
        <v>789</v>
      </c>
      <c r="Z347" s="78" t="s">
        <v>789</v>
      </c>
      <c r="AA347" s="78" t="s">
        <v>789</v>
      </c>
      <c r="AB347" s="78" t="s">
        <v>789</v>
      </c>
      <c r="AC347" s="78" t="s">
        <v>789</v>
      </c>
      <c r="AD347" s="78" t="s">
        <v>789</v>
      </c>
      <c r="AE347" s="79"/>
      <c r="AF347" s="78" t="s">
        <v>789</v>
      </c>
      <c r="AG347" s="78" t="s">
        <v>789</v>
      </c>
      <c r="AH347" s="78" t="s">
        <v>789</v>
      </c>
      <c r="AI347" s="78" t="s">
        <v>789</v>
      </c>
      <c r="AJ347" s="78" t="s">
        <v>789</v>
      </c>
      <c r="AK347" s="78" t="s">
        <v>789</v>
      </c>
      <c r="AL347" s="78" t="s">
        <v>789</v>
      </c>
      <c r="AM347" s="78" t="s">
        <v>789</v>
      </c>
      <c r="AN347" s="78" t="s">
        <v>789</v>
      </c>
      <c r="AO347" s="78" t="s">
        <v>789</v>
      </c>
      <c r="AP347" s="78"/>
      <c r="AQ347" s="79"/>
      <c r="AR347" s="78" t="s">
        <v>789</v>
      </c>
      <c r="AS347" s="78" t="s">
        <v>789</v>
      </c>
      <c r="AT347" s="78" t="s">
        <v>789</v>
      </c>
      <c r="AU347" s="78" t="s">
        <v>789</v>
      </c>
      <c r="AV347" s="78" t="s">
        <v>789</v>
      </c>
      <c r="AW347" s="78" t="s">
        <v>789</v>
      </c>
      <c r="AX347" s="78" t="s">
        <v>789</v>
      </c>
      <c r="AY347" s="79"/>
      <c r="AZ347" s="78" t="s">
        <v>789</v>
      </c>
      <c r="BA347" s="78" t="s">
        <v>789</v>
      </c>
      <c r="BB347" s="78" t="s">
        <v>789</v>
      </c>
      <c r="BC347" s="78" t="s">
        <v>789</v>
      </c>
      <c r="BD347" s="78" t="s">
        <v>789</v>
      </c>
      <c r="BE347" s="78" t="s">
        <v>789</v>
      </c>
      <c r="BF347" s="78" t="s">
        <v>789</v>
      </c>
      <c r="BG347" s="79"/>
      <c r="BH347" s="78" t="s">
        <v>789</v>
      </c>
      <c r="BI347" s="78" t="s">
        <v>789</v>
      </c>
      <c r="BJ347" s="78" t="s">
        <v>789</v>
      </c>
      <c r="BK347" s="78" t="s">
        <v>789</v>
      </c>
      <c r="BL347" s="78" t="s">
        <v>789</v>
      </c>
      <c r="BM347" s="78" t="s">
        <v>789</v>
      </c>
      <c r="BN347" s="79"/>
      <c r="BO347" s="78" t="s">
        <v>789</v>
      </c>
      <c r="BP347" s="78" t="s">
        <v>789</v>
      </c>
      <c r="BQ347" s="78" t="s">
        <v>789</v>
      </c>
      <c r="BR347" s="78" t="s">
        <v>789</v>
      </c>
      <c r="BS347" s="78" t="s">
        <v>789</v>
      </c>
      <c r="BT347" s="78" t="s">
        <v>789</v>
      </c>
      <c r="BU347"/>
      <c r="BV347" s="77"/>
      <c r="BW347" s="77"/>
      <c r="BX347" s="77"/>
      <c r="BY347" s="77"/>
      <c r="BZ347" s="77"/>
      <c r="CA347" s="77"/>
      <c r="CB347" s="77"/>
      <c r="CC347" s="77"/>
      <c r="CD347" s="77"/>
    </row>
    <row r="348" spans="1:82">
      <c r="A348" s="77" t="s">
        <v>1939</v>
      </c>
      <c r="B348" s="77">
        <v>276</v>
      </c>
      <c r="C348" s="77">
        <v>4</v>
      </c>
      <c r="D348" s="77">
        <v>17</v>
      </c>
      <c r="E348" s="77">
        <v>2007</v>
      </c>
      <c r="F348" s="77" t="s">
        <v>792</v>
      </c>
      <c r="G348" s="77" t="s">
        <v>1589</v>
      </c>
      <c r="H348" s="77" t="s">
        <v>1590</v>
      </c>
      <c r="I348" s="158"/>
      <c r="J348" s="78">
        <v>2586.9979439208068</v>
      </c>
      <c r="K348" s="78">
        <v>142.63085180591619</v>
      </c>
      <c r="L348" s="78">
        <v>320.19280928128188</v>
      </c>
      <c r="M348" s="78">
        <v>2391.490561119942</v>
      </c>
      <c r="N348" s="78">
        <v>2620.016923250078</v>
      </c>
      <c r="O348" s="78">
        <v>1363.237444490363</v>
      </c>
      <c r="P348" s="78">
        <v>930.39434396983347</v>
      </c>
      <c r="Q348" s="78">
        <v>72.601023865345894</v>
      </c>
      <c r="R348" s="78">
        <v>21.20311041312112</v>
      </c>
      <c r="S348" s="78">
        <v>113.27636275121</v>
      </c>
      <c r="T348" s="79"/>
      <c r="U348" s="78">
        <v>287427476</v>
      </c>
      <c r="V348" s="78">
        <v>49310</v>
      </c>
      <c r="W348" s="78">
        <v>2650</v>
      </c>
      <c r="X348" s="78">
        <v>416252</v>
      </c>
      <c r="Y348" s="78">
        <v>435912</v>
      </c>
      <c r="Z348" s="78">
        <v>674518</v>
      </c>
      <c r="AA348" s="78">
        <v>182198</v>
      </c>
      <c r="AB348" s="78">
        <v>1167151</v>
      </c>
      <c r="AC348" s="78">
        <v>3856909</v>
      </c>
      <c r="AD348" s="78">
        <v>113.27636275121</v>
      </c>
      <c r="AE348" s="79"/>
      <c r="AF348" s="78"/>
      <c r="AG348" s="78"/>
      <c r="AH348" s="78"/>
      <c r="AI348" s="78"/>
      <c r="AJ348" s="78"/>
      <c r="AK348" s="78"/>
      <c r="AL348" s="78"/>
      <c r="AM348" s="78"/>
      <c r="AN348" s="78"/>
      <c r="AO348" s="78"/>
      <c r="AP348" s="78"/>
      <c r="AQ348" s="79"/>
      <c r="AR348" s="78"/>
      <c r="AS348" s="78"/>
      <c r="AT348" s="78"/>
      <c r="AU348" s="78"/>
      <c r="AV348" s="78"/>
      <c r="AW348" s="78"/>
      <c r="AX348" s="78"/>
      <c r="AY348" s="79"/>
      <c r="AZ348" s="78"/>
      <c r="BA348" s="78"/>
      <c r="BB348" s="78"/>
      <c r="BC348" s="78"/>
      <c r="BD348" s="78"/>
      <c r="BE348" s="78"/>
      <c r="BF348" s="78"/>
      <c r="BG348" s="79"/>
      <c r="BH348" s="78" t="s">
        <v>789</v>
      </c>
      <c r="BI348" s="78" t="s">
        <v>789</v>
      </c>
      <c r="BJ348" s="78" t="s">
        <v>789</v>
      </c>
      <c r="BK348" s="78" t="s">
        <v>789</v>
      </c>
      <c r="BL348" s="78" t="s">
        <v>789</v>
      </c>
      <c r="BM348" s="78" t="s">
        <v>789</v>
      </c>
      <c r="BN348" s="79"/>
      <c r="BO348" s="78" t="s">
        <v>789</v>
      </c>
      <c r="BP348" s="78" t="s">
        <v>789</v>
      </c>
      <c r="BQ348" s="78" t="s">
        <v>789</v>
      </c>
      <c r="BR348" s="78" t="s">
        <v>789</v>
      </c>
      <c r="BS348" s="78" t="s">
        <v>789</v>
      </c>
      <c r="BT348" s="78" t="s">
        <v>789</v>
      </c>
      <c r="BU348"/>
      <c r="BV348" s="77"/>
      <c r="BW348" s="77"/>
      <c r="BX348" s="77"/>
      <c r="BY348" s="77"/>
      <c r="BZ348" s="77"/>
      <c r="CA348" s="77"/>
      <c r="CB348" s="77"/>
      <c r="CC348" s="77"/>
      <c r="CD348" s="77"/>
    </row>
    <row r="349" spans="1:82">
      <c r="A349" s="77" t="s">
        <v>1940</v>
      </c>
      <c r="B349" s="77">
        <v>277</v>
      </c>
      <c r="C349" s="77">
        <v>5</v>
      </c>
      <c r="D349" s="77">
        <v>17</v>
      </c>
      <c r="E349" s="77">
        <v>2008</v>
      </c>
      <c r="F349" s="77" t="s">
        <v>793</v>
      </c>
      <c r="G349" s="1029" t="s">
        <v>1589</v>
      </c>
      <c r="H349" s="77" t="s">
        <v>1590</v>
      </c>
      <c r="I349" s="158"/>
      <c r="J349" s="78">
        <v>2020.549826896616</v>
      </c>
      <c r="K349" s="78">
        <v>98.595664944061809</v>
      </c>
      <c r="L349" s="78">
        <v>258.21056948074738</v>
      </c>
      <c r="M349" s="78">
        <v>2256.40456794081</v>
      </c>
      <c r="N349" s="78">
        <v>2136.3384080075471</v>
      </c>
      <c r="O349" s="78">
        <v>1322.7335053586789</v>
      </c>
      <c r="P349" s="78">
        <v>905.95249654344559</v>
      </c>
      <c r="Q349" s="78">
        <v>71.295375625557796</v>
      </c>
      <c r="R349" s="78">
        <v>20.406886074571918</v>
      </c>
      <c r="S349" s="78">
        <v>121.467085341</v>
      </c>
      <c r="T349" s="79"/>
      <c r="U349" s="78">
        <v>281263370</v>
      </c>
      <c r="V349" s="78">
        <v>49310</v>
      </c>
      <c r="W349" s="78">
        <v>2650</v>
      </c>
      <c r="X349" s="78">
        <v>416252</v>
      </c>
      <c r="Y349" s="78">
        <v>440424</v>
      </c>
      <c r="Z349" s="78">
        <v>677448</v>
      </c>
      <c r="AA349" s="78">
        <v>177614</v>
      </c>
      <c r="AB349" s="78">
        <v>1165013</v>
      </c>
      <c r="AC349" s="78">
        <v>3854580</v>
      </c>
      <c r="AD349" s="78">
        <v>121.467085341</v>
      </c>
      <c r="AE349" s="79"/>
      <c r="AF349" s="78"/>
      <c r="AG349" s="78"/>
      <c r="AH349" s="78"/>
      <c r="AI349" s="78"/>
      <c r="AJ349" s="78"/>
      <c r="AK349" s="78"/>
      <c r="AL349" s="78"/>
      <c r="AM349" s="78"/>
      <c r="AN349" s="78"/>
      <c r="AO349" s="78"/>
      <c r="AP349" s="78"/>
      <c r="AQ349" s="79"/>
      <c r="AR349" s="78"/>
      <c r="AS349" s="78"/>
      <c r="AT349" s="78"/>
      <c r="AU349" s="78"/>
      <c r="AV349" s="78"/>
      <c r="AW349" s="78"/>
      <c r="AX349" s="78"/>
      <c r="AY349" s="79"/>
      <c r="AZ349" s="78"/>
      <c r="BA349" s="78"/>
      <c r="BB349" s="78"/>
      <c r="BC349" s="78"/>
      <c r="BD349" s="78"/>
      <c r="BE349" s="78"/>
      <c r="BF349" s="78"/>
      <c r="BG349" s="79"/>
      <c r="BH349" s="78" t="s">
        <v>789</v>
      </c>
      <c r="BI349" s="78" t="s">
        <v>789</v>
      </c>
      <c r="BJ349" s="78" t="s">
        <v>789</v>
      </c>
      <c r="BK349" s="78" t="s">
        <v>789</v>
      </c>
      <c r="BL349" s="78" t="s">
        <v>789</v>
      </c>
      <c r="BM349" s="78" t="s">
        <v>789</v>
      </c>
      <c r="BN349" s="79"/>
      <c r="BO349" s="78" t="s">
        <v>789</v>
      </c>
      <c r="BP349" s="78" t="s">
        <v>789</v>
      </c>
      <c r="BQ349" s="78" t="s">
        <v>789</v>
      </c>
      <c r="BR349" s="78" t="s">
        <v>789</v>
      </c>
      <c r="BS349" s="78" t="s">
        <v>789</v>
      </c>
      <c r="BT349" s="78" t="s">
        <v>789</v>
      </c>
      <c r="BU349"/>
      <c r="BV349" s="77"/>
      <c r="BW349" s="77"/>
      <c r="BX349" s="77"/>
      <c r="BY349" s="77"/>
      <c r="BZ349" s="77"/>
      <c r="CA349" s="77"/>
      <c r="CB349" s="77"/>
      <c r="CC349" s="77"/>
      <c r="CD349" s="77"/>
    </row>
    <row r="350" spans="1:82">
      <c r="A350" s="77" t="s">
        <v>1941</v>
      </c>
      <c r="B350" s="77">
        <v>278</v>
      </c>
      <c r="C350" s="77">
        <v>6</v>
      </c>
      <c r="D350" s="77">
        <v>17</v>
      </c>
      <c r="E350" s="77">
        <v>2009</v>
      </c>
      <c r="F350" s="77" t="s">
        <v>177</v>
      </c>
      <c r="G350" s="1029" t="s">
        <v>1589</v>
      </c>
      <c r="H350" s="77" t="s">
        <v>1590</v>
      </c>
      <c r="I350" s="158"/>
      <c r="J350" s="78">
        <v>1454.7507728866949</v>
      </c>
      <c r="K350" s="78">
        <v>80.907705336955701</v>
      </c>
      <c r="L350" s="78">
        <v>299.90327723544328</v>
      </c>
      <c r="M350" s="78">
        <v>1786.66747240994</v>
      </c>
      <c r="N350" s="78">
        <v>1627.1454443356929</v>
      </c>
      <c r="O350" s="78">
        <v>1349.1316492383501</v>
      </c>
      <c r="P350" s="78">
        <v>862.26078587203551</v>
      </c>
      <c r="Q350" s="78">
        <v>67.796912900801502</v>
      </c>
      <c r="R350" s="78">
        <v>20.455006060851879</v>
      </c>
      <c r="S350" s="78">
        <v>116.4808215296774</v>
      </c>
      <c r="T350" s="79"/>
      <c r="U350" s="78">
        <v>204914046</v>
      </c>
      <c r="V350" s="78">
        <v>48260</v>
      </c>
      <c r="W350" s="78">
        <v>4602</v>
      </c>
      <c r="X350" s="78">
        <v>448048</v>
      </c>
      <c r="Y350" s="78">
        <v>444565</v>
      </c>
      <c r="Z350" s="78">
        <v>682019</v>
      </c>
      <c r="AA350" s="78">
        <v>173547</v>
      </c>
      <c r="AB350" s="78">
        <v>1162950</v>
      </c>
      <c r="AC350" s="78">
        <v>3769319</v>
      </c>
      <c r="AD350" s="78">
        <v>116.4808215296774</v>
      </c>
      <c r="AE350" s="79"/>
      <c r="AF350" s="78"/>
      <c r="AG350" s="78"/>
      <c r="AH350" s="78"/>
      <c r="AI350" s="78"/>
      <c r="AJ350" s="78"/>
      <c r="AK350" s="78"/>
      <c r="AL350" s="78"/>
      <c r="AM350" s="78"/>
      <c r="AN350" s="78"/>
      <c r="AO350" s="78"/>
      <c r="AP350" s="78"/>
      <c r="AQ350" s="79"/>
      <c r="AR350" s="78"/>
      <c r="AS350" s="78"/>
      <c r="AT350" s="78"/>
      <c r="AU350" s="78"/>
      <c r="AV350" s="78"/>
      <c r="AW350" s="78"/>
      <c r="AX350" s="78"/>
      <c r="AY350" s="79"/>
      <c r="AZ350" s="78"/>
      <c r="BA350" s="78"/>
      <c r="BB350" s="78"/>
      <c r="BC350" s="78"/>
      <c r="BD350" s="78"/>
      <c r="BE350" s="78"/>
      <c r="BF350" s="78"/>
      <c r="BG350" s="79"/>
      <c r="BH350" s="78">
        <v>0</v>
      </c>
      <c r="BI350" s="78">
        <v>0</v>
      </c>
      <c r="BJ350" s="78">
        <v>1143.4169999999999</v>
      </c>
      <c r="BK350" s="78">
        <v>367</v>
      </c>
      <c r="BL350" s="78">
        <v>348.66800000000001</v>
      </c>
      <c r="BM350" s="78">
        <v>0</v>
      </c>
      <c r="BN350" s="79"/>
      <c r="BO350" s="78">
        <v>0</v>
      </c>
      <c r="BP350" s="78">
        <v>0</v>
      </c>
      <c r="BQ350" s="78">
        <v>93</v>
      </c>
      <c r="BR350" s="78">
        <v>2</v>
      </c>
      <c r="BS350" s="78">
        <v>47</v>
      </c>
      <c r="BT350" s="78">
        <v>0</v>
      </c>
      <c r="BU350"/>
      <c r="BV350" s="77">
        <v>1781.8679999999999</v>
      </c>
      <c r="BW350" s="77">
        <v>0</v>
      </c>
      <c r="BX350" s="77">
        <v>47.837000000000003</v>
      </c>
      <c r="BY350" s="77">
        <v>0</v>
      </c>
      <c r="BZ350" s="77">
        <v>15.38</v>
      </c>
      <c r="CA350" s="77">
        <v>0</v>
      </c>
      <c r="CB350" s="77">
        <v>14</v>
      </c>
      <c r="CC350" s="77">
        <v>0</v>
      </c>
      <c r="CD350" s="77">
        <v>0</v>
      </c>
    </row>
    <row r="351" spans="1:82">
      <c r="A351" s="77" t="s">
        <v>1942</v>
      </c>
      <c r="B351" s="77">
        <v>279</v>
      </c>
      <c r="C351" s="77">
        <v>7</v>
      </c>
      <c r="D351" s="77">
        <v>17</v>
      </c>
      <c r="E351" s="77">
        <v>2010</v>
      </c>
      <c r="F351" s="77" t="s">
        <v>178</v>
      </c>
      <c r="G351" s="77" t="s">
        <v>1589</v>
      </c>
      <c r="H351" s="77" t="s">
        <v>1590</v>
      </c>
      <c r="I351" s="158"/>
      <c r="J351" s="78">
        <v>1618.4760602022029</v>
      </c>
      <c r="K351" s="78">
        <v>91.890407988253827</v>
      </c>
      <c r="L351" s="78">
        <v>269.56168364737022</v>
      </c>
      <c r="M351" s="78">
        <v>1962.046774622424</v>
      </c>
      <c r="N351" s="78">
        <v>2034.1757903502171</v>
      </c>
      <c r="O351" s="78">
        <v>1351.883898457487</v>
      </c>
      <c r="P351" s="78">
        <v>867.52521507627262</v>
      </c>
      <c r="Q351" s="78">
        <v>70.585733620242394</v>
      </c>
      <c r="R351" s="78">
        <v>21.39178650933663</v>
      </c>
      <c r="S351" s="78">
        <v>124.2240959948</v>
      </c>
      <c r="T351" s="79"/>
      <c r="U351" s="78">
        <v>237422104</v>
      </c>
      <c r="V351" s="78">
        <v>48260</v>
      </c>
      <c r="W351" s="78">
        <v>4602</v>
      </c>
      <c r="X351" s="78">
        <v>448048</v>
      </c>
      <c r="Y351" s="78">
        <v>448539</v>
      </c>
      <c r="Z351" s="78">
        <v>686586</v>
      </c>
      <c r="AA351" s="78">
        <v>170246</v>
      </c>
      <c r="AB351" s="78">
        <v>1160206</v>
      </c>
      <c r="AC351" s="78">
        <v>3735617</v>
      </c>
      <c r="AD351" s="78">
        <v>124.2240959948</v>
      </c>
      <c r="AE351" s="79"/>
      <c r="AF351" s="78"/>
      <c r="AG351" s="78"/>
      <c r="AH351" s="78"/>
      <c r="AI351" s="78"/>
      <c r="AJ351" s="78"/>
      <c r="AK351" s="78"/>
      <c r="AL351" s="78"/>
      <c r="AM351" s="78"/>
      <c r="AN351" s="78"/>
      <c r="AO351" s="78"/>
      <c r="AP351" s="78"/>
      <c r="AQ351" s="79"/>
      <c r="AR351" s="78"/>
      <c r="AS351" s="78"/>
      <c r="AT351" s="78"/>
      <c r="AU351" s="78"/>
      <c r="AV351" s="78"/>
      <c r="AW351" s="78"/>
      <c r="AX351" s="78"/>
      <c r="AY351" s="79"/>
      <c r="AZ351" s="78"/>
      <c r="BA351" s="78"/>
      <c r="BB351" s="78"/>
      <c r="BC351" s="78"/>
      <c r="BD351" s="78"/>
      <c r="BE351" s="78"/>
      <c r="BF351" s="78"/>
      <c r="BG351" s="79"/>
      <c r="BH351" s="78">
        <v>0</v>
      </c>
      <c r="BI351" s="78">
        <v>0</v>
      </c>
      <c r="BJ351" s="78">
        <v>1015.056</v>
      </c>
      <c r="BK351" s="78">
        <v>340.6</v>
      </c>
      <c r="BL351" s="78">
        <v>298.72800000000001</v>
      </c>
      <c r="BM351" s="78">
        <v>0</v>
      </c>
      <c r="BN351" s="79"/>
      <c r="BO351" s="78">
        <v>0</v>
      </c>
      <c r="BP351" s="78">
        <v>0</v>
      </c>
      <c r="BQ351" s="78">
        <v>100</v>
      </c>
      <c r="BR351" s="78">
        <v>2</v>
      </c>
      <c r="BS351" s="78">
        <v>47</v>
      </c>
      <c r="BT351" s="78">
        <v>0</v>
      </c>
      <c r="BU351"/>
      <c r="BV351" s="77">
        <v>1559.0060000000001</v>
      </c>
      <c r="BW351" s="77">
        <v>3.4159999999999999</v>
      </c>
      <c r="BX351" s="77">
        <v>54.072000000000003</v>
      </c>
      <c r="BY351" s="77">
        <v>0</v>
      </c>
      <c r="BZ351" s="77">
        <v>11</v>
      </c>
      <c r="CA351" s="77">
        <v>3</v>
      </c>
      <c r="CB351" s="77">
        <v>20</v>
      </c>
      <c r="CC351" s="77">
        <v>3.89</v>
      </c>
      <c r="CD351" s="77">
        <v>0</v>
      </c>
    </row>
    <row r="352" spans="1:82">
      <c r="A352" s="77" t="s">
        <v>1943</v>
      </c>
      <c r="B352" s="77">
        <v>280</v>
      </c>
      <c r="C352" s="77">
        <v>8</v>
      </c>
      <c r="D352" s="77">
        <v>17</v>
      </c>
      <c r="E352" s="77">
        <v>2011</v>
      </c>
      <c r="F352" s="77" t="s">
        <v>179</v>
      </c>
      <c r="G352" s="77" t="s">
        <v>1589</v>
      </c>
      <c r="H352" s="77" t="s">
        <v>1590</v>
      </c>
      <c r="I352" s="158"/>
      <c r="J352" s="78">
        <v>1930.7853001989411</v>
      </c>
      <c r="K352" s="78">
        <v>134.42516505240809</v>
      </c>
      <c r="L352" s="78">
        <v>321.49013681051667</v>
      </c>
      <c r="M352" s="78">
        <v>2659.907978403191</v>
      </c>
      <c r="N352" s="78">
        <v>2839.5139870222511</v>
      </c>
      <c r="O352" s="78">
        <v>1339.4499185207831</v>
      </c>
      <c r="P352" s="78">
        <v>832.27121007123606</v>
      </c>
      <c r="Q352" s="78">
        <v>81.175889565530596</v>
      </c>
      <c r="R352" s="78">
        <v>21.244816279259371</v>
      </c>
      <c r="S352" s="78">
        <v>107.37822176811</v>
      </c>
      <c r="T352" s="79"/>
      <c r="U352" s="78">
        <v>243819477</v>
      </c>
      <c r="V352" s="78">
        <v>48260</v>
      </c>
      <c r="W352" s="78">
        <v>4602</v>
      </c>
      <c r="X352" s="78">
        <v>448048</v>
      </c>
      <c r="Y352" s="78">
        <v>451929</v>
      </c>
      <c r="Z352" s="78">
        <v>695050</v>
      </c>
      <c r="AA352" s="78">
        <v>168188</v>
      </c>
      <c r="AB352" s="78">
        <v>1156730</v>
      </c>
      <c r="AC352" s="78">
        <v>3703816</v>
      </c>
      <c r="AD352" s="78">
        <v>107.37822176811</v>
      </c>
      <c r="AE352" s="79"/>
      <c r="AF352" s="78"/>
      <c r="AG352" s="78"/>
      <c r="AH352" s="78"/>
      <c r="AI352" s="78"/>
      <c r="AJ352" s="78"/>
      <c r="AK352" s="78"/>
      <c r="AL352" s="78"/>
      <c r="AM352" s="78"/>
      <c r="AN352" s="78"/>
      <c r="AO352" s="78"/>
      <c r="AP352" s="78"/>
      <c r="AQ352" s="79"/>
      <c r="AR352" s="78"/>
      <c r="AS352" s="78"/>
      <c r="AT352" s="78"/>
      <c r="AU352" s="78"/>
      <c r="AV352" s="78"/>
      <c r="AW352" s="78"/>
      <c r="AX352" s="78"/>
      <c r="AY352" s="79"/>
      <c r="AZ352" s="78"/>
      <c r="BA352" s="78"/>
      <c r="BB352" s="78"/>
      <c r="BC352" s="78"/>
      <c r="BD352" s="78"/>
      <c r="BE352" s="78"/>
      <c r="BF352" s="78"/>
      <c r="BG352" s="79"/>
      <c r="BH352" s="78">
        <v>0</v>
      </c>
      <c r="BI352" s="78">
        <v>3.302</v>
      </c>
      <c r="BJ352" s="78">
        <v>1067.5170000000001</v>
      </c>
      <c r="BK352" s="78">
        <v>467.1</v>
      </c>
      <c r="BL352" s="78">
        <v>315.82099999999997</v>
      </c>
      <c r="BM352" s="78">
        <v>0</v>
      </c>
      <c r="BN352" s="79"/>
      <c r="BO352" s="78">
        <v>0</v>
      </c>
      <c r="BP352" s="78">
        <v>1</v>
      </c>
      <c r="BQ352" s="78">
        <v>99</v>
      </c>
      <c r="BR352" s="78">
        <v>2</v>
      </c>
      <c r="BS352" s="78">
        <v>50</v>
      </c>
      <c r="BT352" s="78">
        <v>0</v>
      </c>
      <c r="BU352"/>
      <c r="BV352" s="77">
        <v>1747.338</v>
      </c>
      <c r="BW352" s="77">
        <v>2.5249999999999999</v>
      </c>
      <c r="BX352" s="77">
        <v>62.189</v>
      </c>
      <c r="BY352" s="77">
        <v>0</v>
      </c>
      <c r="BZ352" s="77">
        <v>14</v>
      </c>
      <c r="CA352" s="77">
        <v>3.2</v>
      </c>
      <c r="CB352" s="77">
        <v>20</v>
      </c>
      <c r="CC352" s="77">
        <v>4.4880000000000004</v>
      </c>
      <c r="CD352" s="77">
        <v>0</v>
      </c>
    </row>
    <row r="353" spans="1:82">
      <c r="A353" s="77" t="s">
        <v>1944</v>
      </c>
      <c r="B353" s="77">
        <v>281</v>
      </c>
      <c r="C353" s="77">
        <v>9</v>
      </c>
      <c r="D353" s="77">
        <v>17</v>
      </c>
      <c r="E353" s="77">
        <v>2012</v>
      </c>
      <c r="F353" s="77" t="s">
        <v>180</v>
      </c>
      <c r="G353" s="77" t="s">
        <v>1589</v>
      </c>
      <c r="H353" s="77" t="s">
        <v>1590</v>
      </c>
      <c r="I353" s="158"/>
      <c r="J353" s="78">
        <v>1895.713769446161</v>
      </c>
      <c r="K353" s="78">
        <v>121.7325164492123</v>
      </c>
      <c r="L353" s="78">
        <v>309.24965960096512</v>
      </c>
      <c r="M353" s="78">
        <v>2666.244037340874</v>
      </c>
      <c r="N353" s="78">
        <v>3021.9792543243011</v>
      </c>
      <c r="O353" s="78">
        <v>1343.7789147970893</v>
      </c>
      <c r="P353" s="78">
        <v>823.01716433547904</v>
      </c>
      <c r="Q353" s="78">
        <v>88.680816263874902</v>
      </c>
      <c r="R353" s="78">
        <v>22.024586310482189</v>
      </c>
      <c r="S353" s="78">
        <v>130.52606563382159</v>
      </c>
      <c r="T353" s="79"/>
      <c r="U353" s="78">
        <v>243335610</v>
      </c>
      <c r="V353" s="78">
        <v>48260</v>
      </c>
      <c r="W353" s="78">
        <v>4602</v>
      </c>
      <c r="X353" s="78">
        <v>448048</v>
      </c>
      <c r="Y353" s="78">
        <v>462124</v>
      </c>
      <c r="Z353" s="78">
        <v>702827</v>
      </c>
      <c r="AA353" s="78">
        <v>165377</v>
      </c>
      <c r="AB353" s="78">
        <v>1163089</v>
      </c>
      <c r="AC353" s="78">
        <v>3740308</v>
      </c>
      <c r="AD353" s="78">
        <v>130.52606563382159</v>
      </c>
      <c r="AE353" s="79"/>
      <c r="AF353" s="78"/>
      <c r="AG353" s="78"/>
      <c r="AH353" s="78"/>
      <c r="AI353" s="78"/>
      <c r="AJ353" s="78"/>
      <c r="AK353" s="78"/>
      <c r="AL353" s="78"/>
      <c r="AM353" s="78"/>
      <c r="AN353" s="78"/>
      <c r="AO353" s="78"/>
      <c r="AP353" s="78"/>
      <c r="AQ353" s="79"/>
      <c r="AR353" s="78"/>
      <c r="AS353" s="78"/>
      <c r="AT353" s="78"/>
      <c r="AU353" s="78"/>
      <c r="AV353" s="78"/>
      <c r="AW353" s="78"/>
      <c r="AX353" s="78"/>
      <c r="AY353" s="79"/>
      <c r="AZ353" s="78"/>
      <c r="BA353" s="78"/>
      <c r="BB353" s="78"/>
      <c r="BC353" s="78"/>
      <c r="BD353" s="78"/>
      <c r="BE353" s="78"/>
      <c r="BF353" s="78"/>
      <c r="BG353" s="79"/>
      <c r="BH353" s="78">
        <v>0</v>
      </c>
      <c r="BI353" s="78">
        <v>3.7389999999999999</v>
      </c>
      <c r="BJ353" s="78">
        <v>1168.9749999999999</v>
      </c>
      <c r="BK353" s="78">
        <v>526</v>
      </c>
      <c r="BL353" s="78">
        <v>425.53699999999998</v>
      </c>
      <c r="BM353" s="78">
        <v>0</v>
      </c>
      <c r="BN353" s="79"/>
      <c r="BO353" s="78">
        <v>0</v>
      </c>
      <c r="BP353" s="78">
        <v>1</v>
      </c>
      <c r="BQ353" s="78">
        <v>100</v>
      </c>
      <c r="BR353" s="78">
        <v>2</v>
      </c>
      <c r="BS353" s="78">
        <v>54</v>
      </c>
      <c r="BT353" s="78">
        <v>0</v>
      </c>
      <c r="BU353"/>
      <c r="BV353" s="77">
        <v>2012.614</v>
      </c>
      <c r="BW353" s="77">
        <v>3.97</v>
      </c>
      <c r="BX353" s="77">
        <v>78.667000000000002</v>
      </c>
      <c r="BY353" s="77">
        <v>0</v>
      </c>
      <c r="BZ353" s="77">
        <v>15</v>
      </c>
      <c r="CA353" s="77">
        <v>0</v>
      </c>
      <c r="CB353" s="77">
        <v>14</v>
      </c>
      <c r="CC353" s="77">
        <v>0</v>
      </c>
      <c r="CD353" s="77">
        <v>0</v>
      </c>
    </row>
    <row r="354" spans="1:82">
      <c r="A354" s="77" t="s">
        <v>1945</v>
      </c>
      <c r="B354" s="77">
        <v>282</v>
      </c>
      <c r="C354" s="77">
        <v>10</v>
      </c>
      <c r="D354" s="77">
        <v>17</v>
      </c>
      <c r="E354" s="77">
        <v>2013</v>
      </c>
      <c r="F354" s="77" t="s">
        <v>181</v>
      </c>
      <c r="G354" s="77" t="s">
        <v>1589</v>
      </c>
      <c r="H354" s="77" t="s">
        <v>1590</v>
      </c>
      <c r="I354" s="158"/>
      <c r="J354" s="78">
        <v>1918.0713310240419</v>
      </c>
      <c r="K354" s="78">
        <v>93.838188754100926</v>
      </c>
      <c r="L354" s="78">
        <v>281.30629241386941</v>
      </c>
      <c r="M354" s="78">
        <v>2704.5360373130302</v>
      </c>
      <c r="N354" s="78">
        <v>2625.783471168103</v>
      </c>
      <c r="O354" s="78">
        <v>1302.8822072785258</v>
      </c>
      <c r="P354" s="78">
        <v>820.45855165797479</v>
      </c>
      <c r="Q354" s="78">
        <v>89.993136346718899</v>
      </c>
      <c r="R354" s="78">
        <v>23.80539252413087</v>
      </c>
      <c r="S354" s="78">
        <v>132.28875333673599</v>
      </c>
      <c r="T354" s="79"/>
      <c r="U354" s="78">
        <v>242427300</v>
      </c>
      <c r="V354" s="78">
        <v>48260</v>
      </c>
      <c r="W354" s="78">
        <v>4602</v>
      </c>
      <c r="X354" s="78">
        <v>448048</v>
      </c>
      <c r="Y354" s="78">
        <v>466200</v>
      </c>
      <c r="Z354" s="78">
        <v>711862</v>
      </c>
      <c r="AA354" s="78">
        <v>164244</v>
      </c>
      <c r="AB354" s="78">
        <v>1163380</v>
      </c>
      <c r="AC354" s="78">
        <v>3946263</v>
      </c>
      <c r="AD354" s="78">
        <v>132.28875333673599</v>
      </c>
      <c r="AE354" s="79"/>
      <c r="AF354" s="78"/>
      <c r="AG354" s="78"/>
      <c r="AH354" s="78"/>
      <c r="AI354" s="78"/>
      <c r="AJ354" s="78"/>
      <c r="AK354" s="78"/>
      <c r="AL354" s="78"/>
      <c r="AM354" s="78"/>
      <c r="AN354" s="78"/>
      <c r="AO354" s="78"/>
      <c r="AP354" s="78"/>
      <c r="AQ354" s="79"/>
      <c r="AR354" s="78"/>
      <c r="AS354" s="78"/>
      <c r="AT354" s="78"/>
      <c r="AU354" s="78"/>
      <c r="AV354" s="78"/>
      <c r="AW354" s="78"/>
      <c r="AX354" s="78"/>
      <c r="AY354" s="79"/>
      <c r="AZ354" s="78"/>
      <c r="BA354" s="78"/>
      <c r="BB354" s="78"/>
      <c r="BC354" s="78"/>
      <c r="BD354" s="78"/>
      <c r="BE354" s="78"/>
      <c r="BF354" s="78"/>
      <c r="BG354" s="79"/>
      <c r="BH354" s="78">
        <v>0</v>
      </c>
      <c r="BI354" s="78">
        <v>0</v>
      </c>
      <c r="BJ354" s="78">
        <v>1293.6669999999999</v>
      </c>
      <c r="BK354" s="78">
        <v>457</v>
      </c>
      <c r="BL354" s="78">
        <v>423.33100000000002</v>
      </c>
      <c r="BM354" s="78">
        <v>0</v>
      </c>
      <c r="BN354" s="79"/>
      <c r="BO354" s="78">
        <v>0</v>
      </c>
      <c r="BP354" s="78">
        <v>0</v>
      </c>
      <c r="BQ354" s="78">
        <v>103</v>
      </c>
      <c r="BR354" s="78">
        <v>2</v>
      </c>
      <c r="BS354" s="78">
        <v>50</v>
      </c>
      <c r="BT354" s="78">
        <v>0</v>
      </c>
      <c r="BU354"/>
      <c r="BV354" s="77">
        <v>1978.64</v>
      </c>
      <c r="BW354" s="77">
        <v>3.9649999999999999</v>
      </c>
      <c r="BX354" s="77">
        <v>91.638999999999996</v>
      </c>
      <c r="BY354" s="77">
        <v>0</v>
      </c>
      <c r="BZ354" s="77">
        <v>12</v>
      </c>
      <c r="CA354" s="77">
        <v>0</v>
      </c>
      <c r="CB354" s="77">
        <v>42.44</v>
      </c>
      <c r="CC354" s="77">
        <v>45.314</v>
      </c>
      <c r="CD354" s="77">
        <v>0</v>
      </c>
    </row>
    <row r="355" spans="1:82">
      <c r="A355" s="77" t="s">
        <v>1946</v>
      </c>
      <c r="B355" s="77">
        <v>283</v>
      </c>
      <c r="C355" s="77">
        <v>11</v>
      </c>
      <c r="D355" s="77">
        <v>17</v>
      </c>
      <c r="E355" s="77">
        <v>2014</v>
      </c>
      <c r="F355" s="77" t="s">
        <v>182</v>
      </c>
      <c r="G355" s="77" t="s">
        <v>1589</v>
      </c>
      <c r="H355" s="77" t="s">
        <v>1590</v>
      </c>
      <c r="I355" s="158"/>
      <c r="J355" s="78">
        <v>1812.912450744979</v>
      </c>
      <c r="K355" s="78">
        <v>95.614246664770306</v>
      </c>
      <c r="L355" s="78">
        <v>249.10140114296351</v>
      </c>
      <c r="M355" s="78">
        <v>2560.2632802542221</v>
      </c>
      <c r="N355" s="78">
        <v>2568.146974679436</v>
      </c>
      <c r="O355" s="78">
        <v>1248.9889413317533</v>
      </c>
      <c r="P355" s="78">
        <v>815.02196216041023</v>
      </c>
      <c r="Q355" s="78">
        <v>86.0746096529612</v>
      </c>
      <c r="R355" s="78">
        <v>22.848596541750279</v>
      </c>
      <c r="S355" s="78">
        <v>130.544037266294</v>
      </c>
      <c r="T355" s="79"/>
      <c r="U355" s="78">
        <v>260194318</v>
      </c>
      <c r="V355" s="78">
        <v>39844</v>
      </c>
      <c r="W355" s="78">
        <v>4419</v>
      </c>
      <c r="X355" s="78">
        <v>434606</v>
      </c>
      <c r="Y355" s="78">
        <v>470024</v>
      </c>
      <c r="Z355" s="78">
        <v>718736</v>
      </c>
      <c r="AA355" s="78">
        <v>162312</v>
      </c>
      <c r="AB355" s="78">
        <v>1159763</v>
      </c>
      <c r="AC355" s="78">
        <v>3799563</v>
      </c>
      <c r="AD355" s="78">
        <v>130.544037266294</v>
      </c>
      <c r="AE355" s="79"/>
      <c r="AF355" s="78"/>
      <c r="AG355" s="78"/>
      <c r="AH355" s="78"/>
      <c r="AI355" s="78"/>
      <c r="AJ355" s="78"/>
      <c r="AK355" s="78"/>
      <c r="AL355" s="78"/>
      <c r="AM355" s="78"/>
      <c r="AN355" s="78"/>
      <c r="AO355" s="78"/>
      <c r="AP355" s="78"/>
      <c r="AQ355" s="79"/>
      <c r="AR355" s="78">
        <v>8417</v>
      </c>
      <c r="AS355" s="78">
        <v>1603</v>
      </c>
      <c r="AT355" s="78">
        <v>11</v>
      </c>
      <c r="AU355" s="78">
        <v>3</v>
      </c>
      <c r="AV355" s="78">
        <v>0</v>
      </c>
      <c r="AW355" s="78">
        <v>5</v>
      </c>
      <c r="AX355" s="78"/>
      <c r="AY355" s="79"/>
      <c r="AZ355" s="78">
        <v>34697.541000000012</v>
      </c>
      <c r="BA355" s="78">
        <v>119099.712</v>
      </c>
      <c r="BB355" s="78">
        <v>124500</v>
      </c>
      <c r="BC355" s="78">
        <v>1272.4000000000001</v>
      </c>
      <c r="BD355" s="78">
        <v>0</v>
      </c>
      <c r="BE355" s="78">
        <v>10350</v>
      </c>
      <c r="BF355" s="78"/>
      <c r="BG355" s="79"/>
      <c r="BH355" s="78">
        <v>0</v>
      </c>
      <c r="BI355" s="78">
        <v>0</v>
      </c>
      <c r="BJ355" s="78">
        <v>1440.2059999999999</v>
      </c>
      <c r="BK355" s="78">
        <v>537.6</v>
      </c>
      <c r="BL355" s="78">
        <v>434.81200000000001</v>
      </c>
      <c r="BM355" s="78">
        <v>0</v>
      </c>
      <c r="BN355" s="79"/>
      <c r="BO355" s="78">
        <v>0</v>
      </c>
      <c r="BP355" s="78">
        <v>0</v>
      </c>
      <c r="BQ355" s="78">
        <v>104</v>
      </c>
      <c r="BR355" s="78">
        <v>2</v>
      </c>
      <c r="BS355" s="78">
        <v>53</v>
      </c>
      <c r="BT355" s="78">
        <v>0</v>
      </c>
      <c r="BU355"/>
      <c r="BV355" s="77">
        <v>2269.6179999999999</v>
      </c>
      <c r="BW355" s="77">
        <v>4.8730000000000002</v>
      </c>
      <c r="BX355" s="77">
        <v>90.710999999999999</v>
      </c>
      <c r="BY355" s="77">
        <v>4.085</v>
      </c>
      <c r="BZ355" s="77">
        <v>24.414999999999999</v>
      </c>
      <c r="CA355" s="77">
        <v>0</v>
      </c>
      <c r="CB355" s="77">
        <v>15.087999999999999</v>
      </c>
      <c r="CC355" s="77">
        <v>3.8279999999999998</v>
      </c>
      <c r="CD355" s="77">
        <v>0</v>
      </c>
    </row>
    <row r="356" spans="1:82">
      <c r="A356" s="77" t="s">
        <v>1947</v>
      </c>
      <c r="B356" s="77">
        <v>284</v>
      </c>
      <c r="C356" s="77">
        <v>12</v>
      </c>
      <c r="D356" s="77">
        <v>17</v>
      </c>
      <c r="E356" s="77">
        <v>2015</v>
      </c>
      <c r="F356" s="77" t="s">
        <v>183</v>
      </c>
      <c r="G356" s="77" t="s">
        <v>1589</v>
      </c>
      <c r="H356" s="77" t="s">
        <v>1590</v>
      </c>
      <c r="I356" s="158"/>
      <c r="J356" s="78">
        <v>2113.1198730255001</v>
      </c>
      <c r="K356" s="78">
        <v>95.370362466673114</v>
      </c>
      <c r="L356" s="78">
        <v>269.81624274348201</v>
      </c>
      <c r="M356" s="78">
        <v>2494.2838592040011</v>
      </c>
      <c r="N356" s="78">
        <v>2531.150400069258</v>
      </c>
      <c r="O356" s="78">
        <v>1245.8734870115204</v>
      </c>
      <c r="P356" s="78">
        <v>808.87167667219671</v>
      </c>
      <c r="Q356" s="78">
        <v>84.063803734112895</v>
      </c>
      <c r="R356" s="78">
        <v>28.50936638306813</v>
      </c>
      <c r="S356" s="78">
        <v>130.90889889158001</v>
      </c>
      <c r="T356" s="79"/>
      <c r="U356" s="78">
        <v>280721672</v>
      </c>
      <c r="V356" s="78">
        <v>39844</v>
      </c>
      <c r="W356" s="78">
        <v>4419</v>
      </c>
      <c r="X356" s="78">
        <v>434606</v>
      </c>
      <c r="Y356" s="78">
        <v>474789</v>
      </c>
      <c r="Z356" s="78">
        <v>723843</v>
      </c>
      <c r="AA356" s="78">
        <v>160960</v>
      </c>
      <c r="AB356" s="78">
        <v>1157042</v>
      </c>
      <c r="AC356" s="78">
        <v>4873211</v>
      </c>
      <c r="AD356" s="78">
        <v>130.90889889158001</v>
      </c>
      <c r="AE356" s="79"/>
      <c r="AF356" s="78">
        <v>2349732213.8981142</v>
      </c>
      <c r="AG356" s="78">
        <v>68828372.563344389</v>
      </c>
      <c r="AH356" s="78">
        <v>22580256.546448778</v>
      </c>
      <c r="AI356" s="78">
        <v>2843695035.8969669</v>
      </c>
      <c r="AJ356" s="78">
        <v>3553653686.3566232</v>
      </c>
      <c r="AK356" s="78"/>
      <c r="AL356" s="78"/>
      <c r="AM356" s="78">
        <v>158567752.49135771</v>
      </c>
      <c r="AN356" s="78"/>
      <c r="AO356" s="78"/>
      <c r="AP356" s="78">
        <v>8997057317.7528553</v>
      </c>
      <c r="AQ356" s="79"/>
      <c r="AR356" s="78">
        <v>9492</v>
      </c>
      <c r="AS356" s="78">
        <v>2387</v>
      </c>
      <c r="AT356" s="78">
        <v>11</v>
      </c>
      <c r="AU356" s="78">
        <v>6</v>
      </c>
      <c r="AV356" s="78">
        <v>0</v>
      </c>
      <c r="AW356" s="78">
        <v>5</v>
      </c>
      <c r="AX356" s="78"/>
      <c r="AY356" s="79"/>
      <c r="AZ356" s="78">
        <v>39714.928000000007</v>
      </c>
      <c r="BA356" s="78">
        <v>182783.51199999999</v>
      </c>
      <c r="BB356" s="78">
        <v>124500</v>
      </c>
      <c r="BC356" s="78">
        <v>1759.3</v>
      </c>
      <c r="BD356" s="78">
        <v>0</v>
      </c>
      <c r="BE356" s="78">
        <v>10350</v>
      </c>
      <c r="BF356" s="78"/>
      <c r="BG356" s="79"/>
      <c r="BH356" s="78">
        <v>0</v>
      </c>
      <c r="BI356" s="78">
        <v>0</v>
      </c>
      <c r="BJ356" s="78">
        <v>1474.6780000000001</v>
      </c>
      <c r="BK356" s="78">
        <v>461.4</v>
      </c>
      <c r="BL356" s="78">
        <v>431.59700000000009</v>
      </c>
      <c r="BM356" s="78">
        <v>0</v>
      </c>
      <c r="BN356" s="79"/>
      <c r="BO356" s="78">
        <v>0</v>
      </c>
      <c r="BP356" s="78">
        <v>0</v>
      </c>
      <c r="BQ356" s="78">
        <v>105</v>
      </c>
      <c r="BR356" s="78">
        <v>2</v>
      </c>
      <c r="BS356" s="78">
        <v>50</v>
      </c>
      <c r="BT356" s="78">
        <v>0</v>
      </c>
      <c r="BU356"/>
      <c r="BV356" s="77">
        <v>2204.375</v>
      </c>
      <c r="BW356" s="77">
        <v>4.7930000000000001</v>
      </c>
      <c r="BX356" s="77">
        <v>101.575</v>
      </c>
      <c r="BY356" s="77">
        <v>3.968</v>
      </c>
      <c r="BZ356" s="77">
        <v>22.931000000000001</v>
      </c>
      <c r="CA356" s="77">
        <v>0</v>
      </c>
      <c r="CB356" s="77">
        <v>20.25</v>
      </c>
      <c r="CC356" s="77">
        <v>9.7829999999999995</v>
      </c>
      <c r="CD356" s="77">
        <v>0</v>
      </c>
    </row>
    <row r="357" spans="1:82">
      <c r="A357" s="77" t="s">
        <v>1948</v>
      </c>
      <c r="B357" s="77">
        <v>285</v>
      </c>
      <c r="C357" s="77">
        <v>13</v>
      </c>
      <c r="D357" s="77">
        <v>17</v>
      </c>
      <c r="E357" s="77">
        <v>2016</v>
      </c>
      <c r="F357" s="77" t="s">
        <v>156</v>
      </c>
      <c r="G357" s="77" t="s">
        <v>1589</v>
      </c>
      <c r="H357" s="77" t="s">
        <v>1590</v>
      </c>
      <c r="I357" s="158"/>
      <c r="J357" s="78">
        <v>2082.5734398415148</v>
      </c>
      <c r="K357" s="78">
        <v>95.599972679231186</v>
      </c>
      <c r="L357" s="78">
        <v>283.93504676377103</v>
      </c>
      <c r="M357" s="78">
        <v>2346.3515100758214</v>
      </c>
      <c r="N357" s="78">
        <v>2390.2487833749215</v>
      </c>
      <c r="O357" s="78">
        <v>1242.2535203372875</v>
      </c>
      <c r="P357" s="78">
        <v>799.62902101997656</v>
      </c>
      <c r="Q357" s="78">
        <v>81.483014394018682</v>
      </c>
      <c r="R357" s="78">
        <v>27.351053829909056</v>
      </c>
      <c r="S357" s="78">
        <v>126.55785585093999</v>
      </c>
      <c r="T357" s="79"/>
      <c r="U357" s="78">
        <v>283489650</v>
      </c>
      <c r="V357" s="78">
        <v>39844</v>
      </c>
      <c r="W357" s="78">
        <v>4419</v>
      </c>
      <c r="X357" s="78">
        <v>434606</v>
      </c>
      <c r="Y357" s="78">
        <v>478395</v>
      </c>
      <c r="Z357" s="78">
        <v>730612</v>
      </c>
      <c r="AA357" s="78">
        <v>164576</v>
      </c>
      <c r="AB357" s="78">
        <v>1153627</v>
      </c>
      <c r="AC357" s="78">
        <v>4671290.764595815</v>
      </c>
      <c r="AD357" s="78">
        <v>126.55785585094</v>
      </c>
      <c r="AE357" s="79"/>
      <c r="AF357" s="78">
        <v>2378803158.141706</v>
      </c>
      <c r="AG357" s="78">
        <v>65259532.739760473</v>
      </c>
      <c r="AH357" s="78">
        <v>19219165.328165062</v>
      </c>
      <c r="AI357" s="78">
        <v>2897455836.2731991</v>
      </c>
      <c r="AJ357" s="78">
        <v>3255676986.718554</v>
      </c>
      <c r="AK357" s="78"/>
      <c r="AL357" s="78"/>
      <c r="AM357" s="78">
        <v>158222569.0529452</v>
      </c>
      <c r="AN357" s="78"/>
      <c r="AO357" s="78"/>
      <c r="AP357" s="78">
        <v>8774637248.2543297</v>
      </c>
      <c r="AQ357" s="79"/>
      <c r="AR357" s="78">
        <v>10643</v>
      </c>
      <c r="AS357" s="78">
        <v>2897</v>
      </c>
      <c r="AT357" s="78">
        <v>14</v>
      </c>
      <c r="AU357" s="78">
        <v>6</v>
      </c>
      <c r="AV357" s="78">
        <v>0</v>
      </c>
      <c r="AW357" s="78">
        <v>5</v>
      </c>
      <c r="AX357" s="78"/>
      <c r="AY357" s="79"/>
      <c r="AZ357" s="78">
        <v>45383.213000000003</v>
      </c>
      <c r="BA357" s="78">
        <v>259034.41200000001</v>
      </c>
      <c r="BB357" s="78">
        <v>124526</v>
      </c>
      <c r="BC357" s="78">
        <v>1759.3</v>
      </c>
      <c r="BD357" s="78">
        <v>0</v>
      </c>
      <c r="BE357" s="78">
        <v>10350</v>
      </c>
      <c r="BF357" s="78"/>
      <c r="BG357" s="79"/>
      <c r="BH357" s="78">
        <v>0</v>
      </c>
      <c r="BI357" s="78">
        <v>0</v>
      </c>
      <c r="BJ357" s="78">
        <v>1628.175</v>
      </c>
      <c r="BK357" s="78">
        <v>483.22</v>
      </c>
      <c r="BL357" s="78">
        <v>428.73199999999997</v>
      </c>
      <c r="BM357" s="78">
        <v>0</v>
      </c>
      <c r="BN357" s="79"/>
      <c r="BO357" s="78">
        <v>0</v>
      </c>
      <c r="BP357" s="78">
        <v>0</v>
      </c>
      <c r="BQ357" s="78">
        <v>113</v>
      </c>
      <c r="BR357" s="78">
        <v>2</v>
      </c>
      <c r="BS357" s="78">
        <v>51</v>
      </c>
      <c r="BT357" s="78">
        <v>0</v>
      </c>
      <c r="BU357"/>
      <c r="BV357" s="77">
        <v>2350.165</v>
      </c>
      <c r="BW357" s="77">
        <v>18.416</v>
      </c>
      <c r="BX357" s="77">
        <v>99.105999999999995</v>
      </c>
      <c r="BY357" s="77">
        <v>4.3970000000000002</v>
      </c>
      <c r="BZ357" s="77">
        <v>20.318999999999999</v>
      </c>
      <c r="CA357" s="77">
        <v>0</v>
      </c>
      <c r="CB357" s="77">
        <v>20.712</v>
      </c>
      <c r="CC357" s="77">
        <v>27.012</v>
      </c>
      <c r="CD357" s="77">
        <v>0</v>
      </c>
    </row>
    <row r="358" spans="1:82">
      <c r="A358" s="77" t="s">
        <v>1949</v>
      </c>
      <c r="B358" s="77">
        <v>286</v>
      </c>
      <c r="C358" s="77">
        <v>14</v>
      </c>
      <c r="D358" s="77">
        <v>17</v>
      </c>
      <c r="E358" s="77">
        <v>2017</v>
      </c>
      <c r="F358" s="77" t="s">
        <v>157</v>
      </c>
      <c r="G358" s="77" t="s">
        <v>1589</v>
      </c>
      <c r="H358" s="77" t="s">
        <v>1590</v>
      </c>
      <c r="I358" s="158"/>
      <c r="J358" s="78">
        <v>1942.0960166456198</v>
      </c>
      <c r="K358" s="78">
        <v>91.883688678168241</v>
      </c>
      <c r="L358" s="78">
        <v>272.25113188639631</v>
      </c>
      <c r="M358" s="78">
        <v>2067.4669283948861</v>
      </c>
      <c r="N358" s="78">
        <v>2523.3317295994907</v>
      </c>
      <c r="O358" s="78">
        <v>1231.3826169518497</v>
      </c>
      <c r="P358" s="78">
        <v>791.8262126506271</v>
      </c>
      <c r="Q358" s="78">
        <v>78.575339091523205</v>
      </c>
      <c r="R358" s="78">
        <v>25.986716481775638</v>
      </c>
      <c r="S358" s="78">
        <v>130.4206496698786</v>
      </c>
      <c r="T358" s="79"/>
      <c r="U358" s="78">
        <v>302057630</v>
      </c>
      <c r="V358" s="78">
        <v>39844</v>
      </c>
      <c r="W358" s="78">
        <v>4419</v>
      </c>
      <c r="X358" s="78">
        <v>434606</v>
      </c>
      <c r="Y358" s="78">
        <v>482491</v>
      </c>
      <c r="Z358" s="78">
        <v>736232</v>
      </c>
      <c r="AA358" s="78">
        <v>164009</v>
      </c>
      <c r="AB358" s="78">
        <v>1150398</v>
      </c>
      <c r="AC358" s="78">
        <v>4526339.9999999991</v>
      </c>
      <c r="AD358" s="78">
        <v>130.4206496698786</v>
      </c>
      <c r="AE358" s="79"/>
      <c r="AF358" s="78">
        <v>2288565194.610353</v>
      </c>
      <c r="AG358" s="78">
        <v>64726240.606117673</v>
      </c>
      <c r="AH358" s="78">
        <v>28290036.12882055</v>
      </c>
      <c r="AI358" s="78">
        <v>2733390583.1532559</v>
      </c>
      <c r="AJ358" s="78">
        <v>3627442995.0225978</v>
      </c>
      <c r="AK358" s="78"/>
      <c r="AL358" s="78"/>
      <c r="AM358" s="78">
        <v>158026586.52084929</v>
      </c>
      <c r="AN358" s="78"/>
      <c r="AO358" s="78"/>
      <c r="AP358" s="78">
        <v>8900441636.0419941</v>
      </c>
      <c r="AQ358" s="79"/>
      <c r="AR358" s="78">
        <v>11627</v>
      </c>
      <c r="AS358" s="78">
        <v>3216</v>
      </c>
      <c r="AT358" s="78">
        <v>14</v>
      </c>
      <c r="AU358" s="78">
        <v>7</v>
      </c>
      <c r="AV358" s="78">
        <v>0</v>
      </c>
      <c r="AW358" s="78">
        <v>6</v>
      </c>
      <c r="AX358" s="78"/>
      <c r="AY358" s="79"/>
      <c r="AZ358" s="78">
        <v>50497.293000000012</v>
      </c>
      <c r="BA358" s="78">
        <v>290294.11200000002</v>
      </c>
      <c r="BB358" s="78">
        <v>124526</v>
      </c>
      <c r="BC358" s="78">
        <v>1766.4</v>
      </c>
      <c r="BD358" s="78">
        <v>0</v>
      </c>
      <c r="BE358" s="78">
        <v>10380</v>
      </c>
      <c r="BF358" s="78"/>
      <c r="BG358" s="79"/>
      <c r="BH358" s="78">
        <v>0</v>
      </c>
      <c r="BI358" s="78">
        <v>0</v>
      </c>
      <c r="BJ358" s="78">
        <v>1704.2629999999999</v>
      </c>
      <c r="BK358" s="78">
        <v>464.06</v>
      </c>
      <c r="BL358" s="78">
        <v>437.52800000000002</v>
      </c>
      <c r="BM358" s="78">
        <v>0</v>
      </c>
      <c r="BN358" s="79"/>
      <c r="BO358" s="78">
        <v>0</v>
      </c>
      <c r="BP358" s="78">
        <v>0</v>
      </c>
      <c r="BQ358" s="78">
        <v>116</v>
      </c>
      <c r="BR358" s="78">
        <v>2</v>
      </c>
      <c r="BS358" s="78">
        <v>51</v>
      </c>
      <c r="BT358" s="78">
        <v>0</v>
      </c>
      <c r="BU358"/>
      <c r="BV358" s="77">
        <v>2430.585</v>
      </c>
      <c r="BW358" s="77">
        <v>18.536999999999999</v>
      </c>
      <c r="BX358" s="77">
        <v>106.20099999999999</v>
      </c>
      <c r="BY358" s="77">
        <v>2.7989999999999999</v>
      </c>
      <c r="BZ358" s="77">
        <v>24.611000000000001</v>
      </c>
      <c r="CA358" s="77">
        <v>3.194</v>
      </c>
      <c r="CB358" s="77">
        <v>19.923999999999999</v>
      </c>
      <c r="CC358" s="77">
        <v>0</v>
      </c>
      <c r="CD358" s="77">
        <v>0</v>
      </c>
    </row>
    <row r="359" spans="1:82">
      <c r="A359" s="77" t="s">
        <v>1950</v>
      </c>
      <c r="B359" s="77">
        <v>287</v>
      </c>
      <c r="C359" s="77">
        <v>15</v>
      </c>
      <c r="D359" s="77">
        <v>17</v>
      </c>
      <c r="E359" s="77">
        <v>2018</v>
      </c>
      <c r="F359" s="77" t="s">
        <v>184</v>
      </c>
      <c r="G359" s="77" t="s">
        <v>1589</v>
      </c>
      <c r="H359" s="77" t="s">
        <v>1590</v>
      </c>
      <c r="I359" s="158"/>
      <c r="J359" s="78">
        <v>1908.9039784891265</v>
      </c>
      <c r="K359" s="78">
        <v>83.876792456482363</v>
      </c>
      <c r="L359" s="78">
        <v>251.01216423370303</v>
      </c>
      <c r="M359" s="78">
        <v>1970.1680430266854</v>
      </c>
      <c r="N359" s="78">
        <v>2166.4107752998225</v>
      </c>
      <c r="O359" s="78">
        <v>1215.146908129748</v>
      </c>
      <c r="P359" s="78">
        <v>785.37337224984185</v>
      </c>
      <c r="Q359" s="78">
        <v>72.631139250372499</v>
      </c>
      <c r="R359" s="78">
        <v>26.25200939713072</v>
      </c>
      <c r="S359" s="78">
        <v>123.79633768059161</v>
      </c>
      <c r="T359" s="79"/>
      <c r="U359" s="78">
        <v>314091497</v>
      </c>
      <c r="V359" s="78">
        <v>39844</v>
      </c>
      <c r="W359" s="78">
        <v>4419</v>
      </c>
      <c r="X359" s="78">
        <v>434606</v>
      </c>
      <c r="Y359" s="78">
        <v>486199</v>
      </c>
      <c r="Z359" s="78">
        <v>740436</v>
      </c>
      <c r="AA359" s="78">
        <v>164308</v>
      </c>
      <c r="AB359" s="78">
        <v>1145948</v>
      </c>
      <c r="AC359" s="78">
        <v>4554628</v>
      </c>
      <c r="AD359" s="78">
        <v>123.79633768059161</v>
      </c>
      <c r="AE359" s="79"/>
      <c r="AF359" s="78">
        <v>2429821101.8793941</v>
      </c>
      <c r="AG359" s="78">
        <v>57544303.978183143</v>
      </c>
      <c r="AH359" s="78">
        <v>27178419.413056049</v>
      </c>
      <c r="AI359" s="78">
        <v>2711568571.3798981</v>
      </c>
      <c r="AJ359" s="78">
        <v>3233758453.443738</v>
      </c>
      <c r="AK359" s="78"/>
      <c r="AL359" s="78"/>
      <c r="AM359" s="78">
        <v>157741015.01779261</v>
      </c>
      <c r="AN359" s="78"/>
      <c r="AO359" s="78"/>
      <c r="AP359" s="78">
        <v>8617611865.1120625</v>
      </c>
      <c r="AQ359" s="79"/>
      <c r="AR359" s="78">
        <v>13138</v>
      </c>
      <c r="AS359" s="78">
        <v>3509</v>
      </c>
      <c r="AT359" s="78">
        <v>14</v>
      </c>
      <c r="AU359" s="78">
        <v>8</v>
      </c>
      <c r="AV359" s="78">
        <v>0</v>
      </c>
      <c r="AW359" s="78">
        <v>7</v>
      </c>
      <c r="AX359" s="78"/>
      <c r="AY359" s="79"/>
      <c r="AZ359" s="78">
        <v>57453.663000000059</v>
      </c>
      <c r="BA359" s="78">
        <v>417680.18199999997</v>
      </c>
      <c r="BB359" s="78">
        <v>124526</v>
      </c>
      <c r="BC359" s="78">
        <v>2346.4</v>
      </c>
      <c r="BD359" s="78">
        <v>0</v>
      </c>
      <c r="BE359" s="78">
        <v>11375</v>
      </c>
      <c r="BF359" s="78"/>
      <c r="BG359" s="79"/>
      <c r="BH359" s="78">
        <v>0</v>
      </c>
      <c r="BI359" s="78">
        <v>0</v>
      </c>
      <c r="BJ359" s="78">
        <v>1520.1769999999999</v>
      </c>
      <c r="BK359" s="78">
        <v>392.30900000000003</v>
      </c>
      <c r="BL359" s="78">
        <v>414.83700000000005</v>
      </c>
      <c r="BM359" s="78">
        <v>0</v>
      </c>
      <c r="BN359" s="79"/>
      <c r="BO359" s="78">
        <v>0</v>
      </c>
      <c r="BP359" s="78">
        <v>0</v>
      </c>
      <c r="BQ359" s="78">
        <v>114</v>
      </c>
      <c r="BR359" s="78">
        <v>2</v>
      </c>
      <c r="BS359" s="78">
        <v>52</v>
      </c>
      <c r="BT359" s="78">
        <v>0</v>
      </c>
      <c r="BU359"/>
      <c r="BV359" s="77">
        <v>2127.1410000000001</v>
      </c>
      <c r="BW359" s="77">
        <v>19.233000000000001</v>
      </c>
      <c r="BX359" s="77">
        <v>109.66</v>
      </c>
      <c r="BY359" s="77">
        <v>2.056</v>
      </c>
      <c r="BZ359" s="77">
        <v>21.635000000000002</v>
      </c>
      <c r="CA359" s="77">
        <v>3.113</v>
      </c>
      <c r="CB359" s="77">
        <v>25.878</v>
      </c>
      <c r="CC359" s="77">
        <v>18.606999999999999</v>
      </c>
      <c r="CD359" s="77">
        <v>0</v>
      </c>
    </row>
    <row r="360" spans="1:82">
      <c r="A360" s="77" t="s">
        <v>1951</v>
      </c>
      <c r="B360" s="77">
        <v>288</v>
      </c>
      <c r="C360" s="77">
        <v>16</v>
      </c>
      <c r="D360" s="77">
        <v>17</v>
      </c>
      <c r="E360" s="77">
        <v>2019</v>
      </c>
      <c r="F360" s="77" t="s">
        <v>159</v>
      </c>
      <c r="G360" s="77" t="s">
        <v>1589</v>
      </c>
      <c r="H360" s="77" t="s">
        <v>1590</v>
      </c>
      <c r="I360" s="158"/>
      <c r="J360" s="78">
        <v>1690.629371192608</v>
      </c>
      <c r="K360" s="78">
        <v>75.712441663390578</v>
      </c>
      <c r="L360" s="78">
        <v>252.87177180023662</v>
      </c>
      <c r="M360" s="78">
        <v>1844.7163089347887</v>
      </c>
      <c r="N360" s="78">
        <v>1867.9710018356309</v>
      </c>
      <c r="O360" s="78">
        <v>1185.8986065323888</v>
      </c>
      <c r="P360" s="78">
        <v>765.70922959719121</v>
      </c>
      <c r="Q360" s="78">
        <v>70.3257067149477</v>
      </c>
      <c r="R360" s="78">
        <v>25.128670419659993</v>
      </c>
      <c r="S360" s="78">
        <v>139.96213444927872</v>
      </c>
      <c r="T360" s="79"/>
      <c r="U360" s="78">
        <v>300589540</v>
      </c>
      <c r="V360" s="78">
        <v>39844</v>
      </c>
      <c r="W360" s="78">
        <v>4419</v>
      </c>
      <c r="X360" s="78">
        <v>434606</v>
      </c>
      <c r="Y360" s="78">
        <v>489511</v>
      </c>
      <c r="Z360" s="78">
        <v>742452</v>
      </c>
      <c r="AA360" s="78">
        <v>158995</v>
      </c>
      <c r="AB360" s="78">
        <v>1139612</v>
      </c>
      <c r="AC360" s="78">
        <v>4431140</v>
      </c>
      <c r="AD360" s="78">
        <v>139.96213444927869</v>
      </c>
      <c r="AE360" s="79"/>
      <c r="AF360" s="78">
        <v>2258113072.401474</v>
      </c>
      <c r="AG360" s="78">
        <v>55600631.209042311</v>
      </c>
      <c r="AH360" s="78">
        <v>28764050.295302488</v>
      </c>
      <c r="AI360" s="78">
        <v>2704874761.8753309</v>
      </c>
      <c r="AJ360" s="78">
        <v>3101026628.9138842</v>
      </c>
      <c r="AK360" s="78">
        <v>0</v>
      </c>
      <c r="AL360" s="78">
        <v>0</v>
      </c>
      <c r="AM360" s="78">
        <v>155206575.4054572</v>
      </c>
      <c r="AN360" s="78">
        <v>0</v>
      </c>
      <c r="AO360" s="78">
        <v>0</v>
      </c>
      <c r="AP360" s="78">
        <v>8303585720.1004915</v>
      </c>
      <c r="AQ360" s="79"/>
      <c r="AR360" s="78">
        <v>13730</v>
      </c>
      <c r="AS360" s="78">
        <v>3754</v>
      </c>
      <c r="AT360" s="78">
        <v>15</v>
      </c>
      <c r="AU360" s="78">
        <v>8</v>
      </c>
      <c r="AV360" s="78">
        <v>0</v>
      </c>
      <c r="AW360" s="78">
        <v>8</v>
      </c>
      <c r="AX360" s="78"/>
      <c r="AY360" s="79"/>
      <c r="AZ360" s="78">
        <v>61135.428999999996</v>
      </c>
      <c r="BA360" s="78">
        <v>447307.81199999998</v>
      </c>
      <c r="BB360" s="78">
        <v>132006</v>
      </c>
      <c r="BC360" s="78">
        <v>2346.4</v>
      </c>
      <c r="BD360" s="78">
        <v>0</v>
      </c>
      <c r="BE360" s="78">
        <v>11735</v>
      </c>
      <c r="BF360" s="78"/>
      <c r="BG360" s="79"/>
      <c r="BH360" s="78">
        <v>7.1180000000000003</v>
      </c>
      <c r="BI360" s="78">
        <v>0</v>
      </c>
      <c r="BJ360" s="78">
        <v>1411.875</v>
      </c>
      <c r="BK360" s="78">
        <v>441.44499999999999</v>
      </c>
      <c r="BL360" s="78">
        <v>378.83699999999999</v>
      </c>
      <c r="BM360" s="78">
        <v>0</v>
      </c>
      <c r="BN360" s="79"/>
      <c r="BO360" s="78">
        <v>2</v>
      </c>
      <c r="BP360" s="78">
        <v>0</v>
      </c>
      <c r="BQ360" s="78">
        <v>118</v>
      </c>
      <c r="BR360" s="78">
        <v>2</v>
      </c>
      <c r="BS360" s="78">
        <v>49</v>
      </c>
      <c r="BT360" s="78">
        <v>0</v>
      </c>
      <c r="BU360"/>
      <c r="BV360" s="77">
        <v>2071.172</v>
      </c>
      <c r="BW360" s="77">
        <v>16.792999999999999</v>
      </c>
      <c r="BX360" s="77">
        <v>109.548</v>
      </c>
      <c r="BY360" s="77">
        <v>0</v>
      </c>
      <c r="BZ360" s="77">
        <v>23.318999999999999</v>
      </c>
      <c r="CA360" s="77">
        <v>0</v>
      </c>
      <c r="CB360" s="77">
        <v>18.443000000000001</v>
      </c>
      <c r="CC360" s="77">
        <v>0</v>
      </c>
      <c r="CD360" s="77">
        <v>0</v>
      </c>
    </row>
    <row r="361" spans="1:82">
      <c r="A361" s="77" t="s">
        <v>1952</v>
      </c>
      <c r="B361" s="77">
        <v>289</v>
      </c>
      <c r="C361" s="77">
        <v>17</v>
      </c>
      <c r="D361" s="77">
        <v>17</v>
      </c>
      <c r="E361" s="77">
        <v>2020</v>
      </c>
      <c r="F361" s="77" t="s">
        <v>160</v>
      </c>
      <c r="G361" s="77" t="s">
        <v>1589</v>
      </c>
      <c r="H361" s="77" t="s">
        <v>1590</v>
      </c>
      <c r="I361" s="158"/>
      <c r="J361" s="78">
        <v>1624.024866992266</v>
      </c>
      <c r="K361" s="78">
        <v>80.099167440428658</v>
      </c>
      <c r="L361" s="78">
        <v>311.5404671758148</v>
      </c>
      <c r="M361" s="78">
        <v>1692.9931535471078</v>
      </c>
      <c r="N361" s="78">
        <v>1761.438624820943</v>
      </c>
      <c r="O361" s="78">
        <v>1040.0784173755178</v>
      </c>
      <c r="P361" s="78">
        <v>718.77330082885419</v>
      </c>
      <c r="Q361" s="78">
        <v>66.782217122126994</v>
      </c>
      <c r="R361" s="78">
        <v>21.273588114683644</v>
      </c>
      <c r="S361" s="78">
        <v>124.40959414891053</v>
      </c>
      <c r="T361" s="79"/>
      <c r="U361" s="78">
        <v>262680601</v>
      </c>
      <c r="V361" s="78">
        <v>38485</v>
      </c>
      <c r="W361" s="78">
        <v>5342</v>
      </c>
      <c r="X361" s="78">
        <v>436508</v>
      </c>
      <c r="Y361" s="78">
        <v>492351</v>
      </c>
      <c r="Z361" s="78">
        <v>743212</v>
      </c>
      <c r="AA361" s="78">
        <v>158636</v>
      </c>
      <c r="AB361" s="78">
        <v>1132656</v>
      </c>
      <c r="AC361" s="78">
        <v>3771163.9999999995</v>
      </c>
      <c r="AD361" s="78">
        <v>124.40959414891053</v>
      </c>
      <c r="AE361" s="79"/>
      <c r="AF361" s="78">
        <v>2365085557.2402101</v>
      </c>
      <c r="AG361" s="78">
        <v>56692598.264047764</v>
      </c>
      <c r="AH361" s="78">
        <v>32794698.18232917</v>
      </c>
      <c r="AI361" s="78">
        <v>2685015730.911777</v>
      </c>
      <c r="AJ361" s="78">
        <v>3171898419.7407532</v>
      </c>
      <c r="AK361" s="78">
        <v>0</v>
      </c>
      <c r="AL361" s="78">
        <v>0</v>
      </c>
      <c r="AM361" s="78">
        <v>147824192.07062653</v>
      </c>
      <c r="AN361" s="78">
        <v>0</v>
      </c>
      <c r="AO361" s="78">
        <v>0</v>
      </c>
      <c r="AP361" s="78">
        <v>8459311196.4097433</v>
      </c>
      <c r="AQ361" s="79"/>
      <c r="AR361" s="78">
        <v>14676</v>
      </c>
      <c r="AS361" s="78">
        <v>3847</v>
      </c>
      <c r="AT361" s="78">
        <v>16</v>
      </c>
      <c r="AU361" s="78">
        <v>8</v>
      </c>
      <c r="AV361" s="78">
        <v>0</v>
      </c>
      <c r="AW361" s="78">
        <v>8</v>
      </c>
      <c r="AX361" s="78"/>
      <c r="AY361" s="79"/>
      <c r="AZ361" s="78">
        <v>65776.083999999959</v>
      </c>
      <c r="BA361" s="78">
        <v>479807.61200000002</v>
      </c>
      <c r="BB361" s="78">
        <v>132025.79999999999</v>
      </c>
      <c r="BC361" s="78">
        <v>2346.4</v>
      </c>
      <c r="BD361" s="78">
        <v>0</v>
      </c>
      <c r="BE361" s="78">
        <v>11735</v>
      </c>
      <c r="BF361" s="78"/>
      <c r="BG361" s="79"/>
      <c r="BH361" s="78">
        <v>5.9649999999999999</v>
      </c>
      <c r="BI361" s="78">
        <v>0</v>
      </c>
      <c r="BJ361" s="78">
        <v>1283.9380000000001</v>
      </c>
      <c r="BK361" s="78">
        <v>412.82100000000003</v>
      </c>
      <c r="BL361" s="78">
        <v>350.38100000000003</v>
      </c>
      <c r="BM361" s="78">
        <v>0</v>
      </c>
      <c r="BN361" s="79"/>
      <c r="BO361" s="78">
        <v>2</v>
      </c>
      <c r="BP361" s="78">
        <v>0</v>
      </c>
      <c r="BQ361" s="78">
        <v>112</v>
      </c>
      <c r="BR361" s="78">
        <v>2</v>
      </c>
      <c r="BS361" s="78">
        <v>47</v>
      </c>
      <c r="BT361" s="78">
        <v>0</v>
      </c>
      <c r="BU361"/>
      <c r="BV361" s="77">
        <v>1886.865</v>
      </c>
      <c r="BW361" s="77">
        <v>15.242000000000001</v>
      </c>
      <c r="BX361" s="77">
        <v>109.459</v>
      </c>
      <c r="BY361" s="77">
        <v>0</v>
      </c>
      <c r="BZ361" s="77">
        <v>18.677</v>
      </c>
      <c r="CA361" s="77">
        <v>0</v>
      </c>
      <c r="CB361" s="77">
        <v>18</v>
      </c>
      <c r="CC361" s="77">
        <v>4.8620000000000001</v>
      </c>
      <c r="CD361" s="77">
        <v>0</v>
      </c>
    </row>
    <row r="362" spans="1:82">
      <c r="A362" s="77" t="s">
        <v>1953</v>
      </c>
      <c r="B362" s="77">
        <v>289</v>
      </c>
      <c r="C362" s="77">
        <v>18</v>
      </c>
      <c r="D362" s="77">
        <v>17</v>
      </c>
      <c r="E362" s="77">
        <v>2021</v>
      </c>
      <c r="F362" s="77" t="s">
        <v>161</v>
      </c>
      <c r="G362" s="77" t="s">
        <v>1589</v>
      </c>
      <c r="H362" s="77" t="s">
        <v>1590</v>
      </c>
      <c r="I362" s="158"/>
      <c r="J362" s="78">
        <v>2064.1469997236136</v>
      </c>
      <c r="K362" s="78">
        <v>84.907311782666369</v>
      </c>
      <c r="L362" s="78">
        <v>307.45281782491298</v>
      </c>
      <c r="M362" s="78">
        <v>1785.1580169503904</v>
      </c>
      <c r="N362" s="78">
        <v>1867.9128321577443</v>
      </c>
      <c r="O362" s="78">
        <v>1010.7579356117291</v>
      </c>
      <c r="P362" s="78">
        <v>737.18466089327387</v>
      </c>
      <c r="Q362" s="78">
        <v>65.656360655524196</v>
      </c>
      <c r="R362" s="78">
        <v>19.986315847793939</v>
      </c>
      <c r="S362" s="78">
        <v>133.75502740976697</v>
      </c>
      <c r="T362" s="79"/>
      <c r="U362" s="78">
        <v>280176359</v>
      </c>
      <c r="V362" s="78">
        <v>38485</v>
      </c>
      <c r="W362" s="78">
        <v>5342</v>
      </c>
      <c r="X362" s="78">
        <v>436508</v>
      </c>
      <c r="Y362" s="78">
        <v>493950</v>
      </c>
      <c r="Z362" s="78">
        <v>743677</v>
      </c>
      <c r="AA362" s="78">
        <v>158650</v>
      </c>
      <c r="AB362" s="78">
        <v>1124501</v>
      </c>
      <c r="AC362" s="78">
        <v>3437096</v>
      </c>
      <c r="AD362" s="78">
        <v>133.75502740976697</v>
      </c>
      <c r="AE362" s="79"/>
      <c r="AF362" s="78">
        <v>3137826283.5448799</v>
      </c>
      <c r="AG362" s="78">
        <v>59834969.535495669</v>
      </c>
      <c r="AH362" s="78">
        <v>30561697.504894968</v>
      </c>
      <c r="AI362" s="78">
        <v>2820622399.3422642</v>
      </c>
      <c r="AJ362" s="78">
        <v>3055820140.924408</v>
      </c>
      <c r="AK362" s="78">
        <v>0</v>
      </c>
      <c r="AL362" s="78">
        <v>0</v>
      </c>
      <c r="AM362" s="78">
        <v>147606373.10376218</v>
      </c>
      <c r="AN362" s="78">
        <v>0</v>
      </c>
      <c r="AO362" s="78">
        <v>0</v>
      </c>
      <c r="AP362" s="78">
        <v>9252271863.9557037</v>
      </c>
      <c r="AQ362" s="79"/>
      <c r="AR362" s="78">
        <v>16182</v>
      </c>
      <c r="AS362" s="78">
        <v>3889</v>
      </c>
      <c r="AT362" s="78">
        <v>16</v>
      </c>
      <c r="AU362" s="78">
        <v>8</v>
      </c>
      <c r="AV362" s="78">
        <v>0</v>
      </c>
      <c r="AW362" s="78">
        <v>8</v>
      </c>
      <c r="AX362" s="78"/>
      <c r="AY362" s="79"/>
      <c r="AZ362" s="78">
        <v>72522.050000000731</v>
      </c>
      <c r="BA362" s="78">
        <v>484983.08200000151</v>
      </c>
      <c r="BB362" s="78">
        <v>132025.79999999999</v>
      </c>
      <c r="BC362" s="78">
        <v>2346.4</v>
      </c>
      <c r="BD362" s="78">
        <v>0</v>
      </c>
      <c r="BE362" s="78">
        <v>11735</v>
      </c>
      <c r="BF362" s="78"/>
      <c r="BG362" s="79"/>
      <c r="BH362" s="78">
        <v>5.5469999999999997</v>
      </c>
      <c r="BI362" s="78">
        <v>0</v>
      </c>
      <c r="BJ362" s="78">
        <v>1371.4480000000001</v>
      </c>
      <c r="BK362" s="78">
        <v>437.87200000000001</v>
      </c>
      <c r="BL362" s="78">
        <v>322.67</v>
      </c>
      <c r="BM362" s="78">
        <v>0</v>
      </c>
      <c r="BN362" s="79"/>
      <c r="BO362" s="78">
        <v>2</v>
      </c>
      <c r="BP362" s="78">
        <v>0</v>
      </c>
      <c r="BQ362" s="78">
        <v>112</v>
      </c>
      <c r="BR362" s="78">
        <v>3</v>
      </c>
      <c r="BS362" s="78">
        <v>44</v>
      </c>
      <c r="BT362" s="78">
        <v>0</v>
      </c>
      <c r="BU362"/>
      <c r="BV362" s="77">
        <v>1900.511</v>
      </c>
      <c r="BW362" s="77">
        <v>17.427</v>
      </c>
      <c r="BX362" s="77">
        <v>105.72799999999999</v>
      </c>
      <c r="BY362" s="77">
        <v>0</v>
      </c>
      <c r="BZ362" s="77">
        <v>23.315999999999999</v>
      </c>
      <c r="CA362" s="77">
        <v>3.9</v>
      </c>
      <c r="CB362" s="77">
        <v>59.347999999999999</v>
      </c>
      <c r="CC362" s="77">
        <v>23.178999999999998</v>
      </c>
      <c r="CD362" s="77">
        <v>4.1280000000000001</v>
      </c>
    </row>
    <row r="363" spans="1:82">
      <c r="A363" s="77" t="s">
        <v>1954</v>
      </c>
      <c r="B363" s="77">
        <v>289</v>
      </c>
      <c r="C363" s="77">
        <v>19</v>
      </c>
      <c r="D363" s="77">
        <v>17</v>
      </c>
      <c r="E363" s="77">
        <v>2022</v>
      </c>
      <c r="F363" s="77" t="s">
        <v>162</v>
      </c>
      <c r="G363" s="77" t="s">
        <v>1589</v>
      </c>
      <c r="H363" s="77" t="s">
        <v>1590</v>
      </c>
      <c r="I363" s="158"/>
      <c r="J363" s="78">
        <v>1598.0860696855659</v>
      </c>
      <c r="K363" s="78">
        <v>81.463754619268158</v>
      </c>
      <c r="L363" s="78">
        <v>243.18694825176479</v>
      </c>
      <c r="M363" s="78">
        <v>1803.5984762304806</v>
      </c>
      <c r="N363" s="78">
        <v>1973.9143216127061</v>
      </c>
      <c r="O363" s="78">
        <v>1066.0779699146681</v>
      </c>
      <c r="P363" s="78">
        <v>729.49315801093712</v>
      </c>
      <c r="Q363" s="78">
        <v>65.775451642692786</v>
      </c>
      <c r="R363" s="78">
        <v>20.253750270122023</v>
      </c>
      <c r="S363" s="78">
        <v>126.54165124022363</v>
      </c>
      <c r="T363" s="79"/>
      <c r="U363" s="78">
        <v>306901953</v>
      </c>
      <c r="V363" s="78">
        <v>38485</v>
      </c>
      <c r="W363" s="78">
        <v>5342</v>
      </c>
      <c r="X363" s="78">
        <v>436508</v>
      </c>
      <c r="Y363" s="78">
        <v>497350</v>
      </c>
      <c r="Z363" s="78">
        <v>745245</v>
      </c>
      <c r="AA363" s="78">
        <v>159388</v>
      </c>
      <c r="AB363" s="78">
        <v>1117303</v>
      </c>
      <c r="AC363" s="78">
        <v>3526832.9999999995</v>
      </c>
      <c r="AD363" s="78">
        <v>126.54165124022363</v>
      </c>
      <c r="AE363" s="79"/>
      <c r="AF363" s="78">
        <v>2366540164.4665222</v>
      </c>
      <c r="AG363" s="78">
        <v>60861537.826947764</v>
      </c>
      <c r="AH363" s="78">
        <v>27501668.800148491</v>
      </c>
      <c r="AI363" s="78">
        <v>2642400470.1611738</v>
      </c>
      <c r="AJ363" s="78">
        <v>3221690005.9425788</v>
      </c>
      <c r="AK363" s="78">
        <v>0</v>
      </c>
      <c r="AL363" s="78">
        <v>0</v>
      </c>
      <c r="AM363" s="78">
        <v>144274313.42295346</v>
      </c>
      <c r="AN363" s="78">
        <v>0</v>
      </c>
      <c r="AO363" s="78">
        <v>0</v>
      </c>
      <c r="AP363" s="78">
        <v>8463268160.6203241</v>
      </c>
      <c r="AQ363" s="79"/>
      <c r="AR363" s="78">
        <v>17174</v>
      </c>
      <c r="AS363" s="78">
        <v>3931</v>
      </c>
      <c r="AT363" s="78">
        <v>16</v>
      </c>
      <c r="AU363" s="78">
        <v>9</v>
      </c>
      <c r="AV363" s="78">
        <v>0</v>
      </c>
      <c r="AW363" s="78">
        <v>8</v>
      </c>
      <c r="AX363" s="78"/>
      <c r="AY363" s="79"/>
      <c r="AZ363" s="78">
        <v>77270.758000000758</v>
      </c>
      <c r="BA363" s="78">
        <v>584371.38200000057</v>
      </c>
      <c r="BB363" s="78">
        <v>132025.79999999999</v>
      </c>
      <c r="BC363" s="78">
        <v>2506.4</v>
      </c>
      <c r="BD363" s="78">
        <v>0</v>
      </c>
      <c r="BE363" s="78">
        <v>11735</v>
      </c>
      <c r="BF363" s="78"/>
      <c r="BG363" s="79"/>
      <c r="BH363" s="78"/>
      <c r="BI363" s="78"/>
      <c r="BJ363" s="78"/>
      <c r="BK363" s="78"/>
      <c r="BL363" s="78"/>
      <c r="BM363" s="78"/>
      <c r="BN363" s="79"/>
      <c r="BO363" s="78"/>
      <c r="BP363" s="78"/>
      <c r="BQ363" s="78"/>
      <c r="BR363" s="78"/>
      <c r="BS363" s="78"/>
      <c r="BT363" s="78"/>
      <c r="BU363"/>
      <c r="BV363" s="77"/>
      <c r="BW363" s="77"/>
      <c r="BX363" s="77"/>
      <c r="BY363" s="77"/>
      <c r="BZ363" s="77"/>
      <c r="CA363" s="77"/>
      <c r="CB363" s="77"/>
      <c r="CC363" s="77"/>
      <c r="CD363" s="77"/>
    </row>
    <row r="364" spans="1:82">
      <c r="A364" s="77" t="s">
        <v>2542</v>
      </c>
      <c r="B364" s="77">
        <v>289</v>
      </c>
      <c r="C364" s="77">
        <v>20</v>
      </c>
      <c r="D364" s="77">
        <v>17</v>
      </c>
      <c r="E364" s="77">
        <v>2023</v>
      </c>
      <c r="F364" s="77" t="s">
        <v>2526</v>
      </c>
      <c r="G364" s="77" t="s">
        <v>1589</v>
      </c>
      <c r="H364" s="77" t="s">
        <v>1590</v>
      </c>
      <c r="I364" s="158"/>
      <c r="J364" s="78"/>
      <c r="K364" s="78"/>
      <c r="L364" s="78"/>
      <c r="M364" s="78"/>
      <c r="N364" s="78"/>
      <c r="O364" s="78"/>
      <c r="P364" s="78"/>
      <c r="Q364" s="78"/>
      <c r="R364" s="78"/>
      <c r="S364" s="78"/>
      <c r="T364" s="79"/>
      <c r="U364" s="78"/>
      <c r="V364" s="78"/>
      <c r="W364" s="78"/>
      <c r="X364" s="78"/>
      <c r="Y364" s="78"/>
      <c r="Z364" s="78"/>
      <c r="AA364" s="78"/>
      <c r="AB364" s="78"/>
      <c r="AC364" s="78"/>
      <c r="AD364" s="78"/>
      <c r="AE364" s="79"/>
      <c r="AF364" s="78"/>
      <c r="AG364" s="78"/>
      <c r="AH364" s="78"/>
      <c r="AI364" s="78"/>
      <c r="AJ364" s="78"/>
      <c r="AK364" s="78"/>
      <c r="AL364" s="78"/>
      <c r="AM364" s="78"/>
      <c r="AN364" s="78"/>
      <c r="AO364" s="78"/>
      <c r="AP364" s="78"/>
      <c r="AQ364" s="79"/>
      <c r="AR364" s="78">
        <v>18436</v>
      </c>
      <c r="AS364" s="78">
        <v>3941</v>
      </c>
      <c r="AT364" s="78">
        <v>14</v>
      </c>
      <c r="AU364" s="78">
        <v>9</v>
      </c>
      <c r="AV364" s="78">
        <v>0</v>
      </c>
      <c r="AW364" s="78">
        <v>8</v>
      </c>
      <c r="AX364" s="78"/>
      <c r="AY364" s="79"/>
      <c r="AZ364" s="78">
        <v>82922.607000000658</v>
      </c>
      <c r="BA364" s="78">
        <v>584652.78200000059</v>
      </c>
      <c r="BB364" s="78">
        <v>110425.8</v>
      </c>
      <c r="BC364" s="78">
        <v>2506.4</v>
      </c>
      <c r="BD364" s="78">
        <v>0</v>
      </c>
      <c r="BE364" s="78">
        <v>11735</v>
      </c>
      <c r="BF364" s="78"/>
      <c r="BG364" s="79"/>
      <c r="BH364" s="78"/>
      <c r="BI364" s="78"/>
      <c r="BJ364" s="78"/>
      <c r="BK364" s="78"/>
      <c r="BL364" s="78"/>
      <c r="BM364" s="78"/>
      <c r="BN364" s="79"/>
      <c r="BO364" s="78"/>
      <c r="BP364" s="78"/>
      <c r="BQ364" s="78"/>
      <c r="BR364" s="78"/>
      <c r="BS364" s="78"/>
      <c r="BT364" s="78"/>
      <c r="BU364"/>
      <c r="BV364" s="77"/>
      <c r="BW364" s="77"/>
      <c r="BX364" s="77"/>
      <c r="BY364" s="77"/>
      <c r="BZ364" s="77"/>
      <c r="CA364" s="77"/>
      <c r="CB364" s="77"/>
      <c r="CC364" s="77"/>
      <c r="CD364" s="77"/>
    </row>
    <row r="365" spans="1:82">
      <c r="A365" s="77" t="s">
        <v>2604</v>
      </c>
      <c r="B365" s="77">
        <v>289</v>
      </c>
      <c r="C365" s="77">
        <v>21</v>
      </c>
      <c r="D365" s="77">
        <v>17</v>
      </c>
      <c r="E365" s="77">
        <v>2024</v>
      </c>
      <c r="F365" s="77" t="s">
        <v>2588</v>
      </c>
      <c r="G365" s="77" t="s">
        <v>1589</v>
      </c>
      <c r="H365" s="77" t="s">
        <v>1590</v>
      </c>
      <c r="I365" s="158"/>
      <c r="J365" s="78"/>
      <c r="K365" s="78"/>
      <c r="L365" s="78"/>
      <c r="M365" s="78"/>
      <c r="N365" s="78"/>
      <c r="O365" s="78"/>
      <c r="P365" s="78"/>
      <c r="Q365" s="78"/>
      <c r="R365" s="78"/>
      <c r="S365" s="78"/>
      <c r="T365" s="79"/>
      <c r="U365" s="78"/>
      <c r="V365" s="78"/>
      <c r="W365" s="78"/>
      <c r="X365" s="78"/>
      <c r="Y365" s="78"/>
      <c r="Z365" s="78"/>
      <c r="AA365" s="78"/>
      <c r="AB365" s="78"/>
      <c r="AC365" s="78"/>
      <c r="AD365" s="78"/>
      <c r="AE365" s="79"/>
      <c r="AF365" s="78"/>
      <c r="AG365" s="78"/>
      <c r="AH365" s="78"/>
      <c r="AI365" s="78"/>
      <c r="AJ365" s="78"/>
      <c r="AK365" s="78"/>
      <c r="AL365" s="78"/>
      <c r="AM365" s="78"/>
      <c r="AN365" s="78"/>
      <c r="AO365" s="78"/>
      <c r="AP365" s="78"/>
      <c r="AQ365" s="79"/>
      <c r="AR365" s="78"/>
      <c r="AS365" s="78"/>
      <c r="AT365" s="78"/>
      <c r="AU365" s="78"/>
      <c r="AV365" s="78"/>
      <c r="AW365" s="78"/>
      <c r="AX365" s="78"/>
      <c r="AY365" s="79"/>
      <c r="AZ365" s="78"/>
      <c r="BA365" s="78"/>
      <c r="BB365" s="78"/>
      <c r="BC365" s="78"/>
      <c r="BD365" s="78"/>
      <c r="BE365" s="78"/>
      <c r="BF365" s="78"/>
      <c r="BG365" s="79"/>
      <c r="BH365" s="78"/>
      <c r="BI365" s="78"/>
      <c r="BJ365" s="78"/>
      <c r="BK365" s="78"/>
      <c r="BL365" s="78"/>
      <c r="BM365" s="78"/>
      <c r="BN365" s="79"/>
      <c r="BO365" s="78"/>
      <c r="BP365" s="78"/>
      <c r="BQ365" s="78"/>
      <c r="BR365" s="78"/>
      <c r="BS365" s="78"/>
      <c r="BT365" s="78"/>
      <c r="BU365"/>
      <c r="BV365" s="77"/>
      <c r="BW365" s="77"/>
      <c r="BX365" s="77"/>
      <c r="BY365" s="77"/>
      <c r="BZ365" s="77"/>
      <c r="CA365" s="77"/>
      <c r="CB365" s="77"/>
      <c r="CC365" s="77"/>
      <c r="CD365" s="77"/>
    </row>
    <row r="366" spans="1:82">
      <c r="A366" s="77" t="s">
        <v>1955</v>
      </c>
      <c r="B366" s="77">
        <v>290</v>
      </c>
      <c r="C366" s="77">
        <v>1</v>
      </c>
      <c r="D366" s="77">
        <v>18</v>
      </c>
      <c r="E366" s="77">
        <v>1990</v>
      </c>
      <c r="F366" s="77" t="s">
        <v>788</v>
      </c>
      <c r="G366" s="77" t="s">
        <v>1591</v>
      </c>
      <c r="H366" s="77" t="s">
        <v>1592</v>
      </c>
      <c r="I366" s="158"/>
      <c r="J366" s="78">
        <v>3250.575428997277</v>
      </c>
      <c r="K366" s="78">
        <v>121.0522088599041</v>
      </c>
      <c r="L366" s="78">
        <v>160.93056764487989</v>
      </c>
      <c r="M366" s="78">
        <v>783.54865218060945</v>
      </c>
      <c r="N366" s="78">
        <v>956.26775333141461</v>
      </c>
      <c r="O366" s="78">
        <v>651.26035577309142</v>
      </c>
      <c r="P366" s="78">
        <v>875.48306384738999</v>
      </c>
      <c r="Q366" s="78">
        <v>50.723956568884397</v>
      </c>
      <c r="R366" s="78">
        <v>33.319122569344898</v>
      </c>
      <c r="S366" s="78">
        <v>51.137779999999992</v>
      </c>
      <c r="T366" s="79"/>
      <c r="U366" s="78">
        <v>195882212</v>
      </c>
      <c r="V366" s="78">
        <v>43421</v>
      </c>
      <c r="W366" s="78">
        <v>1537</v>
      </c>
      <c r="X366" s="78">
        <v>257869</v>
      </c>
      <c r="Y366" s="78">
        <v>234192</v>
      </c>
      <c r="Z366" s="78">
        <v>267871</v>
      </c>
      <c r="AA366" s="78">
        <v>212577</v>
      </c>
      <c r="AB366" s="78">
        <v>823585</v>
      </c>
      <c r="AC366" s="78">
        <v>5770932</v>
      </c>
      <c r="AD366" s="78">
        <v>51.137780000000006</v>
      </c>
      <c r="AE366" s="79"/>
      <c r="AF366" s="78"/>
      <c r="AG366" s="78"/>
      <c r="AH366" s="78"/>
      <c r="AI366" s="78"/>
      <c r="AJ366" s="78"/>
      <c r="AK366" s="78"/>
      <c r="AL366" s="78"/>
      <c r="AM366" s="78"/>
      <c r="AN366" s="78"/>
      <c r="AO366" s="78"/>
      <c r="AP366" s="78"/>
      <c r="AQ366" s="79"/>
      <c r="AR366" s="78"/>
      <c r="AS366" s="78"/>
      <c r="AT366" s="78"/>
      <c r="AU366" s="78"/>
      <c r="AV366" s="78"/>
      <c r="AW366" s="78"/>
      <c r="AX366" s="78"/>
      <c r="AY366" s="79"/>
      <c r="AZ366" s="78"/>
      <c r="BA366" s="78"/>
      <c r="BB366" s="78"/>
      <c r="BC366" s="78"/>
      <c r="BD366" s="78"/>
      <c r="BE366" s="78"/>
      <c r="BF366" s="78"/>
      <c r="BG366" s="79"/>
      <c r="BH366" s="78" t="s">
        <v>789</v>
      </c>
      <c r="BI366" s="78" t="s">
        <v>789</v>
      </c>
      <c r="BJ366" s="78" t="s">
        <v>789</v>
      </c>
      <c r="BK366" s="78" t="s">
        <v>789</v>
      </c>
      <c r="BL366" s="78" t="s">
        <v>789</v>
      </c>
      <c r="BM366" s="78" t="s">
        <v>789</v>
      </c>
      <c r="BN366" s="79"/>
      <c r="BO366" s="78" t="s">
        <v>789</v>
      </c>
      <c r="BP366" s="78" t="s">
        <v>789</v>
      </c>
      <c r="BQ366" s="78" t="s">
        <v>789</v>
      </c>
      <c r="BR366" s="78" t="s">
        <v>789</v>
      </c>
      <c r="BS366" s="78" t="s">
        <v>789</v>
      </c>
      <c r="BT366" s="78" t="s">
        <v>789</v>
      </c>
      <c r="BU366"/>
      <c r="BV366" s="77"/>
      <c r="BW366" s="77"/>
      <c r="BX366" s="77"/>
      <c r="BY366" s="77"/>
      <c r="BZ366" s="77"/>
      <c r="CA366" s="77"/>
      <c r="CB366" s="77"/>
      <c r="CC366" s="77"/>
      <c r="CD366" s="77"/>
    </row>
    <row r="367" spans="1:82">
      <c r="A367" s="77" t="s">
        <v>1956</v>
      </c>
      <c r="B367" s="77">
        <v>291</v>
      </c>
      <c r="C367" s="77">
        <v>2</v>
      </c>
      <c r="D367" s="77">
        <v>18</v>
      </c>
      <c r="E367" s="77">
        <v>2005</v>
      </c>
      <c r="F367" s="77" t="s">
        <v>790</v>
      </c>
      <c r="G367" s="77" t="s">
        <v>1591</v>
      </c>
      <c r="H367" s="77" t="s">
        <v>1592</v>
      </c>
      <c r="I367" s="158"/>
      <c r="J367" s="78">
        <v>2565.8605222294909</v>
      </c>
      <c r="K367" s="78">
        <v>94.875290669609441</v>
      </c>
      <c r="L367" s="78">
        <v>193.12191019969089</v>
      </c>
      <c r="M367" s="78">
        <v>1208.6819571997451</v>
      </c>
      <c r="N367" s="78">
        <v>1258.8061141025771</v>
      </c>
      <c r="O367" s="78">
        <v>1000.514627995768</v>
      </c>
      <c r="P367" s="78">
        <v>782.32426793540799</v>
      </c>
      <c r="Q367" s="78">
        <v>48.372954953268099</v>
      </c>
      <c r="R367" s="78">
        <v>81.427922178304527</v>
      </c>
      <c r="S367" s="78">
        <v>95.061341667999997</v>
      </c>
      <c r="T367" s="79"/>
      <c r="U367" s="78">
        <v>185226120</v>
      </c>
      <c r="V367" s="78">
        <v>40401</v>
      </c>
      <c r="W367" s="78">
        <v>1137</v>
      </c>
      <c r="X367" s="78">
        <v>227623</v>
      </c>
      <c r="Y367" s="78">
        <v>265138</v>
      </c>
      <c r="Z367" s="78">
        <v>476211</v>
      </c>
      <c r="AA367" s="78">
        <v>155573</v>
      </c>
      <c r="AB367" s="78">
        <v>821073</v>
      </c>
      <c r="AC367" s="78">
        <v>14398842</v>
      </c>
      <c r="AD367" s="78">
        <v>95.061341668000026</v>
      </c>
      <c r="AE367" s="79"/>
      <c r="AF367" s="78"/>
      <c r="AG367" s="78"/>
      <c r="AH367" s="78"/>
      <c r="AI367" s="78"/>
      <c r="AJ367" s="78"/>
      <c r="AK367" s="78"/>
      <c r="AL367" s="78"/>
      <c r="AM367" s="78"/>
      <c r="AN367" s="78"/>
      <c r="AO367" s="78"/>
      <c r="AP367" s="78"/>
      <c r="AQ367" s="79"/>
      <c r="AR367" s="78"/>
      <c r="AS367" s="78"/>
      <c r="AT367" s="78"/>
      <c r="AU367" s="78"/>
      <c r="AV367" s="78"/>
      <c r="AW367" s="78"/>
      <c r="AX367" s="78"/>
      <c r="AY367" s="79"/>
      <c r="AZ367" s="78"/>
      <c r="BA367" s="78"/>
      <c r="BB367" s="78"/>
      <c r="BC367" s="78"/>
      <c r="BD367" s="78"/>
      <c r="BE367" s="78"/>
      <c r="BF367" s="78"/>
      <c r="BG367" s="79"/>
      <c r="BH367" s="78" t="s">
        <v>789</v>
      </c>
      <c r="BI367" s="78" t="s">
        <v>789</v>
      </c>
      <c r="BJ367" s="78" t="s">
        <v>789</v>
      </c>
      <c r="BK367" s="78" t="s">
        <v>789</v>
      </c>
      <c r="BL367" s="78" t="s">
        <v>789</v>
      </c>
      <c r="BM367" s="78" t="s">
        <v>789</v>
      </c>
      <c r="BN367" s="79"/>
      <c r="BO367" s="78" t="s">
        <v>789</v>
      </c>
      <c r="BP367" s="78" t="s">
        <v>789</v>
      </c>
      <c r="BQ367" s="78" t="s">
        <v>789</v>
      </c>
      <c r="BR367" s="78" t="s">
        <v>789</v>
      </c>
      <c r="BS367" s="78" t="s">
        <v>789</v>
      </c>
      <c r="BT367" s="78" t="s">
        <v>789</v>
      </c>
      <c r="BU367"/>
      <c r="BV367" s="77"/>
      <c r="BW367" s="77"/>
      <c r="BX367" s="77"/>
      <c r="BY367" s="77"/>
      <c r="BZ367" s="77"/>
      <c r="CA367" s="77"/>
      <c r="CB367" s="77"/>
      <c r="CC367" s="77"/>
      <c r="CD367" s="77"/>
    </row>
    <row r="368" spans="1:82">
      <c r="A368" s="77" t="s">
        <v>1957</v>
      </c>
      <c r="B368" s="77">
        <v>292</v>
      </c>
      <c r="C368" s="77">
        <v>3</v>
      </c>
      <c r="D368" s="77">
        <v>18</v>
      </c>
      <c r="E368" s="77">
        <v>2006</v>
      </c>
      <c r="F368" s="77" t="s">
        <v>791</v>
      </c>
      <c r="G368" s="1029" t="s">
        <v>1591</v>
      </c>
      <c r="H368" s="77" t="s">
        <v>1592</v>
      </c>
      <c r="I368" s="158"/>
      <c r="J368" s="78" t="s">
        <v>789</v>
      </c>
      <c r="K368" s="78" t="s">
        <v>789</v>
      </c>
      <c r="L368" s="78" t="s">
        <v>789</v>
      </c>
      <c r="M368" s="78" t="s">
        <v>789</v>
      </c>
      <c r="N368" s="78" t="s">
        <v>789</v>
      </c>
      <c r="O368" s="78" t="s">
        <v>789</v>
      </c>
      <c r="P368" s="78" t="s">
        <v>789</v>
      </c>
      <c r="Q368" s="78" t="s">
        <v>789</v>
      </c>
      <c r="R368" s="78" t="s">
        <v>789</v>
      </c>
      <c r="S368" s="78" t="s">
        <v>789</v>
      </c>
      <c r="T368" s="79"/>
      <c r="U368" s="78" t="s">
        <v>789</v>
      </c>
      <c r="V368" s="78" t="s">
        <v>789</v>
      </c>
      <c r="W368" s="78" t="s">
        <v>789</v>
      </c>
      <c r="X368" s="78" t="s">
        <v>789</v>
      </c>
      <c r="Y368" s="78" t="s">
        <v>789</v>
      </c>
      <c r="Z368" s="78" t="s">
        <v>789</v>
      </c>
      <c r="AA368" s="78" t="s">
        <v>789</v>
      </c>
      <c r="AB368" s="78" t="s">
        <v>789</v>
      </c>
      <c r="AC368" s="78" t="s">
        <v>789</v>
      </c>
      <c r="AD368" s="78" t="s">
        <v>789</v>
      </c>
      <c r="AE368" s="79"/>
      <c r="AF368" s="78" t="s">
        <v>789</v>
      </c>
      <c r="AG368" s="78" t="s">
        <v>789</v>
      </c>
      <c r="AH368" s="78" t="s">
        <v>789</v>
      </c>
      <c r="AI368" s="78" t="s">
        <v>789</v>
      </c>
      <c r="AJ368" s="78" t="s">
        <v>789</v>
      </c>
      <c r="AK368" s="78" t="s">
        <v>789</v>
      </c>
      <c r="AL368" s="78" t="s">
        <v>789</v>
      </c>
      <c r="AM368" s="78" t="s">
        <v>789</v>
      </c>
      <c r="AN368" s="78" t="s">
        <v>789</v>
      </c>
      <c r="AO368" s="78" t="s">
        <v>789</v>
      </c>
      <c r="AP368" s="78"/>
      <c r="AQ368" s="79"/>
      <c r="AR368" s="78" t="s">
        <v>789</v>
      </c>
      <c r="AS368" s="78" t="s">
        <v>789</v>
      </c>
      <c r="AT368" s="78" t="s">
        <v>789</v>
      </c>
      <c r="AU368" s="78" t="s">
        <v>789</v>
      </c>
      <c r="AV368" s="78" t="s">
        <v>789</v>
      </c>
      <c r="AW368" s="78" t="s">
        <v>789</v>
      </c>
      <c r="AX368" s="78" t="s">
        <v>789</v>
      </c>
      <c r="AY368" s="79"/>
      <c r="AZ368" s="78" t="s">
        <v>789</v>
      </c>
      <c r="BA368" s="78" t="s">
        <v>789</v>
      </c>
      <c r="BB368" s="78" t="s">
        <v>789</v>
      </c>
      <c r="BC368" s="78" t="s">
        <v>789</v>
      </c>
      <c r="BD368" s="78" t="s">
        <v>789</v>
      </c>
      <c r="BE368" s="78" t="s">
        <v>789</v>
      </c>
      <c r="BF368" s="78" t="s">
        <v>789</v>
      </c>
      <c r="BG368" s="79"/>
      <c r="BH368" s="78" t="s">
        <v>789</v>
      </c>
      <c r="BI368" s="78" t="s">
        <v>789</v>
      </c>
      <c r="BJ368" s="78" t="s">
        <v>789</v>
      </c>
      <c r="BK368" s="78" t="s">
        <v>789</v>
      </c>
      <c r="BL368" s="78" t="s">
        <v>789</v>
      </c>
      <c r="BM368" s="78" t="s">
        <v>789</v>
      </c>
      <c r="BN368" s="79"/>
      <c r="BO368" s="78" t="s">
        <v>789</v>
      </c>
      <c r="BP368" s="78" t="s">
        <v>789</v>
      </c>
      <c r="BQ368" s="78" t="s">
        <v>789</v>
      </c>
      <c r="BR368" s="78" t="s">
        <v>789</v>
      </c>
      <c r="BS368" s="78" t="s">
        <v>789</v>
      </c>
      <c r="BT368" s="78" t="s">
        <v>789</v>
      </c>
      <c r="BU368"/>
      <c r="BV368" s="77"/>
      <c r="BW368" s="77"/>
      <c r="BX368" s="77"/>
      <c r="BY368" s="77"/>
      <c r="BZ368" s="77"/>
      <c r="CA368" s="77"/>
      <c r="CB368" s="77"/>
      <c r="CC368" s="77"/>
      <c r="CD368" s="77"/>
    </row>
    <row r="369" spans="1:82">
      <c r="A369" s="77" t="s">
        <v>1958</v>
      </c>
      <c r="B369" s="77">
        <v>293</v>
      </c>
      <c r="C369" s="77">
        <v>4</v>
      </c>
      <c r="D369" s="77">
        <v>18</v>
      </c>
      <c r="E369" s="77">
        <v>2007</v>
      </c>
      <c r="F369" s="77" t="s">
        <v>792</v>
      </c>
      <c r="G369" s="1029" t="s">
        <v>1591</v>
      </c>
      <c r="H369" s="77" t="s">
        <v>1592</v>
      </c>
      <c r="I369" s="158"/>
      <c r="J369" s="78">
        <v>3450.5408761182862</v>
      </c>
      <c r="K369" s="78">
        <v>113.39398666010101</v>
      </c>
      <c r="L369" s="78">
        <v>162.4906285205559</v>
      </c>
      <c r="M369" s="78">
        <v>1673.0288598628381</v>
      </c>
      <c r="N369" s="78">
        <v>1870.94655896822</v>
      </c>
      <c r="O369" s="78">
        <v>972.29886523806033</v>
      </c>
      <c r="P369" s="78">
        <v>772.5217463662849</v>
      </c>
      <c r="Q369" s="78">
        <v>50.7173529410219</v>
      </c>
      <c r="R369" s="78">
        <v>76.658215766586366</v>
      </c>
      <c r="S369" s="78">
        <v>101.14931503459999</v>
      </c>
      <c r="T369" s="79"/>
      <c r="U369" s="78">
        <v>216122443</v>
      </c>
      <c r="V369" s="78">
        <v>38797</v>
      </c>
      <c r="W369" s="78">
        <v>2273</v>
      </c>
      <c r="X369" s="78">
        <v>275269</v>
      </c>
      <c r="Y369" s="78">
        <v>269072</v>
      </c>
      <c r="Z369" s="78">
        <v>481085</v>
      </c>
      <c r="AA369" s="78">
        <v>151282</v>
      </c>
      <c r="AB369" s="78">
        <v>815344</v>
      </c>
      <c r="AC369" s="78">
        <v>13944358</v>
      </c>
      <c r="AD369" s="78">
        <v>101.14931503459999</v>
      </c>
      <c r="AE369" s="79"/>
      <c r="AF369" s="78"/>
      <c r="AG369" s="78"/>
      <c r="AH369" s="78"/>
      <c r="AI369" s="78"/>
      <c r="AJ369" s="78"/>
      <c r="AK369" s="78"/>
      <c r="AL369" s="78"/>
      <c r="AM369" s="78"/>
      <c r="AN369" s="78"/>
      <c r="AO369" s="78"/>
      <c r="AP369" s="78"/>
      <c r="AQ369" s="79"/>
      <c r="AR369" s="78"/>
      <c r="AS369" s="78"/>
      <c r="AT369" s="78"/>
      <c r="AU369" s="78"/>
      <c r="AV369" s="78"/>
      <c r="AW369" s="78"/>
      <c r="AX369" s="78"/>
      <c r="AY369" s="79"/>
      <c r="AZ369" s="78"/>
      <c r="BA369" s="78"/>
      <c r="BB369" s="78"/>
      <c r="BC369" s="78"/>
      <c r="BD369" s="78"/>
      <c r="BE369" s="78"/>
      <c r="BF369" s="78"/>
      <c r="BG369" s="79"/>
      <c r="BH369" s="78" t="s">
        <v>789</v>
      </c>
      <c r="BI369" s="78" t="s">
        <v>789</v>
      </c>
      <c r="BJ369" s="78" t="s">
        <v>789</v>
      </c>
      <c r="BK369" s="78" t="s">
        <v>789</v>
      </c>
      <c r="BL369" s="78" t="s">
        <v>789</v>
      </c>
      <c r="BM369" s="78" t="s">
        <v>789</v>
      </c>
      <c r="BN369" s="79"/>
      <c r="BO369" s="78" t="s">
        <v>789</v>
      </c>
      <c r="BP369" s="78" t="s">
        <v>789</v>
      </c>
      <c r="BQ369" s="78" t="s">
        <v>789</v>
      </c>
      <c r="BR369" s="78" t="s">
        <v>789</v>
      </c>
      <c r="BS369" s="78" t="s">
        <v>789</v>
      </c>
      <c r="BT369" s="78" t="s">
        <v>789</v>
      </c>
      <c r="BU369"/>
      <c r="BV369" s="77"/>
      <c r="BW369" s="77"/>
      <c r="BX369" s="77"/>
      <c r="BY369" s="77"/>
      <c r="BZ369" s="77"/>
      <c r="CA369" s="77"/>
      <c r="CB369" s="77"/>
      <c r="CC369" s="77"/>
      <c r="CD369" s="77"/>
    </row>
    <row r="370" spans="1:82">
      <c r="A370" s="77" t="s">
        <v>1959</v>
      </c>
      <c r="B370" s="77">
        <v>294</v>
      </c>
      <c r="C370" s="77">
        <v>5</v>
      </c>
      <c r="D370" s="77">
        <v>18</v>
      </c>
      <c r="E370" s="77">
        <v>2008</v>
      </c>
      <c r="F370" s="77" t="s">
        <v>793</v>
      </c>
      <c r="G370" s="77" t="s">
        <v>1591</v>
      </c>
      <c r="H370" s="77" t="s">
        <v>1592</v>
      </c>
      <c r="I370" s="158"/>
      <c r="J370" s="78">
        <v>2537.767985261034</v>
      </c>
      <c r="K370" s="78">
        <v>78.717986278721497</v>
      </c>
      <c r="L370" s="78">
        <v>139.24366094972569</v>
      </c>
      <c r="M370" s="78">
        <v>1707.8801792238121</v>
      </c>
      <c r="N370" s="78">
        <v>1709.9710312977679</v>
      </c>
      <c r="O370" s="78">
        <v>943.32879666698341</v>
      </c>
      <c r="P370" s="78">
        <v>750.34089630614756</v>
      </c>
      <c r="Q370" s="78">
        <v>49.719187815698703</v>
      </c>
      <c r="R370" s="78">
        <v>72.299871773312219</v>
      </c>
      <c r="S370" s="78">
        <v>86.76786728383999</v>
      </c>
      <c r="T370" s="79"/>
      <c r="U370" s="78">
        <v>209512022</v>
      </c>
      <c r="V370" s="78">
        <v>38797</v>
      </c>
      <c r="W370" s="78">
        <v>2273</v>
      </c>
      <c r="X370" s="78">
        <v>275269</v>
      </c>
      <c r="Y370" s="78">
        <v>270459</v>
      </c>
      <c r="Z370" s="78">
        <v>483133</v>
      </c>
      <c r="AA370" s="78">
        <v>147106</v>
      </c>
      <c r="AB370" s="78">
        <v>812444</v>
      </c>
      <c r="AC370" s="78">
        <v>13656451</v>
      </c>
      <c r="AD370" s="78">
        <v>86.767867283840019</v>
      </c>
      <c r="AE370" s="79"/>
      <c r="AF370" s="78"/>
      <c r="AG370" s="78"/>
      <c r="AH370" s="78"/>
      <c r="AI370" s="78"/>
      <c r="AJ370" s="78"/>
      <c r="AK370" s="78"/>
      <c r="AL370" s="78"/>
      <c r="AM370" s="78"/>
      <c r="AN370" s="78"/>
      <c r="AO370" s="78"/>
      <c r="AP370" s="78"/>
      <c r="AQ370" s="79"/>
      <c r="AR370" s="78"/>
      <c r="AS370" s="78"/>
      <c r="AT370" s="78"/>
      <c r="AU370" s="78"/>
      <c r="AV370" s="78"/>
      <c r="AW370" s="78"/>
      <c r="AX370" s="78"/>
      <c r="AY370" s="79"/>
      <c r="AZ370" s="78"/>
      <c r="BA370" s="78"/>
      <c r="BB370" s="78"/>
      <c r="BC370" s="78"/>
      <c r="BD370" s="78"/>
      <c r="BE370" s="78"/>
      <c r="BF370" s="78"/>
      <c r="BG370" s="79"/>
      <c r="BH370" s="78" t="s">
        <v>789</v>
      </c>
      <c r="BI370" s="78" t="s">
        <v>789</v>
      </c>
      <c r="BJ370" s="78" t="s">
        <v>789</v>
      </c>
      <c r="BK370" s="78" t="s">
        <v>789</v>
      </c>
      <c r="BL370" s="78" t="s">
        <v>789</v>
      </c>
      <c r="BM370" s="78" t="s">
        <v>789</v>
      </c>
      <c r="BN370" s="79"/>
      <c r="BO370" s="78" t="s">
        <v>789</v>
      </c>
      <c r="BP370" s="78" t="s">
        <v>789</v>
      </c>
      <c r="BQ370" s="78" t="s">
        <v>789</v>
      </c>
      <c r="BR370" s="78" t="s">
        <v>789</v>
      </c>
      <c r="BS370" s="78" t="s">
        <v>789</v>
      </c>
      <c r="BT370" s="78" t="s">
        <v>789</v>
      </c>
      <c r="BU370"/>
      <c r="BV370" s="77"/>
      <c r="BW370" s="77"/>
      <c r="BX370" s="77"/>
      <c r="BY370" s="77"/>
      <c r="BZ370" s="77"/>
      <c r="CA370" s="77"/>
      <c r="CB370" s="77"/>
      <c r="CC370" s="77"/>
      <c r="CD370" s="77"/>
    </row>
    <row r="371" spans="1:82">
      <c r="A371" s="77" t="s">
        <v>1960</v>
      </c>
      <c r="B371" s="77">
        <v>295</v>
      </c>
      <c r="C371" s="77">
        <v>6</v>
      </c>
      <c r="D371" s="77">
        <v>18</v>
      </c>
      <c r="E371" s="77">
        <v>2009</v>
      </c>
      <c r="F371" s="77" t="s">
        <v>177</v>
      </c>
      <c r="G371" s="77" t="s">
        <v>1591</v>
      </c>
      <c r="H371" s="77" t="s">
        <v>1592</v>
      </c>
      <c r="I371" s="158"/>
      <c r="J371" s="78">
        <v>2220.0802316236991</v>
      </c>
      <c r="K371" s="78">
        <v>64.968537847705761</v>
      </c>
      <c r="L371" s="78">
        <v>156.94760617210969</v>
      </c>
      <c r="M371" s="78">
        <v>1620.079645629706</v>
      </c>
      <c r="N371" s="78">
        <v>1256.9300070493309</v>
      </c>
      <c r="O371" s="78">
        <v>962.39662579663582</v>
      </c>
      <c r="P371" s="78">
        <v>714.13121250004497</v>
      </c>
      <c r="Q371" s="78">
        <v>47.189671182120698</v>
      </c>
      <c r="R371" s="78">
        <v>72.956994512115841</v>
      </c>
      <c r="S371" s="78">
        <v>93.298632319364401</v>
      </c>
      <c r="T371" s="79"/>
      <c r="U371" s="78">
        <v>167340100</v>
      </c>
      <c r="V371" s="78">
        <v>36649</v>
      </c>
      <c r="W371" s="78">
        <v>3450</v>
      </c>
      <c r="X371" s="78">
        <v>295623</v>
      </c>
      <c r="Y371" s="78">
        <v>272292</v>
      </c>
      <c r="Z371" s="78">
        <v>486515</v>
      </c>
      <c r="AA371" s="78">
        <v>143733</v>
      </c>
      <c r="AB371" s="78">
        <v>809465</v>
      </c>
      <c r="AC371" s="78">
        <v>13444053</v>
      </c>
      <c r="AD371" s="78">
        <v>93.298632319364401</v>
      </c>
      <c r="AE371" s="79"/>
      <c r="AF371" s="78"/>
      <c r="AG371" s="78"/>
      <c r="AH371" s="78"/>
      <c r="AI371" s="78"/>
      <c r="AJ371" s="78"/>
      <c r="AK371" s="78"/>
      <c r="AL371" s="78"/>
      <c r="AM371" s="78"/>
      <c r="AN371" s="78"/>
      <c r="AO371" s="78"/>
      <c r="AP371" s="78"/>
      <c r="AQ371" s="79"/>
      <c r="AR371" s="78"/>
      <c r="AS371" s="78"/>
      <c r="AT371" s="78"/>
      <c r="AU371" s="78"/>
      <c r="AV371" s="78"/>
      <c r="AW371" s="78"/>
      <c r="AX371" s="78"/>
      <c r="AY371" s="79"/>
      <c r="AZ371" s="78"/>
      <c r="BA371" s="78"/>
      <c r="BB371" s="78"/>
      <c r="BC371" s="78"/>
      <c r="BD371" s="78"/>
      <c r="BE371" s="78"/>
      <c r="BF371" s="78"/>
      <c r="BG371" s="79"/>
      <c r="BH371" s="78">
        <v>3.4220000000000002</v>
      </c>
      <c r="BI371" s="78">
        <v>0</v>
      </c>
      <c r="BJ371" s="78">
        <v>2954.7139999999999</v>
      </c>
      <c r="BK371" s="78">
        <v>365.4</v>
      </c>
      <c r="BL371" s="78">
        <v>201.20000000000005</v>
      </c>
      <c r="BM371" s="78">
        <v>0</v>
      </c>
      <c r="BN371" s="79"/>
      <c r="BO371" s="78">
        <v>1</v>
      </c>
      <c r="BP371" s="78">
        <v>0</v>
      </c>
      <c r="BQ371" s="78">
        <v>90</v>
      </c>
      <c r="BR371" s="78">
        <v>3</v>
      </c>
      <c r="BS371" s="78">
        <v>22</v>
      </c>
      <c r="BT371" s="78">
        <v>0</v>
      </c>
      <c r="BU371"/>
      <c r="BV371" s="77">
        <v>3156.0889999999999</v>
      </c>
      <c r="BW371" s="77">
        <v>57.9</v>
      </c>
      <c r="BX371" s="77">
        <v>297.7</v>
      </c>
      <c r="BY371" s="77">
        <v>0</v>
      </c>
      <c r="BZ371" s="77">
        <v>13.047000000000001</v>
      </c>
      <c r="CA371" s="77">
        <v>0</v>
      </c>
      <c r="CB371" s="77">
        <v>0</v>
      </c>
      <c r="CC371" s="77">
        <v>0</v>
      </c>
      <c r="CD371" s="77">
        <v>0</v>
      </c>
    </row>
    <row r="372" spans="1:82">
      <c r="A372" s="77" t="s">
        <v>1961</v>
      </c>
      <c r="B372" s="77">
        <v>296</v>
      </c>
      <c r="C372" s="77">
        <v>7</v>
      </c>
      <c r="D372" s="77">
        <v>18</v>
      </c>
      <c r="E372" s="77">
        <v>2010</v>
      </c>
      <c r="F372" s="77" t="s">
        <v>178</v>
      </c>
      <c r="G372" s="77" t="s">
        <v>1591</v>
      </c>
      <c r="H372" s="77" t="s">
        <v>1592</v>
      </c>
      <c r="I372" s="158"/>
      <c r="J372" s="78">
        <v>2379.5496055008689</v>
      </c>
      <c r="K372" s="78">
        <v>73.250953881219615</v>
      </c>
      <c r="L372" s="78">
        <v>147.5657056793091</v>
      </c>
      <c r="M372" s="78">
        <v>1889.2300623690801</v>
      </c>
      <c r="N372" s="78">
        <v>1435.4642417800931</v>
      </c>
      <c r="O372" s="78">
        <v>964.12985726929958</v>
      </c>
      <c r="P372" s="78">
        <v>720.72274147259111</v>
      </c>
      <c r="Q372" s="78">
        <v>49.062245835571296</v>
      </c>
      <c r="R372" s="78">
        <v>75.896866771345131</v>
      </c>
      <c r="S372" s="78">
        <v>93.23353764570318</v>
      </c>
      <c r="T372" s="79"/>
      <c r="U372" s="78">
        <v>180700620</v>
      </c>
      <c r="V372" s="78">
        <v>36649</v>
      </c>
      <c r="W372" s="78">
        <v>3450</v>
      </c>
      <c r="X372" s="78">
        <v>295623</v>
      </c>
      <c r="Y372" s="78">
        <v>274156</v>
      </c>
      <c r="Z372" s="78">
        <v>489656</v>
      </c>
      <c r="AA372" s="78">
        <v>141437</v>
      </c>
      <c r="AB372" s="78">
        <v>806428</v>
      </c>
      <c r="AC372" s="78">
        <v>13253761</v>
      </c>
      <c r="AD372" s="78">
        <v>93.233537645703194</v>
      </c>
      <c r="AE372" s="79"/>
      <c r="AF372" s="78"/>
      <c r="AG372" s="78"/>
      <c r="AH372" s="78"/>
      <c r="AI372" s="78"/>
      <c r="AJ372" s="78"/>
      <c r="AK372" s="78"/>
      <c r="AL372" s="78"/>
      <c r="AM372" s="78"/>
      <c r="AN372" s="78"/>
      <c r="AO372" s="78"/>
      <c r="AP372" s="78"/>
      <c r="AQ372" s="79"/>
      <c r="AR372" s="78"/>
      <c r="AS372" s="78"/>
      <c r="AT372" s="78"/>
      <c r="AU372" s="78"/>
      <c r="AV372" s="78"/>
      <c r="AW372" s="78"/>
      <c r="AX372" s="78"/>
      <c r="AY372" s="79"/>
      <c r="AZ372" s="78"/>
      <c r="BA372" s="78"/>
      <c r="BB372" s="78"/>
      <c r="BC372" s="78"/>
      <c r="BD372" s="78"/>
      <c r="BE372" s="78"/>
      <c r="BF372" s="78"/>
      <c r="BG372" s="79"/>
      <c r="BH372" s="78">
        <v>2.64</v>
      </c>
      <c r="BI372" s="78">
        <v>0</v>
      </c>
      <c r="BJ372" s="78">
        <v>2729.2510000000002</v>
      </c>
      <c r="BK372" s="78">
        <v>378.495</v>
      </c>
      <c r="BL372" s="78">
        <v>167.55</v>
      </c>
      <c r="BM372" s="78">
        <v>0</v>
      </c>
      <c r="BN372" s="79"/>
      <c r="BO372" s="78">
        <v>1</v>
      </c>
      <c r="BP372" s="78">
        <v>0</v>
      </c>
      <c r="BQ372" s="78">
        <v>96</v>
      </c>
      <c r="BR372" s="78">
        <v>3</v>
      </c>
      <c r="BS372" s="78">
        <v>24</v>
      </c>
      <c r="BT372" s="78">
        <v>0</v>
      </c>
      <c r="BU372"/>
      <c r="BV372" s="77">
        <v>2866.962</v>
      </c>
      <c r="BW372" s="77">
        <v>82.206000000000003</v>
      </c>
      <c r="BX372" s="77">
        <v>312.82299999999998</v>
      </c>
      <c r="BY372" s="77">
        <v>0</v>
      </c>
      <c r="BZ372" s="77">
        <v>15.945</v>
      </c>
      <c r="CA372" s="77">
        <v>0</v>
      </c>
      <c r="CB372" s="77">
        <v>0</v>
      </c>
      <c r="CC372" s="77">
        <v>0</v>
      </c>
      <c r="CD372" s="77">
        <v>0</v>
      </c>
    </row>
    <row r="373" spans="1:82">
      <c r="A373" s="77" t="s">
        <v>1962</v>
      </c>
      <c r="B373" s="77">
        <v>297</v>
      </c>
      <c r="C373" s="77">
        <v>8</v>
      </c>
      <c r="D373" s="77">
        <v>18</v>
      </c>
      <c r="E373" s="77">
        <v>2011</v>
      </c>
      <c r="F373" s="77" t="s">
        <v>179</v>
      </c>
      <c r="G373" s="77" t="s">
        <v>1591</v>
      </c>
      <c r="H373" s="77" t="s">
        <v>1592</v>
      </c>
      <c r="I373" s="158"/>
      <c r="J373" s="78">
        <v>2931.2031086150059</v>
      </c>
      <c r="K373" s="78">
        <v>99.143021921325669</v>
      </c>
      <c r="L373" s="78">
        <v>158.03559596122139</v>
      </c>
      <c r="M373" s="78">
        <v>2250.9438802893678</v>
      </c>
      <c r="N373" s="78">
        <v>1934.120107199599</v>
      </c>
      <c r="O373" s="78">
        <v>955.56613495220552</v>
      </c>
      <c r="P373" s="78">
        <v>693.60552733158647</v>
      </c>
      <c r="Q373" s="78">
        <v>56.364796435851801</v>
      </c>
      <c r="R373" s="78">
        <v>70.131045068023013</v>
      </c>
      <c r="S373" s="78">
        <v>98.701992305621417</v>
      </c>
      <c r="T373" s="79"/>
      <c r="U373" s="78">
        <v>191258454</v>
      </c>
      <c r="V373" s="78">
        <v>36649</v>
      </c>
      <c r="W373" s="78">
        <v>3450</v>
      </c>
      <c r="X373" s="78">
        <v>295623</v>
      </c>
      <c r="Y373" s="78">
        <v>275683</v>
      </c>
      <c r="Z373" s="78">
        <v>495850</v>
      </c>
      <c r="AA373" s="78">
        <v>140166</v>
      </c>
      <c r="AB373" s="78">
        <v>803180</v>
      </c>
      <c r="AC373" s="78">
        <v>12226629</v>
      </c>
      <c r="AD373" s="78">
        <v>98.701992305621403</v>
      </c>
      <c r="AE373" s="79"/>
      <c r="AF373" s="78"/>
      <c r="AG373" s="78"/>
      <c r="AH373" s="78"/>
      <c r="AI373" s="78"/>
      <c r="AJ373" s="78"/>
      <c r="AK373" s="78"/>
      <c r="AL373" s="78"/>
      <c r="AM373" s="78"/>
      <c r="AN373" s="78"/>
      <c r="AO373" s="78"/>
      <c r="AP373" s="78"/>
      <c r="AQ373" s="79"/>
      <c r="AR373" s="78"/>
      <c r="AS373" s="78"/>
      <c r="AT373" s="78"/>
      <c r="AU373" s="78"/>
      <c r="AV373" s="78"/>
      <c r="AW373" s="78"/>
      <c r="AX373" s="78"/>
      <c r="AY373" s="79"/>
      <c r="AZ373" s="78"/>
      <c r="BA373" s="78"/>
      <c r="BB373" s="78"/>
      <c r="BC373" s="78"/>
      <c r="BD373" s="78"/>
      <c r="BE373" s="78"/>
      <c r="BF373" s="78"/>
      <c r="BG373" s="79"/>
      <c r="BH373" s="78">
        <v>0</v>
      </c>
      <c r="BI373" s="78">
        <v>0</v>
      </c>
      <c r="BJ373" s="78">
        <v>2884.884</v>
      </c>
      <c r="BK373" s="78">
        <v>504.75700000000001</v>
      </c>
      <c r="BL373" s="78">
        <v>200.68100000000001</v>
      </c>
      <c r="BM373" s="78">
        <v>0</v>
      </c>
      <c r="BN373" s="79"/>
      <c r="BO373" s="78">
        <v>0</v>
      </c>
      <c r="BP373" s="78">
        <v>0</v>
      </c>
      <c r="BQ373" s="78">
        <v>96</v>
      </c>
      <c r="BR373" s="78">
        <v>4</v>
      </c>
      <c r="BS373" s="78">
        <v>27</v>
      </c>
      <c r="BT373" s="78">
        <v>0</v>
      </c>
      <c r="BU373"/>
      <c r="BV373" s="77">
        <v>3085.0239999999999</v>
      </c>
      <c r="BW373" s="77">
        <v>84.546000000000006</v>
      </c>
      <c r="BX373" s="77">
        <v>391.34199999999998</v>
      </c>
      <c r="BY373" s="77">
        <v>0</v>
      </c>
      <c r="BZ373" s="77">
        <v>25.71</v>
      </c>
      <c r="CA373" s="77">
        <v>0</v>
      </c>
      <c r="CB373" s="77">
        <v>0</v>
      </c>
      <c r="CC373" s="77">
        <v>3.7</v>
      </c>
      <c r="CD373" s="77">
        <v>0</v>
      </c>
    </row>
    <row r="374" spans="1:82">
      <c r="A374" s="77" t="s">
        <v>1963</v>
      </c>
      <c r="B374" s="77">
        <v>298</v>
      </c>
      <c r="C374" s="77">
        <v>9</v>
      </c>
      <c r="D374" s="77">
        <v>18</v>
      </c>
      <c r="E374" s="77">
        <v>2012</v>
      </c>
      <c r="F374" s="77" t="s">
        <v>180</v>
      </c>
      <c r="G374" s="77" t="s">
        <v>1591</v>
      </c>
      <c r="H374" s="77" t="s">
        <v>1592</v>
      </c>
      <c r="I374" s="158"/>
      <c r="J374" s="78">
        <v>2876.382476950776</v>
      </c>
      <c r="K374" s="78">
        <v>90.049649798677791</v>
      </c>
      <c r="L374" s="78">
        <v>153.40404283151881</v>
      </c>
      <c r="M374" s="78">
        <v>2181.8417732951189</v>
      </c>
      <c r="N374" s="78">
        <v>2127.379685908114</v>
      </c>
      <c r="O374" s="78">
        <v>958.86834677650165</v>
      </c>
      <c r="P374" s="78">
        <v>688.00168051111677</v>
      </c>
      <c r="Q374" s="78">
        <v>61.801300660840496</v>
      </c>
      <c r="R374" s="78">
        <v>68.968081220104636</v>
      </c>
      <c r="S374" s="78">
        <v>97.337170107569193</v>
      </c>
      <c r="T374" s="79"/>
      <c r="U374" s="78">
        <v>193438328</v>
      </c>
      <c r="V374" s="78">
        <v>36649</v>
      </c>
      <c r="W374" s="78">
        <v>3450</v>
      </c>
      <c r="X374" s="78">
        <v>295623</v>
      </c>
      <c r="Y374" s="78">
        <v>283611</v>
      </c>
      <c r="Z374" s="78">
        <v>501510</v>
      </c>
      <c r="AA374" s="78">
        <v>138247</v>
      </c>
      <c r="AB374" s="78">
        <v>810552</v>
      </c>
      <c r="AC374" s="78">
        <v>11712450</v>
      </c>
      <c r="AD374" s="78">
        <v>97.337170107569179</v>
      </c>
      <c r="AE374" s="79"/>
      <c r="AF374" s="78"/>
      <c r="AG374" s="78"/>
      <c r="AH374" s="78"/>
      <c r="AI374" s="78"/>
      <c r="AJ374" s="78"/>
      <c r="AK374" s="78"/>
      <c r="AL374" s="78"/>
      <c r="AM374" s="78"/>
      <c r="AN374" s="78"/>
      <c r="AO374" s="78"/>
      <c r="AP374" s="78"/>
      <c r="AQ374" s="79"/>
      <c r="AR374" s="78"/>
      <c r="AS374" s="78"/>
      <c r="AT374" s="78"/>
      <c r="AU374" s="78"/>
      <c r="AV374" s="78"/>
      <c r="AW374" s="78"/>
      <c r="AX374" s="78"/>
      <c r="AY374" s="79"/>
      <c r="AZ374" s="78"/>
      <c r="BA374" s="78"/>
      <c r="BB374" s="78"/>
      <c r="BC374" s="78"/>
      <c r="BD374" s="78"/>
      <c r="BE374" s="78"/>
      <c r="BF374" s="78"/>
      <c r="BG374" s="79"/>
      <c r="BH374" s="78">
        <v>0</v>
      </c>
      <c r="BI374" s="78">
        <v>0</v>
      </c>
      <c r="BJ374" s="78">
        <v>2893.145</v>
      </c>
      <c r="BK374" s="78">
        <v>550.42700000000002</v>
      </c>
      <c r="BL374" s="78">
        <v>252.51299999999998</v>
      </c>
      <c r="BM374" s="78">
        <v>0</v>
      </c>
      <c r="BN374" s="79"/>
      <c r="BO374" s="78">
        <v>0</v>
      </c>
      <c r="BP374" s="78">
        <v>0</v>
      </c>
      <c r="BQ374" s="78">
        <v>95</v>
      </c>
      <c r="BR374" s="78">
        <v>5</v>
      </c>
      <c r="BS374" s="78">
        <v>28</v>
      </c>
      <c r="BT374" s="78">
        <v>0</v>
      </c>
      <c r="BU374"/>
      <c r="BV374" s="77">
        <v>3260.221</v>
      </c>
      <c r="BW374" s="77">
        <v>95.841999999999999</v>
      </c>
      <c r="BX374" s="77">
        <v>310.29500000000002</v>
      </c>
      <c r="BY374" s="77">
        <v>0</v>
      </c>
      <c r="BZ374" s="77">
        <v>26.427</v>
      </c>
      <c r="CA374" s="77">
        <v>0</v>
      </c>
      <c r="CB374" s="77">
        <v>0</v>
      </c>
      <c r="CC374" s="77">
        <v>3.3</v>
      </c>
      <c r="CD374" s="77">
        <v>0</v>
      </c>
    </row>
    <row r="375" spans="1:82">
      <c r="A375" s="77" t="s">
        <v>1964</v>
      </c>
      <c r="B375" s="77">
        <v>299</v>
      </c>
      <c r="C375" s="77">
        <v>10</v>
      </c>
      <c r="D375" s="77">
        <v>18</v>
      </c>
      <c r="E375" s="77">
        <v>2013</v>
      </c>
      <c r="F375" s="77" t="s">
        <v>181</v>
      </c>
      <c r="G375" s="77" t="s">
        <v>1591</v>
      </c>
      <c r="H375" s="77" t="s">
        <v>1592</v>
      </c>
      <c r="I375" s="158"/>
      <c r="J375" s="78">
        <v>2858.7601949658342</v>
      </c>
      <c r="K375" s="78">
        <v>75.501228499378769</v>
      </c>
      <c r="L375" s="78">
        <v>161.83323405743329</v>
      </c>
      <c r="M375" s="78">
        <v>2242.1694000766461</v>
      </c>
      <c r="N375" s="78">
        <v>2036.5929211968389</v>
      </c>
      <c r="O375" s="78">
        <v>927.58854153338257</v>
      </c>
      <c r="P375" s="78">
        <v>683.23590477866958</v>
      </c>
      <c r="Q375" s="78">
        <v>62.520468459464901</v>
      </c>
      <c r="R375" s="78">
        <v>70.88111675508128</v>
      </c>
      <c r="S375" s="78">
        <v>95.720039688484945</v>
      </c>
      <c r="T375" s="79"/>
      <c r="U375" s="78">
        <v>183013536</v>
      </c>
      <c r="V375" s="78">
        <v>36649</v>
      </c>
      <c r="W375" s="78">
        <v>3450</v>
      </c>
      <c r="X375" s="78">
        <v>295623</v>
      </c>
      <c r="Y375" s="78">
        <v>284689</v>
      </c>
      <c r="Z375" s="78">
        <v>506811</v>
      </c>
      <c r="AA375" s="78">
        <v>136774</v>
      </c>
      <c r="AB375" s="78">
        <v>808229</v>
      </c>
      <c r="AC375" s="78">
        <v>11750091</v>
      </c>
      <c r="AD375" s="78">
        <v>95.720039688484945</v>
      </c>
      <c r="AE375" s="79"/>
      <c r="AF375" s="78"/>
      <c r="AG375" s="78"/>
      <c r="AH375" s="78"/>
      <c r="AI375" s="78"/>
      <c r="AJ375" s="78"/>
      <c r="AK375" s="78"/>
      <c r="AL375" s="78"/>
      <c r="AM375" s="78"/>
      <c r="AN375" s="78"/>
      <c r="AO375" s="78"/>
      <c r="AP375" s="78"/>
      <c r="AQ375" s="79"/>
      <c r="AR375" s="78"/>
      <c r="AS375" s="78"/>
      <c r="AT375" s="78"/>
      <c r="AU375" s="78"/>
      <c r="AV375" s="78"/>
      <c r="AW375" s="78"/>
      <c r="AX375" s="78"/>
      <c r="AY375" s="79"/>
      <c r="AZ375" s="78"/>
      <c r="BA375" s="78"/>
      <c r="BB375" s="78"/>
      <c r="BC375" s="78"/>
      <c r="BD375" s="78"/>
      <c r="BE375" s="78"/>
      <c r="BF375" s="78"/>
      <c r="BG375" s="79"/>
      <c r="BH375" s="78">
        <v>0</v>
      </c>
      <c r="BI375" s="78">
        <v>0</v>
      </c>
      <c r="BJ375" s="78">
        <v>3165.518</v>
      </c>
      <c r="BK375" s="78">
        <v>701.14300000000003</v>
      </c>
      <c r="BL375" s="78">
        <v>261.53699999999998</v>
      </c>
      <c r="BM375" s="78">
        <v>0</v>
      </c>
      <c r="BN375" s="79"/>
      <c r="BO375" s="78">
        <v>0</v>
      </c>
      <c r="BP375" s="78">
        <v>0</v>
      </c>
      <c r="BQ375" s="78">
        <v>103</v>
      </c>
      <c r="BR375" s="78">
        <v>6</v>
      </c>
      <c r="BS375" s="78">
        <v>29</v>
      </c>
      <c r="BT375" s="78">
        <v>0</v>
      </c>
      <c r="BU375"/>
      <c r="BV375" s="77">
        <v>3682.9349999999999</v>
      </c>
      <c r="BW375" s="77">
        <v>96.611999999999995</v>
      </c>
      <c r="BX375" s="77">
        <v>320.01600000000002</v>
      </c>
      <c r="BY375" s="77">
        <v>0</v>
      </c>
      <c r="BZ375" s="77">
        <v>28.635000000000002</v>
      </c>
      <c r="CA375" s="77">
        <v>0</v>
      </c>
      <c r="CB375" s="77">
        <v>0</v>
      </c>
      <c r="CC375" s="77">
        <v>0</v>
      </c>
      <c r="CD375" s="77">
        <v>0</v>
      </c>
    </row>
    <row r="376" spans="1:82">
      <c r="A376" s="77" t="s">
        <v>1965</v>
      </c>
      <c r="B376" s="77">
        <v>300</v>
      </c>
      <c r="C376" s="77">
        <v>11</v>
      </c>
      <c r="D376" s="77">
        <v>18</v>
      </c>
      <c r="E376" s="77">
        <v>2014</v>
      </c>
      <c r="F376" s="77" t="s">
        <v>182</v>
      </c>
      <c r="G376" s="77" t="s">
        <v>1591</v>
      </c>
      <c r="H376" s="77" t="s">
        <v>1592</v>
      </c>
      <c r="I376" s="158"/>
      <c r="J376" s="78">
        <v>2798.1200141989821</v>
      </c>
      <c r="K376" s="78">
        <v>77.225609031117159</v>
      </c>
      <c r="L376" s="78">
        <v>141.05674102864299</v>
      </c>
      <c r="M376" s="78">
        <v>2247.214504137386</v>
      </c>
      <c r="N376" s="78">
        <v>2078.26431431423</v>
      </c>
      <c r="O376" s="78">
        <v>890.34531602444827</v>
      </c>
      <c r="P376" s="78">
        <v>680.25953288555002</v>
      </c>
      <c r="Q376" s="78">
        <v>59.634062501737503</v>
      </c>
      <c r="R376" s="78">
        <v>69.981532056348598</v>
      </c>
      <c r="S376" s="78">
        <v>105.28632499482001</v>
      </c>
      <c r="T376" s="79"/>
      <c r="U376" s="78">
        <v>189182938</v>
      </c>
      <c r="V376" s="78">
        <v>32778</v>
      </c>
      <c r="W376" s="78">
        <v>3879</v>
      </c>
      <c r="X376" s="78">
        <v>290370</v>
      </c>
      <c r="Y376" s="78">
        <v>286201</v>
      </c>
      <c r="Z376" s="78">
        <v>512353</v>
      </c>
      <c r="AA376" s="78">
        <v>135474</v>
      </c>
      <c r="AB376" s="78">
        <v>803505</v>
      </c>
      <c r="AC376" s="78">
        <v>11637443</v>
      </c>
      <c r="AD376" s="78">
        <v>105.28632499482001</v>
      </c>
      <c r="AE376" s="79"/>
      <c r="AF376" s="78"/>
      <c r="AG376" s="78"/>
      <c r="AH376" s="78"/>
      <c r="AI376" s="78"/>
      <c r="AJ376" s="78"/>
      <c r="AK376" s="78"/>
      <c r="AL376" s="78"/>
      <c r="AM376" s="78"/>
      <c r="AN376" s="78"/>
      <c r="AO376" s="78"/>
      <c r="AP376" s="78"/>
      <c r="AQ376" s="79"/>
      <c r="AR376" s="78">
        <v>8095</v>
      </c>
      <c r="AS376" s="78">
        <v>1145</v>
      </c>
      <c r="AT376" s="78">
        <v>1</v>
      </c>
      <c r="AU376" s="78">
        <v>3</v>
      </c>
      <c r="AV376" s="78">
        <v>0</v>
      </c>
      <c r="AW376" s="78">
        <v>0</v>
      </c>
      <c r="AX376" s="78"/>
      <c r="AY376" s="79"/>
      <c r="AZ376" s="78">
        <v>34415.608999999997</v>
      </c>
      <c r="BA376" s="78">
        <v>73539.518000000011</v>
      </c>
      <c r="BB376" s="78">
        <v>20000</v>
      </c>
      <c r="BC376" s="78">
        <v>5831</v>
      </c>
      <c r="BD376" s="78">
        <v>0</v>
      </c>
      <c r="BE376" s="78">
        <v>0</v>
      </c>
      <c r="BF376" s="78"/>
      <c r="BG376" s="79"/>
      <c r="BH376" s="78">
        <v>0</v>
      </c>
      <c r="BI376" s="78">
        <v>0</v>
      </c>
      <c r="BJ376" s="78">
        <v>3120.5790000000002</v>
      </c>
      <c r="BK376" s="78">
        <v>717.37699999999995</v>
      </c>
      <c r="BL376" s="78">
        <v>245.15999999999997</v>
      </c>
      <c r="BM376" s="78">
        <v>0</v>
      </c>
      <c r="BN376" s="79"/>
      <c r="BO376" s="78">
        <v>0</v>
      </c>
      <c r="BP376" s="78">
        <v>0</v>
      </c>
      <c r="BQ376" s="78">
        <v>108</v>
      </c>
      <c r="BR376" s="78">
        <v>6</v>
      </c>
      <c r="BS376" s="78">
        <v>29</v>
      </c>
      <c r="BT376" s="78">
        <v>0</v>
      </c>
      <c r="BU376"/>
      <c r="BV376" s="77">
        <v>3623.5909999999999</v>
      </c>
      <c r="BW376" s="77">
        <v>110.907</v>
      </c>
      <c r="BX376" s="77">
        <v>315.81700000000001</v>
      </c>
      <c r="BY376" s="77">
        <v>0</v>
      </c>
      <c r="BZ376" s="77">
        <v>27.100999999999999</v>
      </c>
      <c r="CA376" s="77">
        <v>0</v>
      </c>
      <c r="CB376" s="77">
        <v>0</v>
      </c>
      <c r="CC376" s="77">
        <v>5.7</v>
      </c>
      <c r="CD376" s="77">
        <v>0</v>
      </c>
    </row>
    <row r="377" spans="1:82">
      <c r="A377" s="77" t="s">
        <v>1966</v>
      </c>
      <c r="B377" s="77">
        <v>301</v>
      </c>
      <c r="C377" s="77">
        <v>12</v>
      </c>
      <c r="D377" s="77">
        <v>18</v>
      </c>
      <c r="E377" s="77">
        <v>2015</v>
      </c>
      <c r="F377" s="77" t="s">
        <v>183</v>
      </c>
      <c r="G377" s="77" t="s">
        <v>1591</v>
      </c>
      <c r="H377" s="77" t="s">
        <v>1592</v>
      </c>
      <c r="I377" s="158"/>
      <c r="J377" s="78">
        <v>2707.7500373405642</v>
      </c>
      <c r="K377" s="78">
        <v>75.080521880788979</v>
      </c>
      <c r="L377" s="78">
        <v>113.4852588408561</v>
      </c>
      <c r="M377" s="78">
        <v>1685.3065181452239</v>
      </c>
      <c r="N377" s="78">
        <v>1984.322090247709</v>
      </c>
      <c r="O377" s="78">
        <v>886.20095448673749</v>
      </c>
      <c r="P377" s="78">
        <v>674.05303016522794</v>
      </c>
      <c r="Q377" s="78">
        <v>58.066581178883503</v>
      </c>
      <c r="R377" s="78">
        <v>70.909061204095991</v>
      </c>
      <c r="S377" s="78">
        <v>106.7005099662221</v>
      </c>
      <c r="T377" s="79"/>
      <c r="U377" s="78">
        <v>203926074</v>
      </c>
      <c r="V377" s="78">
        <v>32778</v>
      </c>
      <c r="W377" s="78">
        <v>3879</v>
      </c>
      <c r="X377" s="78">
        <v>290370</v>
      </c>
      <c r="Y377" s="78">
        <v>288163</v>
      </c>
      <c r="Z377" s="78">
        <v>514876</v>
      </c>
      <c r="AA377" s="78">
        <v>134132</v>
      </c>
      <c r="AB377" s="78">
        <v>799220</v>
      </c>
      <c r="AC377" s="78">
        <v>12120747</v>
      </c>
      <c r="AD377" s="78">
        <v>106.7005099662221</v>
      </c>
      <c r="AE377" s="79"/>
      <c r="AF377" s="78">
        <v>2317651710.9730468</v>
      </c>
      <c r="AG377" s="78">
        <v>55605191.83927907</v>
      </c>
      <c r="AH377" s="78">
        <v>16161758.56443858</v>
      </c>
      <c r="AI377" s="78">
        <v>1845591845.633311</v>
      </c>
      <c r="AJ377" s="78">
        <v>2751473842.4427619</v>
      </c>
      <c r="AK377" s="78"/>
      <c r="AL377" s="78"/>
      <c r="AM377" s="78">
        <v>109529748.39819381</v>
      </c>
      <c r="AN377" s="78"/>
      <c r="AO377" s="78"/>
      <c r="AP377" s="78">
        <v>7096014097.8510303</v>
      </c>
      <c r="AQ377" s="79"/>
      <c r="AR377" s="78">
        <v>8761</v>
      </c>
      <c r="AS377" s="78">
        <v>1582</v>
      </c>
      <c r="AT377" s="78">
        <v>1</v>
      </c>
      <c r="AU377" s="78">
        <v>5</v>
      </c>
      <c r="AV377" s="78">
        <v>0</v>
      </c>
      <c r="AW377" s="78">
        <v>1</v>
      </c>
      <c r="AX377" s="78"/>
      <c r="AY377" s="79"/>
      <c r="AZ377" s="78">
        <v>37780.078999999998</v>
      </c>
      <c r="BA377" s="78">
        <v>101685.21799999999</v>
      </c>
      <c r="BB377" s="78">
        <v>20000</v>
      </c>
      <c r="BC377" s="78">
        <v>5997.6</v>
      </c>
      <c r="BD377" s="78">
        <v>0</v>
      </c>
      <c r="BE377" s="78">
        <v>7270</v>
      </c>
      <c r="BF377" s="78"/>
      <c r="BG377" s="79"/>
      <c r="BH377" s="78">
        <v>0</v>
      </c>
      <c r="BI377" s="78">
        <v>0</v>
      </c>
      <c r="BJ377" s="78">
        <v>3185.5859999999998</v>
      </c>
      <c r="BK377" s="78">
        <v>744.20500000000004</v>
      </c>
      <c r="BL377" s="78">
        <v>223.86100000000002</v>
      </c>
      <c r="BM377" s="78">
        <v>0</v>
      </c>
      <c r="BN377" s="79"/>
      <c r="BO377" s="78">
        <v>0</v>
      </c>
      <c r="BP377" s="78">
        <v>0</v>
      </c>
      <c r="BQ377" s="78">
        <v>111</v>
      </c>
      <c r="BR377" s="78">
        <v>6</v>
      </c>
      <c r="BS377" s="78">
        <v>26</v>
      </c>
      <c r="BT377" s="78">
        <v>0</v>
      </c>
      <c r="BU377"/>
      <c r="BV377" s="77">
        <v>3716.3989999999999</v>
      </c>
      <c r="BW377" s="77">
        <v>116.84099999999999</v>
      </c>
      <c r="BX377" s="77">
        <v>296.27999999999997</v>
      </c>
      <c r="BY377" s="77">
        <v>0</v>
      </c>
      <c r="BZ377" s="77">
        <v>24.132000000000001</v>
      </c>
      <c r="CA377" s="77">
        <v>0</v>
      </c>
      <c r="CB377" s="77">
        <v>0</v>
      </c>
      <c r="CC377" s="77">
        <v>0</v>
      </c>
      <c r="CD377" s="77">
        <v>0</v>
      </c>
    </row>
    <row r="378" spans="1:82">
      <c r="A378" s="77" t="s">
        <v>1967</v>
      </c>
      <c r="B378" s="77">
        <v>302</v>
      </c>
      <c r="C378" s="77">
        <v>13</v>
      </c>
      <c r="D378" s="77">
        <v>18</v>
      </c>
      <c r="E378" s="77">
        <v>2016</v>
      </c>
      <c r="F378" s="77" t="s">
        <v>156</v>
      </c>
      <c r="G378" s="77" t="s">
        <v>1591</v>
      </c>
      <c r="H378" s="77" t="s">
        <v>1592</v>
      </c>
      <c r="I378" s="158"/>
      <c r="J378" s="78">
        <v>2782.6505501916831</v>
      </c>
      <c r="K378" s="78">
        <v>76.071928008277013</v>
      </c>
      <c r="L378" s="78">
        <v>143.61217604980584</v>
      </c>
      <c r="M378" s="78">
        <v>1486.649418526873</v>
      </c>
      <c r="N378" s="78">
        <v>1925.382409331695</v>
      </c>
      <c r="O378" s="78">
        <v>880.66438630241214</v>
      </c>
      <c r="P378" s="78">
        <v>671.76689460323496</v>
      </c>
      <c r="Q378" s="78">
        <v>56.112413781996644</v>
      </c>
      <c r="R378" s="78">
        <v>74.638392851298974</v>
      </c>
      <c r="S378" s="78">
        <v>97.827989835630007</v>
      </c>
      <c r="T378" s="79"/>
      <c r="U378" s="78">
        <v>204366501</v>
      </c>
      <c r="V378" s="78">
        <v>32778</v>
      </c>
      <c r="W378" s="78">
        <v>3879</v>
      </c>
      <c r="X378" s="78">
        <v>290370</v>
      </c>
      <c r="Y378" s="78">
        <v>289825</v>
      </c>
      <c r="Z378" s="78">
        <v>517949</v>
      </c>
      <c r="AA378" s="78">
        <v>138260</v>
      </c>
      <c r="AB378" s="78">
        <v>794433</v>
      </c>
      <c r="AC378" s="78">
        <v>12747502.797471059</v>
      </c>
      <c r="AD378" s="78">
        <v>97.827989835630007</v>
      </c>
      <c r="AE378" s="79"/>
      <c r="AF378" s="78">
        <v>2401671454.8827381</v>
      </c>
      <c r="AG378" s="78">
        <v>52869810.812184937</v>
      </c>
      <c r="AH378" s="78">
        <v>16020783.66968636</v>
      </c>
      <c r="AI378" s="78">
        <v>1830074360.9744201</v>
      </c>
      <c r="AJ378" s="78">
        <v>2502707546.6428041</v>
      </c>
      <c r="AK378" s="78"/>
      <c r="AL378" s="78"/>
      <c r="AM378" s="78">
        <v>108958294.31908099</v>
      </c>
      <c r="AN378" s="78"/>
      <c r="AO378" s="78"/>
      <c r="AP378" s="78">
        <v>6912302251.3009148</v>
      </c>
      <c r="AQ378" s="79"/>
      <c r="AR378" s="78">
        <v>9455</v>
      </c>
      <c r="AS378" s="78">
        <v>1868</v>
      </c>
      <c r="AT378" s="78">
        <v>2</v>
      </c>
      <c r="AU378" s="78">
        <v>8</v>
      </c>
      <c r="AV378" s="78">
        <v>0</v>
      </c>
      <c r="AW378" s="78">
        <v>1</v>
      </c>
      <c r="AX378" s="78"/>
      <c r="AY378" s="79"/>
      <c r="AZ378" s="78">
        <v>41580.630999999987</v>
      </c>
      <c r="BA378" s="78">
        <v>124752.41800000001</v>
      </c>
      <c r="BB378" s="78">
        <v>28000</v>
      </c>
      <c r="BC378" s="78">
        <v>7096.6</v>
      </c>
      <c r="BD378" s="78">
        <v>0</v>
      </c>
      <c r="BE378" s="78">
        <v>7350</v>
      </c>
      <c r="BF378" s="78"/>
      <c r="BG378" s="79"/>
      <c r="BH378" s="78">
        <v>0</v>
      </c>
      <c r="BI378" s="78">
        <v>0</v>
      </c>
      <c r="BJ378" s="78">
        <v>3202.777</v>
      </c>
      <c r="BK378" s="78">
        <v>734.56500000000005</v>
      </c>
      <c r="BL378" s="78">
        <v>220.40300000000002</v>
      </c>
      <c r="BM378" s="78">
        <v>0</v>
      </c>
      <c r="BN378" s="79"/>
      <c r="BO378" s="78">
        <v>0</v>
      </c>
      <c r="BP378" s="78">
        <v>0</v>
      </c>
      <c r="BQ378" s="78">
        <v>111</v>
      </c>
      <c r="BR378" s="78">
        <v>7</v>
      </c>
      <c r="BS378" s="78">
        <v>26</v>
      </c>
      <c r="BT378" s="78">
        <v>0</v>
      </c>
      <c r="BU378"/>
      <c r="BV378" s="77">
        <v>3679.703</v>
      </c>
      <c r="BW378" s="77">
        <v>116.64</v>
      </c>
      <c r="BX378" s="77">
        <v>335.07</v>
      </c>
      <c r="BY378" s="77">
        <v>0</v>
      </c>
      <c r="BZ378" s="77">
        <v>23.132000000000001</v>
      </c>
      <c r="CA378" s="77">
        <v>0</v>
      </c>
      <c r="CB378" s="77">
        <v>0</v>
      </c>
      <c r="CC378" s="77">
        <v>3.2</v>
      </c>
      <c r="CD378" s="77">
        <v>0</v>
      </c>
    </row>
    <row r="379" spans="1:82">
      <c r="A379" s="77" t="s">
        <v>1968</v>
      </c>
      <c r="B379" s="77">
        <v>303</v>
      </c>
      <c r="C379" s="77">
        <v>14</v>
      </c>
      <c r="D379" s="77">
        <v>18</v>
      </c>
      <c r="E379" s="77">
        <v>2017</v>
      </c>
      <c r="F379" s="77" t="s">
        <v>157</v>
      </c>
      <c r="G379" s="77" t="s">
        <v>1591</v>
      </c>
      <c r="H379" s="77" t="s">
        <v>1592</v>
      </c>
      <c r="I379" s="158"/>
      <c r="J379" s="78">
        <v>2530.9737487942125</v>
      </c>
      <c r="K379" s="78">
        <v>73.535526458787913</v>
      </c>
      <c r="L379" s="78">
        <v>147.30158526571915</v>
      </c>
      <c r="M379" s="78">
        <v>1366.8028762517615</v>
      </c>
      <c r="N379" s="78">
        <v>1919.1054701740425</v>
      </c>
      <c r="O379" s="78">
        <v>872.49919125558893</v>
      </c>
      <c r="P379" s="78">
        <v>665.31477683736659</v>
      </c>
      <c r="Q379" s="78">
        <v>54.010940552169501</v>
      </c>
      <c r="R379" s="78">
        <v>70.236944660530767</v>
      </c>
      <c r="S379" s="78">
        <v>96.190646670320035</v>
      </c>
      <c r="T379" s="79"/>
      <c r="U379" s="78">
        <v>210616008</v>
      </c>
      <c r="V379" s="78">
        <v>32778</v>
      </c>
      <c r="W379" s="78">
        <v>3879</v>
      </c>
      <c r="X379" s="78">
        <v>290370</v>
      </c>
      <c r="Y379" s="78">
        <v>292518</v>
      </c>
      <c r="Z379" s="78">
        <v>521659</v>
      </c>
      <c r="AA379" s="78">
        <v>137805</v>
      </c>
      <c r="AB379" s="78">
        <v>790758</v>
      </c>
      <c r="AC379" s="78">
        <v>12233800</v>
      </c>
      <c r="AD379" s="78">
        <v>96.190646670320035</v>
      </c>
      <c r="AE379" s="79"/>
      <c r="AF379" s="78">
        <v>2382426922.7563219</v>
      </c>
      <c r="AG379" s="78">
        <v>53323433.406793401</v>
      </c>
      <c r="AH379" s="78">
        <v>22976224.93293808</v>
      </c>
      <c r="AI379" s="78">
        <v>1845588165.692832</v>
      </c>
      <c r="AJ379" s="78">
        <v>2629223027.1551318</v>
      </c>
      <c r="AK379" s="78"/>
      <c r="AL379" s="78"/>
      <c r="AM379" s="78">
        <v>108623961.015278</v>
      </c>
      <c r="AN379" s="78"/>
      <c r="AO379" s="78"/>
      <c r="AP379" s="78">
        <v>7042161734.9592953</v>
      </c>
      <c r="AQ379" s="79"/>
      <c r="AR379" s="78">
        <v>9957</v>
      </c>
      <c r="AS379" s="78">
        <v>2025</v>
      </c>
      <c r="AT379" s="78">
        <v>2</v>
      </c>
      <c r="AU379" s="78">
        <v>8</v>
      </c>
      <c r="AV379" s="78">
        <v>0</v>
      </c>
      <c r="AW379" s="78">
        <v>4</v>
      </c>
      <c r="AX379" s="78"/>
      <c r="AY379" s="79"/>
      <c r="AZ379" s="78">
        <v>44425.823000000011</v>
      </c>
      <c r="BA379" s="78">
        <v>135734.818</v>
      </c>
      <c r="BB379" s="78">
        <v>28000</v>
      </c>
      <c r="BC379" s="78">
        <v>7096.6</v>
      </c>
      <c r="BD379" s="78">
        <v>0</v>
      </c>
      <c r="BE379" s="78">
        <v>37193.862000000001</v>
      </c>
      <c r="BF379" s="78"/>
      <c r="BG379" s="79"/>
      <c r="BH379" s="78">
        <v>0</v>
      </c>
      <c r="BI379" s="78">
        <v>0</v>
      </c>
      <c r="BJ379" s="78">
        <v>3294.0569999999998</v>
      </c>
      <c r="BK379" s="78">
        <v>629.88199999999995</v>
      </c>
      <c r="BL379" s="78">
        <v>230.12800000000001</v>
      </c>
      <c r="BM379" s="78">
        <v>0</v>
      </c>
      <c r="BN379" s="79"/>
      <c r="BO379" s="78">
        <v>0</v>
      </c>
      <c r="BP379" s="78">
        <v>0</v>
      </c>
      <c r="BQ379" s="78">
        <v>109</v>
      </c>
      <c r="BR379" s="78">
        <v>8</v>
      </c>
      <c r="BS379" s="78">
        <v>26</v>
      </c>
      <c r="BT379" s="78">
        <v>0</v>
      </c>
      <c r="BU379"/>
      <c r="BV379" s="77">
        <v>3674.9859999999999</v>
      </c>
      <c r="BW379" s="77">
        <v>112.41200000000001</v>
      </c>
      <c r="BX379" s="77">
        <v>340.03300000000002</v>
      </c>
      <c r="BY379" s="77">
        <v>0</v>
      </c>
      <c r="BZ379" s="77">
        <v>22.536000000000001</v>
      </c>
      <c r="CA379" s="77">
        <v>0</v>
      </c>
      <c r="CB379" s="77">
        <v>0</v>
      </c>
      <c r="CC379" s="77">
        <v>4.0999999999999996</v>
      </c>
      <c r="CD379" s="77">
        <v>0</v>
      </c>
    </row>
    <row r="380" spans="1:82">
      <c r="A380" s="77" t="s">
        <v>1969</v>
      </c>
      <c r="B380" s="77">
        <v>304</v>
      </c>
      <c r="C380" s="77">
        <v>15</v>
      </c>
      <c r="D380" s="77">
        <v>18</v>
      </c>
      <c r="E380" s="77">
        <v>2018</v>
      </c>
      <c r="F380" s="77" t="s">
        <v>184</v>
      </c>
      <c r="G380" s="77" t="s">
        <v>1591</v>
      </c>
      <c r="H380" s="77" t="s">
        <v>1592</v>
      </c>
      <c r="I380" s="158"/>
      <c r="J380" s="78">
        <v>2718.9164997150533</v>
      </c>
      <c r="K380" s="78">
        <v>67.080276312562376</v>
      </c>
      <c r="L380" s="78">
        <v>131.80115734328618</v>
      </c>
      <c r="M380" s="78">
        <v>1244.3729761397256</v>
      </c>
      <c r="N380" s="78">
        <v>1762.4346950306617</v>
      </c>
      <c r="O380" s="78">
        <v>858.91151566651274</v>
      </c>
      <c r="P380" s="78">
        <v>662.81711653200762</v>
      </c>
      <c r="Q380" s="78">
        <v>49.849215596026802</v>
      </c>
      <c r="R380" s="78">
        <v>71.248112631073099</v>
      </c>
      <c r="S380" s="78">
        <v>95.278460523160021</v>
      </c>
      <c r="T380" s="79"/>
      <c r="U380" s="78">
        <v>224944302</v>
      </c>
      <c r="V380" s="78">
        <v>32778</v>
      </c>
      <c r="W380" s="78">
        <v>3879</v>
      </c>
      <c r="X380" s="78">
        <v>290370</v>
      </c>
      <c r="Y380" s="78">
        <v>295136</v>
      </c>
      <c r="Z380" s="78">
        <v>523368</v>
      </c>
      <c r="AA380" s="78">
        <v>138668</v>
      </c>
      <c r="AB380" s="78">
        <v>786503</v>
      </c>
      <c r="AC380" s="78">
        <v>12361288</v>
      </c>
      <c r="AD380" s="78">
        <v>95.278460523160021</v>
      </c>
      <c r="AE380" s="79"/>
      <c r="AF380" s="78">
        <v>2626957898.3700418</v>
      </c>
      <c r="AG380" s="78">
        <v>47448253.354165576</v>
      </c>
      <c r="AH380" s="78">
        <v>21260682.396241579</v>
      </c>
      <c r="AI380" s="78">
        <v>1734972893.6558149</v>
      </c>
      <c r="AJ380" s="78">
        <v>2605343305.440443</v>
      </c>
      <c r="AK380" s="78"/>
      <c r="AL380" s="78"/>
      <c r="AM380" s="78">
        <v>108263011.528044</v>
      </c>
      <c r="AN380" s="78"/>
      <c r="AO380" s="78"/>
      <c r="AP380" s="78">
        <v>7144246044.744751</v>
      </c>
      <c r="AQ380" s="79"/>
      <c r="AR380" s="78">
        <v>11099</v>
      </c>
      <c r="AS380" s="78">
        <v>2159</v>
      </c>
      <c r="AT380" s="78">
        <v>2</v>
      </c>
      <c r="AU380" s="78">
        <v>10</v>
      </c>
      <c r="AV380" s="78">
        <v>0</v>
      </c>
      <c r="AW380" s="78">
        <v>4</v>
      </c>
      <c r="AX380" s="78"/>
      <c r="AY380" s="79"/>
      <c r="AZ380" s="78">
        <v>49897.70700000014</v>
      </c>
      <c r="BA380" s="78">
        <v>154255.51800000001</v>
      </c>
      <c r="BB380" s="78">
        <v>28000</v>
      </c>
      <c r="BC380" s="78">
        <v>7162</v>
      </c>
      <c r="BD380" s="78">
        <v>0</v>
      </c>
      <c r="BE380" s="78">
        <v>44570</v>
      </c>
      <c r="BF380" s="78"/>
      <c r="BG380" s="79"/>
      <c r="BH380" s="78">
        <v>0</v>
      </c>
      <c r="BI380" s="78">
        <v>0</v>
      </c>
      <c r="BJ380" s="78">
        <v>3281.904</v>
      </c>
      <c r="BK380" s="78">
        <v>515.43899999999996</v>
      </c>
      <c r="BL380" s="78">
        <v>208.58799999999999</v>
      </c>
      <c r="BM380" s="78">
        <v>0</v>
      </c>
      <c r="BN380" s="79"/>
      <c r="BO380" s="78">
        <v>0</v>
      </c>
      <c r="BP380" s="78">
        <v>0</v>
      </c>
      <c r="BQ380" s="78">
        <v>106</v>
      </c>
      <c r="BR380" s="78">
        <v>7</v>
      </c>
      <c r="BS380" s="78">
        <v>26</v>
      </c>
      <c r="BT380" s="78">
        <v>0</v>
      </c>
      <c r="BU380"/>
      <c r="BV380" s="77">
        <v>3505.529</v>
      </c>
      <c r="BW380" s="77">
        <v>113.46</v>
      </c>
      <c r="BX380" s="77">
        <v>357.66300000000001</v>
      </c>
      <c r="BY380" s="77">
        <v>0</v>
      </c>
      <c r="BZ380" s="77">
        <v>23.779</v>
      </c>
      <c r="CA380" s="77">
        <v>0</v>
      </c>
      <c r="CB380" s="77">
        <v>0</v>
      </c>
      <c r="CC380" s="77">
        <v>5.5</v>
      </c>
      <c r="CD380" s="77">
        <v>0</v>
      </c>
    </row>
    <row r="381" spans="1:82">
      <c r="A381" s="77" t="s">
        <v>1970</v>
      </c>
      <c r="B381" s="77">
        <v>305</v>
      </c>
      <c r="C381" s="77">
        <v>16</v>
      </c>
      <c r="D381" s="77">
        <v>18</v>
      </c>
      <c r="E381" s="77">
        <v>2019</v>
      </c>
      <c r="F381" s="77" t="s">
        <v>159</v>
      </c>
      <c r="G381" s="77" t="s">
        <v>1591</v>
      </c>
      <c r="H381" s="77" t="s">
        <v>1592</v>
      </c>
      <c r="I381" s="158"/>
      <c r="J381" s="78">
        <v>2513.5853166624306</v>
      </c>
      <c r="K381" s="78">
        <v>60.382420285059588</v>
      </c>
      <c r="L381" s="78">
        <v>132.52579490582082</v>
      </c>
      <c r="M381" s="78">
        <v>1245.1799524095434</v>
      </c>
      <c r="N381" s="78">
        <v>1463.1530514600702</v>
      </c>
      <c r="O381" s="78">
        <v>836.95513088644952</v>
      </c>
      <c r="P381" s="78">
        <v>640.8802523893595</v>
      </c>
      <c r="Q381" s="78">
        <v>48.137241885935801</v>
      </c>
      <c r="R381" s="78">
        <v>77.878213443819106</v>
      </c>
      <c r="S381" s="78">
        <v>96.347539226610508</v>
      </c>
      <c r="T381" s="79"/>
      <c r="U381" s="78">
        <v>225907590</v>
      </c>
      <c r="V381" s="78">
        <v>32778</v>
      </c>
      <c r="W381" s="78">
        <v>3879</v>
      </c>
      <c r="X381" s="78">
        <v>290370</v>
      </c>
      <c r="Y381" s="78">
        <v>296973</v>
      </c>
      <c r="Z381" s="78">
        <v>523990</v>
      </c>
      <c r="AA381" s="78">
        <v>133075</v>
      </c>
      <c r="AB381" s="78">
        <v>780053</v>
      </c>
      <c r="AC381" s="78">
        <v>13732890</v>
      </c>
      <c r="AD381" s="78">
        <v>96.347539226610522</v>
      </c>
      <c r="AE381" s="79"/>
      <c r="AF381" s="78">
        <v>2460062036.7582779</v>
      </c>
      <c r="AG381" s="78">
        <v>45829905.444881849</v>
      </c>
      <c r="AH381" s="78">
        <v>22749541.166500561</v>
      </c>
      <c r="AI381" s="78">
        <v>1877401759.908035</v>
      </c>
      <c r="AJ381" s="78">
        <v>2325861705.4360619</v>
      </c>
      <c r="AK381" s="78">
        <v>0</v>
      </c>
      <c r="AL381" s="78">
        <v>0</v>
      </c>
      <c r="AM381" s="78">
        <v>106237346.36416002</v>
      </c>
      <c r="AN381" s="78">
        <v>0</v>
      </c>
      <c r="AO381" s="78">
        <v>0</v>
      </c>
      <c r="AP381" s="78">
        <v>6838142295.0779171</v>
      </c>
      <c r="AQ381" s="79"/>
      <c r="AR381" s="78">
        <v>11376</v>
      </c>
      <c r="AS381" s="78">
        <v>2285</v>
      </c>
      <c r="AT381" s="78">
        <v>2</v>
      </c>
      <c r="AU381" s="78">
        <v>17</v>
      </c>
      <c r="AV381" s="78">
        <v>0</v>
      </c>
      <c r="AW381" s="78">
        <v>4</v>
      </c>
      <c r="AX381" s="78"/>
      <c r="AY381" s="79"/>
      <c r="AZ381" s="78">
        <v>51776.482999999978</v>
      </c>
      <c r="BA381" s="78">
        <v>164543.71799999999</v>
      </c>
      <c r="BB381" s="78">
        <v>28000</v>
      </c>
      <c r="BC381" s="78">
        <v>8746.6</v>
      </c>
      <c r="BD381" s="78">
        <v>0</v>
      </c>
      <c r="BE381" s="78">
        <v>44569.544000000002</v>
      </c>
      <c r="BF381" s="78"/>
      <c r="BG381" s="79"/>
      <c r="BH381" s="78">
        <v>0</v>
      </c>
      <c r="BI381" s="78">
        <v>0</v>
      </c>
      <c r="BJ381" s="78">
        <v>2922.46</v>
      </c>
      <c r="BK381" s="78">
        <v>427.488</v>
      </c>
      <c r="BL381" s="78">
        <v>193.05500000000001</v>
      </c>
      <c r="BM381" s="78">
        <v>0</v>
      </c>
      <c r="BN381" s="79"/>
      <c r="BO381" s="78">
        <v>0</v>
      </c>
      <c r="BP381" s="78">
        <v>0</v>
      </c>
      <c r="BQ381" s="78">
        <v>105</v>
      </c>
      <c r="BR381" s="78">
        <v>6</v>
      </c>
      <c r="BS381" s="78">
        <v>26</v>
      </c>
      <c r="BT381" s="78">
        <v>0</v>
      </c>
      <c r="BU381"/>
      <c r="BV381" s="77">
        <v>3052.8519999999999</v>
      </c>
      <c r="BW381" s="77">
        <v>114.755</v>
      </c>
      <c r="BX381" s="77">
        <v>355.14699999999999</v>
      </c>
      <c r="BY381" s="77">
        <v>0</v>
      </c>
      <c r="BZ381" s="77">
        <v>20.248999999999999</v>
      </c>
      <c r="CA381" s="77">
        <v>0</v>
      </c>
      <c r="CB381" s="77">
        <v>0</v>
      </c>
      <c r="CC381" s="77">
        <v>0</v>
      </c>
      <c r="CD381" s="77">
        <v>0</v>
      </c>
    </row>
    <row r="382" spans="1:82">
      <c r="A382" s="77" t="s">
        <v>1971</v>
      </c>
      <c r="B382" s="77">
        <v>306</v>
      </c>
      <c r="C382" s="77">
        <v>17</v>
      </c>
      <c r="D382" s="77">
        <v>18</v>
      </c>
      <c r="E382" s="77">
        <v>2020</v>
      </c>
      <c r="F382" s="77" t="s">
        <v>160</v>
      </c>
      <c r="G382" s="77" t="s">
        <v>1591</v>
      </c>
      <c r="H382" s="77" t="s">
        <v>1592</v>
      </c>
      <c r="I382" s="158"/>
      <c r="J382" s="78">
        <v>2197.7641681376822</v>
      </c>
      <c r="K382" s="78">
        <v>64.307532251984881</v>
      </c>
      <c r="L382" s="78">
        <v>161.46460861346537</v>
      </c>
      <c r="M382" s="78">
        <v>1030.4122974547111</v>
      </c>
      <c r="N382" s="78">
        <v>1346.7996489876057</v>
      </c>
      <c r="O382" s="78">
        <v>734.72404942330024</v>
      </c>
      <c r="P382" s="78">
        <v>602.02406583517643</v>
      </c>
      <c r="Q382" s="78">
        <v>45.670740501909698</v>
      </c>
      <c r="R382" s="78">
        <v>82.185181820850019</v>
      </c>
      <c r="S382" s="78">
        <v>103.338720431686</v>
      </c>
      <c r="T382" s="79"/>
      <c r="U382" s="78">
        <v>214308070</v>
      </c>
      <c r="V382" s="78">
        <v>31817</v>
      </c>
      <c r="W382" s="78">
        <v>7187</v>
      </c>
      <c r="X382" s="78">
        <v>287710</v>
      </c>
      <c r="Y382" s="78">
        <v>299489</v>
      </c>
      <c r="Z382" s="78">
        <v>525014</v>
      </c>
      <c r="AA382" s="78">
        <v>132869</v>
      </c>
      <c r="AB382" s="78">
        <v>774596</v>
      </c>
      <c r="AC382" s="78">
        <v>14568947.999999998</v>
      </c>
      <c r="AD382" s="78">
        <v>103.338720431686</v>
      </c>
      <c r="AE382" s="79"/>
      <c r="AF382" s="78">
        <v>2333611507.9289031</v>
      </c>
      <c r="AG382" s="78">
        <v>47075084.055458665</v>
      </c>
      <c r="AH382" s="78">
        <v>27340320.932121992</v>
      </c>
      <c r="AI382" s="78">
        <v>1622430190.0832291</v>
      </c>
      <c r="AJ382" s="78">
        <v>2386013637.6642652</v>
      </c>
      <c r="AK382" s="78">
        <v>0</v>
      </c>
      <c r="AL382" s="78">
        <v>0</v>
      </c>
      <c r="AM382" s="78">
        <v>101093383.94105451</v>
      </c>
      <c r="AN382" s="78">
        <v>0</v>
      </c>
      <c r="AO382" s="78">
        <v>0</v>
      </c>
      <c r="AP382" s="78">
        <v>6517564124.6050329</v>
      </c>
      <c r="AQ382" s="79"/>
      <c r="AR382" s="78">
        <v>12035</v>
      </c>
      <c r="AS382" s="78">
        <v>2331</v>
      </c>
      <c r="AT382" s="78">
        <v>2</v>
      </c>
      <c r="AU382" s="78">
        <v>21</v>
      </c>
      <c r="AV382" s="78">
        <v>0</v>
      </c>
      <c r="AW382" s="78">
        <v>4</v>
      </c>
      <c r="AX382" s="78"/>
      <c r="AY382" s="79"/>
      <c r="AZ382" s="78">
        <v>55334.311999999933</v>
      </c>
      <c r="BA382" s="78">
        <v>175782.91800000009</v>
      </c>
      <c r="BB382" s="78">
        <v>28000</v>
      </c>
      <c r="BC382" s="78">
        <v>10040.6</v>
      </c>
      <c r="BD382" s="78">
        <v>0</v>
      </c>
      <c r="BE382" s="78">
        <v>44569.544000000002</v>
      </c>
      <c r="BF382" s="78"/>
      <c r="BG382" s="79"/>
      <c r="BH382" s="78">
        <v>0</v>
      </c>
      <c r="BI382" s="78">
        <v>0</v>
      </c>
      <c r="BJ382" s="78">
        <v>2715.3040000000001</v>
      </c>
      <c r="BK382" s="78">
        <v>489.44600000000003</v>
      </c>
      <c r="BL382" s="78">
        <v>187.39799999999997</v>
      </c>
      <c r="BM382" s="78">
        <v>0</v>
      </c>
      <c r="BN382" s="79"/>
      <c r="BO382" s="78">
        <v>0</v>
      </c>
      <c r="BP382" s="78">
        <v>0</v>
      </c>
      <c r="BQ382" s="78">
        <v>105</v>
      </c>
      <c r="BR382" s="78">
        <v>6</v>
      </c>
      <c r="BS382" s="78">
        <v>26</v>
      </c>
      <c r="BT382" s="78">
        <v>0</v>
      </c>
      <c r="BU382"/>
      <c r="BV382" s="77">
        <v>2912.056</v>
      </c>
      <c r="BW382" s="77">
        <v>113.197</v>
      </c>
      <c r="BX382" s="77">
        <v>344.04700000000003</v>
      </c>
      <c r="BY382" s="77">
        <v>0</v>
      </c>
      <c r="BZ382" s="77">
        <v>19.748000000000001</v>
      </c>
      <c r="CA382" s="77">
        <v>0</v>
      </c>
      <c r="CB382" s="77">
        <v>0</v>
      </c>
      <c r="CC382" s="77">
        <v>3.1</v>
      </c>
      <c r="CD382" s="77">
        <v>0</v>
      </c>
    </row>
    <row r="383" spans="1:82">
      <c r="A383" s="77" t="s">
        <v>1972</v>
      </c>
      <c r="B383" s="77">
        <v>306</v>
      </c>
      <c r="C383" s="77">
        <v>18</v>
      </c>
      <c r="D383" s="77">
        <v>18</v>
      </c>
      <c r="E383" s="77">
        <v>2021</v>
      </c>
      <c r="F383" s="77" t="s">
        <v>161</v>
      </c>
      <c r="G383" s="77" t="s">
        <v>1591</v>
      </c>
      <c r="H383" s="77" t="s">
        <v>1592</v>
      </c>
      <c r="I383" s="158"/>
      <c r="J383" s="78">
        <v>2249.7042132461629</v>
      </c>
      <c r="K383" s="78">
        <v>68.554695607589579</v>
      </c>
      <c r="L383" s="78">
        <v>194.42473466714588</v>
      </c>
      <c r="M383" s="78">
        <v>1162.1012965173516</v>
      </c>
      <c r="N383" s="78">
        <v>1425.0558532757098</v>
      </c>
      <c r="O383" s="78">
        <v>713.2091596595377</v>
      </c>
      <c r="P383" s="78">
        <v>617.76213981153398</v>
      </c>
      <c r="Q383" s="78">
        <v>44.815666541083402</v>
      </c>
      <c r="R383" s="78">
        <v>79.968429890551249</v>
      </c>
      <c r="S383" s="78">
        <v>104.01439808465551</v>
      </c>
      <c r="T383" s="79"/>
      <c r="U383" s="78">
        <v>239526998</v>
      </c>
      <c r="V383" s="78">
        <v>31817</v>
      </c>
      <c r="W383" s="78">
        <v>7187</v>
      </c>
      <c r="X383" s="78">
        <v>287710</v>
      </c>
      <c r="Y383" s="78">
        <v>300337</v>
      </c>
      <c r="Z383" s="78">
        <v>524752</v>
      </c>
      <c r="AA383" s="78">
        <v>132949</v>
      </c>
      <c r="AB383" s="78">
        <v>767561</v>
      </c>
      <c r="AC383" s="78">
        <v>13752367.999999998</v>
      </c>
      <c r="AD383" s="78">
        <v>104.01439808465551</v>
      </c>
      <c r="AE383" s="79"/>
      <c r="AF383" s="78">
        <v>2285694522.2127962</v>
      </c>
      <c r="AG383" s="78">
        <v>49815855.543957949</v>
      </c>
      <c r="AH383" s="78">
        <v>34333243.299468897</v>
      </c>
      <c r="AI383" s="78">
        <v>1843088617.3732319</v>
      </c>
      <c r="AJ383" s="78">
        <v>2405634422.0335321</v>
      </c>
      <c r="AK383" s="78">
        <v>0</v>
      </c>
      <c r="AL383" s="78">
        <v>0</v>
      </c>
      <c r="AM383" s="78">
        <v>100753040.98964502</v>
      </c>
      <c r="AN383" s="78">
        <v>0</v>
      </c>
      <c r="AO383" s="78">
        <v>0</v>
      </c>
      <c r="AP383" s="78">
        <v>6719319701.452632</v>
      </c>
      <c r="AQ383" s="79"/>
      <c r="AR383" s="78">
        <v>13140</v>
      </c>
      <c r="AS383" s="78">
        <v>2353</v>
      </c>
      <c r="AT383" s="78">
        <v>3</v>
      </c>
      <c r="AU383" s="78">
        <v>30</v>
      </c>
      <c r="AV383" s="78">
        <v>0</v>
      </c>
      <c r="AW383" s="78">
        <v>4</v>
      </c>
      <c r="AX383" s="78"/>
      <c r="AY383" s="79"/>
      <c r="AZ383" s="78">
        <v>60944.97600000081</v>
      </c>
      <c r="BA383" s="78">
        <v>183395.01800000001</v>
      </c>
      <c r="BB383" s="78">
        <v>35050</v>
      </c>
      <c r="BC383" s="78">
        <v>12993</v>
      </c>
      <c r="BD383" s="78">
        <v>0</v>
      </c>
      <c r="BE383" s="78">
        <v>44569.544000000002</v>
      </c>
      <c r="BF383" s="78"/>
      <c r="BG383" s="79"/>
      <c r="BH383" s="78">
        <v>0</v>
      </c>
      <c r="BI383" s="78">
        <v>0</v>
      </c>
      <c r="BJ383" s="78">
        <v>2774.297</v>
      </c>
      <c r="BK383" s="78">
        <v>487.26299999999998</v>
      </c>
      <c r="BL383" s="78">
        <v>173.20199999999997</v>
      </c>
      <c r="BM383" s="78">
        <v>0</v>
      </c>
      <c r="BN383" s="79"/>
      <c r="BO383" s="78">
        <v>0</v>
      </c>
      <c r="BP383" s="78">
        <v>0</v>
      </c>
      <c r="BQ383" s="78">
        <v>105</v>
      </c>
      <c r="BR383" s="78">
        <v>6</v>
      </c>
      <c r="BS383" s="78">
        <v>26</v>
      </c>
      <c r="BT383" s="78">
        <v>0</v>
      </c>
      <c r="BU383"/>
      <c r="BV383" s="77">
        <v>2949.1</v>
      </c>
      <c r="BW383" s="77">
        <v>119.012</v>
      </c>
      <c r="BX383" s="77">
        <v>344.60399999999998</v>
      </c>
      <c r="BY383" s="77">
        <v>0</v>
      </c>
      <c r="BZ383" s="77">
        <v>22.045999999999999</v>
      </c>
      <c r="CA383" s="77">
        <v>0</v>
      </c>
      <c r="CB383" s="77">
        <v>0</v>
      </c>
      <c r="CC383" s="77">
        <v>0</v>
      </c>
      <c r="CD383" s="77">
        <v>0</v>
      </c>
    </row>
    <row r="384" spans="1:82">
      <c r="A384" s="77" t="s">
        <v>1973</v>
      </c>
      <c r="B384" s="77">
        <v>306</v>
      </c>
      <c r="C384" s="77">
        <v>19</v>
      </c>
      <c r="D384" s="77">
        <v>18</v>
      </c>
      <c r="E384" s="77">
        <v>2022</v>
      </c>
      <c r="F384" s="77" t="s">
        <v>162</v>
      </c>
      <c r="G384" s="77" t="s">
        <v>1591</v>
      </c>
      <c r="H384" s="77" t="s">
        <v>1592</v>
      </c>
      <c r="I384" s="158"/>
      <c r="J384" s="78">
        <v>2476.7744762577272</v>
      </c>
      <c r="K384" s="78">
        <v>65.576819005744568</v>
      </c>
      <c r="L384" s="78">
        <v>209.68209936874277</v>
      </c>
      <c r="M384" s="78">
        <v>1213.1519532636755</v>
      </c>
      <c r="N384" s="78">
        <v>1505.5764117349497</v>
      </c>
      <c r="O384" s="78">
        <v>750.12624533933649</v>
      </c>
      <c r="P384" s="78">
        <v>610.76080987230864</v>
      </c>
      <c r="Q384" s="78">
        <v>44.727952330504969</v>
      </c>
      <c r="R384" s="78">
        <v>80.908225971269047</v>
      </c>
      <c r="S384" s="78">
        <v>88.583470800610002</v>
      </c>
      <c r="T384" s="79"/>
      <c r="U384" s="78">
        <v>256244450</v>
      </c>
      <c r="V384" s="78">
        <v>31817</v>
      </c>
      <c r="W384" s="78">
        <v>7187</v>
      </c>
      <c r="X384" s="78">
        <v>287710</v>
      </c>
      <c r="Y384" s="78">
        <v>301715</v>
      </c>
      <c r="Z384" s="78">
        <v>524378</v>
      </c>
      <c r="AA384" s="78">
        <v>133446</v>
      </c>
      <c r="AB384" s="78">
        <v>759777</v>
      </c>
      <c r="AC384" s="78">
        <v>14088738.999999998</v>
      </c>
      <c r="AD384" s="78">
        <v>88.583470800610002</v>
      </c>
      <c r="AE384" s="79"/>
      <c r="AF384" s="78">
        <v>2464297806.1938019</v>
      </c>
      <c r="AG384" s="78">
        <v>50960735.0794039</v>
      </c>
      <c r="AH384" s="78">
        <v>45428178.397367001</v>
      </c>
      <c r="AI384" s="78">
        <v>1630315157.0655191</v>
      </c>
      <c r="AJ384" s="78">
        <v>2544029688.0006022</v>
      </c>
      <c r="AK384" s="78">
        <v>0</v>
      </c>
      <c r="AL384" s="78">
        <v>0</v>
      </c>
      <c r="AM384" s="78">
        <v>98107948.362755001</v>
      </c>
      <c r="AN384" s="78">
        <v>0</v>
      </c>
      <c r="AO384" s="78">
        <v>0</v>
      </c>
      <c r="AP384" s="78">
        <v>6833139513.0994492</v>
      </c>
      <c r="AQ384" s="79"/>
      <c r="AR384" s="78">
        <v>13948</v>
      </c>
      <c r="AS384" s="78">
        <v>2374</v>
      </c>
      <c r="AT384" s="78">
        <v>3</v>
      </c>
      <c r="AU384" s="78">
        <v>30</v>
      </c>
      <c r="AV384" s="78">
        <v>0</v>
      </c>
      <c r="AW384" s="78">
        <v>4</v>
      </c>
      <c r="AX384" s="78"/>
      <c r="AY384" s="79"/>
      <c r="AZ384" s="78">
        <v>65503.363000001104</v>
      </c>
      <c r="BA384" s="78">
        <v>207320.21799999996</v>
      </c>
      <c r="BB384" s="78">
        <v>35050</v>
      </c>
      <c r="BC384" s="78">
        <v>12993</v>
      </c>
      <c r="BD384" s="78">
        <v>0</v>
      </c>
      <c r="BE384" s="78">
        <v>44569.544000000002</v>
      </c>
      <c r="BF384" s="78"/>
      <c r="BG384" s="79"/>
      <c r="BH384" s="78"/>
      <c r="BI384" s="78"/>
      <c r="BJ384" s="78"/>
      <c r="BK384" s="78"/>
      <c r="BL384" s="78"/>
      <c r="BM384" s="78"/>
      <c r="BN384" s="79"/>
      <c r="BO384" s="78"/>
      <c r="BP384" s="78"/>
      <c r="BQ384" s="78"/>
      <c r="BR384" s="78"/>
      <c r="BS384" s="78"/>
      <c r="BT384" s="78"/>
      <c r="BU384"/>
      <c r="BV384" s="77"/>
      <c r="BW384" s="77"/>
      <c r="BX384" s="77"/>
      <c r="BY384" s="77"/>
      <c r="BZ384" s="77"/>
      <c r="CA384" s="77"/>
      <c r="CB384" s="77"/>
      <c r="CC384" s="77"/>
      <c r="CD384" s="77"/>
    </row>
    <row r="385" spans="1:82">
      <c r="A385" s="77" t="s">
        <v>2543</v>
      </c>
      <c r="B385" s="77">
        <v>306</v>
      </c>
      <c r="C385" s="77">
        <v>20</v>
      </c>
      <c r="D385" s="77">
        <v>18</v>
      </c>
      <c r="E385" s="77">
        <v>2023</v>
      </c>
      <c r="F385" s="77" t="s">
        <v>2526</v>
      </c>
      <c r="G385" s="77" t="s">
        <v>1591</v>
      </c>
      <c r="H385" s="77" t="s">
        <v>1592</v>
      </c>
      <c r="I385" s="158"/>
      <c r="J385" s="78"/>
      <c r="K385" s="78"/>
      <c r="L385" s="78"/>
      <c r="M385" s="78"/>
      <c r="N385" s="78"/>
      <c r="O385" s="78"/>
      <c r="P385" s="78"/>
      <c r="Q385" s="78"/>
      <c r="R385" s="78"/>
      <c r="S385" s="78"/>
      <c r="T385" s="79"/>
      <c r="U385" s="78"/>
      <c r="V385" s="78"/>
      <c r="W385" s="78"/>
      <c r="X385" s="78"/>
      <c r="Y385" s="78"/>
      <c r="Z385" s="78"/>
      <c r="AA385" s="78"/>
      <c r="AB385" s="78"/>
      <c r="AC385" s="78"/>
      <c r="AD385" s="78"/>
      <c r="AE385" s="79"/>
      <c r="AF385" s="78"/>
      <c r="AG385" s="78"/>
      <c r="AH385" s="78"/>
      <c r="AI385" s="78"/>
      <c r="AJ385" s="78"/>
      <c r="AK385" s="78"/>
      <c r="AL385" s="78"/>
      <c r="AM385" s="78"/>
      <c r="AN385" s="78"/>
      <c r="AO385" s="78"/>
      <c r="AP385" s="78"/>
      <c r="AQ385" s="79"/>
      <c r="AR385" s="78">
        <v>15080</v>
      </c>
      <c r="AS385" s="78">
        <v>2383</v>
      </c>
      <c r="AT385" s="78">
        <v>3</v>
      </c>
      <c r="AU385" s="78">
        <v>33</v>
      </c>
      <c r="AV385" s="78">
        <v>0</v>
      </c>
      <c r="AW385" s="78">
        <v>5</v>
      </c>
      <c r="AX385" s="78"/>
      <c r="AY385" s="79"/>
      <c r="AZ385" s="78">
        <v>70943.178000001135</v>
      </c>
      <c r="BA385" s="78">
        <v>211284.91799999998</v>
      </c>
      <c r="BB385" s="78">
        <v>35050</v>
      </c>
      <c r="BC385" s="78">
        <v>13996.8</v>
      </c>
      <c r="BD385" s="78">
        <v>0</v>
      </c>
      <c r="BE385" s="78">
        <v>45475.829000000005</v>
      </c>
      <c r="BF385" s="78"/>
      <c r="BG385" s="79"/>
      <c r="BH385" s="78"/>
      <c r="BI385" s="78"/>
      <c r="BJ385" s="78"/>
      <c r="BK385" s="78"/>
      <c r="BL385" s="78"/>
      <c r="BM385" s="78"/>
      <c r="BN385" s="79"/>
      <c r="BO385" s="78"/>
      <c r="BP385" s="78"/>
      <c r="BQ385" s="78"/>
      <c r="BR385" s="78"/>
      <c r="BS385" s="78"/>
      <c r="BT385" s="78"/>
      <c r="BU385"/>
      <c r="BV385" s="77"/>
      <c r="BW385" s="77"/>
      <c r="BX385" s="77"/>
      <c r="BY385" s="77"/>
      <c r="BZ385" s="77"/>
      <c r="CA385" s="77"/>
      <c r="CB385" s="77"/>
      <c r="CC385" s="77"/>
      <c r="CD385" s="77"/>
    </row>
    <row r="386" spans="1:82">
      <c r="A386" s="77" t="s">
        <v>2605</v>
      </c>
      <c r="B386" s="77">
        <v>306</v>
      </c>
      <c r="C386" s="77">
        <v>21</v>
      </c>
      <c r="D386" s="77">
        <v>18</v>
      </c>
      <c r="E386" s="77">
        <v>2024</v>
      </c>
      <c r="F386" s="77" t="s">
        <v>2588</v>
      </c>
      <c r="G386" s="1029" t="s">
        <v>1591</v>
      </c>
      <c r="H386" s="77" t="s">
        <v>1592</v>
      </c>
      <c r="I386" s="158"/>
      <c r="J386" s="78"/>
      <c r="K386" s="78"/>
      <c r="L386" s="78"/>
      <c r="M386" s="78"/>
      <c r="N386" s="78"/>
      <c r="O386" s="78"/>
      <c r="P386" s="78"/>
      <c r="Q386" s="78"/>
      <c r="R386" s="78"/>
      <c r="S386" s="78"/>
      <c r="T386" s="79"/>
      <c r="U386" s="78"/>
      <c r="V386" s="78"/>
      <c r="W386" s="78"/>
      <c r="X386" s="78"/>
      <c r="Y386" s="78"/>
      <c r="Z386" s="78"/>
      <c r="AA386" s="78"/>
      <c r="AB386" s="78"/>
      <c r="AC386" s="78"/>
      <c r="AD386" s="78"/>
      <c r="AE386" s="79"/>
      <c r="AF386" s="78"/>
      <c r="AG386" s="78"/>
      <c r="AH386" s="78"/>
      <c r="AI386" s="78"/>
      <c r="AJ386" s="78"/>
      <c r="AK386" s="78"/>
      <c r="AL386" s="78"/>
      <c r="AM386" s="78"/>
      <c r="AN386" s="78"/>
      <c r="AO386" s="78"/>
      <c r="AP386" s="78"/>
      <c r="AQ386" s="79"/>
      <c r="AR386" s="78"/>
      <c r="AS386" s="78"/>
      <c r="AT386" s="78"/>
      <c r="AU386" s="78"/>
      <c r="AV386" s="78"/>
      <c r="AW386" s="78"/>
      <c r="AX386" s="78"/>
      <c r="AY386" s="79"/>
      <c r="AZ386" s="78"/>
      <c r="BA386" s="78"/>
      <c r="BB386" s="78"/>
      <c r="BC386" s="78"/>
      <c r="BD386" s="78"/>
      <c r="BE386" s="78"/>
      <c r="BF386" s="78"/>
      <c r="BG386" s="79"/>
      <c r="BH386" s="78"/>
      <c r="BI386" s="78"/>
      <c r="BJ386" s="78"/>
      <c r="BK386" s="78"/>
      <c r="BL386" s="78"/>
      <c r="BM386" s="78"/>
      <c r="BN386" s="79"/>
      <c r="BO386" s="78"/>
      <c r="BP386" s="78"/>
      <c r="BQ386" s="78"/>
      <c r="BR386" s="78"/>
      <c r="BS386" s="78"/>
      <c r="BT386" s="78"/>
      <c r="BU386"/>
      <c r="BV386" s="77"/>
      <c r="BW386" s="77"/>
      <c r="BX386" s="77"/>
      <c r="BY386" s="77"/>
      <c r="BZ386" s="77"/>
      <c r="CA386" s="77"/>
      <c r="CB386" s="77"/>
      <c r="CC386" s="77"/>
      <c r="CD386" s="77"/>
    </row>
    <row r="387" spans="1:82">
      <c r="A387" s="77" t="s">
        <v>1974</v>
      </c>
      <c r="B387" s="77">
        <v>307</v>
      </c>
      <c r="C387" s="77">
        <v>1</v>
      </c>
      <c r="D387" s="77">
        <v>19</v>
      </c>
      <c r="E387" s="77">
        <v>1990</v>
      </c>
      <c r="F387" s="77" t="s">
        <v>788</v>
      </c>
      <c r="G387" s="1029" t="s">
        <v>1593</v>
      </c>
      <c r="H387" s="77" t="s">
        <v>1594</v>
      </c>
      <c r="I387" s="158"/>
      <c r="J387" s="78">
        <v>920.69317296544614</v>
      </c>
      <c r="K387" s="78">
        <v>133.06323767023409</v>
      </c>
      <c r="L387" s="78">
        <v>86.314692205632497</v>
      </c>
      <c r="M387" s="78">
        <v>677.26764978273638</v>
      </c>
      <c r="N387" s="78">
        <v>896.77634898165968</v>
      </c>
      <c r="O387" s="78">
        <v>750.80773218610079</v>
      </c>
      <c r="P387" s="78">
        <v>896.51175709268375</v>
      </c>
      <c r="Q387" s="78">
        <v>52.533509399436703</v>
      </c>
      <c r="R387" s="78">
        <v>0</v>
      </c>
      <c r="S387" s="78">
        <v>45.43827000000001</v>
      </c>
      <c r="T387" s="79"/>
      <c r="U387" s="78">
        <v>238938017</v>
      </c>
      <c r="V387" s="78">
        <v>39139</v>
      </c>
      <c r="W387" s="78">
        <v>1166</v>
      </c>
      <c r="X387" s="78">
        <v>248665</v>
      </c>
      <c r="Y387" s="78">
        <v>263553</v>
      </c>
      <c r="Z387" s="78">
        <v>308816</v>
      </c>
      <c r="AA387" s="78">
        <v>217683</v>
      </c>
      <c r="AB387" s="78">
        <v>852966</v>
      </c>
      <c r="AC387" s="78">
        <v>0</v>
      </c>
      <c r="AD387" s="78">
        <v>45.438270000000003</v>
      </c>
      <c r="AE387" s="79"/>
      <c r="AF387" s="78"/>
      <c r="AG387" s="78"/>
      <c r="AH387" s="78"/>
      <c r="AI387" s="78"/>
      <c r="AJ387" s="78"/>
      <c r="AK387" s="78"/>
      <c r="AL387" s="78"/>
      <c r="AM387" s="78"/>
      <c r="AN387" s="78"/>
      <c r="AO387" s="78"/>
      <c r="AP387" s="78"/>
      <c r="AQ387" s="79"/>
      <c r="AR387" s="78"/>
      <c r="AS387" s="78"/>
      <c r="AT387" s="78"/>
      <c r="AU387" s="78"/>
      <c r="AV387" s="78"/>
      <c r="AW387" s="78"/>
      <c r="AX387" s="78"/>
      <c r="AY387" s="79"/>
      <c r="AZ387" s="78"/>
      <c r="BA387" s="78"/>
      <c r="BB387" s="78"/>
      <c r="BC387" s="78"/>
      <c r="BD387" s="78"/>
      <c r="BE387" s="78"/>
      <c r="BF387" s="78"/>
      <c r="BG387" s="79"/>
      <c r="BH387" s="78" t="s">
        <v>789</v>
      </c>
      <c r="BI387" s="78" t="s">
        <v>789</v>
      </c>
      <c r="BJ387" s="78" t="s">
        <v>789</v>
      </c>
      <c r="BK387" s="78" t="s">
        <v>789</v>
      </c>
      <c r="BL387" s="78" t="s">
        <v>789</v>
      </c>
      <c r="BM387" s="78" t="s">
        <v>789</v>
      </c>
      <c r="BN387" s="79"/>
      <c r="BO387" s="78" t="s">
        <v>789</v>
      </c>
      <c r="BP387" s="78" t="s">
        <v>789</v>
      </c>
      <c r="BQ387" s="78" t="s">
        <v>789</v>
      </c>
      <c r="BR387" s="78" t="s">
        <v>789</v>
      </c>
      <c r="BS387" s="78" t="s">
        <v>789</v>
      </c>
      <c r="BT387" s="78" t="s">
        <v>789</v>
      </c>
      <c r="BU387"/>
      <c r="BV387" s="77"/>
      <c r="BW387" s="77"/>
      <c r="BX387" s="77"/>
      <c r="BY387" s="77"/>
      <c r="BZ387" s="77"/>
      <c r="CA387" s="77"/>
      <c r="CB387" s="77"/>
      <c r="CC387" s="77"/>
      <c r="CD387" s="77"/>
    </row>
    <row r="388" spans="1:82">
      <c r="A388" s="77" t="s">
        <v>1975</v>
      </c>
      <c r="B388" s="77">
        <v>308</v>
      </c>
      <c r="C388" s="77">
        <v>2</v>
      </c>
      <c r="D388" s="77">
        <v>19</v>
      </c>
      <c r="E388" s="77">
        <v>2005</v>
      </c>
      <c r="F388" s="77" t="s">
        <v>790</v>
      </c>
      <c r="G388" s="77" t="s">
        <v>1593</v>
      </c>
      <c r="H388" s="77" t="s">
        <v>1594</v>
      </c>
      <c r="I388" s="158"/>
      <c r="J388" s="78">
        <v>1071.5589416853491</v>
      </c>
      <c r="K388" s="78">
        <v>83.884828250936408</v>
      </c>
      <c r="L388" s="78">
        <v>104.7515840535263</v>
      </c>
      <c r="M388" s="78">
        <v>1124.233220614826</v>
      </c>
      <c r="N388" s="78">
        <v>1211.766667641288</v>
      </c>
      <c r="O388" s="78">
        <v>1095.618048855127</v>
      </c>
      <c r="P388" s="78">
        <v>959.92157704865269</v>
      </c>
      <c r="Q388" s="78">
        <v>51.799765112427899</v>
      </c>
      <c r="R388" s="78">
        <v>0</v>
      </c>
      <c r="S388" s="78">
        <v>107.59752263928</v>
      </c>
      <c r="T388" s="79"/>
      <c r="U388" s="78">
        <v>244603331</v>
      </c>
      <c r="V388" s="78">
        <v>34585</v>
      </c>
      <c r="W388" s="78">
        <v>1420</v>
      </c>
      <c r="X388" s="78">
        <v>226389</v>
      </c>
      <c r="Y388" s="78">
        <v>325265</v>
      </c>
      <c r="Z388" s="78">
        <v>521477</v>
      </c>
      <c r="AA388" s="78">
        <v>190890</v>
      </c>
      <c r="AB388" s="78">
        <v>879239</v>
      </c>
      <c r="AC388" s="78">
        <v>0</v>
      </c>
      <c r="AD388" s="78">
        <v>107.59752263928</v>
      </c>
      <c r="AE388" s="79"/>
      <c r="AF388" s="78"/>
      <c r="AG388" s="78"/>
      <c r="AH388" s="78"/>
      <c r="AI388" s="78"/>
      <c r="AJ388" s="78"/>
      <c r="AK388" s="78"/>
      <c r="AL388" s="78"/>
      <c r="AM388" s="78"/>
      <c r="AN388" s="78"/>
      <c r="AO388" s="78"/>
      <c r="AP388" s="78"/>
      <c r="AQ388" s="79"/>
      <c r="AR388" s="78"/>
      <c r="AS388" s="78"/>
      <c r="AT388" s="78"/>
      <c r="AU388" s="78"/>
      <c r="AV388" s="78"/>
      <c r="AW388" s="78"/>
      <c r="AX388" s="78"/>
      <c r="AY388" s="79"/>
      <c r="AZ388" s="78"/>
      <c r="BA388" s="78"/>
      <c r="BB388" s="78"/>
      <c r="BC388" s="78"/>
      <c r="BD388" s="78"/>
      <c r="BE388" s="78"/>
      <c r="BF388" s="78"/>
      <c r="BG388" s="79"/>
      <c r="BH388" s="78" t="s">
        <v>789</v>
      </c>
      <c r="BI388" s="78" t="s">
        <v>789</v>
      </c>
      <c r="BJ388" s="78" t="s">
        <v>789</v>
      </c>
      <c r="BK388" s="78" t="s">
        <v>789</v>
      </c>
      <c r="BL388" s="78" t="s">
        <v>789</v>
      </c>
      <c r="BM388" s="78" t="s">
        <v>789</v>
      </c>
      <c r="BN388" s="79"/>
      <c r="BO388" s="78" t="s">
        <v>789</v>
      </c>
      <c r="BP388" s="78" t="s">
        <v>789</v>
      </c>
      <c r="BQ388" s="78" t="s">
        <v>789</v>
      </c>
      <c r="BR388" s="78" t="s">
        <v>789</v>
      </c>
      <c r="BS388" s="78" t="s">
        <v>789</v>
      </c>
      <c r="BT388" s="78" t="s">
        <v>789</v>
      </c>
      <c r="BU388"/>
      <c r="BV388" s="77"/>
      <c r="BW388" s="77"/>
      <c r="BX388" s="77"/>
      <c r="BY388" s="77"/>
      <c r="BZ388" s="77"/>
      <c r="CA388" s="77"/>
      <c r="CB388" s="77"/>
      <c r="CC388" s="77"/>
      <c r="CD388" s="77"/>
    </row>
    <row r="389" spans="1:82">
      <c r="A389" s="77" t="s">
        <v>1976</v>
      </c>
      <c r="B389" s="77">
        <v>309</v>
      </c>
      <c r="C389" s="77">
        <v>3</v>
      </c>
      <c r="D389" s="77">
        <v>19</v>
      </c>
      <c r="E389" s="77">
        <v>2006</v>
      </c>
      <c r="F389" s="77" t="s">
        <v>791</v>
      </c>
      <c r="G389" s="77" t="s">
        <v>1593</v>
      </c>
      <c r="H389" s="77" t="s">
        <v>1594</v>
      </c>
      <c r="I389" s="158"/>
      <c r="J389" s="78" t="s">
        <v>789</v>
      </c>
      <c r="K389" s="78" t="s">
        <v>789</v>
      </c>
      <c r="L389" s="78" t="s">
        <v>789</v>
      </c>
      <c r="M389" s="78" t="s">
        <v>789</v>
      </c>
      <c r="N389" s="78" t="s">
        <v>789</v>
      </c>
      <c r="O389" s="78" t="s">
        <v>789</v>
      </c>
      <c r="P389" s="78" t="s">
        <v>789</v>
      </c>
      <c r="Q389" s="78" t="s">
        <v>789</v>
      </c>
      <c r="R389" s="78" t="s">
        <v>789</v>
      </c>
      <c r="S389" s="78" t="s">
        <v>789</v>
      </c>
      <c r="T389" s="79"/>
      <c r="U389" s="78" t="s">
        <v>789</v>
      </c>
      <c r="V389" s="78" t="s">
        <v>789</v>
      </c>
      <c r="W389" s="78" t="s">
        <v>789</v>
      </c>
      <c r="X389" s="78" t="s">
        <v>789</v>
      </c>
      <c r="Y389" s="78" t="s">
        <v>789</v>
      </c>
      <c r="Z389" s="78" t="s">
        <v>789</v>
      </c>
      <c r="AA389" s="78" t="s">
        <v>789</v>
      </c>
      <c r="AB389" s="78" t="s">
        <v>789</v>
      </c>
      <c r="AC389" s="78" t="s">
        <v>789</v>
      </c>
      <c r="AD389" s="78" t="s">
        <v>789</v>
      </c>
      <c r="AE389" s="79"/>
      <c r="AF389" s="78" t="s">
        <v>789</v>
      </c>
      <c r="AG389" s="78" t="s">
        <v>789</v>
      </c>
      <c r="AH389" s="78" t="s">
        <v>789</v>
      </c>
      <c r="AI389" s="78" t="s">
        <v>789</v>
      </c>
      <c r="AJ389" s="78" t="s">
        <v>789</v>
      </c>
      <c r="AK389" s="78" t="s">
        <v>789</v>
      </c>
      <c r="AL389" s="78" t="s">
        <v>789</v>
      </c>
      <c r="AM389" s="78" t="s">
        <v>789</v>
      </c>
      <c r="AN389" s="78" t="s">
        <v>789</v>
      </c>
      <c r="AO389" s="78" t="s">
        <v>789</v>
      </c>
      <c r="AP389" s="78"/>
      <c r="AQ389" s="79"/>
      <c r="AR389" s="78" t="s">
        <v>789</v>
      </c>
      <c r="AS389" s="78" t="s">
        <v>789</v>
      </c>
      <c r="AT389" s="78" t="s">
        <v>789</v>
      </c>
      <c r="AU389" s="78" t="s">
        <v>789</v>
      </c>
      <c r="AV389" s="78" t="s">
        <v>789</v>
      </c>
      <c r="AW389" s="78" t="s">
        <v>789</v>
      </c>
      <c r="AX389" s="78" t="s">
        <v>789</v>
      </c>
      <c r="AY389" s="79"/>
      <c r="AZ389" s="78" t="s">
        <v>789</v>
      </c>
      <c r="BA389" s="78" t="s">
        <v>789</v>
      </c>
      <c r="BB389" s="78" t="s">
        <v>789</v>
      </c>
      <c r="BC389" s="78" t="s">
        <v>789</v>
      </c>
      <c r="BD389" s="78" t="s">
        <v>789</v>
      </c>
      <c r="BE389" s="78" t="s">
        <v>789</v>
      </c>
      <c r="BF389" s="78" t="s">
        <v>789</v>
      </c>
      <c r="BG389" s="79"/>
      <c r="BH389" s="78" t="s">
        <v>789</v>
      </c>
      <c r="BI389" s="78" t="s">
        <v>789</v>
      </c>
      <c r="BJ389" s="78" t="s">
        <v>789</v>
      </c>
      <c r="BK389" s="78" t="s">
        <v>789</v>
      </c>
      <c r="BL389" s="78" t="s">
        <v>789</v>
      </c>
      <c r="BM389" s="78" t="s">
        <v>789</v>
      </c>
      <c r="BN389" s="79"/>
      <c r="BO389" s="78" t="s">
        <v>789</v>
      </c>
      <c r="BP389" s="78" t="s">
        <v>789</v>
      </c>
      <c r="BQ389" s="78" t="s">
        <v>789</v>
      </c>
      <c r="BR389" s="78" t="s">
        <v>789</v>
      </c>
      <c r="BS389" s="78" t="s">
        <v>789</v>
      </c>
      <c r="BT389" s="78" t="s">
        <v>789</v>
      </c>
      <c r="BU389"/>
      <c r="BV389" s="77"/>
      <c r="BW389" s="77"/>
      <c r="BX389" s="77"/>
      <c r="BY389" s="77"/>
      <c r="BZ389" s="77"/>
      <c r="CA389" s="77"/>
      <c r="CB389" s="77"/>
      <c r="CC389" s="77"/>
      <c r="CD389" s="77"/>
    </row>
    <row r="390" spans="1:82">
      <c r="A390" s="77" t="s">
        <v>1977</v>
      </c>
      <c r="B390" s="77">
        <v>310</v>
      </c>
      <c r="C390" s="77">
        <v>4</v>
      </c>
      <c r="D390" s="77">
        <v>19</v>
      </c>
      <c r="E390" s="77">
        <v>2007</v>
      </c>
      <c r="F390" s="77" t="s">
        <v>792</v>
      </c>
      <c r="G390" s="77" t="s">
        <v>1593</v>
      </c>
      <c r="H390" s="77" t="s">
        <v>1594</v>
      </c>
      <c r="I390" s="158"/>
      <c r="J390" s="78">
        <v>1364.56565160944</v>
      </c>
      <c r="K390" s="78">
        <v>86.693156855350153</v>
      </c>
      <c r="L390" s="78">
        <v>109.64303867385379</v>
      </c>
      <c r="M390" s="78">
        <v>1128.7621988379281</v>
      </c>
      <c r="N390" s="78">
        <v>1283.707640274331</v>
      </c>
      <c r="O390" s="78">
        <v>1058.4826799700661</v>
      </c>
      <c r="P390" s="78">
        <v>945.98449277574741</v>
      </c>
      <c r="Q390" s="78">
        <v>54.2092778733819</v>
      </c>
      <c r="R390" s="78">
        <v>0</v>
      </c>
      <c r="S390" s="78">
        <v>109.15021387911</v>
      </c>
      <c r="T390" s="79"/>
      <c r="U390" s="78">
        <v>275016337</v>
      </c>
      <c r="V390" s="78">
        <v>31066</v>
      </c>
      <c r="W390" s="78">
        <v>1650</v>
      </c>
      <c r="X390" s="78">
        <v>276513</v>
      </c>
      <c r="Y390" s="78">
        <v>330911</v>
      </c>
      <c r="Z390" s="78">
        <v>523728</v>
      </c>
      <c r="AA390" s="78">
        <v>185251</v>
      </c>
      <c r="AB390" s="78">
        <v>871481</v>
      </c>
      <c r="AC390" s="78">
        <v>0</v>
      </c>
      <c r="AD390" s="78">
        <v>109.15021387911</v>
      </c>
      <c r="AE390" s="79"/>
      <c r="AF390" s="78"/>
      <c r="AG390" s="78"/>
      <c r="AH390" s="78"/>
      <c r="AI390" s="78"/>
      <c r="AJ390" s="78"/>
      <c r="AK390" s="78"/>
      <c r="AL390" s="78"/>
      <c r="AM390" s="78"/>
      <c r="AN390" s="78"/>
      <c r="AO390" s="78"/>
      <c r="AP390" s="78"/>
      <c r="AQ390" s="79"/>
      <c r="AR390" s="78"/>
      <c r="AS390" s="78"/>
      <c r="AT390" s="78"/>
      <c r="AU390" s="78"/>
      <c r="AV390" s="78"/>
      <c r="AW390" s="78"/>
      <c r="AX390" s="78"/>
      <c r="AY390" s="79"/>
      <c r="AZ390" s="78"/>
      <c r="BA390" s="78"/>
      <c r="BB390" s="78"/>
      <c r="BC390" s="78"/>
      <c r="BD390" s="78"/>
      <c r="BE390" s="78"/>
      <c r="BF390" s="78"/>
      <c r="BG390" s="79"/>
      <c r="BH390" s="78" t="s">
        <v>789</v>
      </c>
      <c r="BI390" s="78" t="s">
        <v>789</v>
      </c>
      <c r="BJ390" s="78" t="s">
        <v>789</v>
      </c>
      <c r="BK390" s="78" t="s">
        <v>789</v>
      </c>
      <c r="BL390" s="78" t="s">
        <v>789</v>
      </c>
      <c r="BM390" s="78" t="s">
        <v>789</v>
      </c>
      <c r="BN390" s="79"/>
      <c r="BO390" s="78" t="s">
        <v>789</v>
      </c>
      <c r="BP390" s="78" t="s">
        <v>789</v>
      </c>
      <c r="BQ390" s="78" t="s">
        <v>789</v>
      </c>
      <c r="BR390" s="78" t="s">
        <v>789</v>
      </c>
      <c r="BS390" s="78" t="s">
        <v>789</v>
      </c>
      <c r="BT390" s="78" t="s">
        <v>789</v>
      </c>
      <c r="BU390"/>
      <c r="BV390" s="77"/>
      <c r="BW390" s="77"/>
      <c r="BX390" s="77"/>
      <c r="BY390" s="77"/>
      <c r="BZ390" s="77"/>
      <c r="CA390" s="77"/>
      <c r="CB390" s="77"/>
      <c r="CC390" s="77"/>
      <c r="CD390" s="77"/>
    </row>
    <row r="391" spans="1:82">
      <c r="A391" s="77" t="s">
        <v>1978</v>
      </c>
      <c r="B391" s="77">
        <v>311</v>
      </c>
      <c r="C391" s="77">
        <v>5</v>
      </c>
      <c r="D391" s="77">
        <v>19</v>
      </c>
      <c r="E391" s="77">
        <v>2008</v>
      </c>
      <c r="F391" s="77" t="s">
        <v>793</v>
      </c>
      <c r="G391" s="77" t="s">
        <v>1593</v>
      </c>
      <c r="H391" s="77" t="s">
        <v>1594</v>
      </c>
      <c r="I391" s="158"/>
      <c r="J391" s="78">
        <v>1198.720305459595</v>
      </c>
      <c r="K391" s="78">
        <v>66.364317244705703</v>
      </c>
      <c r="L391" s="78">
        <v>97.09668490499692</v>
      </c>
      <c r="M391" s="78">
        <v>1358.6156937468099</v>
      </c>
      <c r="N391" s="78">
        <v>1246.360570558114</v>
      </c>
      <c r="O391" s="78">
        <v>1028.419794298582</v>
      </c>
      <c r="P391" s="78">
        <v>919.02554398700772</v>
      </c>
      <c r="Q391" s="78">
        <v>53.065320904732303</v>
      </c>
      <c r="R391" s="78">
        <v>0</v>
      </c>
      <c r="S391" s="78">
        <v>101.53272206021001</v>
      </c>
      <c r="T391" s="79"/>
      <c r="U391" s="78">
        <v>265678653</v>
      </c>
      <c r="V391" s="78">
        <v>31066</v>
      </c>
      <c r="W391" s="78">
        <v>1650</v>
      </c>
      <c r="X391" s="78">
        <v>276513</v>
      </c>
      <c r="Y391" s="78">
        <v>333259</v>
      </c>
      <c r="Z391" s="78">
        <v>526713</v>
      </c>
      <c r="AA391" s="78">
        <v>180177</v>
      </c>
      <c r="AB391" s="78">
        <v>867122</v>
      </c>
      <c r="AC391" s="78">
        <v>0</v>
      </c>
      <c r="AD391" s="78">
        <v>101.53272206021001</v>
      </c>
      <c r="AE391" s="79"/>
      <c r="AF391" s="78"/>
      <c r="AG391" s="78"/>
      <c r="AH391" s="78"/>
      <c r="AI391" s="78"/>
      <c r="AJ391" s="78"/>
      <c r="AK391" s="78"/>
      <c r="AL391" s="78"/>
      <c r="AM391" s="78"/>
      <c r="AN391" s="78"/>
      <c r="AO391" s="78"/>
      <c r="AP391" s="78"/>
      <c r="AQ391" s="79"/>
      <c r="AR391" s="78"/>
      <c r="AS391" s="78"/>
      <c r="AT391" s="78"/>
      <c r="AU391" s="78"/>
      <c r="AV391" s="78"/>
      <c r="AW391" s="78"/>
      <c r="AX391" s="78"/>
      <c r="AY391" s="79"/>
      <c r="AZ391" s="78"/>
      <c r="BA391" s="78"/>
      <c r="BB391" s="78"/>
      <c r="BC391" s="78"/>
      <c r="BD391" s="78"/>
      <c r="BE391" s="78"/>
      <c r="BF391" s="78"/>
      <c r="BG391" s="79"/>
      <c r="BH391" s="78" t="s">
        <v>789</v>
      </c>
      <c r="BI391" s="78" t="s">
        <v>789</v>
      </c>
      <c r="BJ391" s="78" t="s">
        <v>789</v>
      </c>
      <c r="BK391" s="78" t="s">
        <v>789</v>
      </c>
      <c r="BL391" s="78" t="s">
        <v>789</v>
      </c>
      <c r="BM391" s="78" t="s">
        <v>789</v>
      </c>
      <c r="BN391" s="79"/>
      <c r="BO391" s="78" t="s">
        <v>789</v>
      </c>
      <c r="BP391" s="78" t="s">
        <v>789</v>
      </c>
      <c r="BQ391" s="78" t="s">
        <v>789</v>
      </c>
      <c r="BR391" s="78" t="s">
        <v>789</v>
      </c>
      <c r="BS391" s="78" t="s">
        <v>789</v>
      </c>
      <c r="BT391" s="78" t="s">
        <v>789</v>
      </c>
      <c r="BU391"/>
      <c r="BV391" s="77"/>
      <c r="BW391" s="77"/>
      <c r="BX391" s="77"/>
      <c r="BY391" s="77"/>
      <c r="BZ391" s="77"/>
      <c r="CA391" s="77"/>
      <c r="CB391" s="77"/>
      <c r="CC391" s="77"/>
      <c r="CD391" s="77"/>
    </row>
    <row r="392" spans="1:82">
      <c r="A392" s="77" t="s">
        <v>1979</v>
      </c>
      <c r="B392" s="77">
        <v>312</v>
      </c>
      <c r="C392" s="77">
        <v>6</v>
      </c>
      <c r="D392" s="77">
        <v>19</v>
      </c>
      <c r="E392" s="77">
        <v>2009</v>
      </c>
      <c r="F392" s="77" t="s">
        <v>177</v>
      </c>
      <c r="G392" s="77" t="s">
        <v>1593</v>
      </c>
      <c r="H392" s="77" t="s">
        <v>1594</v>
      </c>
      <c r="I392" s="158"/>
      <c r="J392" s="78">
        <v>1145.1090620521511</v>
      </c>
      <c r="K392" s="78">
        <v>65.115200943028569</v>
      </c>
      <c r="L392" s="78">
        <v>112.13817127219011</v>
      </c>
      <c r="M392" s="78">
        <v>1416.254188288068</v>
      </c>
      <c r="N392" s="78">
        <v>1130.781011119067</v>
      </c>
      <c r="O392" s="78">
        <v>1047.9968420039429</v>
      </c>
      <c r="P392" s="78">
        <v>878.46789220930771</v>
      </c>
      <c r="Q392" s="78">
        <v>50.381160065352503</v>
      </c>
      <c r="R392" s="78">
        <v>0</v>
      </c>
      <c r="S392" s="78">
        <v>112.16263563122</v>
      </c>
      <c r="T392" s="79"/>
      <c r="U392" s="78">
        <v>189896053</v>
      </c>
      <c r="V392" s="78">
        <v>30276</v>
      </c>
      <c r="W392" s="78">
        <v>3256</v>
      </c>
      <c r="X392" s="78">
        <v>299744</v>
      </c>
      <c r="Y392" s="78">
        <v>335689</v>
      </c>
      <c r="Z392" s="78">
        <v>529788</v>
      </c>
      <c r="AA392" s="78">
        <v>176809</v>
      </c>
      <c r="AB392" s="78">
        <v>864210</v>
      </c>
      <c r="AC392" s="78">
        <v>0</v>
      </c>
      <c r="AD392" s="78">
        <v>112.16263563122</v>
      </c>
      <c r="AE392" s="79"/>
      <c r="AF392" s="78"/>
      <c r="AG392" s="78"/>
      <c r="AH392" s="78"/>
      <c r="AI392" s="78"/>
      <c r="AJ392" s="78"/>
      <c r="AK392" s="78"/>
      <c r="AL392" s="78"/>
      <c r="AM392" s="78"/>
      <c r="AN392" s="78"/>
      <c r="AO392" s="78"/>
      <c r="AP392" s="78"/>
      <c r="AQ392" s="79"/>
      <c r="AR392" s="78"/>
      <c r="AS392" s="78"/>
      <c r="AT392" s="78"/>
      <c r="AU392" s="78"/>
      <c r="AV392" s="78"/>
      <c r="AW392" s="78"/>
      <c r="AX392" s="78"/>
      <c r="AY392" s="79"/>
      <c r="AZ392" s="78"/>
      <c r="BA392" s="78"/>
      <c r="BB392" s="78"/>
      <c r="BC392" s="78"/>
      <c r="BD392" s="78"/>
      <c r="BE392" s="78"/>
      <c r="BF392" s="78"/>
      <c r="BG392" s="79"/>
      <c r="BH392" s="78">
        <v>0</v>
      </c>
      <c r="BI392" s="78">
        <v>0</v>
      </c>
      <c r="BJ392" s="78">
        <v>636.76107100000002</v>
      </c>
      <c r="BK392" s="78">
        <v>0</v>
      </c>
      <c r="BL392" s="78">
        <v>139.38499999999999</v>
      </c>
      <c r="BM392" s="78">
        <v>0</v>
      </c>
      <c r="BN392" s="79"/>
      <c r="BO392" s="78">
        <v>0</v>
      </c>
      <c r="BP392" s="78">
        <v>0</v>
      </c>
      <c r="BQ392" s="78">
        <v>70</v>
      </c>
      <c r="BR392" s="78">
        <v>0</v>
      </c>
      <c r="BS392" s="78">
        <v>23</v>
      </c>
      <c r="BT392" s="78">
        <v>0</v>
      </c>
      <c r="BU392"/>
      <c r="BV392" s="77">
        <v>757.88007100000004</v>
      </c>
      <c r="BW392" s="77">
        <v>0</v>
      </c>
      <c r="BX392" s="77">
        <v>0</v>
      </c>
      <c r="BY392" s="77">
        <v>0</v>
      </c>
      <c r="BZ392" s="77">
        <v>5.266</v>
      </c>
      <c r="CA392" s="77">
        <v>13</v>
      </c>
      <c r="CB392" s="77">
        <v>0</v>
      </c>
      <c r="CC392" s="77">
        <v>0</v>
      </c>
      <c r="CD392" s="77">
        <v>0</v>
      </c>
    </row>
    <row r="393" spans="1:82">
      <c r="A393" s="77" t="s">
        <v>1980</v>
      </c>
      <c r="B393" s="77">
        <v>313</v>
      </c>
      <c r="C393" s="77">
        <v>7</v>
      </c>
      <c r="D393" s="77">
        <v>19</v>
      </c>
      <c r="E393" s="77">
        <v>2010</v>
      </c>
      <c r="F393" s="77" t="s">
        <v>178</v>
      </c>
      <c r="G393" s="77" t="s">
        <v>1593</v>
      </c>
      <c r="H393" s="77" t="s">
        <v>1594</v>
      </c>
      <c r="I393" s="158"/>
      <c r="J393" s="78">
        <v>1183.6701173472909</v>
      </c>
      <c r="K393" s="78">
        <v>68.327830371884758</v>
      </c>
      <c r="L393" s="78">
        <v>105.6291176457086</v>
      </c>
      <c r="M393" s="78">
        <v>1466.50829026272</v>
      </c>
      <c r="N393" s="78">
        <v>1108.455564408888</v>
      </c>
      <c r="O393" s="78">
        <v>1052.2305367946351</v>
      </c>
      <c r="P393" s="78">
        <v>888.83040241831839</v>
      </c>
      <c r="Q393" s="78">
        <v>52.355519914999697</v>
      </c>
      <c r="R393" s="78">
        <v>0</v>
      </c>
      <c r="S393" s="78">
        <v>109.892696649154</v>
      </c>
      <c r="T393" s="79"/>
      <c r="U393" s="78">
        <v>232059908</v>
      </c>
      <c r="V393" s="78">
        <v>30276</v>
      </c>
      <c r="W393" s="78">
        <v>3256</v>
      </c>
      <c r="X393" s="78">
        <v>299744</v>
      </c>
      <c r="Y393" s="78">
        <v>338154</v>
      </c>
      <c r="Z393" s="78">
        <v>534400</v>
      </c>
      <c r="AA393" s="78">
        <v>174427</v>
      </c>
      <c r="AB393" s="78">
        <v>860559</v>
      </c>
      <c r="AC393" s="78">
        <v>0</v>
      </c>
      <c r="AD393" s="78">
        <v>109.892696649154</v>
      </c>
      <c r="AE393" s="79"/>
      <c r="AF393" s="78"/>
      <c r="AG393" s="78"/>
      <c r="AH393" s="78"/>
      <c r="AI393" s="78"/>
      <c r="AJ393" s="78"/>
      <c r="AK393" s="78"/>
      <c r="AL393" s="78"/>
      <c r="AM393" s="78"/>
      <c r="AN393" s="78"/>
      <c r="AO393" s="78"/>
      <c r="AP393" s="78"/>
      <c r="AQ393" s="79"/>
      <c r="AR393" s="78"/>
      <c r="AS393" s="78"/>
      <c r="AT393" s="78"/>
      <c r="AU393" s="78"/>
      <c r="AV393" s="78"/>
      <c r="AW393" s="78"/>
      <c r="AX393" s="78"/>
      <c r="AY393" s="79"/>
      <c r="AZ393" s="78"/>
      <c r="BA393" s="78"/>
      <c r="BB393" s="78"/>
      <c r="BC393" s="78"/>
      <c r="BD393" s="78"/>
      <c r="BE393" s="78"/>
      <c r="BF393" s="78"/>
      <c r="BG393" s="79"/>
      <c r="BH393" s="78">
        <v>0</v>
      </c>
      <c r="BI393" s="78">
        <v>0</v>
      </c>
      <c r="BJ393" s="78">
        <v>780.53899999999999</v>
      </c>
      <c r="BK393" s="78">
        <v>0</v>
      </c>
      <c r="BL393" s="78">
        <v>135.74400000000003</v>
      </c>
      <c r="BM393" s="78">
        <v>0</v>
      </c>
      <c r="BN393" s="79"/>
      <c r="BO393" s="78">
        <v>0</v>
      </c>
      <c r="BP393" s="78">
        <v>0</v>
      </c>
      <c r="BQ393" s="78">
        <v>79</v>
      </c>
      <c r="BR393" s="78">
        <v>0</v>
      </c>
      <c r="BS393" s="78">
        <v>30</v>
      </c>
      <c r="BT393" s="78">
        <v>0</v>
      </c>
      <c r="BU393"/>
      <c r="BV393" s="77">
        <v>900.28300000000002</v>
      </c>
      <c r="BW393" s="77">
        <v>0</v>
      </c>
      <c r="BX393" s="77">
        <v>0</v>
      </c>
      <c r="BY393" s="77">
        <v>0</v>
      </c>
      <c r="BZ393" s="77">
        <v>0</v>
      </c>
      <c r="CA393" s="77">
        <v>0</v>
      </c>
      <c r="CB393" s="77">
        <v>9</v>
      </c>
      <c r="CC393" s="77">
        <v>7</v>
      </c>
      <c r="CD393" s="77">
        <v>0</v>
      </c>
    </row>
    <row r="394" spans="1:82">
      <c r="A394" s="77" t="s">
        <v>1981</v>
      </c>
      <c r="B394" s="77">
        <v>314</v>
      </c>
      <c r="C394" s="77">
        <v>8</v>
      </c>
      <c r="D394" s="77">
        <v>19</v>
      </c>
      <c r="E394" s="77">
        <v>2011</v>
      </c>
      <c r="F394" s="77" t="s">
        <v>179</v>
      </c>
      <c r="G394" s="77" t="s">
        <v>1593</v>
      </c>
      <c r="H394" s="77" t="s">
        <v>1594</v>
      </c>
      <c r="I394" s="158"/>
      <c r="J394" s="78">
        <v>1043.3101126743959</v>
      </c>
      <c r="K394" s="78">
        <v>78.889328521250931</v>
      </c>
      <c r="L394" s="78">
        <v>110.7380253266012</v>
      </c>
      <c r="M394" s="78">
        <v>1669.0893020416529</v>
      </c>
      <c r="N394" s="78">
        <v>1289.6574535036791</v>
      </c>
      <c r="O394" s="78">
        <v>1040.6777177900881</v>
      </c>
      <c r="P394" s="78">
        <v>853.91576421809282</v>
      </c>
      <c r="Q394" s="78">
        <v>60.053722815302201</v>
      </c>
      <c r="R394" s="78">
        <v>0</v>
      </c>
      <c r="S394" s="78">
        <v>111.07080554541599</v>
      </c>
      <c r="T394" s="79"/>
      <c r="U394" s="78">
        <v>221542124</v>
      </c>
      <c r="V394" s="78">
        <v>30276</v>
      </c>
      <c r="W394" s="78">
        <v>3256</v>
      </c>
      <c r="X394" s="78">
        <v>299744</v>
      </c>
      <c r="Y394" s="78">
        <v>339911</v>
      </c>
      <c r="Z394" s="78">
        <v>540015</v>
      </c>
      <c r="AA394" s="78">
        <v>172562</v>
      </c>
      <c r="AB394" s="78">
        <v>855746</v>
      </c>
      <c r="AC394" s="78">
        <v>0</v>
      </c>
      <c r="AD394" s="78">
        <v>111.07080554541599</v>
      </c>
      <c r="AE394" s="79"/>
      <c r="AF394" s="78"/>
      <c r="AG394" s="78"/>
      <c r="AH394" s="78"/>
      <c r="AI394" s="78"/>
      <c r="AJ394" s="78"/>
      <c r="AK394" s="78"/>
      <c r="AL394" s="78"/>
      <c r="AM394" s="78"/>
      <c r="AN394" s="78"/>
      <c r="AO394" s="78"/>
      <c r="AP394" s="78"/>
      <c r="AQ394" s="79"/>
      <c r="AR394" s="78"/>
      <c r="AS394" s="78"/>
      <c r="AT394" s="78"/>
      <c r="AU394" s="78"/>
      <c r="AV394" s="78"/>
      <c r="AW394" s="78"/>
      <c r="AX394" s="78"/>
      <c r="AY394" s="79"/>
      <c r="AZ394" s="78"/>
      <c r="BA394" s="78"/>
      <c r="BB394" s="78"/>
      <c r="BC394" s="78"/>
      <c r="BD394" s="78"/>
      <c r="BE394" s="78"/>
      <c r="BF394" s="78"/>
      <c r="BG394" s="79"/>
      <c r="BH394" s="78">
        <v>0</v>
      </c>
      <c r="BI394" s="78">
        <v>6.5640000000000001</v>
      </c>
      <c r="BJ394" s="78">
        <v>680.04899999999998</v>
      </c>
      <c r="BK394" s="78">
        <v>0</v>
      </c>
      <c r="BL394" s="78">
        <v>112.738</v>
      </c>
      <c r="BM394" s="78">
        <v>0</v>
      </c>
      <c r="BN394" s="79"/>
      <c r="BO394" s="78">
        <v>0</v>
      </c>
      <c r="BP394" s="78">
        <v>1</v>
      </c>
      <c r="BQ394" s="78">
        <v>73</v>
      </c>
      <c r="BR394" s="78">
        <v>0</v>
      </c>
      <c r="BS394" s="78">
        <v>27</v>
      </c>
      <c r="BT394" s="78">
        <v>0</v>
      </c>
      <c r="BU394"/>
      <c r="BV394" s="77">
        <v>784.14599999999996</v>
      </c>
      <c r="BW394" s="77">
        <v>0</v>
      </c>
      <c r="BX394" s="77">
        <v>0</v>
      </c>
      <c r="BY394" s="77">
        <v>0</v>
      </c>
      <c r="BZ394" s="77">
        <v>0</v>
      </c>
      <c r="CA394" s="77">
        <v>0</v>
      </c>
      <c r="CB394" s="77">
        <v>9.2050000000000001</v>
      </c>
      <c r="CC394" s="77">
        <v>6</v>
      </c>
      <c r="CD394" s="77">
        <v>0</v>
      </c>
    </row>
    <row r="395" spans="1:82">
      <c r="A395" s="77" t="s">
        <v>1982</v>
      </c>
      <c r="B395" s="77">
        <v>315</v>
      </c>
      <c r="C395" s="77">
        <v>9</v>
      </c>
      <c r="D395" s="77">
        <v>19</v>
      </c>
      <c r="E395" s="77">
        <v>2012</v>
      </c>
      <c r="F395" s="77" t="s">
        <v>180</v>
      </c>
      <c r="G395" s="77" t="s">
        <v>1593</v>
      </c>
      <c r="H395" s="77" t="s">
        <v>1594</v>
      </c>
      <c r="I395" s="158"/>
      <c r="J395" s="78">
        <v>1205.003300550638</v>
      </c>
      <c r="K395" s="78">
        <v>75.527832648945264</v>
      </c>
      <c r="L395" s="78">
        <v>109.11494111595491</v>
      </c>
      <c r="M395" s="78">
        <v>1642.305363807402</v>
      </c>
      <c r="N395" s="78">
        <v>1509.3398532968399</v>
      </c>
      <c r="O395" s="78">
        <v>1046.6714037225588</v>
      </c>
      <c r="P395" s="78">
        <v>851.06534962239766</v>
      </c>
      <c r="Q395" s="78">
        <v>65.870165347826401</v>
      </c>
      <c r="R395" s="78">
        <v>0</v>
      </c>
      <c r="S395" s="78">
        <v>109.5452938830322</v>
      </c>
      <c r="T395" s="79"/>
      <c r="U395" s="78">
        <v>201373875</v>
      </c>
      <c r="V395" s="78">
        <v>30276</v>
      </c>
      <c r="W395" s="78">
        <v>3256</v>
      </c>
      <c r="X395" s="78">
        <v>299744</v>
      </c>
      <c r="Y395" s="78">
        <v>348271</v>
      </c>
      <c r="Z395" s="78">
        <v>547433</v>
      </c>
      <c r="AA395" s="78">
        <v>171013</v>
      </c>
      <c r="AB395" s="78">
        <v>863917</v>
      </c>
      <c r="AC395" s="78">
        <v>0</v>
      </c>
      <c r="AD395" s="78">
        <v>109.5452938830322</v>
      </c>
      <c r="AE395" s="79"/>
      <c r="AF395" s="78"/>
      <c r="AG395" s="78"/>
      <c r="AH395" s="78"/>
      <c r="AI395" s="78"/>
      <c r="AJ395" s="78"/>
      <c r="AK395" s="78"/>
      <c r="AL395" s="78"/>
      <c r="AM395" s="78"/>
      <c r="AN395" s="78"/>
      <c r="AO395" s="78"/>
      <c r="AP395" s="78"/>
      <c r="AQ395" s="79"/>
      <c r="AR395" s="78"/>
      <c r="AS395" s="78"/>
      <c r="AT395" s="78"/>
      <c r="AU395" s="78"/>
      <c r="AV395" s="78"/>
      <c r="AW395" s="78"/>
      <c r="AX395" s="78"/>
      <c r="AY395" s="79"/>
      <c r="AZ395" s="78"/>
      <c r="BA395" s="78"/>
      <c r="BB395" s="78"/>
      <c r="BC395" s="78"/>
      <c r="BD395" s="78"/>
      <c r="BE395" s="78"/>
      <c r="BF395" s="78"/>
      <c r="BG395" s="79"/>
      <c r="BH395" s="78">
        <v>0</v>
      </c>
      <c r="BI395" s="78">
        <v>6.5060000000000002</v>
      </c>
      <c r="BJ395" s="78">
        <v>836.56500000000005</v>
      </c>
      <c r="BK395" s="78">
        <v>0</v>
      </c>
      <c r="BL395" s="78">
        <v>116.434</v>
      </c>
      <c r="BM395" s="78">
        <v>0</v>
      </c>
      <c r="BN395" s="79"/>
      <c r="BO395" s="78">
        <v>0</v>
      </c>
      <c r="BP395" s="78">
        <v>1</v>
      </c>
      <c r="BQ395" s="78">
        <v>83</v>
      </c>
      <c r="BR395" s="78">
        <v>0</v>
      </c>
      <c r="BS395" s="78">
        <v>27</v>
      </c>
      <c r="BT395" s="78">
        <v>0</v>
      </c>
      <c r="BU395"/>
      <c r="BV395" s="77">
        <v>949.68100000000004</v>
      </c>
      <c r="BW395" s="77">
        <v>0</v>
      </c>
      <c r="BX395" s="77">
        <v>0</v>
      </c>
      <c r="BY395" s="77">
        <v>0</v>
      </c>
      <c r="BZ395" s="77">
        <v>0</v>
      </c>
      <c r="CA395" s="77">
        <v>0</v>
      </c>
      <c r="CB395" s="77">
        <v>3.47</v>
      </c>
      <c r="CC395" s="77">
        <v>6.3540000000000001</v>
      </c>
      <c r="CD395" s="77">
        <v>0</v>
      </c>
    </row>
    <row r="396" spans="1:82">
      <c r="A396" s="77" t="s">
        <v>1983</v>
      </c>
      <c r="B396" s="77">
        <v>316</v>
      </c>
      <c r="C396" s="77">
        <v>10</v>
      </c>
      <c r="D396" s="77">
        <v>19</v>
      </c>
      <c r="E396" s="77">
        <v>2013</v>
      </c>
      <c r="F396" s="77" t="s">
        <v>181</v>
      </c>
      <c r="G396" s="77" t="s">
        <v>1593</v>
      </c>
      <c r="H396" s="77" t="s">
        <v>1594</v>
      </c>
      <c r="I396" s="158"/>
      <c r="J396" s="78">
        <v>1374.883159472161</v>
      </c>
      <c r="K396" s="78">
        <v>73.957020746364066</v>
      </c>
      <c r="L396" s="78">
        <v>89.564872049638851</v>
      </c>
      <c r="M396" s="78">
        <v>1698.2038630090769</v>
      </c>
      <c r="N396" s="78">
        <v>1389.3571213436419</v>
      </c>
      <c r="O396" s="78">
        <v>1016.315181871606</v>
      </c>
      <c r="P396" s="78">
        <v>850.42074444945899</v>
      </c>
      <c r="Q396" s="78">
        <v>66.650136819764995</v>
      </c>
      <c r="R396" s="78">
        <v>0</v>
      </c>
      <c r="S396" s="78">
        <v>109.66532671703</v>
      </c>
      <c r="T396" s="79"/>
      <c r="U396" s="78">
        <v>198471732</v>
      </c>
      <c r="V396" s="78">
        <v>30276</v>
      </c>
      <c r="W396" s="78">
        <v>3256</v>
      </c>
      <c r="X396" s="78">
        <v>299744</v>
      </c>
      <c r="Y396" s="78">
        <v>350033</v>
      </c>
      <c r="Z396" s="78">
        <v>555289</v>
      </c>
      <c r="AA396" s="78">
        <v>170242</v>
      </c>
      <c r="AB396" s="78">
        <v>861615</v>
      </c>
      <c r="AC396" s="78">
        <v>0</v>
      </c>
      <c r="AD396" s="78">
        <v>109.66532671703</v>
      </c>
      <c r="AE396" s="79"/>
      <c r="AF396" s="78"/>
      <c r="AG396" s="78"/>
      <c r="AH396" s="78"/>
      <c r="AI396" s="78"/>
      <c r="AJ396" s="78"/>
      <c r="AK396" s="78"/>
      <c r="AL396" s="78"/>
      <c r="AM396" s="78"/>
      <c r="AN396" s="78"/>
      <c r="AO396" s="78"/>
      <c r="AP396" s="78"/>
      <c r="AQ396" s="79"/>
      <c r="AR396" s="78"/>
      <c r="AS396" s="78"/>
      <c r="AT396" s="78"/>
      <c r="AU396" s="78"/>
      <c r="AV396" s="78"/>
      <c r="AW396" s="78"/>
      <c r="AX396" s="78"/>
      <c r="AY396" s="79"/>
      <c r="AZ396" s="78"/>
      <c r="BA396" s="78"/>
      <c r="BB396" s="78"/>
      <c r="BC396" s="78"/>
      <c r="BD396" s="78"/>
      <c r="BE396" s="78"/>
      <c r="BF396" s="78"/>
      <c r="BG396" s="79"/>
      <c r="BH396" s="78">
        <v>0</v>
      </c>
      <c r="BI396" s="78">
        <v>5.9509999999999996</v>
      </c>
      <c r="BJ396" s="78">
        <v>851.53</v>
      </c>
      <c r="BK396" s="78">
        <v>0</v>
      </c>
      <c r="BL396" s="78">
        <v>140.05699999999999</v>
      </c>
      <c r="BM396" s="78">
        <v>0</v>
      </c>
      <c r="BN396" s="79"/>
      <c r="BO396" s="78">
        <v>0</v>
      </c>
      <c r="BP396" s="78">
        <v>1</v>
      </c>
      <c r="BQ396" s="78">
        <v>78</v>
      </c>
      <c r="BR396" s="78">
        <v>0</v>
      </c>
      <c r="BS396" s="78">
        <v>27</v>
      </c>
      <c r="BT396" s="78">
        <v>0</v>
      </c>
      <c r="BU396"/>
      <c r="BV396" s="77">
        <v>985.78</v>
      </c>
      <c r="BW396" s="77">
        <v>0</v>
      </c>
      <c r="BX396" s="77">
        <v>0</v>
      </c>
      <c r="BY396" s="77">
        <v>0</v>
      </c>
      <c r="BZ396" s="77">
        <v>0</v>
      </c>
      <c r="CA396" s="77">
        <v>0</v>
      </c>
      <c r="CB396" s="77">
        <v>4.3609999999999998</v>
      </c>
      <c r="CC396" s="77">
        <v>7.3970000000000002</v>
      </c>
      <c r="CD396" s="77">
        <v>0</v>
      </c>
    </row>
    <row r="397" spans="1:82">
      <c r="A397" s="77" t="s">
        <v>1984</v>
      </c>
      <c r="B397" s="77">
        <v>317</v>
      </c>
      <c r="C397" s="77">
        <v>11</v>
      </c>
      <c r="D397" s="77">
        <v>19</v>
      </c>
      <c r="E397" s="77">
        <v>2014</v>
      </c>
      <c r="F397" s="77" t="s">
        <v>182</v>
      </c>
      <c r="G397" s="77" t="s">
        <v>1593</v>
      </c>
      <c r="H397" s="77" t="s">
        <v>1594</v>
      </c>
      <c r="I397" s="158"/>
      <c r="J397" s="78">
        <v>1190.501994269865</v>
      </c>
      <c r="K397" s="78">
        <v>70.734528351091001</v>
      </c>
      <c r="L397" s="78">
        <v>89.281189753800959</v>
      </c>
      <c r="M397" s="78">
        <v>1593.543775288053</v>
      </c>
      <c r="N397" s="78">
        <v>1187.210546140469</v>
      </c>
      <c r="O397" s="78">
        <v>973.97490018551809</v>
      </c>
      <c r="P397" s="78">
        <v>852.32039440773303</v>
      </c>
      <c r="Q397" s="78">
        <v>63.493145329974801</v>
      </c>
      <c r="R397" s="78">
        <v>0</v>
      </c>
      <c r="S397" s="78">
        <v>124.560195871326</v>
      </c>
      <c r="T397" s="79"/>
      <c r="U397" s="78">
        <v>213270685</v>
      </c>
      <c r="V397" s="78">
        <v>26700</v>
      </c>
      <c r="W397" s="78">
        <v>3119</v>
      </c>
      <c r="X397" s="78">
        <v>292292</v>
      </c>
      <c r="Y397" s="78">
        <v>351845</v>
      </c>
      <c r="Z397" s="78">
        <v>560478</v>
      </c>
      <c r="AA397" s="78">
        <v>169740</v>
      </c>
      <c r="AB397" s="78">
        <v>855502</v>
      </c>
      <c r="AC397" s="78">
        <v>0</v>
      </c>
      <c r="AD397" s="78">
        <v>124.560195871326</v>
      </c>
      <c r="AE397" s="79"/>
      <c r="AF397" s="78"/>
      <c r="AG397" s="78"/>
      <c r="AH397" s="78"/>
      <c r="AI397" s="78"/>
      <c r="AJ397" s="78"/>
      <c r="AK397" s="78"/>
      <c r="AL397" s="78"/>
      <c r="AM397" s="78"/>
      <c r="AN397" s="78"/>
      <c r="AO397" s="78"/>
      <c r="AP397" s="78"/>
      <c r="AQ397" s="79"/>
      <c r="AR397" s="78">
        <v>21283</v>
      </c>
      <c r="AS397" s="78">
        <v>4875</v>
      </c>
      <c r="AT397" s="78">
        <v>0</v>
      </c>
      <c r="AU397" s="78">
        <v>12</v>
      </c>
      <c r="AV397" s="78">
        <v>0</v>
      </c>
      <c r="AW397" s="78">
        <v>2</v>
      </c>
      <c r="AX397" s="78"/>
      <c r="AY397" s="79"/>
      <c r="AZ397" s="78">
        <v>91711.200000000012</v>
      </c>
      <c r="BA397" s="78">
        <v>218162.4</v>
      </c>
      <c r="BB397" s="78">
        <v>0</v>
      </c>
      <c r="BC397" s="78">
        <v>1670.3</v>
      </c>
      <c r="BD397" s="78">
        <v>0</v>
      </c>
      <c r="BE397" s="78">
        <v>848</v>
      </c>
      <c r="BF397" s="78"/>
      <c r="BG397" s="79"/>
      <c r="BH397" s="78">
        <v>0</v>
      </c>
      <c r="BI397" s="78">
        <v>6.234</v>
      </c>
      <c r="BJ397" s="78">
        <v>797.72</v>
      </c>
      <c r="BK397" s="78">
        <v>0</v>
      </c>
      <c r="BL397" s="78">
        <v>158.56700000000001</v>
      </c>
      <c r="BM397" s="78">
        <v>0</v>
      </c>
      <c r="BN397" s="79"/>
      <c r="BO397" s="78">
        <v>0</v>
      </c>
      <c r="BP397" s="78">
        <v>1</v>
      </c>
      <c r="BQ397" s="78">
        <v>76</v>
      </c>
      <c r="BR397" s="78">
        <v>0</v>
      </c>
      <c r="BS397" s="78">
        <v>28</v>
      </c>
      <c r="BT397" s="78">
        <v>0</v>
      </c>
      <c r="BU397"/>
      <c r="BV397" s="77">
        <v>951.14200000000005</v>
      </c>
      <c r="BW397" s="77">
        <v>0</v>
      </c>
      <c r="BX397" s="77">
        <v>0</v>
      </c>
      <c r="BY397" s="77">
        <v>0</v>
      </c>
      <c r="BZ397" s="77">
        <v>5.4039999999999999</v>
      </c>
      <c r="CA397" s="77">
        <v>0</v>
      </c>
      <c r="CB397" s="77">
        <v>0</v>
      </c>
      <c r="CC397" s="77">
        <v>5.9749999999999996</v>
      </c>
      <c r="CD397" s="77">
        <v>0</v>
      </c>
    </row>
    <row r="398" spans="1:82">
      <c r="A398" s="77" t="s">
        <v>1985</v>
      </c>
      <c r="B398" s="77">
        <v>318</v>
      </c>
      <c r="C398" s="77">
        <v>12</v>
      </c>
      <c r="D398" s="77">
        <v>19</v>
      </c>
      <c r="E398" s="77">
        <v>2015</v>
      </c>
      <c r="F398" s="77" t="s">
        <v>183</v>
      </c>
      <c r="G398" s="77" t="s">
        <v>1593</v>
      </c>
      <c r="H398" s="77" t="s">
        <v>1594</v>
      </c>
      <c r="I398" s="158"/>
      <c r="J398" s="78">
        <v>1201.582240329333</v>
      </c>
      <c r="K398" s="78">
        <v>65.607615441175469</v>
      </c>
      <c r="L398" s="78">
        <v>90.079378936818358</v>
      </c>
      <c r="M398" s="78">
        <v>1432.556251259565</v>
      </c>
      <c r="N398" s="78">
        <v>1258.868346665362</v>
      </c>
      <c r="O398" s="78">
        <v>971.51188432059109</v>
      </c>
      <c r="P398" s="78">
        <v>848.66699729574998</v>
      </c>
      <c r="Q398" s="78">
        <v>61.740261280393803</v>
      </c>
      <c r="R398" s="78">
        <v>0</v>
      </c>
      <c r="S398" s="78">
        <v>120.60994322338399</v>
      </c>
      <c r="T398" s="79"/>
      <c r="U398" s="78">
        <v>243839274</v>
      </c>
      <c r="V398" s="78">
        <v>26700</v>
      </c>
      <c r="W398" s="78">
        <v>3119</v>
      </c>
      <c r="X398" s="78">
        <v>292292</v>
      </c>
      <c r="Y398" s="78">
        <v>354020</v>
      </c>
      <c r="Z398" s="78">
        <v>564441</v>
      </c>
      <c r="AA398" s="78">
        <v>168879</v>
      </c>
      <c r="AB398" s="78">
        <v>849784</v>
      </c>
      <c r="AC398" s="78">
        <v>0</v>
      </c>
      <c r="AD398" s="78">
        <v>120.60994322338399</v>
      </c>
      <c r="AE398" s="79"/>
      <c r="AF398" s="78">
        <v>1825286654.9800839</v>
      </c>
      <c r="AG398" s="78">
        <v>49079079.218601339</v>
      </c>
      <c r="AH398" s="78">
        <v>18926476.750507422</v>
      </c>
      <c r="AI398" s="78">
        <v>1872571755.7610791</v>
      </c>
      <c r="AJ398" s="78">
        <v>1838031353.052629</v>
      </c>
      <c r="AK398" s="78"/>
      <c r="AL398" s="78"/>
      <c r="AM398" s="78">
        <v>116459332.4901913</v>
      </c>
      <c r="AN398" s="78"/>
      <c r="AO398" s="78"/>
      <c r="AP398" s="78">
        <v>5720354652.2530928</v>
      </c>
      <c r="AQ398" s="79"/>
      <c r="AR398" s="78">
        <v>23084</v>
      </c>
      <c r="AS398" s="78">
        <v>7258</v>
      </c>
      <c r="AT398" s="78">
        <v>0</v>
      </c>
      <c r="AU398" s="78">
        <v>16</v>
      </c>
      <c r="AV398" s="78">
        <v>0</v>
      </c>
      <c r="AW398" s="78">
        <v>2</v>
      </c>
      <c r="AX398" s="78"/>
      <c r="AY398" s="79"/>
      <c r="AZ398" s="78">
        <v>101092.2</v>
      </c>
      <c r="BA398" s="78">
        <v>333657.20000000013</v>
      </c>
      <c r="BB398" s="78">
        <v>0</v>
      </c>
      <c r="BC398" s="78">
        <v>1743.3</v>
      </c>
      <c r="BD398" s="78">
        <v>0</v>
      </c>
      <c r="BE398" s="78">
        <v>848</v>
      </c>
      <c r="BF398" s="78"/>
      <c r="BG398" s="79"/>
      <c r="BH398" s="78">
        <v>0</v>
      </c>
      <c r="BI398" s="78">
        <v>5.45</v>
      </c>
      <c r="BJ398" s="78">
        <v>788.96900000000005</v>
      </c>
      <c r="BK398" s="78">
        <v>0</v>
      </c>
      <c r="BL398" s="78">
        <v>147.00400000000002</v>
      </c>
      <c r="BM398" s="78">
        <v>0</v>
      </c>
      <c r="BN398" s="79"/>
      <c r="BO398" s="78">
        <v>0</v>
      </c>
      <c r="BP398" s="78">
        <v>1</v>
      </c>
      <c r="BQ398" s="78">
        <v>78</v>
      </c>
      <c r="BR398" s="78">
        <v>0</v>
      </c>
      <c r="BS398" s="78">
        <v>27</v>
      </c>
      <c r="BT398" s="78">
        <v>0</v>
      </c>
      <c r="BU398"/>
      <c r="BV398" s="77">
        <v>930.95699999999999</v>
      </c>
      <c r="BW398" s="77">
        <v>0</v>
      </c>
      <c r="BX398" s="77">
        <v>0</v>
      </c>
      <c r="BY398" s="77">
        <v>0</v>
      </c>
      <c r="BZ398" s="77">
        <v>5.8490000000000002</v>
      </c>
      <c r="CA398" s="77">
        <v>0</v>
      </c>
      <c r="CB398" s="77">
        <v>0</v>
      </c>
      <c r="CC398" s="77">
        <v>4.617</v>
      </c>
      <c r="CD398" s="77">
        <v>0</v>
      </c>
    </row>
    <row r="399" spans="1:82">
      <c r="A399" s="77" t="s">
        <v>1986</v>
      </c>
      <c r="B399" s="77">
        <v>319</v>
      </c>
      <c r="C399" s="77">
        <v>13</v>
      </c>
      <c r="D399" s="77">
        <v>19</v>
      </c>
      <c r="E399" s="77">
        <v>2016</v>
      </c>
      <c r="F399" s="77" t="s">
        <v>156</v>
      </c>
      <c r="G399" s="77" t="s">
        <v>1593</v>
      </c>
      <c r="H399" s="77" t="s">
        <v>1594</v>
      </c>
      <c r="I399" s="158"/>
      <c r="J399" s="78">
        <v>1160.5817416854175</v>
      </c>
      <c r="K399" s="78">
        <v>71.760147548102339</v>
      </c>
      <c r="L399" s="78">
        <v>104.68268110679412</v>
      </c>
      <c r="M399" s="78">
        <v>1216.6599082208152</v>
      </c>
      <c r="N399" s="78">
        <v>1179.8082450804138</v>
      </c>
      <c r="O399" s="78">
        <v>966.00032648982756</v>
      </c>
      <c r="P399" s="78">
        <v>828.02825072456187</v>
      </c>
      <c r="Q399" s="78">
        <v>59.664074670471727</v>
      </c>
      <c r="R399" s="78">
        <v>0</v>
      </c>
      <c r="S399" s="78">
        <v>116.99180623257</v>
      </c>
      <c r="T399" s="79"/>
      <c r="U399" s="78">
        <v>225041916</v>
      </c>
      <c r="V399" s="78">
        <v>26700</v>
      </c>
      <c r="W399" s="78">
        <v>3119</v>
      </c>
      <c r="X399" s="78">
        <v>292292</v>
      </c>
      <c r="Y399" s="78">
        <v>356363</v>
      </c>
      <c r="Z399" s="78">
        <v>568138</v>
      </c>
      <c r="AA399" s="78">
        <v>170421</v>
      </c>
      <c r="AB399" s="78">
        <v>844717</v>
      </c>
      <c r="AC399" s="78">
        <v>0</v>
      </c>
      <c r="AD399" s="78">
        <v>116.99180623257</v>
      </c>
      <c r="AE399" s="79"/>
      <c r="AF399" s="78">
        <v>1746050190.907778</v>
      </c>
      <c r="AG399" s="78">
        <v>53910306.950229026</v>
      </c>
      <c r="AH399" s="78">
        <v>17926363.592660438</v>
      </c>
      <c r="AI399" s="78">
        <v>1871607731.5371709</v>
      </c>
      <c r="AJ399" s="78">
        <v>1614930822.4468479</v>
      </c>
      <c r="AK399" s="78"/>
      <c r="AL399" s="78"/>
      <c r="AM399" s="78">
        <v>115854859.3806289</v>
      </c>
      <c r="AN399" s="78"/>
      <c r="AO399" s="78"/>
      <c r="AP399" s="78">
        <v>5420280274.8153152</v>
      </c>
      <c r="AQ399" s="79"/>
      <c r="AR399" s="78">
        <v>24616</v>
      </c>
      <c r="AS399" s="78">
        <v>8467</v>
      </c>
      <c r="AT399" s="78">
        <v>0</v>
      </c>
      <c r="AU399" s="78">
        <v>18</v>
      </c>
      <c r="AV399" s="78">
        <v>0</v>
      </c>
      <c r="AW399" s="78">
        <v>2</v>
      </c>
      <c r="AX399" s="78"/>
      <c r="AY399" s="79"/>
      <c r="AZ399" s="78">
        <v>109291.5</v>
      </c>
      <c r="BA399" s="78">
        <v>383714.7</v>
      </c>
      <c r="BB399" s="78">
        <v>0</v>
      </c>
      <c r="BC399" s="78">
        <v>1766.3</v>
      </c>
      <c r="BD399" s="78">
        <v>0</v>
      </c>
      <c r="BE399" s="78">
        <v>848</v>
      </c>
      <c r="BF399" s="78"/>
      <c r="BG399" s="79"/>
      <c r="BH399" s="78">
        <v>0</v>
      </c>
      <c r="BI399" s="78">
        <v>5.4880000000000004</v>
      </c>
      <c r="BJ399" s="78">
        <v>795.471</v>
      </c>
      <c r="BK399" s="78">
        <v>0</v>
      </c>
      <c r="BL399" s="78">
        <v>160.67800000000003</v>
      </c>
      <c r="BM399" s="78">
        <v>0</v>
      </c>
      <c r="BN399" s="79"/>
      <c r="BO399" s="78">
        <v>0</v>
      </c>
      <c r="BP399" s="78">
        <v>1</v>
      </c>
      <c r="BQ399" s="78">
        <v>81</v>
      </c>
      <c r="BR399" s="78">
        <v>0</v>
      </c>
      <c r="BS399" s="78">
        <v>29</v>
      </c>
      <c r="BT399" s="78">
        <v>0</v>
      </c>
      <c r="BU399"/>
      <c r="BV399" s="77">
        <v>949.79300000000001</v>
      </c>
      <c r="BW399" s="77">
        <v>0</v>
      </c>
      <c r="BX399" s="77">
        <v>0</v>
      </c>
      <c r="BY399" s="77">
        <v>0</v>
      </c>
      <c r="BZ399" s="77">
        <v>5.6879999999999997</v>
      </c>
      <c r="CA399" s="77">
        <v>0</v>
      </c>
      <c r="CB399" s="77">
        <v>0</v>
      </c>
      <c r="CC399" s="77">
        <v>6.1559999999999997</v>
      </c>
      <c r="CD399" s="77">
        <v>0</v>
      </c>
    </row>
    <row r="400" spans="1:82">
      <c r="A400" s="77" t="s">
        <v>1987</v>
      </c>
      <c r="B400" s="77">
        <v>320</v>
      </c>
      <c r="C400" s="77">
        <v>14</v>
      </c>
      <c r="D400" s="77">
        <v>19</v>
      </c>
      <c r="E400" s="77">
        <v>2017</v>
      </c>
      <c r="F400" s="77" t="s">
        <v>157</v>
      </c>
      <c r="G400" s="77" t="s">
        <v>1593</v>
      </c>
      <c r="H400" s="77" t="s">
        <v>1594</v>
      </c>
      <c r="I400" s="158"/>
      <c r="J400" s="78">
        <v>1096.6877939264905</v>
      </c>
      <c r="K400" s="78">
        <v>71.83564634535395</v>
      </c>
      <c r="L400" s="78">
        <v>97.591409136516177</v>
      </c>
      <c r="M400" s="78">
        <v>1229.6890724994589</v>
      </c>
      <c r="N400" s="78">
        <v>1281.3674122196346</v>
      </c>
      <c r="O400" s="78">
        <v>956.03789586078699</v>
      </c>
      <c r="P400" s="78">
        <v>817.98883937448852</v>
      </c>
      <c r="Q400" s="78">
        <v>57.2939119007237</v>
      </c>
      <c r="R400" s="78">
        <v>0</v>
      </c>
      <c r="S400" s="78">
        <v>112.66931154898202</v>
      </c>
      <c r="T400" s="79"/>
      <c r="U400" s="78">
        <v>253247534</v>
      </c>
      <c r="V400" s="78">
        <v>26700</v>
      </c>
      <c r="W400" s="78">
        <v>3119</v>
      </c>
      <c r="X400" s="78">
        <v>292292</v>
      </c>
      <c r="Y400" s="78">
        <v>358393</v>
      </c>
      <c r="Z400" s="78">
        <v>571606</v>
      </c>
      <c r="AA400" s="78">
        <v>169428</v>
      </c>
      <c r="AB400" s="78">
        <v>838823</v>
      </c>
      <c r="AC400" s="78">
        <v>0</v>
      </c>
      <c r="AD400" s="78">
        <v>112.66931154898199</v>
      </c>
      <c r="AE400" s="79"/>
      <c r="AF400" s="78">
        <v>1720908142.0684669</v>
      </c>
      <c r="AG400" s="78">
        <v>54773218.35825333</v>
      </c>
      <c r="AH400" s="78">
        <v>21446027.953700501</v>
      </c>
      <c r="AI400" s="78">
        <v>1944197933.88872</v>
      </c>
      <c r="AJ400" s="78">
        <v>1848133326.892669</v>
      </c>
      <c r="AK400" s="78"/>
      <c r="AL400" s="78"/>
      <c r="AM400" s="78">
        <v>115226500.20704</v>
      </c>
      <c r="AN400" s="78"/>
      <c r="AO400" s="78"/>
      <c r="AP400" s="78">
        <v>5704685149.3688498</v>
      </c>
      <c r="AQ400" s="79"/>
      <c r="AR400" s="78">
        <v>25856</v>
      </c>
      <c r="AS400" s="78">
        <v>9366</v>
      </c>
      <c r="AT400" s="78">
        <v>0</v>
      </c>
      <c r="AU400" s="78">
        <v>20</v>
      </c>
      <c r="AV400" s="78">
        <v>0</v>
      </c>
      <c r="AW400" s="78">
        <v>3</v>
      </c>
      <c r="AX400" s="78"/>
      <c r="AY400" s="79"/>
      <c r="AZ400" s="78">
        <v>115975.1</v>
      </c>
      <c r="BA400" s="78">
        <v>415885.09999999992</v>
      </c>
      <c r="BB400" s="78">
        <v>0</v>
      </c>
      <c r="BC400" s="78">
        <v>2031.3</v>
      </c>
      <c r="BD400" s="78">
        <v>0</v>
      </c>
      <c r="BE400" s="78">
        <v>4698</v>
      </c>
      <c r="BF400" s="78"/>
      <c r="BG400" s="79"/>
      <c r="BH400" s="78">
        <v>0</v>
      </c>
      <c r="BI400" s="78">
        <v>5.71</v>
      </c>
      <c r="BJ400" s="78">
        <v>840.50699999999995</v>
      </c>
      <c r="BK400" s="78">
        <v>0</v>
      </c>
      <c r="BL400" s="78">
        <v>157.79900000000001</v>
      </c>
      <c r="BM400" s="78">
        <v>0</v>
      </c>
      <c r="BN400" s="79"/>
      <c r="BO400" s="78">
        <v>0</v>
      </c>
      <c r="BP400" s="78">
        <v>1</v>
      </c>
      <c r="BQ400" s="78">
        <v>82</v>
      </c>
      <c r="BR400" s="78">
        <v>0</v>
      </c>
      <c r="BS400" s="78">
        <v>28</v>
      </c>
      <c r="BT400" s="78">
        <v>0</v>
      </c>
      <c r="BU400"/>
      <c r="BV400" s="77">
        <v>985.19500000000005</v>
      </c>
      <c r="BW400" s="77">
        <v>0</v>
      </c>
      <c r="BX400" s="77">
        <v>0</v>
      </c>
      <c r="BY400" s="77">
        <v>0</v>
      </c>
      <c r="BZ400" s="77">
        <v>5.9409999999999998</v>
      </c>
      <c r="CA400" s="77">
        <v>0</v>
      </c>
      <c r="CB400" s="77">
        <v>3.544</v>
      </c>
      <c r="CC400" s="77">
        <v>9.3360000000000003</v>
      </c>
      <c r="CD400" s="77">
        <v>0</v>
      </c>
    </row>
    <row r="401" spans="1:82">
      <c r="A401" s="77" t="s">
        <v>1988</v>
      </c>
      <c r="B401" s="77">
        <v>321</v>
      </c>
      <c r="C401" s="77">
        <v>15</v>
      </c>
      <c r="D401" s="77">
        <v>19</v>
      </c>
      <c r="E401" s="77">
        <v>2018</v>
      </c>
      <c r="F401" s="77" t="s">
        <v>184</v>
      </c>
      <c r="G401" s="77" t="s">
        <v>1593</v>
      </c>
      <c r="H401" s="77" t="s">
        <v>1594</v>
      </c>
      <c r="I401" s="158"/>
      <c r="J401" s="78">
        <v>1104.1168069401654</v>
      </c>
      <c r="K401" s="78">
        <v>68.586687777322439</v>
      </c>
      <c r="L401" s="78">
        <v>86.359499919916288</v>
      </c>
      <c r="M401" s="78">
        <v>1142.9978446659154</v>
      </c>
      <c r="N401" s="78">
        <v>1188.0367192482543</v>
      </c>
      <c r="O401" s="78">
        <v>942.13781091955809</v>
      </c>
      <c r="P401" s="78">
        <v>808.71355152715068</v>
      </c>
      <c r="Q401" s="78">
        <v>52.781593233195103</v>
      </c>
      <c r="R401" s="78">
        <v>0</v>
      </c>
      <c r="S401" s="78">
        <v>117.15724780966197</v>
      </c>
      <c r="T401" s="79"/>
      <c r="U401" s="78">
        <v>258795129</v>
      </c>
      <c r="V401" s="78">
        <v>26700</v>
      </c>
      <c r="W401" s="78">
        <v>3119</v>
      </c>
      <c r="X401" s="78">
        <v>292292</v>
      </c>
      <c r="Y401" s="78">
        <v>360354</v>
      </c>
      <c r="Z401" s="78">
        <v>574081</v>
      </c>
      <c r="AA401" s="78">
        <v>169191</v>
      </c>
      <c r="AB401" s="78">
        <v>832769</v>
      </c>
      <c r="AC401" s="78">
        <v>0</v>
      </c>
      <c r="AD401" s="78">
        <v>117.157247809662</v>
      </c>
      <c r="AE401" s="79"/>
      <c r="AF401" s="78">
        <v>1688990833.63726</v>
      </c>
      <c r="AG401" s="78">
        <v>49431006.076122612</v>
      </c>
      <c r="AH401" s="78">
        <v>20042057.40057328</v>
      </c>
      <c r="AI401" s="78">
        <v>1784612587.805984</v>
      </c>
      <c r="AJ401" s="78">
        <v>1660356906.2533939</v>
      </c>
      <c r="AK401" s="78"/>
      <c r="AL401" s="78"/>
      <c r="AM401" s="78">
        <v>114631577.8162291</v>
      </c>
      <c r="AN401" s="78"/>
      <c r="AO401" s="78"/>
      <c r="AP401" s="78">
        <v>5318064968.989563</v>
      </c>
      <c r="AQ401" s="79"/>
      <c r="AR401" s="78">
        <v>28634</v>
      </c>
      <c r="AS401" s="78">
        <v>10266</v>
      </c>
      <c r="AT401" s="78">
        <v>1</v>
      </c>
      <c r="AU401" s="78">
        <v>22</v>
      </c>
      <c r="AV401" s="78">
        <v>0</v>
      </c>
      <c r="AW401" s="78">
        <v>4</v>
      </c>
      <c r="AX401" s="78"/>
      <c r="AY401" s="79"/>
      <c r="AZ401" s="78">
        <v>129073.0999999996</v>
      </c>
      <c r="BA401" s="78">
        <v>456270.2</v>
      </c>
      <c r="BB401" s="78">
        <v>13</v>
      </c>
      <c r="BC401" s="78">
        <v>23331.3</v>
      </c>
      <c r="BD401" s="78">
        <v>0</v>
      </c>
      <c r="BE401" s="78">
        <v>19198</v>
      </c>
      <c r="BF401" s="78"/>
      <c r="BG401" s="79"/>
      <c r="BH401" s="78">
        <v>0</v>
      </c>
      <c r="BI401" s="78">
        <v>6.992</v>
      </c>
      <c r="BJ401" s="78">
        <v>850.11099999999999</v>
      </c>
      <c r="BK401" s="78">
        <v>0</v>
      </c>
      <c r="BL401" s="78">
        <v>148.994</v>
      </c>
      <c r="BM401" s="78">
        <v>0</v>
      </c>
      <c r="BN401" s="79"/>
      <c r="BO401" s="78">
        <v>0</v>
      </c>
      <c r="BP401" s="78">
        <v>1</v>
      </c>
      <c r="BQ401" s="78">
        <v>83</v>
      </c>
      <c r="BR401" s="78">
        <v>0</v>
      </c>
      <c r="BS401" s="78">
        <v>27</v>
      </c>
      <c r="BT401" s="78">
        <v>0</v>
      </c>
      <c r="BU401"/>
      <c r="BV401" s="77">
        <v>988.61099999999999</v>
      </c>
      <c r="BW401" s="77">
        <v>0</v>
      </c>
      <c r="BX401" s="77">
        <v>0</v>
      </c>
      <c r="BY401" s="77">
        <v>0</v>
      </c>
      <c r="BZ401" s="77">
        <v>5.6870000000000003</v>
      </c>
      <c r="CA401" s="77">
        <v>0</v>
      </c>
      <c r="CB401" s="77">
        <v>0</v>
      </c>
      <c r="CC401" s="77">
        <v>11.798999999999999</v>
      </c>
      <c r="CD401" s="77">
        <v>0</v>
      </c>
    </row>
    <row r="402" spans="1:82">
      <c r="A402" s="77" t="s">
        <v>1989</v>
      </c>
      <c r="B402" s="77">
        <v>322</v>
      </c>
      <c r="C402" s="77">
        <v>16</v>
      </c>
      <c r="D402" s="77">
        <v>19</v>
      </c>
      <c r="E402" s="77">
        <v>2019</v>
      </c>
      <c r="F402" s="77" t="s">
        <v>159</v>
      </c>
      <c r="G402" s="77" t="s">
        <v>1593</v>
      </c>
      <c r="H402" s="77" t="s">
        <v>1594</v>
      </c>
      <c r="I402" s="158"/>
      <c r="J402" s="78">
        <v>1057.3351958006199</v>
      </c>
      <c r="K402" s="78">
        <v>61.878007075059223</v>
      </c>
      <c r="L402" s="78">
        <v>87.051603387691799</v>
      </c>
      <c r="M402" s="78">
        <v>1110.952004747068</v>
      </c>
      <c r="N402" s="78">
        <v>1045.0887855594808</v>
      </c>
      <c r="O402" s="78">
        <v>919.54213644473111</v>
      </c>
      <c r="P402" s="78">
        <v>797.64849567907152</v>
      </c>
      <c r="Q402" s="78">
        <v>51.008371560438803</v>
      </c>
      <c r="R402" s="78">
        <v>0</v>
      </c>
      <c r="S402" s="78">
        <v>114.1584875309846</v>
      </c>
      <c r="T402" s="79"/>
      <c r="U402" s="78">
        <v>248197927</v>
      </c>
      <c r="V402" s="78">
        <v>26700</v>
      </c>
      <c r="W402" s="78">
        <v>3119</v>
      </c>
      <c r="X402" s="78">
        <v>292292</v>
      </c>
      <c r="Y402" s="78">
        <v>362579</v>
      </c>
      <c r="Z402" s="78">
        <v>575695</v>
      </c>
      <c r="AA402" s="78">
        <v>165627</v>
      </c>
      <c r="AB402" s="78">
        <v>826579</v>
      </c>
      <c r="AC402" s="78">
        <v>0</v>
      </c>
      <c r="AD402" s="78">
        <v>114.1584875309846</v>
      </c>
      <c r="AE402" s="79"/>
      <c r="AF402" s="78">
        <v>1660160698.401608</v>
      </c>
      <c r="AG402" s="78">
        <v>46226628.526404016</v>
      </c>
      <c r="AH402" s="78">
        <v>21348117.427683629</v>
      </c>
      <c r="AI402" s="78">
        <v>1787088396.1578429</v>
      </c>
      <c r="AJ402" s="78">
        <v>1507340881.2887299</v>
      </c>
      <c r="AK402" s="78">
        <v>0</v>
      </c>
      <c r="AL402" s="78">
        <v>0</v>
      </c>
      <c r="AM402" s="78">
        <v>112573837.31661947</v>
      </c>
      <c r="AN402" s="78">
        <v>0</v>
      </c>
      <c r="AO402" s="78">
        <v>0</v>
      </c>
      <c r="AP402" s="78">
        <v>5134738559.1188879</v>
      </c>
      <c r="AQ402" s="79"/>
      <c r="AR402" s="78">
        <v>28841</v>
      </c>
      <c r="AS402" s="78">
        <v>11069</v>
      </c>
      <c r="AT402" s="78">
        <v>1</v>
      </c>
      <c r="AU402" s="78">
        <v>26</v>
      </c>
      <c r="AV402" s="78">
        <v>0</v>
      </c>
      <c r="AW402" s="78">
        <v>4</v>
      </c>
      <c r="AX402" s="78"/>
      <c r="AY402" s="79"/>
      <c r="AZ402" s="78">
        <v>132433.2999999999</v>
      </c>
      <c r="BA402" s="78">
        <v>487587.89999999979</v>
      </c>
      <c r="BB402" s="78">
        <v>12.8</v>
      </c>
      <c r="BC402" s="78">
        <v>45498.3</v>
      </c>
      <c r="BD402" s="78">
        <v>0</v>
      </c>
      <c r="BE402" s="78">
        <v>19373</v>
      </c>
      <c r="BF402" s="78"/>
      <c r="BG402" s="79"/>
      <c r="BH402" s="78">
        <v>0</v>
      </c>
      <c r="BI402" s="78">
        <v>5.9180000000000001</v>
      </c>
      <c r="BJ402" s="78">
        <v>813.08199999999999</v>
      </c>
      <c r="BK402" s="78">
        <v>0</v>
      </c>
      <c r="BL402" s="78">
        <v>171.94799999999998</v>
      </c>
      <c r="BM402" s="78">
        <v>0</v>
      </c>
      <c r="BN402" s="79"/>
      <c r="BO402" s="78">
        <v>0</v>
      </c>
      <c r="BP402" s="78">
        <v>1</v>
      </c>
      <c r="BQ402" s="78">
        <v>84</v>
      </c>
      <c r="BR402" s="78">
        <v>0</v>
      </c>
      <c r="BS402" s="78">
        <v>27</v>
      </c>
      <c r="BT402" s="78">
        <v>0</v>
      </c>
      <c r="BU402"/>
      <c r="BV402" s="77">
        <v>939.06799999999998</v>
      </c>
      <c r="BW402" s="77">
        <v>0</v>
      </c>
      <c r="BX402" s="77">
        <v>38.029000000000003</v>
      </c>
      <c r="BY402" s="77">
        <v>0</v>
      </c>
      <c r="BZ402" s="77">
        <v>0</v>
      </c>
      <c r="CA402" s="77">
        <v>0</v>
      </c>
      <c r="CB402" s="77">
        <v>0</v>
      </c>
      <c r="CC402" s="77">
        <v>13.851000000000001</v>
      </c>
      <c r="CD402" s="77">
        <v>0</v>
      </c>
    </row>
    <row r="403" spans="1:82">
      <c r="A403" s="77" t="s">
        <v>1990</v>
      </c>
      <c r="B403" s="77">
        <v>323</v>
      </c>
      <c r="C403" s="77">
        <v>17</v>
      </c>
      <c r="D403" s="77">
        <v>19</v>
      </c>
      <c r="E403" s="77">
        <v>2020</v>
      </c>
      <c r="F403" s="77" t="s">
        <v>160</v>
      </c>
      <c r="G403" s="77" t="s">
        <v>1593</v>
      </c>
      <c r="H403" s="77" t="s">
        <v>1594</v>
      </c>
      <c r="I403" s="158"/>
      <c r="J403" s="78">
        <v>1013.247920749313</v>
      </c>
      <c r="K403" s="78">
        <v>66.808635272974058</v>
      </c>
      <c r="L403" s="78">
        <v>95.250217043302825</v>
      </c>
      <c r="M403" s="78">
        <v>1096.3558297750396</v>
      </c>
      <c r="N403" s="78">
        <v>1035.3975050319575</v>
      </c>
      <c r="O403" s="78">
        <v>808.93059904811059</v>
      </c>
      <c r="P403" s="78">
        <v>752.70565697693735</v>
      </c>
      <c r="Q403" s="78">
        <v>48.412296218512701</v>
      </c>
      <c r="R403" s="78">
        <v>0</v>
      </c>
      <c r="S403" s="78">
        <v>94.243305640473949</v>
      </c>
      <c r="T403" s="79"/>
      <c r="U403" s="78">
        <v>253021988</v>
      </c>
      <c r="V403" s="78">
        <v>24956</v>
      </c>
      <c r="W403" s="78">
        <v>3783</v>
      </c>
      <c r="X403" s="78">
        <v>294728</v>
      </c>
      <c r="Y403" s="78">
        <v>365136</v>
      </c>
      <c r="Z403" s="78">
        <v>578040</v>
      </c>
      <c r="AA403" s="78">
        <v>166125</v>
      </c>
      <c r="AB403" s="78">
        <v>821094</v>
      </c>
      <c r="AC403" s="78">
        <v>0</v>
      </c>
      <c r="AD403" s="78">
        <v>94.243305640473949</v>
      </c>
      <c r="AE403" s="79"/>
      <c r="AF403" s="78">
        <v>1637593475.7960331</v>
      </c>
      <c r="AG403" s="78">
        <v>51138668.980563</v>
      </c>
      <c r="AH403" s="78">
        <v>24747686.198076379</v>
      </c>
      <c r="AI403" s="78">
        <v>1797136025.560452</v>
      </c>
      <c r="AJ403" s="78">
        <v>1624961975.914732</v>
      </c>
      <c r="AK403" s="78">
        <v>0</v>
      </c>
      <c r="AL403" s="78">
        <v>0</v>
      </c>
      <c r="AM403" s="78">
        <v>107161889.54460934</v>
      </c>
      <c r="AN403" s="78">
        <v>0</v>
      </c>
      <c r="AO403" s="78">
        <v>0</v>
      </c>
      <c r="AP403" s="78">
        <v>5242739721.9944658</v>
      </c>
      <c r="AQ403" s="79"/>
      <c r="AR403" s="78">
        <v>30256</v>
      </c>
      <c r="AS403" s="78">
        <v>11564</v>
      </c>
      <c r="AT403" s="78">
        <v>1</v>
      </c>
      <c r="AU403" s="78">
        <v>29</v>
      </c>
      <c r="AV403" s="78">
        <v>0</v>
      </c>
      <c r="AW403" s="78">
        <v>4</v>
      </c>
      <c r="AX403" s="78"/>
      <c r="AY403" s="79"/>
      <c r="AZ403" s="78">
        <v>141110.1999999999</v>
      </c>
      <c r="BA403" s="78">
        <v>555111.29999999958</v>
      </c>
      <c r="BB403" s="78">
        <v>12.8</v>
      </c>
      <c r="BC403" s="78">
        <v>46337.2</v>
      </c>
      <c r="BD403" s="78">
        <v>0</v>
      </c>
      <c r="BE403" s="78">
        <v>19373</v>
      </c>
      <c r="BF403" s="78"/>
      <c r="BG403" s="79"/>
      <c r="BH403" s="78">
        <v>0</v>
      </c>
      <c r="BI403" s="78">
        <v>5.6210000000000004</v>
      </c>
      <c r="BJ403" s="78">
        <v>826.91099999999994</v>
      </c>
      <c r="BK403" s="78">
        <v>0</v>
      </c>
      <c r="BL403" s="78">
        <v>160.95099999999999</v>
      </c>
      <c r="BM403" s="78">
        <v>0</v>
      </c>
      <c r="BN403" s="79"/>
      <c r="BO403" s="78">
        <v>0</v>
      </c>
      <c r="BP403" s="78">
        <v>1</v>
      </c>
      <c r="BQ403" s="78">
        <v>84</v>
      </c>
      <c r="BR403" s="78">
        <v>0</v>
      </c>
      <c r="BS403" s="78">
        <v>27</v>
      </c>
      <c r="BT403" s="78">
        <v>0</v>
      </c>
      <c r="BU403"/>
      <c r="BV403" s="77">
        <v>928.43299999999999</v>
      </c>
      <c r="BW403" s="77">
        <v>0</v>
      </c>
      <c r="BX403" s="77">
        <v>39.912999999999997</v>
      </c>
      <c r="BY403" s="77">
        <v>0</v>
      </c>
      <c r="BZ403" s="77">
        <v>0</v>
      </c>
      <c r="CA403" s="77">
        <v>0</v>
      </c>
      <c r="CB403" s="77">
        <v>0</v>
      </c>
      <c r="CC403" s="77">
        <v>25.137</v>
      </c>
      <c r="CD403" s="77">
        <v>0</v>
      </c>
    </row>
    <row r="404" spans="1:82">
      <c r="A404" s="77" t="s">
        <v>1991</v>
      </c>
      <c r="B404" s="77">
        <v>323</v>
      </c>
      <c r="C404" s="77">
        <v>18</v>
      </c>
      <c r="D404" s="77">
        <v>19</v>
      </c>
      <c r="E404" s="77">
        <v>2021</v>
      </c>
      <c r="F404" s="77" t="s">
        <v>161</v>
      </c>
      <c r="G404" s="77" t="s">
        <v>1593</v>
      </c>
      <c r="H404" s="77" t="s">
        <v>1594</v>
      </c>
      <c r="I404" s="158"/>
      <c r="J404" s="78">
        <v>1018.3745804392626</v>
      </c>
      <c r="K404" s="78">
        <v>69.896701701713297</v>
      </c>
      <c r="L404" s="78">
        <v>86.416592776160314</v>
      </c>
      <c r="M404" s="78">
        <v>1227.6695300232248</v>
      </c>
      <c r="N404" s="78">
        <v>1036.755479626225</v>
      </c>
      <c r="O404" s="78">
        <v>786.16212573472251</v>
      </c>
      <c r="P404" s="78">
        <v>776.49498066104616</v>
      </c>
      <c r="Q404" s="78">
        <v>47.663731252822899</v>
      </c>
      <c r="R404" s="78">
        <v>0</v>
      </c>
      <c r="S404" s="78">
        <v>110.29263832651002</v>
      </c>
      <c r="T404" s="79"/>
      <c r="U404" s="78">
        <v>271110632</v>
      </c>
      <c r="V404" s="78">
        <v>24956</v>
      </c>
      <c r="W404" s="78">
        <v>3783</v>
      </c>
      <c r="X404" s="78">
        <v>294728</v>
      </c>
      <c r="Y404" s="78">
        <v>367594</v>
      </c>
      <c r="Z404" s="78">
        <v>578428</v>
      </c>
      <c r="AA404" s="78">
        <v>167110</v>
      </c>
      <c r="AB404" s="78">
        <v>816340</v>
      </c>
      <c r="AC404" s="78">
        <v>0</v>
      </c>
      <c r="AD404" s="78">
        <v>110.29263832651002</v>
      </c>
      <c r="AE404" s="79"/>
      <c r="AF404" s="78">
        <v>1638379985.622169</v>
      </c>
      <c r="AG404" s="78">
        <v>49465923.872115709</v>
      </c>
      <c r="AH404" s="78">
        <v>21717292.667952642</v>
      </c>
      <c r="AI404" s="78">
        <v>1990384905.059454</v>
      </c>
      <c r="AJ404" s="78">
        <v>1444694542.379775</v>
      </c>
      <c r="AK404" s="78">
        <v>0</v>
      </c>
      <c r="AL404" s="78">
        <v>0</v>
      </c>
      <c r="AM404" s="78">
        <v>107155962.17302184</v>
      </c>
      <c r="AN404" s="78">
        <v>0</v>
      </c>
      <c r="AO404" s="78">
        <v>0</v>
      </c>
      <c r="AP404" s="78">
        <v>5251798611.7744884</v>
      </c>
      <c r="AQ404" s="79"/>
      <c r="AR404" s="78">
        <v>33112</v>
      </c>
      <c r="AS404" s="78">
        <v>11766</v>
      </c>
      <c r="AT404" s="78">
        <v>1</v>
      </c>
      <c r="AU404" s="78">
        <v>37</v>
      </c>
      <c r="AV404" s="78">
        <v>0</v>
      </c>
      <c r="AW404" s="78">
        <v>6</v>
      </c>
      <c r="AX404" s="78"/>
      <c r="AY404" s="79"/>
      <c r="AZ404" s="78">
        <v>155815.49999999729</v>
      </c>
      <c r="BA404" s="78">
        <v>584404.00000000128</v>
      </c>
      <c r="BB404" s="78">
        <v>12.8</v>
      </c>
      <c r="BC404" s="78">
        <v>69081.8</v>
      </c>
      <c r="BD404" s="78">
        <v>0</v>
      </c>
      <c r="BE404" s="78">
        <v>20198</v>
      </c>
      <c r="BF404" s="78"/>
      <c r="BG404" s="79"/>
      <c r="BH404" s="78">
        <v>0</v>
      </c>
      <c r="BI404" s="78">
        <v>5.3129999999999997</v>
      </c>
      <c r="BJ404" s="78">
        <v>878.09299999999996</v>
      </c>
      <c r="BK404" s="78">
        <v>0</v>
      </c>
      <c r="BL404" s="78">
        <v>171.541</v>
      </c>
      <c r="BM404" s="78">
        <v>0</v>
      </c>
      <c r="BN404" s="79"/>
      <c r="BO404" s="78">
        <v>0</v>
      </c>
      <c r="BP404" s="78">
        <v>1</v>
      </c>
      <c r="BQ404" s="78">
        <v>89</v>
      </c>
      <c r="BR404" s="78">
        <v>0</v>
      </c>
      <c r="BS404" s="78">
        <v>25</v>
      </c>
      <c r="BT404" s="78">
        <v>0</v>
      </c>
      <c r="BU404"/>
      <c r="BV404" s="77">
        <v>976.41700000000003</v>
      </c>
      <c r="BW404" s="77">
        <v>0</v>
      </c>
      <c r="BX404" s="77">
        <v>39.578000000000003</v>
      </c>
      <c r="BY404" s="77">
        <v>0</v>
      </c>
      <c r="BZ404" s="77">
        <v>5.5049999999999999</v>
      </c>
      <c r="CA404" s="77">
        <v>0</v>
      </c>
      <c r="CB404" s="77">
        <v>0</v>
      </c>
      <c r="CC404" s="77">
        <v>33.447000000000003</v>
      </c>
      <c r="CD404" s="77">
        <v>0</v>
      </c>
    </row>
    <row r="405" spans="1:82">
      <c r="A405" s="77" t="s">
        <v>1992</v>
      </c>
      <c r="B405" s="77">
        <v>323</v>
      </c>
      <c r="C405" s="77">
        <v>19</v>
      </c>
      <c r="D405" s="77">
        <v>19</v>
      </c>
      <c r="E405" s="77">
        <v>2022</v>
      </c>
      <c r="F405" s="77" t="s">
        <v>162</v>
      </c>
      <c r="G405" s="77" t="s">
        <v>1593</v>
      </c>
      <c r="H405" s="77" t="s">
        <v>1594</v>
      </c>
      <c r="I405" s="158"/>
      <c r="J405" s="78">
        <v>1057.735901644153</v>
      </c>
      <c r="K405" s="78">
        <v>66.455038810330095</v>
      </c>
      <c r="L405" s="78">
        <v>70.347485121471948</v>
      </c>
      <c r="M405" s="78">
        <v>1117.9342783704014</v>
      </c>
      <c r="N405" s="78">
        <v>1132.9780922248231</v>
      </c>
      <c r="O405" s="78">
        <v>829.84409252977014</v>
      </c>
      <c r="P405" s="78">
        <v>771.78314709431208</v>
      </c>
      <c r="Q405" s="78">
        <v>47.838517068894276</v>
      </c>
      <c r="R405" s="78">
        <v>0</v>
      </c>
      <c r="S405" s="78">
        <v>105.25618813368771</v>
      </c>
      <c r="T405" s="79"/>
      <c r="U405" s="78">
        <v>290474591</v>
      </c>
      <c r="V405" s="78">
        <v>24956</v>
      </c>
      <c r="W405" s="78">
        <v>3783</v>
      </c>
      <c r="X405" s="78">
        <v>294728</v>
      </c>
      <c r="Y405" s="78">
        <v>371974</v>
      </c>
      <c r="Z405" s="78">
        <v>580105</v>
      </c>
      <c r="AA405" s="78">
        <v>168628</v>
      </c>
      <c r="AB405" s="78">
        <v>812615</v>
      </c>
      <c r="AC405" s="78">
        <v>0</v>
      </c>
      <c r="AD405" s="78">
        <v>105.25618813368771</v>
      </c>
      <c r="AE405" s="79"/>
      <c r="AF405" s="78">
        <v>1596883154.775929</v>
      </c>
      <c r="AG405" s="78">
        <v>49214236.675494559</v>
      </c>
      <c r="AH405" s="78">
        <v>21211103.533996649</v>
      </c>
      <c r="AI405" s="78">
        <v>1771949640.5753689</v>
      </c>
      <c r="AJ405" s="78">
        <v>1625174725.924751</v>
      </c>
      <c r="AK405" s="78">
        <v>0</v>
      </c>
      <c r="AL405" s="78">
        <v>0</v>
      </c>
      <c r="AM405" s="78">
        <v>104930776.34463823</v>
      </c>
      <c r="AN405" s="78">
        <v>0</v>
      </c>
      <c r="AO405" s="78">
        <v>0</v>
      </c>
      <c r="AP405" s="78">
        <v>5169363637.8301783</v>
      </c>
      <c r="AQ405" s="79"/>
      <c r="AR405" s="78">
        <v>34849</v>
      </c>
      <c r="AS405" s="78">
        <v>11877</v>
      </c>
      <c r="AT405" s="78">
        <v>1</v>
      </c>
      <c r="AU405" s="78">
        <v>39</v>
      </c>
      <c r="AV405" s="78">
        <v>0</v>
      </c>
      <c r="AW405" s="78">
        <v>7</v>
      </c>
      <c r="AX405" s="78"/>
      <c r="AY405" s="79"/>
      <c r="AZ405" s="78">
        <v>166724.19999999518</v>
      </c>
      <c r="BA405" s="78">
        <v>593133.80000000121</v>
      </c>
      <c r="BB405" s="78">
        <v>12.8</v>
      </c>
      <c r="BC405" s="78">
        <v>70971.8</v>
      </c>
      <c r="BD405" s="78">
        <v>0</v>
      </c>
      <c r="BE405" s="78">
        <v>20247</v>
      </c>
      <c r="BF405" s="78"/>
      <c r="BG405" s="79"/>
      <c r="BH405" s="78"/>
      <c r="BI405" s="78"/>
      <c r="BJ405" s="78"/>
      <c r="BK405" s="78"/>
      <c r="BL405" s="78"/>
      <c r="BM405" s="78"/>
      <c r="BN405" s="79"/>
      <c r="BO405" s="78"/>
      <c r="BP405" s="78"/>
      <c r="BQ405" s="78"/>
      <c r="BR405" s="78"/>
      <c r="BS405" s="78"/>
      <c r="BT405" s="78"/>
      <c r="BU405"/>
      <c r="BV405" s="77"/>
      <c r="BW405" s="77"/>
      <c r="BX405" s="77"/>
      <c r="BY405" s="77"/>
      <c r="BZ405" s="77"/>
      <c r="CA405" s="77"/>
      <c r="CB405" s="77"/>
      <c r="CC405" s="77"/>
      <c r="CD405" s="77"/>
    </row>
    <row r="406" spans="1:82">
      <c r="A406" s="77" t="s">
        <v>2544</v>
      </c>
      <c r="B406" s="77">
        <v>323</v>
      </c>
      <c r="C406" s="77">
        <v>20</v>
      </c>
      <c r="D406" s="77">
        <v>19</v>
      </c>
      <c r="E406" s="77">
        <v>2023</v>
      </c>
      <c r="F406" s="77" t="s">
        <v>2526</v>
      </c>
      <c r="G406" s="1029" t="s">
        <v>1593</v>
      </c>
      <c r="H406" s="77" t="s">
        <v>1594</v>
      </c>
      <c r="I406" s="158"/>
      <c r="J406" s="78"/>
      <c r="K406" s="78"/>
      <c r="L406" s="78"/>
      <c r="M406" s="78"/>
      <c r="N406" s="78"/>
      <c r="O406" s="78"/>
      <c r="P406" s="78"/>
      <c r="Q406" s="78"/>
      <c r="R406" s="78"/>
      <c r="S406" s="78"/>
      <c r="T406" s="79"/>
      <c r="U406" s="78"/>
      <c r="V406" s="78"/>
      <c r="W406" s="78"/>
      <c r="X406" s="78"/>
      <c r="Y406" s="78"/>
      <c r="Z406" s="78"/>
      <c r="AA406" s="78"/>
      <c r="AB406" s="78"/>
      <c r="AC406" s="78"/>
      <c r="AD406" s="78"/>
      <c r="AE406" s="79"/>
      <c r="AF406" s="78"/>
      <c r="AG406" s="78"/>
      <c r="AH406" s="78"/>
      <c r="AI406" s="78"/>
      <c r="AJ406" s="78"/>
      <c r="AK406" s="78"/>
      <c r="AL406" s="78"/>
      <c r="AM406" s="78"/>
      <c r="AN406" s="78"/>
      <c r="AO406" s="78"/>
      <c r="AP406" s="78"/>
      <c r="AQ406" s="79"/>
      <c r="AR406" s="78">
        <v>36531</v>
      </c>
      <c r="AS406" s="78">
        <v>11919</v>
      </c>
      <c r="AT406" s="78">
        <v>1</v>
      </c>
      <c r="AU406" s="78">
        <v>43</v>
      </c>
      <c r="AV406" s="78">
        <v>0</v>
      </c>
      <c r="AW406" s="78">
        <v>9</v>
      </c>
      <c r="AX406" s="78"/>
      <c r="AY406" s="79"/>
      <c r="AZ406" s="78">
        <v>176857.99999999269</v>
      </c>
      <c r="BA406" s="78">
        <v>596519.60000000149</v>
      </c>
      <c r="BB406" s="78">
        <v>12.8</v>
      </c>
      <c r="BC406" s="78">
        <v>75161.8</v>
      </c>
      <c r="BD406" s="78">
        <v>0</v>
      </c>
      <c r="BE406" s="78">
        <v>28326.92</v>
      </c>
      <c r="BF406" s="78"/>
      <c r="BG406" s="79"/>
      <c r="BH406" s="78"/>
      <c r="BI406" s="78"/>
      <c r="BJ406" s="78"/>
      <c r="BK406" s="78"/>
      <c r="BL406" s="78"/>
      <c r="BM406" s="78"/>
      <c r="BN406" s="79"/>
      <c r="BO406" s="78"/>
      <c r="BP406" s="78"/>
      <c r="BQ406" s="78"/>
      <c r="BR406" s="78"/>
      <c r="BS406" s="78"/>
      <c r="BT406" s="78"/>
      <c r="BU406"/>
      <c r="BV406" s="77"/>
      <c r="BW406" s="77"/>
      <c r="BX406" s="77"/>
      <c r="BY406" s="77"/>
      <c r="BZ406" s="77"/>
      <c r="CA406" s="77"/>
      <c r="CB406" s="77"/>
      <c r="CC406" s="77"/>
      <c r="CD406" s="77"/>
    </row>
    <row r="407" spans="1:82">
      <c r="A407" s="77" t="s">
        <v>2606</v>
      </c>
      <c r="B407" s="77">
        <v>323</v>
      </c>
      <c r="C407" s="77">
        <v>21</v>
      </c>
      <c r="D407" s="77">
        <v>19</v>
      </c>
      <c r="E407" s="77">
        <v>2024</v>
      </c>
      <c r="F407" s="77" t="s">
        <v>2588</v>
      </c>
      <c r="G407" s="1029" t="s">
        <v>1593</v>
      </c>
      <c r="H407" s="77" t="s">
        <v>1594</v>
      </c>
      <c r="I407" s="158"/>
      <c r="J407" s="78"/>
      <c r="K407" s="78"/>
      <c r="L407" s="78"/>
      <c r="M407" s="78"/>
      <c r="N407" s="78"/>
      <c r="O407" s="78"/>
      <c r="P407" s="78"/>
      <c r="Q407" s="78"/>
      <c r="R407" s="78"/>
      <c r="S407" s="78"/>
      <c r="T407" s="79"/>
      <c r="U407" s="78"/>
      <c r="V407" s="78"/>
      <c r="W407" s="78"/>
      <c r="X407" s="78"/>
      <c r="Y407" s="78"/>
      <c r="Z407" s="78"/>
      <c r="AA407" s="78"/>
      <c r="AB407" s="78"/>
      <c r="AC407" s="78"/>
      <c r="AD407" s="78"/>
      <c r="AE407" s="79"/>
      <c r="AF407" s="78"/>
      <c r="AG407" s="78"/>
      <c r="AH407" s="78"/>
      <c r="AI407" s="78"/>
      <c r="AJ407" s="78"/>
      <c r="AK407" s="78"/>
      <c r="AL407" s="78"/>
      <c r="AM407" s="78"/>
      <c r="AN407" s="78"/>
      <c r="AO407" s="78"/>
      <c r="AP407" s="78"/>
      <c r="AQ407" s="79"/>
      <c r="AR407" s="78"/>
      <c r="AS407" s="78"/>
      <c r="AT407" s="78"/>
      <c r="AU407" s="78"/>
      <c r="AV407" s="78"/>
      <c r="AW407" s="78"/>
      <c r="AX407" s="78"/>
      <c r="AY407" s="79"/>
      <c r="AZ407" s="78"/>
      <c r="BA407" s="78"/>
      <c r="BB407" s="78"/>
      <c r="BC407" s="78"/>
      <c r="BD407" s="78"/>
      <c r="BE407" s="78"/>
      <c r="BF407" s="78"/>
      <c r="BG407" s="79"/>
      <c r="BH407" s="78"/>
      <c r="BI407" s="78"/>
      <c r="BJ407" s="78"/>
      <c r="BK407" s="78"/>
      <c r="BL407" s="78"/>
      <c r="BM407" s="78"/>
      <c r="BN407" s="79"/>
      <c r="BO407" s="78"/>
      <c r="BP407" s="78"/>
      <c r="BQ407" s="78"/>
      <c r="BR407" s="78"/>
      <c r="BS407" s="78"/>
      <c r="BT407" s="78"/>
      <c r="BU407"/>
      <c r="BV407" s="77"/>
      <c r="BW407" s="77"/>
      <c r="BX407" s="77"/>
      <c r="BY407" s="77"/>
      <c r="BZ407" s="77"/>
      <c r="CA407" s="77"/>
      <c r="CB407" s="77"/>
      <c r="CC407" s="77"/>
      <c r="CD407" s="77"/>
    </row>
    <row r="408" spans="1:82">
      <c r="A408" s="77" t="s">
        <v>1993</v>
      </c>
      <c r="B408" s="77">
        <v>324</v>
      </c>
      <c r="C408" s="77">
        <v>1</v>
      </c>
      <c r="D408" s="77">
        <v>20</v>
      </c>
      <c r="E408" s="77">
        <v>1990</v>
      </c>
      <c r="F408" s="77" t="s">
        <v>788</v>
      </c>
      <c r="G408" s="77" t="s">
        <v>1595</v>
      </c>
      <c r="H408" s="77" t="s">
        <v>1596</v>
      </c>
      <c r="I408" s="158"/>
      <c r="J408" s="78">
        <v>4396.0148895070024</v>
      </c>
      <c r="K408" s="78">
        <v>374.44871415554218</v>
      </c>
      <c r="L408" s="78">
        <v>450.88330556960648</v>
      </c>
      <c r="M408" s="78">
        <v>1797.089894379244</v>
      </c>
      <c r="N408" s="78">
        <v>2642.2202577038879</v>
      </c>
      <c r="O408" s="78">
        <v>1850.134609782016</v>
      </c>
      <c r="P408" s="78">
        <v>2508.8680728282789</v>
      </c>
      <c r="Q408" s="78">
        <v>132.69181576787</v>
      </c>
      <c r="R408" s="78">
        <v>0</v>
      </c>
      <c r="S408" s="78">
        <v>119.61998</v>
      </c>
      <c r="T408" s="79"/>
      <c r="U408" s="78">
        <v>654466202</v>
      </c>
      <c r="V408" s="78">
        <v>109192</v>
      </c>
      <c r="W408" s="78">
        <v>6418</v>
      </c>
      <c r="X408" s="78">
        <v>618451</v>
      </c>
      <c r="Y408" s="78">
        <v>656694</v>
      </c>
      <c r="Z408" s="78">
        <v>760982</v>
      </c>
      <c r="AA408" s="78">
        <v>609181</v>
      </c>
      <c r="AB408" s="78">
        <v>2154465</v>
      </c>
      <c r="AC408" s="78">
        <v>0</v>
      </c>
      <c r="AD408" s="78">
        <v>119.61998</v>
      </c>
      <c r="AE408" s="79"/>
      <c r="AF408" s="78"/>
      <c r="AG408" s="78"/>
      <c r="AH408" s="78"/>
      <c r="AI408" s="78"/>
      <c r="AJ408" s="78"/>
      <c r="AK408" s="78"/>
      <c r="AL408" s="78"/>
      <c r="AM408" s="78"/>
      <c r="AN408" s="78"/>
      <c r="AO408" s="78"/>
      <c r="AP408" s="78"/>
      <c r="AQ408" s="79"/>
      <c r="AR408" s="78"/>
      <c r="AS408" s="78"/>
      <c r="AT408" s="78"/>
      <c r="AU408" s="78"/>
      <c r="AV408" s="78"/>
      <c r="AW408" s="78"/>
      <c r="AX408" s="78"/>
      <c r="AY408" s="79"/>
      <c r="AZ408" s="78"/>
      <c r="BA408" s="78"/>
      <c r="BB408" s="78"/>
      <c r="BC408" s="78"/>
      <c r="BD408" s="78"/>
      <c r="BE408" s="78"/>
      <c r="BF408" s="78"/>
      <c r="BG408" s="79"/>
      <c r="BH408" s="78" t="s">
        <v>789</v>
      </c>
      <c r="BI408" s="78" t="s">
        <v>789</v>
      </c>
      <c r="BJ408" s="78" t="s">
        <v>789</v>
      </c>
      <c r="BK408" s="78" t="s">
        <v>789</v>
      </c>
      <c r="BL408" s="78" t="s">
        <v>789</v>
      </c>
      <c r="BM408" s="78" t="s">
        <v>789</v>
      </c>
      <c r="BN408" s="79"/>
      <c r="BO408" s="78" t="s">
        <v>789</v>
      </c>
      <c r="BP408" s="78" t="s">
        <v>789</v>
      </c>
      <c r="BQ408" s="78" t="s">
        <v>789</v>
      </c>
      <c r="BR408" s="78" t="s">
        <v>789</v>
      </c>
      <c r="BS408" s="78" t="s">
        <v>789</v>
      </c>
      <c r="BT408" s="78" t="s">
        <v>789</v>
      </c>
      <c r="BU408"/>
      <c r="BV408" s="77"/>
      <c r="BW408" s="77"/>
      <c r="BX408" s="77"/>
      <c r="BY408" s="77"/>
      <c r="BZ408" s="77"/>
      <c r="CA408" s="77"/>
      <c r="CB408" s="77"/>
      <c r="CC408" s="77"/>
      <c r="CD408" s="77"/>
    </row>
    <row r="409" spans="1:82">
      <c r="A409" s="77" t="s">
        <v>1994</v>
      </c>
      <c r="B409" s="77">
        <v>325</v>
      </c>
      <c r="C409" s="77">
        <v>2</v>
      </c>
      <c r="D409" s="77">
        <v>20</v>
      </c>
      <c r="E409" s="77">
        <v>2005</v>
      </c>
      <c r="F409" s="77" t="s">
        <v>790</v>
      </c>
      <c r="G409" s="77" t="s">
        <v>1595</v>
      </c>
      <c r="H409" s="77" t="s">
        <v>1596</v>
      </c>
      <c r="I409" s="158"/>
      <c r="J409" s="78">
        <v>3473.888456020929</v>
      </c>
      <c r="K409" s="78">
        <v>238.40208131667231</v>
      </c>
      <c r="L409" s="78">
        <v>598.94443100134299</v>
      </c>
      <c r="M409" s="78">
        <v>3174.4817098041408</v>
      </c>
      <c r="N409" s="78">
        <v>4240.3571582162294</v>
      </c>
      <c r="O409" s="78">
        <v>2752.5345294993581</v>
      </c>
      <c r="P409" s="78">
        <v>2551.8757557680942</v>
      </c>
      <c r="Q409" s="78">
        <v>129.07384521265001</v>
      </c>
      <c r="R409" s="78">
        <v>0</v>
      </c>
      <c r="S409" s="78">
        <v>178.50542091139269</v>
      </c>
      <c r="T409" s="79"/>
      <c r="U409" s="78">
        <v>625948680</v>
      </c>
      <c r="V409" s="78">
        <v>91580</v>
      </c>
      <c r="W409" s="78">
        <v>8009</v>
      </c>
      <c r="X409" s="78">
        <v>582600</v>
      </c>
      <c r="Y409" s="78">
        <v>792352</v>
      </c>
      <c r="Z409" s="78">
        <v>1310113</v>
      </c>
      <c r="AA409" s="78">
        <v>507466</v>
      </c>
      <c r="AB409" s="78">
        <v>2190874</v>
      </c>
      <c r="AC409" s="78">
        <v>0</v>
      </c>
      <c r="AD409" s="78">
        <v>178.50542091139269</v>
      </c>
      <c r="AE409" s="79"/>
      <c r="AF409" s="78"/>
      <c r="AG409" s="78"/>
      <c r="AH409" s="78"/>
      <c r="AI409" s="78"/>
      <c r="AJ409" s="78"/>
      <c r="AK409" s="78"/>
      <c r="AL409" s="78"/>
      <c r="AM409" s="78"/>
      <c r="AN409" s="78"/>
      <c r="AO409" s="78"/>
      <c r="AP409" s="78"/>
      <c r="AQ409" s="79"/>
      <c r="AR409" s="78"/>
      <c r="AS409" s="78"/>
      <c r="AT409" s="78"/>
      <c r="AU409" s="78"/>
      <c r="AV409" s="78"/>
      <c r="AW409" s="78"/>
      <c r="AX409" s="78"/>
      <c r="AY409" s="79"/>
      <c r="AZ409" s="78"/>
      <c r="BA409" s="78"/>
      <c r="BB409" s="78"/>
      <c r="BC409" s="78"/>
      <c r="BD409" s="78"/>
      <c r="BE409" s="78"/>
      <c r="BF409" s="78"/>
      <c r="BG409" s="79"/>
      <c r="BH409" s="78" t="s">
        <v>789</v>
      </c>
      <c r="BI409" s="78" t="s">
        <v>789</v>
      </c>
      <c r="BJ409" s="78" t="s">
        <v>789</v>
      </c>
      <c r="BK409" s="78" t="s">
        <v>789</v>
      </c>
      <c r="BL409" s="78" t="s">
        <v>789</v>
      </c>
      <c r="BM409" s="78" t="s">
        <v>789</v>
      </c>
      <c r="BN409" s="79"/>
      <c r="BO409" s="78" t="s">
        <v>789</v>
      </c>
      <c r="BP409" s="78" t="s">
        <v>789</v>
      </c>
      <c r="BQ409" s="78" t="s">
        <v>789</v>
      </c>
      <c r="BR409" s="78" t="s">
        <v>789</v>
      </c>
      <c r="BS409" s="78" t="s">
        <v>789</v>
      </c>
      <c r="BT409" s="78" t="s">
        <v>789</v>
      </c>
      <c r="BU409"/>
      <c r="BV409" s="77"/>
      <c r="BW409" s="77"/>
      <c r="BX409" s="77"/>
      <c r="BY409" s="77"/>
      <c r="BZ409" s="77"/>
      <c r="CA409" s="77"/>
      <c r="CB409" s="77"/>
      <c r="CC409" s="77"/>
      <c r="CD409" s="77"/>
    </row>
    <row r="410" spans="1:82">
      <c r="A410" s="77" t="s">
        <v>1995</v>
      </c>
      <c r="B410" s="77">
        <v>326</v>
      </c>
      <c r="C410" s="77">
        <v>3</v>
      </c>
      <c r="D410" s="77">
        <v>20</v>
      </c>
      <c r="E410" s="77">
        <v>2006</v>
      </c>
      <c r="F410" s="77" t="s">
        <v>791</v>
      </c>
      <c r="G410" s="77" t="s">
        <v>1595</v>
      </c>
      <c r="H410" s="77" t="s">
        <v>1596</v>
      </c>
      <c r="I410" s="158"/>
      <c r="J410" s="78" t="s">
        <v>789</v>
      </c>
      <c r="K410" s="78" t="s">
        <v>789</v>
      </c>
      <c r="L410" s="78" t="s">
        <v>789</v>
      </c>
      <c r="M410" s="78" t="s">
        <v>789</v>
      </c>
      <c r="N410" s="78" t="s">
        <v>789</v>
      </c>
      <c r="O410" s="78" t="s">
        <v>789</v>
      </c>
      <c r="P410" s="78" t="s">
        <v>789</v>
      </c>
      <c r="Q410" s="78" t="s">
        <v>789</v>
      </c>
      <c r="R410" s="78" t="s">
        <v>789</v>
      </c>
      <c r="S410" s="78" t="s">
        <v>789</v>
      </c>
      <c r="T410" s="79"/>
      <c r="U410" s="78" t="s">
        <v>789</v>
      </c>
      <c r="V410" s="78" t="s">
        <v>789</v>
      </c>
      <c r="W410" s="78" t="s">
        <v>789</v>
      </c>
      <c r="X410" s="78" t="s">
        <v>789</v>
      </c>
      <c r="Y410" s="78" t="s">
        <v>789</v>
      </c>
      <c r="Z410" s="78" t="s">
        <v>789</v>
      </c>
      <c r="AA410" s="78" t="s">
        <v>789</v>
      </c>
      <c r="AB410" s="78" t="s">
        <v>789</v>
      </c>
      <c r="AC410" s="78" t="s">
        <v>789</v>
      </c>
      <c r="AD410" s="78" t="s">
        <v>789</v>
      </c>
      <c r="AE410" s="79"/>
      <c r="AF410" s="78" t="s">
        <v>789</v>
      </c>
      <c r="AG410" s="78" t="s">
        <v>789</v>
      </c>
      <c r="AH410" s="78" t="s">
        <v>789</v>
      </c>
      <c r="AI410" s="78" t="s">
        <v>789</v>
      </c>
      <c r="AJ410" s="78" t="s">
        <v>789</v>
      </c>
      <c r="AK410" s="78" t="s">
        <v>789</v>
      </c>
      <c r="AL410" s="78" t="s">
        <v>789</v>
      </c>
      <c r="AM410" s="78" t="s">
        <v>789</v>
      </c>
      <c r="AN410" s="78" t="s">
        <v>789</v>
      </c>
      <c r="AO410" s="78" t="s">
        <v>789</v>
      </c>
      <c r="AP410" s="78"/>
      <c r="AQ410" s="79"/>
      <c r="AR410" s="78" t="s">
        <v>789</v>
      </c>
      <c r="AS410" s="78" t="s">
        <v>789</v>
      </c>
      <c r="AT410" s="78" t="s">
        <v>789</v>
      </c>
      <c r="AU410" s="78" t="s">
        <v>789</v>
      </c>
      <c r="AV410" s="78" t="s">
        <v>789</v>
      </c>
      <c r="AW410" s="78" t="s">
        <v>789</v>
      </c>
      <c r="AX410" s="78" t="s">
        <v>789</v>
      </c>
      <c r="AY410" s="79"/>
      <c r="AZ410" s="78" t="s">
        <v>789</v>
      </c>
      <c r="BA410" s="78" t="s">
        <v>789</v>
      </c>
      <c r="BB410" s="78" t="s">
        <v>789</v>
      </c>
      <c r="BC410" s="78" t="s">
        <v>789</v>
      </c>
      <c r="BD410" s="78" t="s">
        <v>789</v>
      </c>
      <c r="BE410" s="78" t="s">
        <v>789</v>
      </c>
      <c r="BF410" s="78" t="s">
        <v>789</v>
      </c>
      <c r="BG410" s="79"/>
      <c r="BH410" s="78" t="s">
        <v>789</v>
      </c>
      <c r="BI410" s="78" t="s">
        <v>789</v>
      </c>
      <c r="BJ410" s="78" t="s">
        <v>789</v>
      </c>
      <c r="BK410" s="78" t="s">
        <v>789</v>
      </c>
      <c r="BL410" s="78" t="s">
        <v>789</v>
      </c>
      <c r="BM410" s="78" t="s">
        <v>789</v>
      </c>
      <c r="BN410" s="79"/>
      <c r="BO410" s="78" t="s">
        <v>789</v>
      </c>
      <c r="BP410" s="78" t="s">
        <v>789</v>
      </c>
      <c r="BQ410" s="78" t="s">
        <v>789</v>
      </c>
      <c r="BR410" s="78" t="s">
        <v>789</v>
      </c>
      <c r="BS410" s="78" t="s">
        <v>789</v>
      </c>
      <c r="BT410" s="78" t="s">
        <v>789</v>
      </c>
      <c r="BU410"/>
      <c r="BV410" s="77"/>
      <c r="BW410" s="77"/>
      <c r="BX410" s="77"/>
      <c r="BY410" s="77"/>
      <c r="BZ410" s="77"/>
      <c r="CA410" s="77"/>
      <c r="CB410" s="77"/>
      <c r="CC410" s="77"/>
      <c r="CD410" s="77"/>
    </row>
    <row r="411" spans="1:82">
      <c r="A411" s="77" t="s">
        <v>1996</v>
      </c>
      <c r="B411" s="77">
        <v>327</v>
      </c>
      <c r="C411" s="77">
        <v>4</v>
      </c>
      <c r="D411" s="77">
        <v>20</v>
      </c>
      <c r="E411" s="77">
        <v>2007</v>
      </c>
      <c r="F411" s="77" t="s">
        <v>792</v>
      </c>
      <c r="G411" s="77" t="s">
        <v>1595</v>
      </c>
      <c r="H411" s="77" t="s">
        <v>1596</v>
      </c>
      <c r="I411" s="158"/>
      <c r="J411" s="78">
        <v>3812.6023007180979</v>
      </c>
      <c r="K411" s="78">
        <v>219.82113893680969</v>
      </c>
      <c r="L411" s="78">
        <v>540.74694531653381</v>
      </c>
      <c r="M411" s="78">
        <v>3195.986847224955</v>
      </c>
      <c r="N411" s="78">
        <v>3780.7673124524349</v>
      </c>
      <c r="O411" s="78">
        <v>2668.5757279357122</v>
      </c>
      <c r="P411" s="78">
        <v>2528.851841455059</v>
      </c>
      <c r="Q411" s="78">
        <v>135.40522550743501</v>
      </c>
      <c r="R411" s="78">
        <v>0</v>
      </c>
      <c r="S411" s="78">
        <v>163.0378622085984</v>
      </c>
      <c r="T411" s="79"/>
      <c r="U411" s="78">
        <v>702799516</v>
      </c>
      <c r="V411" s="78">
        <v>82149</v>
      </c>
      <c r="W411" s="78">
        <v>8806</v>
      </c>
      <c r="X411" s="78">
        <v>684385</v>
      </c>
      <c r="Y411" s="78">
        <v>804784</v>
      </c>
      <c r="Z411" s="78">
        <v>1320388</v>
      </c>
      <c r="AA411" s="78">
        <v>495222</v>
      </c>
      <c r="AB411" s="78">
        <v>2176806</v>
      </c>
      <c r="AC411" s="78">
        <v>0</v>
      </c>
      <c r="AD411" s="78">
        <v>163.0378622085984</v>
      </c>
      <c r="AE411" s="79"/>
      <c r="AF411" s="78"/>
      <c r="AG411" s="78"/>
      <c r="AH411" s="78"/>
      <c r="AI411" s="78"/>
      <c r="AJ411" s="78"/>
      <c r="AK411" s="78"/>
      <c r="AL411" s="78"/>
      <c r="AM411" s="78"/>
      <c r="AN411" s="78"/>
      <c r="AO411" s="78"/>
      <c r="AP411" s="78"/>
      <c r="AQ411" s="79"/>
      <c r="AR411" s="78"/>
      <c r="AS411" s="78"/>
      <c r="AT411" s="78"/>
      <c r="AU411" s="78"/>
      <c r="AV411" s="78"/>
      <c r="AW411" s="78"/>
      <c r="AX411" s="78"/>
      <c r="AY411" s="79"/>
      <c r="AZ411" s="78"/>
      <c r="BA411" s="78"/>
      <c r="BB411" s="78"/>
      <c r="BC411" s="78"/>
      <c r="BD411" s="78"/>
      <c r="BE411" s="78"/>
      <c r="BF411" s="78"/>
      <c r="BG411" s="79"/>
      <c r="BH411" s="78" t="s">
        <v>789</v>
      </c>
      <c r="BI411" s="78" t="s">
        <v>789</v>
      </c>
      <c r="BJ411" s="78" t="s">
        <v>789</v>
      </c>
      <c r="BK411" s="78" t="s">
        <v>789</v>
      </c>
      <c r="BL411" s="78" t="s">
        <v>789</v>
      </c>
      <c r="BM411" s="78" t="s">
        <v>789</v>
      </c>
      <c r="BN411" s="79"/>
      <c r="BO411" s="78" t="s">
        <v>789</v>
      </c>
      <c r="BP411" s="78" t="s">
        <v>789</v>
      </c>
      <c r="BQ411" s="78" t="s">
        <v>789</v>
      </c>
      <c r="BR411" s="78" t="s">
        <v>789</v>
      </c>
      <c r="BS411" s="78" t="s">
        <v>789</v>
      </c>
      <c r="BT411" s="78" t="s">
        <v>789</v>
      </c>
      <c r="BU411"/>
      <c r="BV411" s="77"/>
      <c r="BW411" s="77"/>
      <c r="BX411" s="77"/>
      <c r="BY411" s="77"/>
      <c r="BZ411" s="77"/>
      <c r="CA411" s="77"/>
      <c r="CB411" s="77"/>
      <c r="CC411" s="77"/>
      <c r="CD411" s="77"/>
    </row>
    <row r="412" spans="1:82">
      <c r="A412" s="77" t="s">
        <v>1997</v>
      </c>
      <c r="B412" s="77">
        <v>328</v>
      </c>
      <c r="C412" s="77">
        <v>5</v>
      </c>
      <c r="D412" s="77">
        <v>20</v>
      </c>
      <c r="E412" s="77">
        <v>2008</v>
      </c>
      <c r="F412" s="77" t="s">
        <v>793</v>
      </c>
      <c r="G412" s="77" t="s">
        <v>1595</v>
      </c>
      <c r="H412" s="77" t="s">
        <v>1596</v>
      </c>
      <c r="I412" s="158"/>
      <c r="J412" s="78">
        <v>3093.6649755465569</v>
      </c>
      <c r="K412" s="78">
        <v>162.95025565831651</v>
      </c>
      <c r="L412" s="78">
        <v>491.28114340635551</v>
      </c>
      <c r="M412" s="78">
        <v>3457.431089648348</v>
      </c>
      <c r="N412" s="78">
        <v>3456.913932579057</v>
      </c>
      <c r="O412" s="78">
        <v>2584.6478394179849</v>
      </c>
      <c r="P412" s="78">
        <v>2473.8153690929848</v>
      </c>
      <c r="Q412" s="78">
        <v>132.731904171059</v>
      </c>
      <c r="R412" s="78">
        <v>0</v>
      </c>
      <c r="S412" s="78">
        <v>170.27699016619971</v>
      </c>
      <c r="T412" s="79"/>
      <c r="U412" s="78">
        <v>661754970</v>
      </c>
      <c r="V412" s="78">
        <v>82149</v>
      </c>
      <c r="W412" s="78">
        <v>8806</v>
      </c>
      <c r="X412" s="78">
        <v>684385</v>
      </c>
      <c r="Y412" s="78">
        <v>809650</v>
      </c>
      <c r="Z412" s="78">
        <v>1323747</v>
      </c>
      <c r="AA412" s="78">
        <v>484997</v>
      </c>
      <c r="AB412" s="78">
        <v>2168926</v>
      </c>
      <c r="AC412" s="78">
        <v>0</v>
      </c>
      <c r="AD412" s="78">
        <v>170.27699016619971</v>
      </c>
      <c r="AE412" s="79"/>
      <c r="AF412" s="78"/>
      <c r="AG412" s="78"/>
      <c r="AH412" s="78"/>
      <c r="AI412" s="78"/>
      <c r="AJ412" s="78"/>
      <c r="AK412" s="78"/>
      <c r="AL412" s="78"/>
      <c r="AM412" s="78"/>
      <c r="AN412" s="78"/>
      <c r="AO412" s="78"/>
      <c r="AP412" s="78"/>
      <c r="AQ412" s="79"/>
      <c r="AR412" s="78"/>
      <c r="AS412" s="78"/>
      <c r="AT412" s="78"/>
      <c r="AU412" s="78"/>
      <c r="AV412" s="78"/>
      <c r="AW412" s="78"/>
      <c r="AX412" s="78"/>
      <c r="AY412" s="79"/>
      <c r="AZ412" s="78"/>
      <c r="BA412" s="78"/>
      <c r="BB412" s="78"/>
      <c r="BC412" s="78"/>
      <c r="BD412" s="78"/>
      <c r="BE412" s="78"/>
      <c r="BF412" s="78"/>
      <c r="BG412" s="79"/>
      <c r="BH412" s="78" t="s">
        <v>789</v>
      </c>
      <c r="BI412" s="78" t="s">
        <v>789</v>
      </c>
      <c r="BJ412" s="78" t="s">
        <v>789</v>
      </c>
      <c r="BK412" s="78" t="s">
        <v>789</v>
      </c>
      <c r="BL412" s="78" t="s">
        <v>789</v>
      </c>
      <c r="BM412" s="78" t="s">
        <v>789</v>
      </c>
      <c r="BN412" s="79"/>
      <c r="BO412" s="78" t="s">
        <v>789</v>
      </c>
      <c r="BP412" s="78" t="s">
        <v>789</v>
      </c>
      <c r="BQ412" s="78" t="s">
        <v>789</v>
      </c>
      <c r="BR412" s="78" t="s">
        <v>789</v>
      </c>
      <c r="BS412" s="78" t="s">
        <v>789</v>
      </c>
      <c r="BT412" s="78" t="s">
        <v>789</v>
      </c>
      <c r="BU412"/>
      <c r="BV412" s="77"/>
      <c r="BW412" s="77"/>
      <c r="BX412" s="77"/>
      <c r="BY412" s="77"/>
      <c r="BZ412" s="77"/>
      <c r="CA412" s="77"/>
      <c r="CB412" s="77"/>
      <c r="CC412" s="77"/>
      <c r="CD412" s="77"/>
    </row>
    <row r="413" spans="1:82">
      <c r="A413" s="77" t="s">
        <v>1998</v>
      </c>
      <c r="B413" s="77">
        <v>329</v>
      </c>
      <c r="C413" s="77">
        <v>6</v>
      </c>
      <c r="D413" s="77">
        <v>20</v>
      </c>
      <c r="E413" s="77">
        <v>2009</v>
      </c>
      <c r="F413" s="77" t="s">
        <v>177</v>
      </c>
      <c r="G413" s="77" t="s">
        <v>1595</v>
      </c>
      <c r="H413" s="77" t="s">
        <v>1596</v>
      </c>
      <c r="I413" s="158"/>
      <c r="J413" s="78">
        <v>3130.648532440342</v>
      </c>
      <c r="K413" s="78">
        <v>168.39209183841601</v>
      </c>
      <c r="L413" s="78">
        <v>570.8110608263197</v>
      </c>
      <c r="M413" s="78">
        <v>3697.562002801305</v>
      </c>
      <c r="N413" s="78">
        <v>3504.1817443824798</v>
      </c>
      <c r="O413" s="78">
        <v>2628.2884400634339</v>
      </c>
      <c r="P413" s="78">
        <v>2365.1693070128908</v>
      </c>
      <c r="Q413" s="78">
        <v>126.01393749758</v>
      </c>
      <c r="R413" s="78">
        <v>0</v>
      </c>
      <c r="S413" s="78">
        <v>147.6755775745755</v>
      </c>
      <c r="T413" s="79"/>
      <c r="U413" s="78">
        <v>497466910</v>
      </c>
      <c r="V413" s="78">
        <v>81342</v>
      </c>
      <c r="W413" s="78">
        <v>14253</v>
      </c>
      <c r="X413" s="78">
        <v>746285</v>
      </c>
      <c r="Y413" s="78">
        <v>814404</v>
      </c>
      <c r="Z413" s="78">
        <v>1328664</v>
      </c>
      <c r="AA413" s="78">
        <v>476037</v>
      </c>
      <c r="AB413" s="78">
        <v>2161572</v>
      </c>
      <c r="AC413" s="78">
        <v>0</v>
      </c>
      <c r="AD413" s="78">
        <v>147.6755775745755</v>
      </c>
      <c r="AE413" s="79"/>
      <c r="AF413" s="78"/>
      <c r="AG413" s="78"/>
      <c r="AH413" s="78"/>
      <c r="AI413" s="78"/>
      <c r="AJ413" s="78"/>
      <c r="AK413" s="78"/>
      <c r="AL413" s="78"/>
      <c r="AM413" s="78"/>
      <c r="AN413" s="78"/>
      <c r="AO413" s="78"/>
      <c r="AP413" s="78"/>
      <c r="AQ413" s="79"/>
      <c r="AR413" s="78"/>
      <c r="AS413" s="78"/>
      <c r="AT413" s="78"/>
      <c r="AU413" s="78"/>
      <c r="AV413" s="78"/>
      <c r="AW413" s="78"/>
      <c r="AX413" s="78"/>
      <c r="AY413" s="79"/>
      <c r="AZ413" s="78"/>
      <c r="BA413" s="78"/>
      <c r="BB413" s="78"/>
      <c r="BC413" s="78"/>
      <c r="BD413" s="78"/>
      <c r="BE413" s="78"/>
      <c r="BF413" s="78"/>
      <c r="BG413" s="79"/>
      <c r="BH413" s="78">
        <v>26.11</v>
      </c>
      <c r="BI413" s="78">
        <v>0</v>
      </c>
      <c r="BJ413" s="78">
        <v>1822.2977000000001</v>
      </c>
      <c r="BK413" s="78">
        <v>4.7939999999999996</v>
      </c>
      <c r="BL413" s="78">
        <v>264.59099999999995</v>
      </c>
      <c r="BM413" s="78">
        <v>0</v>
      </c>
      <c r="BN413" s="79"/>
      <c r="BO413" s="78">
        <v>4</v>
      </c>
      <c r="BP413" s="78">
        <v>0</v>
      </c>
      <c r="BQ413" s="78">
        <v>179</v>
      </c>
      <c r="BR413" s="78">
        <v>1</v>
      </c>
      <c r="BS413" s="78">
        <v>42</v>
      </c>
      <c r="BT413" s="78">
        <v>0</v>
      </c>
      <c r="BU413"/>
      <c r="BV413" s="77">
        <v>2050.1747</v>
      </c>
      <c r="BW413" s="77">
        <v>0</v>
      </c>
      <c r="BX413" s="77">
        <v>10.69</v>
      </c>
      <c r="BY413" s="77">
        <v>0</v>
      </c>
      <c r="BZ413" s="77">
        <v>15.483000000000001</v>
      </c>
      <c r="CA413" s="77">
        <v>7.54</v>
      </c>
      <c r="CB413" s="77">
        <v>30.881</v>
      </c>
      <c r="CC413" s="77">
        <v>3.024</v>
      </c>
      <c r="CD413" s="77">
        <v>0</v>
      </c>
    </row>
    <row r="414" spans="1:82">
      <c r="A414" s="77" t="s">
        <v>1999</v>
      </c>
      <c r="B414" s="77">
        <v>330</v>
      </c>
      <c r="C414" s="77">
        <v>7</v>
      </c>
      <c r="D414" s="77">
        <v>20</v>
      </c>
      <c r="E414" s="77">
        <v>2010</v>
      </c>
      <c r="F414" s="77" t="s">
        <v>178</v>
      </c>
      <c r="G414" s="77" t="s">
        <v>1595</v>
      </c>
      <c r="H414" s="77" t="s">
        <v>1596</v>
      </c>
      <c r="I414" s="158"/>
      <c r="J414" s="78">
        <v>3033.1392759241548</v>
      </c>
      <c r="K414" s="78">
        <v>180.396548368655</v>
      </c>
      <c r="L414" s="78">
        <v>581.28214748154767</v>
      </c>
      <c r="M414" s="78">
        <v>3820.311112395088</v>
      </c>
      <c r="N414" s="78">
        <v>3753.3429749090892</v>
      </c>
      <c r="O414" s="78">
        <v>2629.5209610589641</v>
      </c>
      <c r="P414" s="78">
        <v>2388.5504901096469</v>
      </c>
      <c r="Q414" s="78">
        <v>131.03508708172899</v>
      </c>
      <c r="R414" s="78">
        <v>0</v>
      </c>
      <c r="S414" s="78">
        <v>151.3892517084758</v>
      </c>
      <c r="T414" s="79"/>
      <c r="U414" s="78">
        <v>562823032</v>
      </c>
      <c r="V414" s="78">
        <v>81342</v>
      </c>
      <c r="W414" s="78">
        <v>14253</v>
      </c>
      <c r="X414" s="78">
        <v>746285</v>
      </c>
      <c r="Y414" s="78">
        <v>819637</v>
      </c>
      <c r="Z414" s="78">
        <v>1335464</v>
      </c>
      <c r="AA414" s="78">
        <v>468737</v>
      </c>
      <c r="AB414" s="78">
        <v>2153802</v>
      </c>
      <c r="AC414" s="78">
        <v>0</v>
      </c>
      <c r="AD414" s="78">
        <v>151.3892517084758</v>
      </c>
      <c r="AE414" s="79"/>
      <c r="AF414" s="78"/>
      <c r="AG414" s="78"/>
      <c r="AH414" s="78"/>
      <c r="AI414" s="78"/>
      <c r="AJ414" s="78"/>
      <c r="AK414" s="78"/>
      <c r="AL414" s="78"/>
      <c r="AM414" s="78"/>
      <c r="AN414" s="78"/>
      <c r="AO414" s="78"/>
      <c r="AP414" s="78"/>
      <c r="AQ414" s="79"/>
      <c r="AR414" s="78"/>
      <c r="AS414" s="78"/>
      <c r="AT414" s="78"/>
      <c r="AU414" s="78"/>
      <c r="AV414" s="78"/>
      <c r="AW414" s="78"/>
      <c r="AX414" s="78"/>
      <c r="AY414" s="79"/>
      <c r="AZ414" s="78"/>
      <c r="BA414" s="78"/>
      <c r="BB414" s="78"/>
      <c r="BC414" s="78"/>
      <c r="BD414" s="78"/>
      <c r="BE414" s="78"/>
      <c r="BF414" s="78"/>
      <c r="BG414" s="79"/>
      <c r="BH414" s="78">
        <v>27.33</v>
      </c>
      <c r="BI414" s="78">
        <v>0</v>
      </c>
      <c r="BJ414" s="78">
        <v>2111.569</v>
      </c>
      <c r="BK414" s="78">
        <v>5.101</v>
      </c>
      <c r="BL414" s="78">
        <v>324.20699999999994</v>
      </c>
      <c r="BM414" s="78">
        <v>0</v>
      </c>
      <c r="BN414" s="79"/>
      <c r="BO414" s="78">
        <v>4</v>
      </c>
      <c r="BP414" s="78">
        <v>0</v>
      </c>
      <c r="BQ414" s="78">
        <v>186</v>
      </c>
      <c r="BR414" s="78">
        <v>1</v>
      </c>
      <c r="BS414" s="78">
        <v>52</v>
      </c>
      <c r="BT414" s="78">
        <v>0</v>
      </c>
      <c r="BU414"/>
      <c r="BV414" s="77">
        <v>2432.1480000000001</v>
      </c>
      <c r="BW414" s="77">
        <v>5.3760000000000003</v>
      </c>
      <c r="BX414" s="77">
        <v>0</v>
      </c>
      <c r="BY414" s="77">
        <v>0</v>
      </c>
      <c r="BZ414" s="77">
        <v>15.523</v>
      </c>
      <c r="CA414" s="77">
        <v>5.46</v>
      </c>
      <c r="CB414" s="77">
        <v>9.6999999999999993</v>
      </c>
      <c r="CC414" s="77">
        <v>0</v>
      </c>
      <c r="CD414" s="77">
        <v>0</v>
      </c>
    </row>
    <row r="415" spans="1:82">
      <c r="A415" s="77" t="s">
        <v>2000</v>
      </c>
      <c r="B415" s="77">
        <v>331</v>
      </c>
      <c r="C415" s="77">
        <v>8</v>
      </c>
      <c r="D415" s="77">
        <v>20</v>
      </c>
      <c r="E415" s="77">
        <v>2011</v>
      </c>
      <c r="F415" s="77" t="s">
        <v>179</v>
      </c>
      <c r="G415" s="77" t="s">
        <v>1595</v>
      </c>
      <c r="H415" s="77" t="s">
        <v>1596</v>
      </c>
      <c r="I415" s="158"/>
      <c r="J415" s="78">
        <v>2996.3281588162331</v>
      </c>
      <c r="K415" s="78">
        <v>226.4211294128568</v>
      </c>
      <c r="L415" s="78">
        <v>518.65562157983481</v>
      </c>
      <c r="M415" s="78">
        <v>4204.2983859824153</v>
      </c>
      <c r="N415" s="78">
        <v>3547.7468154770581</v>
      </c>
      <c r="O415" s="78">
        <v>2599.4501545858352</v>
      </c>
      <c r="P415" s="78">
        <v>2300.8200645770912</v>
      </c>
      <c r="Q415" s="78">
        <v>150.59726498303399</v>
      </c>
      <c r="R415" s="78">
        <v>0</v>
      </c>
      <c r="S415" s="78">
        <v>164.89758052485149</v>
      </c>
      <c r="T415" s="79"/>
      <c r="U415" s="78">
        <v>527221138</v>
      </c>
      <c r="V415" s="78">
        <v>81342</v>
      </c>
      <c r="W415" s="78">
        <v>14253</v>
      </c>
      <c r="X415" s="78">
        <v>746285</v>
      </c>
      <c r="Y415" s="78">
        <v>825012</v>
      </c>
      <c r="Z415" s="78">
        <v>1348873</v>
      </c>
      <c r="AA415" s="78">
        <v>464957</v>
      </c>
      <c r="AB415" s="78">
        <v>2145962</v>
      </c>
      <c r="AC415" s="78">
        <v>0</v>
      </c>
      <c r="AD415" s="78">
        <v>164.89758052485149</v>
      </c>
      <c r="AE415" s="79"/>
      <c r="AF415" s="78"/>
      <c r="AG415" s="78"/>
      <c r="AH415" s="78"/>
      <c r="AI415" s="78"/>
      <c r="AJ415" s="78"/>
      <c r="AK415" s="78"/>
      <c r="AL415" s="78"/>
      <c r="AM415" s="78"/>
      <c r="AN415" s="78"/>
      <c r="AO415" s="78"/>
      <c r="AP415" s="78"/>
      <c r="AQ415" s="79"/>
      <c r="AR415" s="78"/>
      <c r="AS415" s="78"/>
      <c r="AT415" s="78"/>
      <c r="AU415" s="78"/>
      <c r="AV415" s="78"/>
      <c r="AW415" s="78"/>
      <c r="AX415" s="78"/>
      <c r="AY415" s="79"/>
      <c r="AZ415" s="78"/>
      <c r="BA415" s="78"/>
      <c r="BB415" s="78"/>
      <c r="BC415" s="78"/>
      <c r="BD415" s="78"/>
      <c r="BE415" s="78"/>
      <c r="BF415" s="78"/>
      <c r="BG415" s="79"/>
      <c r="BH415" s="78">
        <v>36.225999999999999</v>
      </c>
      <c r="BI415" s="78">
        <v>0</v>
      </c>
      <c r="BJ415" s="78">
        <v>2100.2759999999998</v>
      </c>
      <c r="BK415" s="78">
        <v>0</v>
      </c>
      <c r="BL415" s="78">
        <v>345.28199999999998</v>
      </c>
      <c r="BM415" s="78">
        <v>0</v>
      </c>
      <c r="BN415" s="79"/>
      <c r="BO415" s="78">
        <v>5</v>
      </c>
      <c r="BP415" s="78">
        <v>0</v>
      </c>
      <c r="BQ415" s="78">
        <v>192</v>
      </c>
      <c r="BR415" s="78">
        <v>0</v>
      </c>
      <c r="BS415" s="78">
        <v>56</v>
      </c>
      <c r="BT415" s="78">
        <v>0</v>
      </c>
      <c r="BU415"/>
      <c r="BV415" s="77">
        <v>2320.328</v>
      </c>
      <c r="BW415" s="77">
        <v>10.976000000000001</v>
      </c>
      <c r="BX415" s="77">
        <v>86.491</v>
      </c>
      <c r="BY415" s="77">
        <v>0</v>
      </c>
      <c r="BZ415" s="77">
        <v>7.7569999999999997</v>
      </c>
      <c r="CA415" s="77">
        <v>3.6589999999999998</v>
      </c>
      <c r="CB415" s="77">
        <v>48.613</v>
      </c>
      <c r="CC415" s="77">
        <v>3.96</v>
      </c>
      <c r="CD415" s="77">
        <v>0</v>
      </c>
    </row>
    <row r="416" spans="1:82">
      <c r="A416" s="77" t="s">
        <v>2001</v>
      </c>
      <c r="B416" s="77">
        <v>332</v>
      </c>
      <c r="C416" s="77">
        <v>9</v>
      </c>
      <c r="D416" s="77">
        <v>20</v>
      </c>
      <c r="E416" s="77">
        <v>2012</v>
      </c>
      <c r="F416" s="77" t="s">
        <v>180</v>
      </c>
      <c r="G416" s="77" t="s">
        <v>1595</v>
      </c>
      <c r="H416" s="77" t="s">
        <v>1596</v>
      </c>
      <c r="I416" s="158"/>
      <c r="J416" s="78">
        <v>2812.554546088757</v>
      </c>
      <c r="K416" s="78">
        <v>204.37371558041289</v>
      </c>
      <c r="L416" s="78">
        <v>527.34972093961198</v>
      </c>
      <c r="M416" s="78">
        <v>3785.1670698720341</v>
      </c>
      <c r="N416" s="78">
        <v>3512.1922884145092</v>
      </c>
      <c r="O416" s="78">
        <v>2608.6453985828189</v>
      </c>
      <c r="P416" s="78">
        <v>2284.6580648213921</v>
      </c>
      <c r="Q416" s="78">
        <v>165.11851666064399</v>
      </c>
      <c r="R416" s="78">
        <v>0</v>
      </c>
      <c r="S416" s="78">
        <v>149.05909889046711</v>
      </c>
      <c r="T416" s="79"/>
      <c r="U416" s="78">
        <v>507792687</v>
      </c>
      <c r="V416" s="78">
        <v>81342</v>
      </c>
      <c r="W416" s="78">
        <v>14253</v>
      </c>
      <c r="X416" s="78">
        <v>746285</v>
      </c>
      <c r="Y416" s="78">
        <v>843222</v>
      </c>
      <c r="Z416" s="78">
        <v>1364381</v>
      </c>
      <c r="AA416" s="78">
        <v>459079</v>
      </c>
      <c r="AB416" s="78">
        <v>2165604</v>
      </c>
      <c r="AC416" s="78">
        <v>0</v>
      </c>
      <c r="AD416" s="78">
        <v>149.05909889046711</v>
      </c>
      <c r="AE416" s="79"/>
      <c r="AF416" s="78"/>
      <c r="AG416" s="78"/>
      <c r="AH416" s="78"/>
      <c r="AI416" s="78"/>
      <c r="AJ416" s="78"/>
      <c r="AK416" s="78"/>
      <c r="AL416" s="78"/>
      <c r="AM416" s="78"/>
      <c r="AN416" s="78"/>
      <c r="AO416" s="78"/>
      <c r="AP416" s="78"/>
      <c r="AQ416" s="79"/>
      <c r="AR416" s="78"/>
      <c r="AS416" s="78"/>
      <c r="AT416" s="78"/>
      <c r="AU416" s="78"/>
      <c r="AV416" s="78"/>
      <c r="AW416" s="78"/>
      <c r="AX416" s="78"/>
      <c r="AY416" s="79"/>
      <c r="AZ416" s="78"/>
      <c r="BA416" s="78"/>
      <c r="BB416" s="78"/>
      <c r="BC416" s="78"/>
      <c r="BD416" s="78"/>
      <c r="BE416" s="78"/>
      <c r="BF416" s="78"/>
      <c r="BG416" s="79"/>
      <c r="BH416" s="78">
        <v>36.389000000000003</v>
      </c>
      <c r="BI416" s="78">
        <v>0</v>
      </c>
      <c r="BJ416" s="78">
        <v>2106.6480000000001</v>
      </c>
      <c r="BK416" s="78">
        <v>0.74099999999999999</v>
      </c>
      <c r="BL416" s="78">
        <v>411.16299999999995</v>
      </c>
      <c r="BM416" s="78">
        <v>0</v>
      </c>
      <c r="BN416" s="79"/>
      <c r="BO416" s="78">
        <v>5</v>
      </c>
      <c r="BP416" s="78">
        <v>0</v>
      </c>
      <c r="BQ416" s="78">
        <v>197</v>
      </c>
      <c r="BR416" s="78">
        <v>1</v>
      </c>
      <c r="BS416" s="78">
        <v>61</v>
      </c>
      <c r="BT416" s="78">
        <v>0</v>
      </c>
      <c r="BU416"/>
      <c r="BV416" s="77">
        <v>2408.35</v>
      </c>
      <c r="BW416" s="77">
        <v>15.129</v>
      </c>
      <c r="BX416" s="77">
        <v>74.59</v>
      </c>
      <c r="BY416" s="77">
        <v>0</v>
      </c>
      <c r="BZ416" s="77">
        <v>7.4880000000000004</v>
      </c>
      <c r="CA416" s="77">
        <v>3.6139999999999999</v>
      </c>
      <c r="CB416" s="77">
        <v>36.905999999999999</v>
      </c>
      <c r="CC416" s="77">
        <v>8.8640000000000008</v>
      </c>
      <c r="CD416" s="77">
        <v>0</v>
      </c>
    </row>
    <row r="417" spans="1:82">
      <c r="A417" s="77" t="s">
        <v>2002</v>
      </c>
      <c r="B417" s="77">
        <v>333</v>
      </c>
      <c r="C417" s="77">
        <v>10</v>
      </c>
      <c r="D417" s="77">
        <v>20</v>
      </c>
      <c r="E417" s="77">
        <v>2013</v>
      </c>
      <c r="F417" s="77" t="s">
        <v>181</v>
      </c>
      <c r="G417" s="77" t="s">
        <v>1595</v>
      </c>
      <c r="H417" s="77" t="s">
        <v>1596</v>
      </c>
      <c r="I417" s="158"/>
      <c r="J417" s="78">
        <v>2845.6006078466021</v>
      </c>
      <c r="K417" s="78">
        <v>168.11478190616489</v>
      </c>
      <c r="L417" s="78">
        <v>536.07014466398994</v>
      </c>
      <c r="M417" s="78">
        <v>3648.9717522925698</v>
      </c>
      <c r="N417" s="78">
        <v>3773.347303031102</v>
      </c>
      <c r="O417" s="78">
        <v>2529.1283758540885</v>
      </c>
      <c r="P417" s="78">
        <v>2283.2809405020998</v>
      </c>
      <c r="Q417" s="78">
        <v>167.149537487234</v>
      </c>
      <c r="R417" s="78">
        <v>0</v>
      </c>
      <c r="S417" s="78">
        <v>138.56816558175001</v>
      </c>
      <c r="T417" s="79"/>
      <c r="U417" s="78">
        <v>510182960</v>
      </c>
      <c r="V417" s="78">
        <v>81342</v>
      </c>
      <c r="W417" s="78">
        <v>14253</v>
      </c>
      <c r="X417" s="78">
        <v>746285</v>
      </c>
      <c r="Y417" s="78">
        <v>846447</v>
      </c>
      <c r="Z417" s="78">
        <v>1381852</v>
      </c>
      <c r="AA417" s="78">
        <v>457080</v>
      </c>
      <c r="AB417" s="78">
        <v>2160814</v>
      </c>
      <c r="AC417" s="78">
        <v>0</v>
      </c>
      <c r="AD417" s="78">
        <v>138.56816558175001</v>
      </c>
      <c r="AE417" s="79"/>
      <c r="AF417" s="78"/>
      <c r="AG417" s="78"/>
      <c r="AH417" s="78"/>
      <c r="AI417" s="78"/>
      <c r="AJ417" s="78"/>
      <c r="AK417" s="78"/>
      <c r="AL417" s="78"/>
      <c r="AM417" s="78"/>
      <c r="AN417" s="78"/>
      <c r="AO417" s="78"/>
      <c r="AP417" s="78"/>
      <c r="AQ417" s="79"/>
      <c r="AR417" s="78"/>
      <c r="AS417" s="78"/>
      <c r="AT417" s="78"/>
      <c r="AU417" s="78"/>
      <c r="AV417" s="78"/>
      <c r="AW417" s="78"/>
      <c r="AX417" s="78"/>
      <c r="AY417" s="79"/>
      <c r="AZ417" s="78"/>
      <c r="BA417" s="78"/>
      <c r="BB417" s="78"/>
      <c r="BC417" s="78"/>
      <c r="BD417" s="78"/>
      <c r="BE417" s="78"/>
      <c r="BF417" s="78"/>
      <c r="BG417" s="79"/>
      <c r="BH417" s="78">
        <v>50.493000000000002</v>
      </c>
      <c r="BI417" s="78">
        <v>0</v>
      </c>
      <c r="BJ417" s="78">
        <v>2160.8939999999998</v>
      </c>
      <c r="BK417" s="78">
        <v>0.69499999999999995</v>
      </c>
      <c r="BL417" s="78">
        <v>405.33100000000002</v>
      </c>
      <c r="BM417" s="78">
        <v>0</v>
      </c>
      <c r="BN417" s="79"/>
      <c r="BO417" s="78">
        <v>6</v>
      </c>
      <c r="BP417" s="78">
        <v>0</v>
      </c>
      <c r="BQ417" s="78">
        <v>200</v>
      </c>
      <c r="BR417" s="78">
        <v>1</v>
      </c>
      <c r="BS417" s="78">
        <v>63</v>
      </c>
      <c r="BT417" s="78">
        <v>0</v>
      </c>
      <c r="BU417"/>
      <c r="BV417" s="77">
        <v>2439.8980000000001</v>
      </c>
      <c r="BW417" s="77">
        <v>15.263999999999999</v>
      </c>
      <c r="BX417" s="77">
        <v>100.684</v>
      </c>
      <c r="BY417" s="77">
        <v>0</v>
      </c>
      <c r="BZ417" s="77">
        <v>7.03</v>
      </c>
      <c r="CA417" s="77">
        <v>0</v>
      </c>
      <c r="CB417" s="77">
        <v>48.441000000000003</v>
      </c>
      <c r="CC417" s="77">
        <v>6.0960000000000001</v>
      </c>
      <c r="CD417" s="77">
        <v>0</v>
      </c>
    </row>
    <row r="418" spans="1:82">
      <c r="A418" s="77" t="s">
        <v>2003</v>
      </c>
      <c r="B418" s="77">
        <v>334</v>
      </c>
      <c r="C418" s="77">
        <v>11</v>
      </c>
      <c r="D418" s="77">
        <v>20</v>
      </c>
      <c r="E418" s="77">
        <v>2014</v>
      </c>
      <c r="F418" s="77" t="s">
        <v>182</v>
      </c>
      <c r="G418" s="77" t="s">
        <v>1595</v>
      </c>
      <c r="H418" s="77" t="s">
        <v>1596</v>
      </c>
      <c r="I418" s="158"/>
      <c r="J418" s="78">
        <v>2773.694677402274</v>
      </c>
      <c r="K418" s="78">
        <v>166.82601506567389</v>
      </c>
      <c r="L418" s="78">
        <v>386.0011045023341</v>
      </c>
      <c r="M418" s="78">
        <v>3535.9660039791729</v>
      </c>
      <c r="N418" s="78">
        <v>3761.2323012763181</v>
      </c>
      <c r="O418" s="78">
        <v>2421.3584126324276</v>
      </c>
      <c r="P418" s="78">
        <v>2282.696190042157</v>
      </c>
      <c r="Q418" s="78">
        <v>159.45633466769999</v>
      </c>
      <c r="R418" s="78">
        <v>0</v>
      </c>
      <c r="S418" s="78">
        <v>151.44270500617341</v>
      </c>
      <c r="T418" s="79"/>
      <c r="U418" s="78">
        <v>544365113</v>
      </c>
      <c r="V418" s="78">
        <v>68737</v>
      </c>
      <c r="W418" s="78">
        <v>14251</v>
      </c>
      <c r="X418" s="78">
        <v>726422</v>
      </c>
      <c r="Y418" s="78">
        <v>851059</v>
      </c>
      <c r="Z418" s="78">
        <v>1393381</v>
      </c>
      <c r="AA418" s="78">
        <v>454600</v>
      </c>
      <c r="AB418" s="78">
        <v>2148503</v>
      </c>
      <c r="AC418" s="78">
        <v>0</v>
      </c>
      <c r="AD418" s="78">
        <v>151.4427050061735</v>
      </c>
      <c r="AE418" s="79"/>
      <c r="AF418" s="78"/>
      <c r="AG418" s="78"/>
      <c r="AH418" s="78"/>
      <c r="AI418" s="78"/>
      <c r="AJ418" s="78"/>
      <c r="AK418" s="78"/>
      <c r="AL418" s="78"/>
      <c r="AM418" s="78"/>
      <c r="AN418" s="78"/>
      <c r="AO418" s="78"/>
      <c r="AP418" s="78"/>
      <c r="AQ418" s="79"/>
      <c r="AR418" s="78">
        <v>60015</v>
      </c>
      <c r="AS418" s="78">
        <v>10494</v>
      </c>
      <c r="AT418" s="78">
        <v>0</v>
      </c>
      <c r="AU418" s="78">
        <v>20</v>
      </c>
      <c r="AV418" s="78">
        <v>1</v>
      </c>
      <c r="AW418" s="78">
        <v>5</v>
      </c>
      <c r="AX418" s="78"/>
      <c r="AY418" s="79"/>
      <c r="AZ418" s="78">
        <v>256105.4</v>
      </c>
      <c r="BA418" s="78">
        <v>407929.50000000012</v>
      </c>
      <c r="BB418" s="78">
        <v>0</v>
      </c>
      <c r="BC418" s="78">
        <v>47723.199999999997</v>
      </c>
      <c r="BD418" s="78">
        <v>20</v>
      </c>
      <c r="BE418" s="78">
        <v>3480</v>
      </c>
      <c r="BF418" s="78"/>
      <c r="BG418" s="79"/>
      <c r="BH418" s="78">
        <v>45.646000000000001</v>
      </c>
      <c r="BI418" s="78">
        <v>0</v>
      </c>
      <c r="BJ418" s="78">
        <v>2168.7629999999999</v>
      </c>
      <c r="BK418" s="78">
        <v>0.70199999999999996</v>
      </c>
      <c r="BL418" s="78">
        <v>415.70100000000002</v>
      </c>
      <c r="BM418" s="78">
        <v>0</v>
      </c>
      <c r="BN418" s="79"/>
      <c r="BO418" s="78">
        <v>5</v>
      </c>
      <c r="BP418" s="78">
        <v>0</v>
      </c>
      <c r="BQ418" s="78">
        <v>198</v>
      </c>
      <c r="BR418" s="78">
        <v>1</v>
      </c>
      <c r="BS418" s="78">
        <v>63</v>
      </c>
      <c r="BT418" s="78">
        <v>0</v>
      </c>
      <c r="BU418"/>
      <c r="BV418" s="77">
        <v>2458.4450000000002</v>
      </c>
      <c r="BW418" s="77">
        <v>14.978999999999999</v>
      </c>
      <c r="BX418" s="77">
        <v>92.701999999999998</v>
      </c>
      <c r="BY418" s="77">
        <v>0</v>
      </c>
      <c r="BZ418" s="77">
        <v>7.2910000000000004</v>
      </c>
      <c r="CA418" s="77">
        <v>0</v>
      </c>
      <c r="CB418" s="77">
        <v>46.335000000000001</v>
      </c>
      <c r="CC418" s="77">
        <v>11.06</v>
      </c>
      <c r="CD418" s="77">
        <v>0</v>
      </c>
    </row>
    <row r="419" spans="1:82">
      <c r="A419" s="77" t="s">
        <v>2004</v>
      </c>
      <c r="B419" s="77">
        <v>335</v>
      </c>
      <c r="C419" s="77">
        <v>12</v>
      </c>
      <c r="D419" s="77">
        <v>20</v>
      </c>
      <c r="E419" s="77">
        <v>2015</v>
      </c>
      <c r="F419" s="77" t="s">
        <v>183</v>
      </c>
      <c r="G419" s="77" t="s">
        <v>1595</v>
      </c>
      <c r="H419" s="77" t="s">
        <v>1596</v>
      </c>
      <c r="I419" s="158"/>
      <c r="J419" s="78">
        <v>2768.9610026363989</v>
      </c>
      <c r="K419" s="78">
        <v>155.2480561194061</v>
      </c>
      <c r="L419" s="78">
        <v>416.43673640537793</v>
      </c>
      <c r="M419" s="78">
        <v>3769.5131587499209</v>
      </c>
      <c r="N419" s="78">
        <v>3243.7540275563811</v>
      </c>
      <c r="O419" s="78">
        <v>2406.7906099421539</v>
      </c>
      <c r="P419" s="78">
        <v>2269.4338154107691</v>
      </c>
      <c r="Q419" s="78">
        <v>155.31012277262701</v>
      </c>
      <c r="R419" s="78">
        <v>0</v>
      </c>
      <c r="S419" s="78">
        <v>159.89959146995739</v>
      </c>
      <c r="T419" s="79"/>
      <c r="U419" s="78">
        <v>586607148</v>
      </c>
      <c r="V419" s="78">
        <v>68737</v>
      </c>
      <c r="W419" s="78">
        <v>14251</v>
      </c>
      <c r="X419" s="78">
        <v>726422</v>
      </c>
      <c r="Y419" s="78">
        <v>856348</v>
      </c>
      <c r="Z419" s="78">
        <v>1398327</v>
      </c>
      <c r="AA419" s="78">
        <v>451602</v>
      </c>
      <c r="AB419" s="78">
        <v>2137666</v>
      </c>
      <c r="AC419" s="78">
        <v>0</v>
      </c>
      <c r="AD419" s="78">
        <v>159.89959146995739</v>
      </c>
      <c r="AE419" s="79"/>
      <c r="AF419" s="78">
        <v>3984169736.090641</v>
      </c>
      <c r="AG419" s="78">
        <v>119357711.53641739</v>
      </c>
      <c r="AH419" s="78">
        <v>87574020.687192217</v>
      </c>
      <c r="AI419" s="78">
        <v>4717404166.3413286</v>
      </c>
      <c r="AJ419" s="78">
        <v>4209779378.3581529</v>
      </c>
      <c r="AK419" s="78"/>
      <c r="AL419" s="78"/>
      <c r="AM419" s="78">
        <v>292958158.12839168</v>
      </c>
      <c r="AN419" s="78"/>
      <c r="AO419" s="78"/>
      <c r="AP419" s="78">
        <v>13411243171.142122</v>
      </c>
      <c r="AQ419" s="79"/>
      <c r="AR419" s="78">
        <v>64746</v>
      </c>
      <c r="AS419" s="78">
        <v>15101</v>
      </c>
      <c r="AT419" s="78">
        <v>0</v>
      </c>
      <c r="AU419" s="78">
        <v>24</v>
      </c>
      <c r="AV419" s="78">
        <v>1</v>
      </c>
      <c r="AW419" s="78">
        <v>5</v>
      </c>
      <c r="AX419" s="78"/>
      <c r="AY419" s="79"/>
      <c r="AZ419" s="78">
        <v>279975.2</v>
      </c>
      <c r="BA419" s="78">
        <v>588216.89999999991</v>
      </c>
      <c r="BB419" s="78">
        <v>0</v>
      </c>
      <c r="BC419" s="78">
        <v>26334.6</v>
      </c>
      <c r="BD419" s="78">
        <v>20</v>
      </c>
      <c r="BE419" s="78">
        <v>3480</v>
      </c>
      <c r="BF419" s="78"/>
      <c r="BG419" s="79"/>
      <c r="BH419" s="78">
        <v>44.578000000000003</v>
      </c>
      <c r="BI419" s="78">
        <v>0</v>
      </c>
      <c r="BJ419" s="78">
        <v>1984.578</v>
      </c>
      <c r="BK419" s="78">
        <v>0.73299999999999998</v>
      </c>
      <c r="BL419" s="78">
        <v>412.36500000000001</v>
      </c>
      <c r="BM419" s="78">
        <v>0</v>
      </c>
      <c r="BN419" s="79"/>
      <c r="BO419" s="78">
        <v>5</v>
      </c>
      <c r="BP419" s="78">
        <v>0</v>
      </c>
      <c r="BQ419" s="78">
        <v>201</v>
      </c>
      <c r="BR419" s="78">
        <v>1</v>
      </c>
      <c r="BS419" s="78">
        <v>64</v>
      </c>
      <c r="BT419" s="78">
        <v>0</v>
      </c>
      <c r="BU419"/>
      <c r="BV419" s="77">
        <v>2325.5920000000001</v>
      </c>
      <c r="BW419" s="77">
        <v>15.292999999999999</v>
      </c>
      <c r="BX419" s="77">
        <v>88.963999999999999</v>
      </c>
      <c r="BY419" s="77">
        <v>0</v>
      </c>
      <c r="BZ419" s="77">
        <v>3.9039999999999999</v>
      </c>
      <c r="CA419" s="77">
        <v>0</v>
      </c>
      <c r="CB419" s="77">
        <v>8.5009999999999994</v>
      </c>
      <c r="CC419" s="77">
        <v>0</v>
      </c>
      <c r="CD419" s="77">
        <v>0</v>
      </c>
    </row>
    <row r="420" spans="1:82">
      <c r="A420" s="77" t="s">
        <v>2005</v>
      </c>
      <c r="B420" s="77">
        <v>336</v>
      </c>
      <c r="C420" s="77">
        <v>13</v>
      </c>
      <c r="D420" s="77">
        <v>20</v>
      </c>
      <c r="E420" s="77">
        <v>2016</v>
      </c>
      <c r="F420" s="77" t="s">
        <v>156</v>
      </c>
      <c r="G420" s="77" t="s">
        <v>1595</v>
      </c>
      <c r="H420" s="77" t="s">
        <v>1596</v>
      </c>
      <c r="I420" s="158"/>
      <c r="J420" s="78">
        <v>2773.9513577824655</v>
      </c>
      <c r="K420" s="78">
        <v>156.180969515237</v>
      </c>
      <c r="L420" s="78">
        <v>400.20718949346582</v>
      </c>
      <c r="M420" s="78">
        <v>3047.2230257286669</v>
      </c>
      <c r="N420" s="78">
        <v>3472.5044999025108</v>
      </c>
      <c r="O420" s="78">
        <v>2390.8566740686952</v>
      </c>
      <c r="P420" s="78">
        <v>2218.6916426914195</v>
      </c>
      <c r="Q420" s="78">
        <v>150.16821166165914</v>
      </c>
      <c r="R420" s="78">
        <v>0</v>
      </c>
      <c r="S420" s="78">
        <v>165.32713389410046</v>
      </c>
      <c r="T420" s="79"/>
      <c r="U420" s="78">
        <v>581956497</v>
      </c>
      <c r="V420" s="78">
        <v>68737</v>
      </c>
      <c r="W420" s="78">
        <v>14251</v>
      </c>
      <c r="X420" s="78">
        <v>726422</v>
      </c>
      <c r="Y420" s="78">
        <v>861074</v>
      </c>
      <c r="Z420" s="78">
        <v>1406145</v>
      </c>
      <c r="AA420" s="78">
        <v>456641</v>
      </c>
      <c r="AB420" s="78">
        <v>2126064</v>
      </c>
      <c r="AC420" s="78">
        <v>0</v>
      </c>
      <c r="AD420" s="78">
        <v>165.32713389410051</v>
      </c>
      <c r="AE420" s="79"/>
      <c r="AF420" s="78">
        <v>4066051798.2364879</v>
      </c>
      <c r="AG420" s="78">
        <v>115413306.30094039</v>
      </c>
      <c r="AH420" s="78">
        <v>65358992.350097783</v>
      </c>
      <c r="AI420" s="78">
        <v>4589256784.69732</v>
      </c>
      <c r="AJ420" s="78">
        <v>4227722387.144763</v>
      </c>
      <c r="AK420" s="78"/>
      <c r="AL420" s="78"/>
      <c r="AM420" s="78">
        <v>291594517.16280979</v>
      </c>
      <c r="AN420" s="78"/>
      <c r="AO420" s="78"/>
      <c r="AP420" s="78">
        <v>13355397785.89242</v>
      </c>
      <c r="AQ420" s="79"/>
      <c r="AR420" s="78">
        <v>69276</v>
      </c>
      <c r="AS420" s="78">
        <v>18020</v>
      </c>
      <c r="AT420" s="78">
        <v>0</v>
      </c>
      <c r="AU420" s="78">
        <v>31</v>
      </c>
      <c r="AV420" s="78">
        <v>1</v>
      </c>
      <c r="AW420" s="78">
        <v>8</v>
      </c>
      <c r="AX420" s="78"/>
      <c r="AY420" s="79"/>
      <c r="AZ420" s="78">
        <v>303131.09999999992</v>
      </c>
      <c r="BA420" s="78">
        <v>710009.40000000014</v>
      </c>
      <c r="BB420" s="78">
        <v>0</v>
      </c>
      <c r="BC420" s="78">
        <v>59264.4</v>
      </c>
      <c r="BD420" s="78">
        <v>20</v>
      </c>
      <c r="BE420" s="78">
        <v>6795</v>
      </c>
      <c r="BF420" s="78"/>
      <c r="BG420" s="79"/>
      <c r="BH420" s="78">
        <v>49.018000000000001</v>
      </c>
      <c r="BI420" s="78">
        <v>0</v>
      </c>
      <c r="BJ420" s="78">
        <v>2010.9690000000001</v>
      </c>
      <c r="BK420" s="78">
        <v>1.101</v>
      </c>
      <c r="BL420" s="78">
        <v>433.63300000000004</v>
      </c>
      <c r="BM420" s="78">
        <v>0</v>
      </c>
      <c r="BN420" s="79"/>
      <c r="BO420" s="78">
        <v>6</v>
      </c>
      <c r="BP420" s="78">
        <v>0</v>
      </c>
      <c r="BQ420" s="78">
        <v>197</v>
      </c>
      <c r="BR420" s="78">
        <v>1</v>
      </c>
      <c r="BS420" s="78">
        <v>63</v>
      </c>
      <c r="BT420" s="78">
        <v>0</v>
      </c>
      <c r="BU420"/>
      <c r="BV420" s="77">
        <v>2330.893</v>
      </c>
      <c r="BW420" s="77">
        <v>24.497</v>
      </c>
      <c r="BX420" s="77">
        <v>97.736000000000004</v>
      </c>
      <c r="BY420" s="77">
        <v>0</v>
      </c>
      <c r="BZ420" s="77">
        <v>9.8070000000000004</v>
      </c>
      <c r="CA420" s="77">
        <v>0.58599999999999997</v>
      </c>
      <c r="CB420" s="77">
        <v>28.155000000000001</v>
      </c>
      <c r="CC420" s="77">
        <v>3.0470000000000002</v>
      </c>
      <c r="CD420" s="77">
        <v>0</v>
      </c>
    </row>
    <row r="421" spans="1:82">
      <c r="A421" s="77" t="s">
        <v>2006</v>
      </c>
      <c r="B421" s="77">
        <v>337</v>
      </c>
      <c r="C421" s="77">
        <v>14</v>
      </c>
      <c r="D421" s="77">
        <v>20</v>
      </c>
      <c r="E421" s="77">
        <v>2017</v>
      </c>
      <c r="F421" s="77" t="s">
        <v>157</v>
      </c>
      <c r="G421" s="77" t="s">
        <v>1595</v>
      </c>
      <c r="H421" s="77" t="s">
        <v>1596</v>
      </c>
      <c r="I421" s="158"/>
      <c r="J421" s="78">
        <v>2763.5612133417162</v>
      </c>
      <c r="K421" s="78">
        <v>154.02223590005801</v>
      </c>
      <c r="L421" s="78">
        <v>393.55768058459603</v>
      </c>
      <c r="M421" s="78">
        <v>2894.8547853328437</v>
      </c>
      <c r="N421" s="78">
        <v>3600.4232935878899</v>
      </c>
      <c r="O421" s="78">
        <v>2364.8777486548593</v>
      </c>
      <c r="P421" s="78">
        <v>2195.5701451971358</v>
      </c>
      <c r="Q421" s="78">
        <v>144.40156136133101</v>
      </c>
      <c r="R421" s="78">
        <v>0</v>
      </c>
      <c r="S421" s="78">
        <v>169.26108129261789</v>
      </c>
      <c r="T421" s="79"/>
      <c r="U421" s="78">
        <v>615525130</v>
      </c>
      <c r="V421" s="78">
        <v>68737</v>
      </c>
      <c r="W421" s="78">
        <v>14251</v>
      </c>
      <c r="X421" s="78">
        <v>726422</v>
      </c>
      <c r="Y421" s="78">
        <v>866562</v>
      </c>
      <c r="Z421" s="78">
        <v>1413938</v>
      </c>
      <c r="AA421" s="78">
        <v>454763</v>
      </c>
      <c r="AB421" s="78">
        <v>2114140</v>
      </c>
      <c r="AC421" s="78">
        <v>0</v>
      </c>
      <c r="AD421" s="78">
        <v>169.26108129261789</v>
      </c>
      <c r="AE421" s="79"/>
      <c r="AF421" s="78">
        <v>4106167450.9508209</v>
      </c>
      <c r="AG421" s="78">
        <v>115103884.27756549</v>
      </c>
      <c r="AH421" s="78">
        <v>84293017.766212776</v>
      </c>
      <c r="AI421" s="78">
        <v>4545593255.7604904</v>
      </c>
      <c r="AJ421" s="78">
        <v>4242441564.371346</v>
      </c>
      <c r="AK421" s="78"/>
      <c r="AL421" s="78"/>
      <c r="AM421" s="78">
        <v>290412820.28236139</v>
      </c>
      <c r="AN421" s="78"/>
      <c r="AO421" s="78"/>
      <c r="AP421" s="78">
        <v>13384011993.408796</v>
      </c>
      <c r="AQ421" s="79"/>
      <c r="AR421" s="78">
        <v>73081</v>
      </c>
      <c r="AS421" s="78">
        <v>20042</v>
      </c>
      <c r="AT421" s="78">
        <v>0</v>
      </c>
      <c r="AU421" s="78">
        <v>41</v>
      </c>
      <c r="AV421" s="78">
        <v>1</v>
      </c>
      <c r="AW421" s="78">
        <v>9</v>
      </c>
      <c r="AX421" s="78"/>
      <c r="AY421" s="79"/>
      <c r="AZ421" s="78">
        <v>322669.99999999988</v>
      </c>
      <c r="BA421" s="78">
        <v>873472.99999999953</v>
      </c>
      <c r="BB421" s="78">
        <v>0</v>
      </c>
      <c r="BC421" s="78">
        <v>77320</v>
      </c>
      <c r="BD421" s="78">
        <v>20</v>
      </c>
      <c r="BE421" s="78">
        <v>7437.5</v>
      </c>
      <c r="BF421" s="78"/>
      <c r="BG421" s="79"/>
      <c r="BH421" s="78">
        <v>50.033000000000001</v>
      </c>
      <c r="BI421" s="78">
        <v>0</v>
      </c>
      <c r="BJ421" s="78">
        <v>2098.4859999999999</v>
      </c>
      <c r="BK421" s="78">
        <v>0.76100000000000001</v>
      </c>
      <c r="BL421" s="78">
        <v>435.834</v>
      </c>
      <c r="BM421" s="78">
        <v>0</v>
      </c>
      <c r="BN421" s="79"/>
      <c r="BO421" s="78">
        <v>6</v>
      </c>
      <c r="BP421" s="78">
        <v>0</v>
      </c>
      <c r="BQ421" s="78">
        <v>198</v>
      </c>
      <c r="BR421" s="78">
        <v>1</v>
      </c>
      <c r="BS421" s="78">
        <v>60</v>
      </c>
      <c r="BT421" s="78">
        <v>0</v>
      </c>
      <c r="BU421"/>
      <c r="BV421" s="77">
        <v>2406.1799999999998</v>
      </c>
      <c r="BW421" s="77">
        <v>25.675000000000001</v>
      </c>
      <c r="BX421" s="77">
        <v>106.304</v>
      </c>
      <c r="BY421" s="77">
        <v>4.9000000000000002E-2</v>
      </c>
      <c r="BZ421" s="77">
        <v>13.13</v>
      </c>
      <c r="CA421" s="77">
        <v>0</v>
      </c>
      <c r="CB421" s="77">
        <v>30.734000000000002</v>
      </c>
      <c r="CC421" s="77">
        <v>3.0419999999999998</v>
      </c>
      <c r="CD421" s="77">
        <v>0</v>
      </c>
    </row>
    <row r="422" spans="1:82">
      <c r="A422" s="77" t="s">
        <v>2007</v>
      </c>
      <c r="B422" s="77">
        <v>338</v>
      </c>
      <c r="C422" s="77">
        <v>15</v>
      </c>
      <c r="D422" s="77">
        <v>20</v>
      </c>
      <c r="E422" s="77">
        <v>2018</v>
      </c>
      <c r="F422" s="77" t="s">
        <v>184</v>
      </c>
      <c r="G422" s="77" t="s">
        <v>1595</v>
      </c>
      <c r="H422" s="77" t="s">
        <v>1596</v>
      </c>
      <c r="I422" s="158"/>
      <c r="J422" s="78">
        <v>2694.6397667175211</v>
      </c>
      <c r="K422" s="78">
        <v>144.52777801560759</v>
      </c>
      <c r="L422" s="78">
        <v>352.82423638060135</v>
      </c>
      <c r="M422" s="78">
        <v>2817.3237049353152</v>
      </c>
      <c r="N422" s="78">
        <v>3511.8270147826947</v>
      </c>
      <c r="O422" s="78">
        <v>2328.444051708017</v>
      </c>
      <c r="P422" s="78">
        <v>2170.1491245024977</v>
      </c>
      <c r="Q422" s="78">
        <v>133.21960325434</v>
      </c>
      <c r="R422" s="78">
        <v>0</v>
      </c>
      <c r="S422" s="78">
        <v>171.13507994700927</v>
      </c>
      <c r="T422" s="79"/>
      <c r="U422" s="78">
        <v>645362806</v>
      </c>
      <c r="V422" s="78">
        <v>68737</v>
      </c>
      <c r="W422" s="78">
        <v>14251</v>
      </c>
      <c r="X422" s="78">
        <v>726422</v>
      </c>
      <c r="Y422" s="78">
        <v>872084</v>
      </c>
      <c r="Z422" s="78">
        <v>1418811</v>
      </c>
      <c r="AA422" s="78">
        <v>454017</v>
      </c>
      <c r="AB422" s="78">
        <v>2101891</v>
      </c>
      <c r="AC422" s="78">
        <v>0</v>
      </c>
      <c r="AD422" s="78">
        <v>171.1350799470093</v>
      </c>
      <c r="AE422" s="79"/>
      <c r="AF422" s="78">
        <v>4116531759.4718862</v>
      </c>
      <c r="AG422" s="78">
        <v>102246087.4176275</v>
      </c>
      <c r="AH422" s="78">
        <v>79650743.83810693</v>
      </c>
      <c r="AI422" s="78">
        <v>4341860452.7321844</v>
      </c>
      <c r="AJ422" s="78">
        <v>4097474024.835907</v>
      </c>
      <c r="AK422" s="78"/>
      <c r="AL422" s="78"/>
      <c r="AM422" s="78">
        <v>289327630.74481839</v>
      </c>
      <c r="AN422" s="78"/>
      <c r="AO422" s="78"/>
      <c r="AP422" s="78">
        <v>13027090699.040529</v>
      </c>
      <c r="AQ422" s="79"/>
      <c r="AR422" s="78">
        <v>77635</v>
      </c>
      <c r="AS422" s="78">
        <v>22331</v>
      </c>
      <c r="AT422" s="78">
        <v>0</v>
      </c>
      <c r="AU422" s="78">
        <v>48</v>
      </c>
      <c r="AV422" s="78">
        <v>1</v>
      </c>
      <c r="AW422" s="78">
        <v>10</v>
      </c>
      <c r="AX422" s="78"/>
      <c r="AY422" s="79"/>
      <c r="AZ422" s="78">
        <v>346138.40000000014</v>
      </c>
      <c r="BA422" s="78">
        <v>973052.6</v>
      </c>
      <c r="BB422" s="78">
        <v>0</v>
      </c>
      <c r="BC422" s="78">
        <v>64290.7</v>
      </c>
      <c r="BD422" s="78">
        <v>20</v>
      </c>
      <c r="BE422" s="78">
        <v>11418</v>
      </c>
      <c r="BF422" s="78"/>
      <c r="BG422" s="79"/>
      <c r="BH422" s="78">
        <v>55.731999999999999</v>
      </c>
      <c r="BI422" s="78">
        <v>0</v>
      </c>
      <c r="BJ422" s="78">
        <v>1994.4480000000001</v>
      </c>
      <c r="BK422" s="78">
        <v>0</v>
      </c>
      <c r="BL422" s="78">
        <v>413.66900000000004</v>
      </c>
      <c r="BM422" s="78">
        <v>0</v>
      </c>
      <c r="BN422" s="79"/>
      <c r="BO422" s="78">
        <v>7</v>
      </c>
      <c r="BP422" s="78">
        <v>0</v>
      </c>
      <c r="BQ422" s="78">
        <v>201</v>
      </c>
      <c r="BR422" s="78">
        <v>0</v>
      </c>
      <c r="BS422" s="78">
        <v>61</v>
      </c>
      <c r="BT422" s="78">
        <v>0</v>
      </c>
      <c r="BU422"/>
      <c r="BV422" s="77">
        <v>2314.2109999999998</v>
      </c>
      <c r="BW422" s="77">
        <v>26.826000000000001</v>
      </c>
      <c r="BX422" s="77">
        <v>85.113</v>
      </c>
      <c r="BY422" s="77">
        <v>0</v>
      </c>
      <c r="BZ422" s="77">
        <v>9.984</v>
      </c>
      <c r="CA422" s="77">
        <v>0</v>
      </c>
      <c r="CB422" s="77">
        <v>24.873000000000001</v>
      </c>
      <c r="CC422" s="77">
        <v>2.8420000000000001</v>
      </c>
      <c r="CD422" s="77">
        <v>0</v>
      </c>
    </row>
    <row r="423" spans="1:82">
      <c r="A423" s="77" t="s">
        <v>2008</v>
      </c>
      <c r="B423" s="77">
        <v>339</v>
      </c>
      <c r="C423" s="77">
        <v>16</v>
      </c>
      <c r="D423" s="77">
        <v>20</v>
      </c>
      <c r="E423" s="77">
        <v>2019</v>
      </c>
      <c r="F423" s="77" t="s">
        <v>159</v>
      </c>
      <c r="G423" s="77" t="s">
        <v>1595</v>
      </c>
      <c r="H423" s="77" t="s">
        <v>1596</v>
      </c>
      <c r="I423" s="158"/>
      <c r="J423" s="78">
        <v>2531.6659278432317</v>
      </c>
      <c r="K423" s="78">
        <v>131.19057281277409</v>
      </c>
      <c r="L423" s="78">
        <v>354.74474123316395</v>
      </c>
      <c r="M423" s="78">
        <v>2697.8869703862197</v>
      </c>
      <c r="N423" s="78">
        <v>3132.8541380367365</v>
      </c>
      <c r="O423" s="78">
        <v>2266.9282477823281</v>
      </c>
      <c r="P423" s="78">
        <v>2139.2132535043525</v>
      </c>
      <c r="Q423" s="78">
        <v>128.80817322567401</v>
      </c>
      <c r="R423" s="78">
        <v>0</v>
      </c>
      <c r="S423" s="78">
        <v>204.59747644798134</v>
      </c>
      <c r="T423" s="79"/>
      <c r="U423" s="78">
        <v>614524040</v>
      </c>
      <c r="V423" s="78">
        <v>68737</v>
      </c>
      <c r="W423" s="78">
        <v>14251</v>
      </c>
      <c r="X423" s="78">
        <v>726422</v>
      </c>
      <c r="Y423" s="78">
        <v>876511</v>
      </c>
      <c r="Z423" s="78">
        <v>1419249</v>
      </c>
      <c r="AA423" s="78">
        <v>444195</v>
      </c>
      <c r="AB423" s="78">
        <v>2087307</v>
      </c>
      <c r="AC423" s="78">
        <v>0</v>
      </c>
      <c r="AD423" s="78">
        <v>204.59747644798111</v>
      </c>
      <c r="AE423" s="79"/>
      <c r="AF423" s="78">
        <v>4112255927.456192</v>
      </c>
      <c r="AG423" s="78">
        <v>99001296.937255472</v>
      </c>
      <c r="AH423" s="78">
        <v>84131283.110080555</v>
      </c>
      <c r="AI423" s="78">
        <v>4449319855.6127367</v>
      </c>
      <c r="AJ423" s="78">
        <v>4001019624.0126562</v>
      </c>
      <c r="AK423" s="78">
        <v>0</v>
      </c>
      <c r="AL423" s="78">
        <v>0</v>
      </c>
      <c r="AM423" s="78">
        <v>284275500.16131675</v>
      </c>
      <c r="AN423" s="78">
        <v>0</v>
      </c>
      <c r="AO423" s="78">
        <v>0</v>
      </c>
      <c r="AP423" s="78">
        <v>13030003487.290237</v>
      </c>
      <c r="AQ423" s="79"/>
      <c r="AR423" s="78">
        <v>81839</v>
      </c>
      <c r="AS423" s="78">
        <v>24185</v>
      </c>
      <c r="AT423" s="78">
        <v>0</v>
      </c>
      <c r="AU423" s="78">
        <v>57</v>
      </c>
      <c r="AV423" s="78">
        <v>1</v>
      </c>
      <c r="AW423" s="78">
        <v>12</v>
      </c>
      <c r="AX423" s="78"/>
      <c r="AY423" s="79"/>
      <c r="AZ423" s="78">
        <v>368191.70000000013</v>
      </c>
      <c r="BA423" s="78">
        <v>1077359.8</v>
      </c>
      <c r="BB423" s="78">
        <v>0</v>
      </c>
      <c r="BC423" s="78">
        <v>81432.699999999983</v>
      </c>
      <c r="BD423" s="78">
        <v>20</v>
      </c>
      <c r="BE423" s="78">
        <v>12782.5</v>
      </c>
      <c r="BF423" s="78"/>
      <c r="BG423" s="79"/>
      <c r="BH423" s="78">
        <v>54.442999999999998</v>
      </c>
      <c r="BI423" s="78">
        <v>0</v>
      </c>
      <c r="BJ423" s="78">
        <v>1918.952</v>
      </c>
      <c r="BK423" s="78">
        <v>0</v>
      </c>
      <c r="BL423" s="78">
        <v>414.17700000000008</v>
      </c>
      <c r="BM423" s="78">
        <v>0</v>
      </c>
      <c r="BN423" s="79"/>
      <c r="BO423" s="78">
        <v>7</v>
      </c>
      <c r="BP423" s="78">
        <v>0</v>
      </c>
      <c r="BQ423" s="78">
        <v>201</v>
      </c>
      <c r="BR423" s="78">
        <v>0</v>
      </c>
      <c r="BS423" s="78">
        <v>62</v>
      </c>
      <c r="BT423" s="78">
        <v>0</v>
      </c>
      <c r="BU423"/>
      <c r="BV423" s="77">
        <v>2227.0509999999999</v>
      </c>
      <c r="BW423" s="77">
        <v>26.739000000000001</v>
      </c>
      <c r="BX423" s="77">
        <v>105.441</v>
      </c>
      <c r="BY423" s="77">
        <v>0</v>
      </c>
      <c r="BZ423" s="77">
        <v>8.9250000000000007</v>
      </c>
      <c r="CA423" s="77">
        <v>0.378</v>
      </c>
      <c r="CB423" s="77">
        <v>15.273</v>
      </c>
      <c r="CC423" s="77">
        <v>3.7650000000000001</v>
      </c>
      <c r="CD423" s="77">
        <v>0</v>
      </c>
    </row>
    <row r="424" spans="1:82">
      <c r="A424" s="77" t="s">
        <v>2009</v>
      </c>
      <c r="B424" s="77">
        <v>340</v>
      </c>
      <c r="C424" s="77">
        <v>17</v>
      </c>
      <c r="D424" s="77">
        <v>20</v>
      </c>
      <c r="E424" s="77">
        <v>2020</v>
      </c>
      <c r="F424" s="77" t="s">
        <v>160</v>
      </c>
      <c r="G424" s="77" t="s">
        <v>1595</v>
      </c>
      <c r="H424" s="77" t="s">
        <v>1596</v>
      </c>
      <c r="I424" s="158"/>
      <c r="J424" s="78">
        <v>2441.9874607943698</v>
      </c>
      <c r="K424" s="78">
        <v>139.9411643483453</v>
      </c>
      <c r="L424" s="78">
        <v>374.5691618799874</v>
      </c>
      <c r="M424" s="78">
        <v>2410.2767543391487</v>
      </c>
      <c r="N424" s="78">
        <v>3084.8844001392226</v>
      </c>
      <c r="O424" s="78">
        <v>1990.1296491456042</v>
      </c>
      <c r="P424" s="78">
        <v>2017.2874083746763</v>
      </c>
      <c r="Q424" s="78">
        <v>122.179531280986</v>
      </c>
      <c r="R424" s="78">
        <v>0</v>
      </c>
      <c r="S424" s="78">
        <v>191.19293292334865</v>
      </c>
      <c r="T424" s="79"/>
      <c r="U424" s="78">
        <v>604311631</v>
      </c>
      <c r="V424" s="78">
        <v>64151</v>
      </c>
      <c r="W424" s="78">
        <v>16842</v>
      </c>
      <c r="X424" s="78">
        <v>721086</v>
      </c>
      <c r="Y424" s="78">
        <v>880387</v>
      </c>
      <c r="Z424" s="78">
        <v>1422093</v>
      </c>
      <c r="AA424" s="78">
        <v>445223</v>
      </c>
      <c r="AB424" s="78">
        <v>2072219</v>
      </c>
      <c r="AC424" s="78">
        <v>0</v>
      </c>
      <c r="AD424" s="78">
        <v>191.19293292334865</v>
      </c>
      <c r="AE424" s="79"/>
      <c r="AF424" s="78">
        <v>4074018717.5558748</v>
      </c>
      <c r="AG424" s="78">
        <v>100908696.45166591</v>
      </c>
      <c r="AH424" s="78">
        <v>96381178.018814236</v>
      </c>
      <c r="AI424" s="78">
        <v>4166629113.5022521</v>
      </c>
      <c r="AJ424" s="78">
        <v>4021405725.2451248</v>
      </c>
      <c r="AK424" s="78">
        <v>0</v>
      </c>
      <c r="AL424" s="78">
        <v>0</v>
      </c>
      <c r="AM424" s="78">
        <v>270447602.3332783</v>
      </c>
      <c r="AN424" s="78">
        <v>0</v>
      </c>
      <c r="AO424" s="78">
        <v>0</v>
      </c>
      <c r="AP424" s="78">
        <v>12729791033.10701</v>
      </c>
      <c r="AQ424" s="79"/>
      <c r="AR424" s="78">
        <v>85767</v>
      </c>
      <c r="AS424" s="78">
        <v>25034</v>
      </c>
      <c r="AT424" s="78">
        <v>0</v>
      </c>
      <c r="AU424" s="78">
        <v>65</v>
      </c>
      <c r="AV424" s="78">
        <v>1</v>
      </c>
      <c r="AW424" s="78">
        <v>15</v>
      </c>
      <c r="AX424" s="78"/>
      <c r="AY424" s="79"/>
      <c r="AZ424" s="78">
        <v>390967.70000000013</v>
      </c>
      <c r="BA424" s="78">
        <v>1145903.199999999</v>
      </c>
      <c r="BB424" s="78">
        <v>0</v>
      </c>
      <c r="BC424" s="78">
        <v>123242.9</v>
      </c>
      <c r="BD424" s="78">
        <v>20</v>
      </c>
      <c r="BE424" s="78">
        <v>30387.081999999999</v>
      </c>
      <c r="BF424" s="78"/>
      <c r="BG424" s="79"/>
      <c r="BH424" s="78">
        <v>53.658999999999999</v>
      </c>
      <c r="BI424" s="78">
        <v>0</v>
      </c>
      <c r="BJ424" s="78">
        <v>1811.5250000000001</v>
      </c>
      <c r="BK424" s="78">
        <v>0</v>
      </c>
      <c r="BL424" s="78">
        <v>384.80299999999994</v>
      </c>
      <c r="BM424" s="78">
        <v>0</v>
      </c>
      <c r="BN424" s="79"/>
      <c r="BO424" s="78">
        <v>7</v>
      </c>
      <c r="BP424" s="78">
        <v>0</v>
      </c>
      <c r="BQ424" s="78">
        <v>204</v>
      </c>
      <c r="BR424" s="78">
        <v>0</v>
      </c>
      <c r="BS424" s="78">
        <v>60</v>
      </c>
      <c r="BT424" s="78">
        <v>0</v>
      </c>
      <c r="BU424"/>
      <c r="BV424" s="77">
        <v>2075.1480000000001</v>
      </c>
      <c r="BW424" s="77">
        <v>25.797000000000001</v>
      </c>
      <c r="BX424" s="77">
        <v>104.273</v>
      </c>
      <c r="BY424" s="77">
        <v>0</v>
      </c>
      <c r="BZ424" s="77">
        <v>9.4350000000000005</v>
      </c>
      <c r="CA424" s="77">
        <v>0</v>
      </c>
      <c r="CB424" s="77">
        <v>14.218</v>
      </c>
      <c r="CC424" s="77">
        <v>21.116</v>
      </c>
      <c r="CD424" s="77">
        <v>0</v>
      </c>
    </row>
    <row r="425" spans="1:82">
      <c r="A425" s="77" t="s">
        <v>2010</v>
      </c>
      <c r="B425" s="77">
        <v>340</v>
      </c>
      <c r="C425" s="77">
        <v>18</v>
      </c>
      <c r="D425" s="77">
        <v>20</v>
      </c>
      <c r="E425" s="77">
        <v>2021</v>
      </c>
      <c r="F425" s="77" t="s">
        <v>161</v>
      </c>
      <c r="G425" s="1029" t="s">
        <v>1595</v>
      </c>
      <c r="H425" s="77" t="s">
        <v>1596</v>
      </c>
      <c r="I425" s="158"/>
      <c r="J425" s="78">
        <v>2539.2559045340186</v>
      </c>
      <c r="K425" s="78">
        <v>150.06083774543012</v>
      </c>
      <c r="L425" s="78">
        <v>491.40515390747186</v>
      </c>
      <c r="M425" s="78">
        <v>2726.3853672444229</v>
      </c>
      <c r="N425" s="78">
        <v>3382.6106844503556</v>
      </c>
      <c r="O425" s="78">
        <v>1931.713700281405</v>
      </c>
      <c r="P425" s="78">
        <v>2072.2997305379326</v>
      </c>
      <c r="Q425" s="78">
        <v>120.100528303304</v>
      </c>
      <c r="R425" s="78">
        <v>0</v>
      </c>
      <c r="S425" s="78">
        <v>198.51736757567471</v>
      </c>
      <c r="T425" s="79"/>
      <c r="U425" s="78">
        <v>664641579</v>
      </c>
      <c r="V425" s="78">
        <v>64151</v>
      </c>
      <c r="W425" s="78">
        <v>16842</v>
      </c>
      <c r="X425" s="78">
        <v>721086</v>
      </c>
      <c r="Y425" s="78">
        <v>884246</v>
      </c>
      <c r="Z425" s="78">
        <v>1421281</v>
      </c>
      <c r="AA425" s="78">
        <v>445981</v>
      </c>
      <c r="AB425" s="78">
        <v>2056970</v>
      </c>
      <c r="AC425" s="78">
        <v>0</v>
      </c>
      <c r="AD425" s="78">
        <v>198.51736757567471</v>
      </c>
      <c r="AE425" s="79"/>
      <c r="AF425" s="78">
        <v>4010614886.062263</v>
      </c>
      <c r="AG425" s="78">
        <v>103915079.1243816</v>
      </c>
      <c r="AH425" s="78">
        <v>115451340.5432145</v>
      </c>
      <c r="AI425" s="78">
        <v>4459113392.2230921</v>
      </c>
      <c r="AJ425" s="78">
        <v>4284023004.2114191</v>
      </c>
      <c r="AK425" s="78">
        <v>0</v>
      </c>
      <c r="AL425" s="78">
        <v>0</v>
      </c>
      <c r="AM425" s="78">
        <v>270005879.30401641</v>
      </c>
      <c r="AN425" s="78">
        <v>0</v>
      </c>
      <c r="AO425" s="78">
        <v>0</v>
      </c>
      <c r="AP425" s="78">
        <v>13243123581.468388</v>
      </c>
      <c r="AQ425" s="79"/>
      <c r="AR425" s="78">
        <v>90028</v>
      </c>
      <c r="AS425" s="78">
        <v>25557</v>
      </c>
      <c r="AT425" s="78">
        <v>0</v>
      </c>
      <c r="AU425" s="78">
        <v>73</v>
      </c>
      <c r="AV425" s="78">
        <v>1</v>
      </c>
      <c r="AW425" s="78">
        <v>16</v>
      </c>
      <c r="AX425" s="78"/>
      <c r="AY425" s="79"/>
      <c r="AZ425" s="78">
        <v>416584.6999999868</v>
      </c>
      <c r="BA425" s="78">
        <v>1267403.4999999651</v>
      </c>
      <c r="BB425" s="78">
        <v>0</v>
      </c>
      <c r="BC425" s="78">
        <v>127637.5</v>
      </c>
      <c r="BD425" s="78">
        <v>20</v>
      </c>
      <c r="BE425" s="78">
        <v>31955.452000000001</v>
      </c>
      <c r="BF425" s="78"/>
      <c r="BG425" s="79"/>
      <c r="BH425" s="78">
        <v>50.698</v>
      </c>
      <c r="BI425" s="78">
        <v>0</v>
      </c>
      <c r="BJ425" s="78">
        <v>1844.6679999999999</v>
      </c>
      <c r="BK425" s="78">
        <v>0</v>
      </c>
      <c r="BL425" s="78">
        <v>385.45099999999996</v>
      </c>
      <c r="BM425" s="78">
        <v>0</v>
      </c>
      <c r="BN425" s="79"/>
      <c r="BO425" s="78">
        <v>7</v>
      </c>
      <c r="BP425" s="78">
        <v>0</v>
      </c>
      <c r="BQ425" s="78">
        <v>212</v>
      </c>
      <c r="BR425" s="78">
        <v>0</v>
      </c>
      <c r="BS425" s="78">
        <v>59</v>
      </c>
      <c r="BT425" s="78">
        <v>0</v>
      </c>
      <c r="BU425"/>
      <c r="BV425" s="77">
        <v>2072.3589999999999</v>
      </c>
      <c r="BW425" s="77">
        <v>25.957000000000001</v>
      </c>
      <c r="BX425" s="77">
        <v>104.209</v>
      </c>
      <c r="BY425" s="77">
        <v>0</v>
      </c>
      <c r="BZ425" s="77">
        <v>9.5229999999999997</v>
      </c>
      <c r="CA425" s="77">
        <v>0</v>
      </c>
      <c r="CB425" s="77">
        <v>21.978000000000002</v>
      </c>
      <c r="CC425" s="77">
        <v>46.790999999999997</v>
      </c>
      <c r="CD425" s="77">
        <v>0</v>
      </c>
    </row>
    <row r="426" spans="1:82">
      <c r="A426" s="77" t="s">
        <v>2011</v>
      </c>
      <c r="B426" s="77">
        <v>340</v>
      </c>
      <c r="C426" s="77">
        <v>19</v>
      </c>
      <c r="D426" s="77">
        <v>20</v>
      </c>
      <c r="E426" s="77">
        <v>2022</v>
      </c>
      <c r="F426" s="77" t="s">
        <v>162</v>
      </c>
      <c r="G426" s="1029" t="s">
        <v>1595</v>
      </c>
      <c r="H426" s="77" t="s">
        <v>1596</v>
      </c>
      <c r="I426" s="158"/>
      <c r="J426" s="78">
        <v>2457.9316947733641</v>
      </c>
      <c r="K426" s="78">
        <v>135.19406286323405</v>
      </c>
      <c r="L426" s="78">
        <v>314.87677291948387</v>
      </c>
      <c r="M426" s="78">
        <v>2692.4566290468192</v>
      </c>
      <c r="N426" s="78">
        <v>3334.4335265667346</v>
      </c>
      <c r="O426" s="78">
        <v>2039.5048815123616</v>
      </c>
      <c r="P426" s="78">
        <v>2052.9913196134207</v>
      </c>
      <c r="Q426" s="78">
        <v>120.3180663762938</v>
      </c>
      <c r="R426" s="78">
        <v>0</v>
      </c>
      <c r="S426" s="78">
        <v>209.97346333538837</v>
      </c>
      <c r="T426" s="79"/>
      <c r="U426" s="78">
        <v>713916000</v>
      </c>
      <c r="V426" s="78">
        <v>64151</v>
      </c>
      <c r="W426" s="78">
        <v>16842</v>
      </c>
      <c r="X426" s="78">
        <v>721086</v>
      </c>
      <c r="Y426" s="78">
        <v>891350</v>
      </c>
      <c r="Z426" s="78">
        <v>1425722</v>
      </c>
      <c r="AA426" s="78">
        <v>448561</v>
      </c>
      <c r="AB426" s="78">
        <v>2043798</v>
      </c>
      <c r="AC426" s="78">
        <v>0</v>
      </c>
      <c r="AD426" s="78">
        <v>209.97346333538837</v>
      </c>
      <c r="AE426" s="79"/>
      <c r="AF426" s="78">
        <v>3826260445.2804642</v>
      </c>
      <c r="AG426" s="78">
        <v>100921155.6673263</v>
      </c>
      <c r="AH426" s="78">
        <v>90133864.2765861</v>
      </c>
      <c r="AI426" s="78">
        <v>4428388294.3083715</v>
      </c>
      <c r="AJ426" s="78">
        <v>4281726145.3043885</v>
      </c>
      <c r="AK426" s="78">
        <v>0</v>
      </c>
      <c r="AL426" s="78">
        <v>0</v>
      </c>
      <c r="AM426" s="78">
        <v>263910106.05467406</v>
      </c>
      <c r="AN426" s="78">
        <v>0</v>
      </c>
      <c r="AO426" s="78">
        <v>0</v>
      </c>
      <c r="AP426" s="78">
        <v>12991340010.891811</v>
      </c>
      <c r="AQ426" s="79"/>
      <c r="AR426" s="78">
        <v>94980</v>
      </c>
      <c r="AS426" s="78">
        <v>25904</v>
      </c>
      <c r="AT426" s="78">
        <v>0</v>
      </c>
      <c r="AU426" s="78">
        <v>80</v>
      </c>
      <c r="AV426" s="78">
        <v>1</v>
      </c>
      <c r="AW426" s="78">
        <v>18</v>
      </c>
      <c r="AX426" s="78"/>
      <c r="AY426" s="79"/>
      <c r="AZ426" s="78">
        <v>446412.69999999565</v>
      </c>
      <c r="BA426" s="78">
        <v>1312837.3999999624</v>
      </c>
      <c r="BB426" s="78">
        <v>0</v>
      </c>
      <c r="BC426" s="78">
        <v>133901.5</v>
      </c>
      <c r="BD426" s="78">
        <v>20</v>
      </c>
      <c r="BE426" s="78">
        <v>32304.452000000001</v>
      </c>
      <c r="BF426" s="78"/>
      <c r="BG426" s="79"/>
      <c r="BH426" s="78"/>
      <c r="BI426" s="78"/>
      <c r="BJ426" s="78"/>
      <c r="BK426" s="78"/>
      <c r="BL426" s="78"/>
      <c r="BM426" s="78"/>
      <c r="BN426" s="79"/>
      <c r="BO426" s="78"/>
      <c r="BP426" s="78"/>
      <c r="BQ426" s="78"/>
      <c r="BR426" s="78"/>
      <c r="BS426" s="78"/>
      <c r="BT426" s="78"/>
      <c r="BU426"/>
      <c r="BV426" s="77"/>
      <c r="BW426" s="77"/>
      <c r="BX426" s="77"/>
      <c r="BY426" s="77"/>
      <c r="BZ426" s="77"/>
      <c r="CA426" s="77"/>
      <c r="CB426" s="77"/>
      <c r="CC426" s="77"/>
      <c r="CD426" s="77"/>
    </row>
    <row r="427" spans="1:82">
      <c r="A427" s="77" t="s">
        <v>2545</v>
      </c>
      <c r="B427" s="77">
        <v>340</v>
      </c>
      <c r="C427" s="77">
        <v>20</v>
      </c>
      <c r="D427" s="77">
        <v>20</v>
      </c>
      <c r="E427" s="77">
        <v>2023</v>
      </c>
      <c r="F427" s="77" t="s">
        <v>2526</v>
      </c>
      <c r="G427" s="77" t="s">
        <v>1595</v>
      </c>
      <c r="H427" s="77" t="s">
        <v>1596</v>
      </c>
      <c r="I427" s="158"/>
      <c r="J427" s="78"/>
      <c r="K427" s="78"/>
      <c r="L427" s="78"/>
      <c r="M427" s="78"/>
      <c r="N427" s="78"/>
      <c r="O427" s="78"/>
      <c r="P427" s="78"/>
      <c r="Q427" s="78"/>
      <c r="R427" s="78"/>
      <c r="S427" s="78"/>
      <c r="T427" s="79"/>
      <c r="U427" s="78"/>
      <c r="V427" s="78"/>
      <c r="W427" s="78"/>
      <c r="X427" s="78"/>
      <c r="Y427" s="78"/>
      <c r="Z427" s="78"/>
      <c r="AA427" s="78"/>
      <c r="AB427" s="78"/>
      <c r="AC427" s="78"/>
      <c r="AD427" s="78"/>
      <c r="AE427" s="79"/>
      <c r="AF427" s="78"/>
      <c r="AG427" s="78"/>
      <c r="AH427" s="78"/>
      <c r="AI427" s="78"/>
      <c r="AJ427" s="78"/>
      <c r="AK427" s="78"/>
      <c r="AL427" s="78"/>
      <c r="AM427" s="78"/>
      <c r="AN427" s="78"/>
      <c r="AO427" s="78"/>
      <c r="AP427" s="78"/>
      <c r="AQ427" s="79"/>
      <c r="AR427" s="78">
        <v>100060</v>
      </c>
      <c r="AS427" s="78">
        <v>26068</v>
      </c>
      <c r="AT427" s="78">
        <v>0</v>
      </c>
      <c r="AU427" s="78">
        <v>90</v>
      </c>
      <c r="AV427" s="78">
        <v>1</v>
      </c>
      <c r="AW427" s="78">
        <v>18</v>
      </c>
      <c r="AX427" s="78"/>
      <c r="AY427" s="79"/>
      <c r="AZ427" s="78">
        <v>476294.60000001837</v>
      </c>
      <c r="BA427" s="78">
        <v>1331062.6999999634</v>
      </c>
      <c r="BB427" s="78">
        <v>0</v>
      </c>
      <c r="BC427" s="78">
        <v>166770.69999999998</v>
      </c>
      <c r="BD427" s="78">
        <v>20</v>
      </c>
      <c r="BE427" s="78">
        <v>36278.199999999997</v>
      </c>
      <c r="BF427" s="78"/>
      <c r="BG427" s="79"/>
      <c r="BH427" s="78"/>
      <c r="BI427" s="78"/>
      <c r="BJ427" s="78"/>
      <c r="BK427" s="78"/>
      <c r="BL427" s="78"/>
      <c r="BM427" s="78"/>
      <c r="BN427" s="79"/>
      <c r="BO427" s="78"/>
      <c r="BP427" s="78"/>
      <c r="BQ427" s="78"/>
      <c r="BR427" s="78"/>
      <c r="BS427" s="78"/>
      <c r="BT427" s="78"/>
      <c r="BU427"/>
      <c r="BV427" s="77"/>
      <c r="BW427" s="77"/>
      <c r="BX427" s="77"/>
      <c r="BY427" s="77"/>
      <c r="BZ427" s="77"/>
      <c r="CA427" s="77"/>
      <c r="CB427" s="77"/>
      <c r="CC427" s="77"/>
      <c r="CD427" s="77"/>
    </row>
    <row r="428" spans="1:82">
      <c r="A428" s="77" t="s">
        <v>2607</v>
      </c>
      <c r="B428" s="77">
        <v>340</v>
      </c>
      <c r="C428" s="77">
        <v>21</v>
      </c>
      <c r="D428" s="77">
        <v>20</v>
      </c>
      <c r="E428" s="77">
        <v>2024</v>
      </c>
      <c r="F428" s="77" t="s">
        <v>2588</v>
      </c>
      <c r="G428" s="77" t="s">
        <v>1595</v>
      </c>
      <c r="H428" s="77" t="s">
        <v>1596</v>
      </c>
      <c r="I428" s="158"/>
      <c r="J428" s="78"/>
      <c r="K428" s="78"/>
      <c r="L428" s="78"/>
      <c r="M428" s="78"/>
      <c r="N428" s="78"/>
      <c r="O428" s="78"/>
      <c r="P428" s="78"/>
      <c r="Q428" s="78"/>
      <c r="R428" s="78"/>
      <c r="S428" s="78"/>
      <c r="T428" s="79"/>
      <c r="U428" s="78"/>
      <c r="V428" s="78"/>
      <c r="W428" s="78"/>
      <c r="X428" s="78"/>
      <c r="Y428" s="78"/>
      <c r="Z428" s="78"/>
      <c r="AA428" s="78"/>
      <c r="AB428" s="78"/>
      <c r="AC428" s="78"/>
      <c r="AD428" s="78"/>
      <c r="AE428" s="79"/>
      <c r="AF428" s="78"/>
      <c r="AG428" s="78"/>
      <c r="AH428" s="78"/>
      <c r="AI428" s="78"/>
      <c r="AJ428" s="78"/>
      <c r="AK428" s="78"/>
      <c r="AL428" s="78"/>
      <c r="AM428" s="78"/>
      <c r="AN428" s="78"/>
      <c r="AO428" s="78"/>
      <c r="AP428" s="78"/>
      <c r="AQ428" s="79"/>
      <c r="AR428" s="78"/>
      <c r="AS428" s="78"/>
      <c r="AT428" s="78"/>
      <c r="AU428" s="78"/>
      <c r="AV428" s="78"/>
      <c r="AW428" s="78"/>
      <c r="AX428" s="78"/>
      <c r="AY428" s="79"/>
      <c r="AZ428" s="78"/>
      <c r="BA428" s="78"/>
      <c r="BB428" s="78"/>
      <c r="BC428" s="78"/>
      <c r="BD428" s="78"/>
      <c r="BE428" s="78"/>
      <c r="BF428" s="78"/>
      <c r="BG428" s="79"/>
      <c r="BH428" s="78"/>
      <c r="BI428" s="78"/>
      <c r="BJ428" s="78"/>
      <c r="BK428" s="78"/>
      <c r="BL428" s="78"/>
      <c r="BM428" s="78"/>
      <c r="BN428" s="79"/>
      <c r="BO428" s="78"/>
      <c r="BP428" s="78"/>
      <c r="BQ428" s="78"/>
      <c r="BR428" s="78"/>
      <c r="BS428" s="78"/>
      <c r="BT428" s="78"/>
      <c r="BU428"/>
      <c r="BV428" s="77"/>
      <c r="BW428" s="77"/>
      <c r="BX428" s="77"/>
      <c r="BY428" s="77"/>
      <c r="BZ428" s="77"/>
      <c r="CA428" s="77"/>
      <c r="CB428" s="77"/>
      <c r="CC428" s="77"/>
      <c r="CD428" s="77"/>
    </row>
    <row r="429" spans="1:82">
      <c r="A429" s="77" t="s">
        <v>2012</v>
      </c>
      <c r="B429" s="77">
        <v>341</v>
      </c>
      <c r="C429" s="77">
        <v>1</v>
      </c>
      <c r="D429" s="77">
        <v>21</v>
      </c>
      <c r="E429" s="77">
        <v>1990</v>
      </c>
      <c r="F429" s="77" t="s">
        <v>788</v>
      </c>
      <c r="G429" s="77" t="s">
        <v>1597</v>
      </c>
      <c r="H429" s="77" t="s">
        <v>1598</v>
      </c>
      <c r="I429" s="158"/>
      <c r="J429" s="78">
        <v>6730.0414515350622</v>
      </c>
      <c r="K429" s="78">
        <v>308.94192562057123</v>
      </c>
      <c r="L429" s="78">
        <v>350.96098285343191</v>
      </c>
      <c r="M429" s="78">
        <v>1583.4558443304441</v>
      </c>
      <c r="N429" s="78">
        <v>2092.6898418216151</v>
      </c>
      <c r="O429" s="78">
        <v>1821.4094357114409</v>
      </c>
      <c r="P429" s="78">
        <v>1914.356520785366</v>
      </c>
      <c r="Q429" s="78">
        <v>127.411525703728</v>
      </c>
      <c r="R429" s="78">
        <v>0</v>
      </c>
      <c r="S429" s="78">
        <v>126.12689</v>
      </c>
      <c r="T429" s="79"/>
      <c r="U429" s="78">
        <v>562780872</v>
      </c>
      <c r="V429" s="78">
        <v>82930</v>
      </c>
      <c r="W429" s="78">
        <v>4641</v>
      </c>
      <c r="X429" s="78">
        <v>557180</v>
      </c>
      <c r="Y429" s="78">
        <v>603498</v>
      </c>
      <c r="Z429" s="78">
        <v>749167</v>
      </c>
      <c r="AA429" s="78">
        <v>464827</v>
      </c>
      <c r="AB429" s="78">
        <v>2068731</v>
      </c>
      <c r="AC429" s="78">
        <v>0</v>
      </c>
      <c r="AD429" s="78">
        <v>126.12689</v>
      </c>
      <c r="AE429" s="79"/>
      <c r="AF429" s="78"/>
      <c r="AG429" s="78"/>
      <c r="AH429" s="78"/>
      <c r="AI429" s="78"/>
      <c r="AJ429" s="78"/>
      <c r="AK429" s="78"/>
      <c r="AL429" s="78"/>
      <c r="AM429" s="78"/>
      <c r="AN429" s="78"/>
      <c r="AO429" s="78"/>
      <c r="AP429" s="78"/>
      <c r="AQ429" s="79"/>
      <c r="AR429" s="78"/>
      <c r="AS429" s="78"/>
      <c r="AT429" s="78"/>
      <c r="AU429" s="78"/>
      <c r="AV429" s="78"/>
      <c r="AW429" s="78"/>
      <c r="AX429" s="78"/>
      <c r="AY429" s="79"/>
      <c r="AZ429" s="78"/>
      <c r="BA429" s="78"/>
      <c r="BB429" s="78"/>
      <c r="BC429" s="78"/>
      <c r="BD429" s="78"/>
      <c r="BE429" s="78"/>
      <c r="BF429" s="78"/>
      <c r="BG429" s="79"/>
      <c r="BH429" s="78" t="s">
        <v>789</v>
      </c>
      <c r="BI429" s="78" t="s">
        <v>789</v>
      </c>
      <c r="BJ429" s="78" t="s">
        <v>789</v>
      </c>
      <c r="BK429" s="78" t="s">
        <v>789</v>
      </c>
      <c r="BL429" s="78" t="s">
        <v>789</v>
      </c>
      <c r="BM429" s="78" t="s">
        <v>789</v>
      </c>
      <c r="BN429" s="79"/>
      <c r="BO429" s="78" t="s">
        <v>789</v>
      </c>
      <c r="BP429" s="78" t="s">
        <v>789</v>
      </c>
      <c r="BQ429" s="78" t="s">
        <v>789</v>
      </c>
      <c r="BR429" s="78" t="s">
        <v>789</v>
      </c>
      <c r="BS429" s="78" t="s">
        <v>789</v>
      </c>
      <c r="BT429" s="78" t="s">
        <v>789</v>
      </c>
      <c r="BU429"/>
      <c r="BV429" s="77"/>
      <c r="BW429" s="77"/>
      <c r="BX429" s="77"/>
      <c r="BY429" s="77"/>
      <c r="BZ429" s="77"/>
      <c r="CA429" s="77"/>
      <c r="CB429" s="77"/>
      <c r="CC429" s="77"/>
      <c r="CD429" s="77"/>
    </row>
    <row r="430" spans="1:82">
      <c r="A430" s="77" t="s">
        <v>2013</v>
      </c>
      <c r="B430" s="77">
        <v>342</v>
      </c>
      <c r="C430" s="77">
        <v>2</v>
      </c>
      <c r="D430" s="77">
        <v>21</v>
      </c>
      <c r="E430" s="77">
        <v>2005</v>
      </c>
      <c r="F430" s="77" t="s">
        <v>790</v>
      </c>
      <c r="G430" s="77" t="s">
        <v>1597</v>
      </c>
      <c r="H430" s="77" t="s">
        <v>1598</v>
      </c>
      <c r="I430" s="158"/>
      <c r="J430" s="78">
        <v>5824.4224807737282</v>
      </c>
      <c r="K430" s="78">
        <v>215.24956998929341</v>
      </c>
      <c r="L430" s="78">
        <v>308.81249901354749</v>
      </c>
      <c r="M430" s="78">
        <v>2871.599166124503</v>
      </c>
      <c r="N430" s="78">
        <v>2911.178571126859</v>
      </c>
      <c r="O430" s="78">
        <v>2615.4974459145101</v>
      </c>
      <c r="P430" s="78">
        <v>1927.612439217218</v>
      </c>
      <c r="Q430" s="78">
        <v>124.01528521719</v>
      </c>
      <c r="R430" s="78">
        <v>0</v>
      </c>
      <c r="S430" s="78">
        <v>266.10980636791999</v>
      </c>
      <c r="T430" s="79"/>
      <c r="U430" s="78">
        <v>508801607</v>
      </c>
      <c r="V430" s="78">
        <v>78290</v>
      </c>
      <c r="W430" s="78">
        <v>4284</v>
      </c>
      <c r="X430" s="78">
        <v>535793</v>
      </c>
      <c r="Y430" s="78">
        <v>717915</v>
      </c>
      <c r="Z430" s="78">
        <v>1244888</v>
      </c>
      <c r="AA430" s="78">
        <v>383325</v>
      </c>
      <c r="AB430" s="78">
        <v>2105011</v>
      </c>
      <c r="AC430" s="78">
        <v>0</v>
      </c>
      <c r="AD430" s="78">
        <v>266.10980636791999</v>
      </c>
      <c r="AE430" s="79"/>
      <c r="AF430" s="78"/>
      <c r="AG430" s="78"/>
      <c r="AH430" s="78"/>
      <c r="AI430" s="78"/>
      <c r="AJ430" s="78"/>
      <c r="AK430" s="78"/>
      <c r="AL430" s="78"/>
      <c r="AM430" s="78"/>
      <c r="AN430" s="78"/>
      <c r="AO430" s="78"/>
      <c r="AP430" s="78"/>
      <c r="AQ430" s="79"/>
      <c r="AR430" s="78"/>
      <c r="AS430" s="78"/>
      <c r="AT430" s="78"/>
      <c r="AU430" s="78"/>
      <c r="AV430" s="78"/>
      <c r="AW430" s="78"/>
      <c r="AX430" s="78"/>
      <c r="AY430" s="79"/>
      <c r="AZ430" s="78"/>
      <c r="BA430" s="78"/>
      <c r="BB430" s="78"/>
      <c r="BC430" s="78"/>
      <c r="BD430" s="78"/>
      <c r="BE430" s="78"/>
      <c r="BF430" s="78"/>
      <c r="BG430" s="79"/>
      <c r="BH430" s="78" t="s">
        <v>789</v>
      </c>
      <c r="BI430" s="78" t="s">
        <v>789</v>
      </c>
      <c r="BJ430" s="78" t="s">
        <v>789</v>
      </c>
      <c r="BK430" s="78" t="s">
        <v>789</v>
      </c>
      <c r="BL430" s="78" t="s">
        <v>789</v>
      </c>
      <c r="BM430" s="78" t="s">
        <v>789</v>
      </c>
      <c r="BN430" s="79"/>
      <c r="BO430" s="78" t="s">
        <v>789</v>
      </c>
      <c r="BP430" s="78" t="s">
        <v>789</v>
      </c>
      <c r="BQ430" s="78" t="s">
        <v>789</v>
      </c>
      <c r="BR430" s="78" t="s">
        <v>789</v>
      </c>
      <c r="BS430" s="78" t="s">
        <v>789</v>
      </c>
      <c r="BT430" s="78" t="s">
        <v>789</v>
      </c>
      <c r="BU430"/>
      <c r="BV430" s="77"/>
      <c r="BW430" s="77"/>
      <c r="BX430" s="77"/>
      <c r="BY430" s="77"/>
      <c r="BZ430" s="77"/>
      <c r="CA430" s="77"/>
      <c r="CB430" s="77"/>
      <c r="CC430" s="77"/>
      <c r="CD430" s="77"/>
    </row>
    <row r="431" spans="1:82">
      <c r="A431" s="77" t="s">
        <v>2014</v>
      </c>
      <c r="B431" s="77">
        <v>343</v>
      </c>
      <c r="C431" s="77">
        <v>3</v>
      </c>
      <c r="D431" s="77">
        <v>21</v>
      </c>
      <c r="E431" s="77">
        <v>2006</v>
      </c>
      <c r="F431" s="77" t="s">
        <v>791</v>
      </c>
      <c r="G431" s="77" t="s">
        <v>1597</v>
      </c>
      <c r="H431" s="77" t="s">
        <v>1598</v>
      </c>
      <c r="I431" s="158"/>
      <c r="J431" s="78" t="s">
        <v>789</v>
      </c>
      <c r="K431" s="78" t="s">
        <v>789</v>
      </c>
      <c r="L431" s="78" t="s">
        <v>789</v>
      </c>
      <c r="M431" s="78" t="s">
        <v>789</v>
      </c>
      <c r="N431" s="78" t="s">
        <v>789</v>
      </c>
      <c r="O431" s="78" t="s">
        <v>789</v>
      </c>
      <c r="P431" s="78" t="s">
        <v>789</v>
      </c>
      <c r="Q431" s="78" t="s">
        <v>789</v>
      </c>
      <c r="R431" s="78" t="s">
        <v>789</v>
      </c>
      <c r="S431" s="78" t="s">
        <v>789</v>
      </c>
      <c r="T431" s="79"/>
      <c r="U431" s="78" t="s">
        <v>789</v>
      </c>
      <c r="V431" s="78" t="s">
        <v>789</v>
      </c>
      <c r="W431" s="78" t="s">
        <v>789</v>
      </c>
      <c r="X431" s="78" t="s">
        <v>789</v>
      </c>
      <c r="Y431" s="78" t="s">
        <v>789</v>
      </c>
      <c r="Z431" s="78" t="s">
        <v>789</v>
      </c>
      <c r="AA431" s="78" t="s">
        <v>789</v>
      </c>
      <c r="AB431" s="78" t="s">
        <v>789</v>
      </c>
      <c r="AC431" s="78" t="s">
        <v>789</v>
      </c>
      <c r="AD431" s="78" t="s">
        <v>789</v>
      </c>
      <c r="AE431" s="79"/>
      <c r="AF431" s="78" t="s">
        <v>789</v>
      </c>
      <c r="AG431" s="78" t="s">
        <v>789</v>
      </c>
      <c r="AH431" s="78" t="s">
        <v>789</v>
      </c>
      <c r="AI431" s="78" t="s">
        <v>789</v>
      </c>
      <c r="AJ431" s="78" t="s">
        <v>789</v>
      </c>
      <c r="AK431" s="78" t="s">
        <v>789</v>
      </c>
      <c r="AL431" s="78" t="s">
        <v>789</v>
      </c>
      <c r="AM431" s="78" t="s">
        <v>789</v>
      </c>
      <c r="AN431" s="78" t="s">
        <v>789</v>
      </c>
      <c r="AO431" s="78" t="s">
        <v>789</v>
      </c>
      <c r="AP431" s="78"/>
      <c r="AQ431" s="79"/>
      <c r="AR431" s="78" t="s">
        <v>789</v>
      </c>
      <c r="AS431" s="78" t="s">
        <v>789</v>
      </c>
      <c r="AT431" s="78" t="s">
        <v>789</v>
      </c>
      <c r="AU431" s="78" t="s">
        <v>789</v>
      </c>
      <c r="AV431" s="78" t="s">
        <v>789</v>
      </c>
      <c r="AW431" s="78" t="s">
        <v>789</v>
      </c>
      <c r="AX431" s="78" t="s">
        <v>789</v>
      </c>
      <c r="AY431" s="79"/>
      <c r="AZ431" s="78" t="s">
        <v>789</v>
      </c>
      <c r="BA431" s="78" t="s">
        <v>789</v>
      </c>
      <c r="BB431" s="78" t="s">
        <v>789</v>
      </c>
      <c r="BC431" s="78" t="s">
        <v>789</v>
      </c>
      <c r="BD431" s="78" t="s">
        <v>789</v>
      </c>
      <c r="BE431" s="78" t="s">
        <v>789</v>
      </c>
      <c r="BF431" s="78" t="s">
        <v>789</v>
      </c>
      <c r="BG431" s="79"/>
      <c r="BH431" s="78" t="s">
        <v>789</v>
      </c>
      <c r="BI431" s="78" t="s">
        <v>789</v>
      </c>
      <c r="BJ431" s="78" t="s">
        <v>789</v>
      </c>
      <c r="BK431" s="78" t="s">
        <v>789</v>
      </c>
      <c r="BL431" s="78" t="s">
        <v>789</v>
      </c>
      <c r="BM431" s="78" t="s">
        <v>789</v>
      </c>
      <c r="BN431" s="79"/>
      <c r="BO431" s="78" t="s">
        <v>789</v>
      </c>
      <c r="BP431" s="78" t="s">
        <v>789</v>
      </c>
      <c r="BQ431" s="78" t="s">
        <v>789</v>
      </c>
      <c r="BR431" s="78" t="s">
        <v>789</v>
      </c>
      <c r="BS431" s="78" t="s">
        <v>789</v>
      </c>
      <c r="BT431" s="78" t="s">
        <v>789</v>
      </c>
      <c r="BU431"/>
      <c r="BV431" s="77"/>
      <c r="BW431" s="77"/>
      <c r="BX431" s="77"/>
      <c r="BY431" s="77"/>
      <c r="BZ431" s="77"/>
      <c r="CA431" s="77"/>
      <c r="CB431" s="77"/>
      <c r="CC431" s="77"/>
      <c r="CD431" s="77"/>
    </row>
    <row r="432" spans="1:82">
      <c r="A432" s="77" t="s">
        <v>2015</v>
      </c>
      <c r="B432" s="77">
        <v>344</v>
      </c>
      <c r="C432" s="77">
        <v>4</v>
      </c>
      <c r="D432" s="77">
        <v>21</v>
      </c>
      <c r="E432" s="77">
        <v>2007</v>
      </c>
      <c r="F432" s="77" t="s">
        <v>792</v>
      </c>
      <c r="G432" s="77" t="s">
        <v>1597</v>
      </c>
      <c r="H432" s="77" t="s">
        <v>1598</v>
      </c>
      <c r="I432" s="158"/>
      <c r="J432" s="78">
        <v>5477.8674215571709</v>
      </c>
      <c r="K432" s="78">
        <v>200.2233522989014</v>
      </c>
      <c r="L432" s="78">
        <v>273.86707218183813</v>
      </c>
      <c r="M432" s="78">
        <v>2853.7238242894891</v>
      </c>
      <c r="N432" s="78">
        <v>3142.165439836092</v>
      </c>
      <c r="O432" s="78">
        <v>2541.22910208238</v>
      </c>
      <c r="P432" s="78">
        <v>1921.8369123008531</v>
      </c>
      <c r="Q432" s="78">
        <v>130.346702263418</v>
      </c>
      <c r="R432" s="78">
        <v>0</v>
      </c>
      <c r="S432" s="78">
        <v>254.45356080953999</v>
      </c>
      <c r="T432" s="79"/>
      <c r="U432" s="78">
        <v>587861720</v>
      </c>
      <c r="V432" s="78">
        <v>71799</v>
      </c>
      <c r="W432" s="78">
        <v>4604</v>
      </c>
      <c r="X432" s="78">
        <v>639299</v>
      </c>
      <c r="Y432" s="78">
        <v>732298</v>
      </c>
      <c r="Z432" s="78">
        <v>1257378</v>
      </c>
      <c r="AA432" s="78">
        <v>376351</v>
      </c>
      <c r="AB432" s="78">
        <v>2095484</v>
      </c>
      <c r="AC432" s="78">
        <v>0</v>
      </c>
      <c r="AD432" s="78">
        <v>254.45356080953999</v>
      </c>
      <c r="AE432" s="79"/>
      <c r="AF432" s="78"/>
      <c r="AG432" s="78"/>
      <c r="AH432" s="78"/>
      <c r="AI432" s="78"/>
      <c r="AJ432" s="78"/>
      <c r="AK432" s="78"/>
      <c r="AL432" s="78"/>
      <c r="AM432" s="78"/>
      <c r="AN432" s="78"/>
      <c r="AO432" s="78"/>
      <c r="AP432" s="78"/>
      <c r="AQ432" s="79"/>
      <c r="AR432" s="78"/>
      <c r="AS432" s="78"/>
      <c r="AT432" s="78"/>
      <c r="AU432" s="78"/>
      <c r="AV432" s="78"/>
      <c r="AW432" s="78"/>
      <c r="AX432" s="78"/>
      <c r="AY432" s="79"/>
      <c r="AZ432" s="78"/>
      <c r="BA432" s="78"/>
      <c r="BB432" s="78"/>
      <c r="BC432" s="78"/>
      <c r="BD432" s="78"/>
      <c r="BE432" s="78"/>
      <c r="BF432" s="78"/>
      <c r="BG432" s="79"/>
      <c r="BH432" s="78" t="s">
        <v>789</v>
      </c>
      <c r="BI432" s="78" t="s">
        <v>789</v>
      </c>
      <c r="BJ432" s="78" t="s">
        <v>789</v>
      </c>
      <c r="BK432" s="78" t="s">
        <v>789</v>
      </c>
      <c r="BL432" s="78" t="s">
        <v>789</v>
      </c>
      <c r="BM432" s="78" t="s">
        <v>789</v>
      </c>
      <c r="BN432" s="79"/>
      <c r="BO432" s="78" t="s">
        <v>789</v>
      </c>
      <c r="BP432" s="78" t="s">
        <v>789</v>
      </c>
      <c r="BQ432" s="78" t="s">
        <v>789</v>
      </c>
      <c r="BR432" s="78" t="s">
        <v>789</v>
      </c>
      <c r="BS432" s="78" t="s">
        <v>789</v>
      </c>
      <c r="BT432" s="78" t="s">
        <v>789</v>
      </c>
      <c r="BU432"/>
      <c r="BV432" s="77"/>
      <c r="BW432" s="77"/>
      <c r="BX432" s="77"/>
      <c r="BY432" s="77"/>
      <c r="BZ432" s="77"/>
      <c r="CA432" s="77"/>
      <c r="CB432" s="77"/>
      <c r="CC432" s="77"/>
      <c r="CD432" s="77"/>
    </row>
    <row r="433" spans="1:82">
      <c r="A433" s="77" t="s">
        <v>2016</v>
      </c>
      <c r="B433" s="77">
        <v>345</v>
      </c>
      <c r="C433" s="77">
        <v>5</v>
      </c>
      <c r="D433" s="77">
        <v>21</v>
      </c>
      <c r="E433" s="77">
        <v>2008</v>
      </c>
      <c r="F433" s="77" t="s">
        <v>793</v>
      </c>
      <c r="G433" s="77" t="s">
        <v>1597</v>
      </c>
      <c r="H433" s="77" t="s">
        <v>1598</v>
      </c>
      <c r="I433" s="158"/>
      <c r="J433" s="78">
        <v>5114.591148102626</v>
      </c>
      <c r="K433" s="78">
        <v>149.00254742071249</v>
      </c>
      <c r="L433" s="78">
        <v>236.97755661051789</v>
      </c>
      <c r="M433" s="78">
        <v>3023.6970286579158</v>
      </c>
      <c r="N433" s="78">
        <v>3276.5209648081432</v>
      </c>
      <c r="O433" s="78">
        <v>2459.5906272264692</v>
      </c>
      <c r="P433" s="78">
        <v>1869.2672605665241</v>
      </c>
      <c r="Q433" s="78">
        <v>127.86594198684701</v>
      </c>
      <c r="R433" s="78">
        <v>0</v>
      </c>
      <c r="S433" s="78">
        <v>283.06788269409401</v>
      </c>
      <c r="T433" s="79"/>
      <c r="U433" s="78">
        <v>595901993</v>
      </c>
      <c r="V433" s="78">
        <v>71799</v>
      </c>
      <c r="W433" s="78">
        <v>4604</v>
      </c>
      <c r="X433" s="78">
        <v>639299</v>
      </c>
      <c r="Y433" s="78">
        <v>738663</v>
      </c>
      <c r="Z433" s="78">
        <v>1259698</v>
      </c>
      <c r="AA433" s="78">
        <v>366474</v>
      </c>
      <c r="AB433" s="78">
        <v>2089413</v>
      </c>
      <c r="AC433" s="78">
        <v>0</v>
      </c>
      <c r="AD433" s="78">
        <v>283.06788269409401</v>
      </c>
      <c r="AE433" s="79"/>
      <c r="AF433" s="78"/>
      <c r="AG433" s="78"/>
      <c r="AH433" s="78"/>
      <c r="AI433" s="78"/>
      <c r="AJ433" s="78"/>
      <c r="AK433" s="78"/>
      <c r="AL433" s="78"/>
      <c r="AM433" s="78"/>
      <c r="AN433" s="78"/>
      <c r="AO433" s="78"/>
      <c r="AP433" s="78"/>
      <c r="AQ433" s="79"/>
      <c r="AR433" s="78"/>
      <c r="AS433" s="78"/>
      <c r="AT433" s="78"/>
      <c r="AU433" s="78"/>
      <c r="AV433" s="78"/>
      <c r="AW433" s="78"/>
      <c r="AX433" s="78"/>
      <c r="AY433" s="79"/>
      <c r="AZ433" s="78"/>
      <c r="BA433" s="78"/>
      <c r="BB433" s="78"/>
      <c r="BC433" s="78"/>
      <c r="BD433" s="78"/>
      <c r="BE433" s="78"/>
      <c r="BF433" s="78"/>
      <c r="BG433" s="79"/>
      <c r="BH433" s="78" t="s">
        <v>789</v>
      </c>
      <c r="BI433" s="78" t="s">
        <v>789</v>
      </c>
      <c r="BJ433" s="78" t="s">
        <v>789</v>
      </c>
      <c r="BK433" s="78" t="s">
        <v>789</v>
      </c>
      <c r="BL433" s="78" t="s">
        <v>789</v>
      </c>
      <c r="BM433" s="78" t="s">
        <v>789</v>
      </c>
      <c r="BN433" s="79"/>
      <c r="BO433" s="78" t="s">
        <v>789</v>
      </c>
      <c r="BP433" s="78" t="s">
        <v>789</v>
      </c>
      <c r="BQ433" s="78" t="s">
        <v>789</v>
      </c>
      <c r="BR433" s="78" t="s">
        <v>789</v>
      </c>
      <c r="BS433" s="78" t="s">
        <v>789</v>
      </c>
      <c r="BT433" s="78" t="s">
        <v>789</v>
      </c>
      <c r="BU433"/>
      <c r="BV433" s="77"/>
      <c r="BW433" s="77"/>
      <c r="BX433" s="77"/>
      <c r="BY433" s="77"/>
      <c r="BZ433" s="77"/>
      <c r="CA433" s="77"/>
      <c r="CB433" s="77"/>
      <c r="CC433" s="77"/>
      <c r="CD433" s="77"/>
    </row>
    <row r="434" spans="1:82">
      <c r="A434" s="77" t="s">
        <v>2017</v>
      </c>
      <c r="B434" s="77">
        <v>346</v>
      </c>
      <c r="C434" s="77">
        <v>6</v>
      </c>
      <c r="D434" s="77">
        <v>21</v>
      </c>
      <c r="E434" s="77">
        <v>2009</v>
      </c>
      <c r="F434" s="77" t="s">
        <v>177</v>
      </c>
      <c r="G434" s="77" t="s">
        <v>1597</v>
      </c>
      <c r="H434" s="77" t="s">
        <v>1598</v>
      </c>
      <c r="I434" s="158"/>
      <c r="J434" s="78">
        <v>4514.8362826381835</v>
      </c>
      <c r="K434" s="78">
        <v>154.38811003695349</v>
      </c>
      <c r="L434" s="78">
        <v>276.51027248189229</v>
      </c>
      <c r="M434" s="78">
        <v>3140.8476293122162</v>
      </c>
      <c r="N434" s="78">
        <v>3042.635390856487</v>
      </c>
      <c r="O434" s="78">
        <v>2500.199673399336</v>
      </c>
      <c r="P434" s="78">
        <v>1773.0733323595909</v>
      </c>
      <c r="Q434" s="78">
        <v>121.440276545072</v>
      </c>
      <c r="R434" s="78">
        <v>0</v>
      </c>
      <c r="S434" s="78">
        <v>251.57119151430231</v>
      </c>
      <c r="T434" s="79"/>
      <c r="U434" s="78">
        <v>456908248</v>
      </c>
      <c r="V434" s="78">
        <v>72925</v>
      </c>
      <c r="W434" s="78">
        <v>7130</v>
      </c>
      <c r="X434" s="78">
        <v>680627</v>
      </c>
      <c r="Y434" s="78">
        <v>745569</v>
      </c>
      <c r="Z434" s="78">
        <v>1263912</v>
      </c>
      <c r="AA434" s="78">
        <v>356866</v>
      </c>
      <c r="AB434" s="78">
        <v>2083118</v>
      </c>
      <c r="AC434" s="78">
        <v>0</v>
      </c>
      <c r="AD434" s="78">
        <v>251.5711915143024</v>
      </c>
      <c r="AE434" s="79"/>
      <c r="AF434" s="78"/>
      <c r="AG434" s="78"/>
      <c r="AH434" s="78"/>
      <c r="AI434" s="78"/>
      <c r="AJ434" s="78"/>
      <c r="AK434" s="78"/>
      <c r="AL434" s="78"/>
      <c r="AM434" s="78"/>
      <c r="AN434" s="78"/>
      <c r="AO434" s="78"/>
      <c r="AP434" s="78"/>
      <c r="AQ434" s="79"/>
      <c r="AR434" s="78"/>
      <c r="AS434" s="78"/>
      <c r="AT434" s="78"/>
      <c r="AU434" s="78"/>
      <c r="AV434" s="78"/>
      <c r="AW434" s="78"/>
      <c r="AX434" s="78"/>
      <c r="AY434" s="79"/>
      <c r="AZ434" s="78"/>
      <c r="BA434" s="78"/>
      <c r="BB434" s="78"/>
      <c r="BC434" s="78"/>
      <c r="BD434" s="78"/>
      <c r="BE434" s="78"/>
      <c r="BF434" s="78"/>
      <c r="BG434" s="79"/>
      <c r="BH434" s="78">
        <v>0</v>
      </c>
      <c r="BI434" s="78">
        <v>125.235</v>
      </c>
      <c r="BJ434" s="78">
        <v>4669.5410000000002</v>
      </c>
      <c r="BK434" s="78">
        <v>0</v>
      </c>
      <c r="BL434" s="78">
        <v>511.59700000000004</v>
      </c>
      <c r="BM434" s="78">
        <v>0</v>
      </c>
      <c r="BN434" s="79"/>
      <c r="BO434" s="78">
        <v>0</v>
      </c>
      <c r="BP434" s="78">
        <v>1</v>
      </c>
      <c r="BQ434" s="78">
        <v>257</v>
      </c>
      <c r="BR434" s="78">
        <v>0</v>
      </c>
      <c r="BS434" s="78">
        <v>62</v>
      </c>
      <c r="BT434" s="78">
        <v>0</v>
      </c>
      <c r="BU434"/>
      <c r="BV434" s="77">
        <v>3824.9580000000001</v>
      </c>
      <c r="BW434" s="77">
        <v>336.029</v>
      </c>
      <c r="BX434" s="77">
        <v>1077.03</v>
      </c>
      <c r="BY434" s="77">
        <v>5.7759999999999998</v>
      </c>
      <c r="BZ434" s="77">
        <v>52.713000000000001</v>
      </c>
      <c r="CA434" s="77">
        <v>0</v>
      </c>
      <c r="CB434" s="77">
        <v>5.633</v>
      </c>
      <c r="CC434" s="77">
        <v>4.234</v>
      </c>
      <c r="CD434" s="77">
        <v>0</v>
      </c>
    </row>
    <row r="435" spans="1:82">
      <c r="A435" s="77" t="s">
        <v>2018</v>
      </c>
      <c r="B435" s="77">
        <v>347</v>
      </c>
      <c r="C435" s="77">
        <v>7</v>
      </c>
      <c r="D435" s="77">
        <v>21</v>
      </c>
      <c r="E435" s="77">
        <v>2010</v>
      </c>
      <c r="F435" s="77" t="s">
        <v>178</v>
      </c>
      <c r="G435" s="77" t="s">
        <v>1597</v>
      </c>
      <c r="H435" s="77" t="s">
        <v>1598</v>
      </c>
      <c r="I435" s="158"/>
      <c r="J435" s="78">
        <v>5084.6706511429611</v>
      </c>
      <c r="K435" s="78">
        <v>163.40974268856209</v>
      </c>
      <c r="L435" s="78">
        <v>329.30867871626941</v>
      </c>
      <c r="M435" s="78">
        <v>3211.3326334133731</v>
      </c>
      <c r="N435" s="78">
        <v>3433.4430326583861</v>
      </c>
      <c r="O435" s="78">
        <v>2496.4582974248979</v>
      </c>
      <c r="P435" s="78">
        <v>1777.772910582039</v>
      </c>
      <c r="Q435" s="78">
        <v>126.34276013554199</v>
      </c>
      <c r="R435" s="78">
        <v>0</v>
      </c>
      <c r="S435" s="78">
        <v>268.19872070021</v>
      </c>
      <c r="T435" s="79"/>
      <c r="U435" s="78">
        <v>482752505</v>
      </c>
      <c r="V435" s="78">
        <v>72925</v>
      </c>
      <c r="W435" s="78">
        <v>7130</v>
      </c>
      <c r="X435" s="78">
        <v>680627</v>
      </c>
      <c r="Y435" s="78">
        <v>751299</v>
      </c>
      <c r="Z435" s="78">
        <v>1267885</v>
      </c>
      <c r="AA435" s="78">
        <v>348876</v>
      </c>
      <c r="AB435" s="78">
        <v>2076675</v>
      </c>
      <c r="AC435" s="78">
        <v>0</v>
      </c>
      <c r="AD435" s="78">
        <v>268.19872070021</v>
      </c>
      <c r="AE435" s="79"/>
      <c r="AF435" s="78"/>
      <c r="AG435" s="78"/>
      <c r="AH435" s="78"/>
      <c r="AI435" s="78"/>
      <c r="AJ435" s="78"/>
      <c r="AK435" s="78"/>
      <c r="AL435" s="78"/>
      <c r="AM435" s="78"/>
      <c r="AN435" s="78"/>
      <c r="AO435" s="78"/>
      <c r="AP435" s="78"/>
      <c r="AQ435" s="79"/>
      <c r="AR435" s="78"/>
      <c r="AS435" s="78"/>
      <c r="AT435" s="78"/>
      <c r="AU435" s="78"/>
      <c r="AV435" s="78"/>
      <c r="AW435" s="78"/>
      <c r="AX435" s="78"/>
      <c r="AY435" s="79"/>
      <c r="AZ435" s="78"/>
      <c r="BA435" s="78"/>
      <c r="BB435" s="78"/>
      <c r="BC435" s="78"/>
      <c r="BD435" s="78"/>
      <c r="BE435" s="78"/>
      <c r="BF435" s="78"/>
      <c r="BG435" s="79"/>
      <c r="BH435" s="78">
        <v>0</v>
      </c>
      <c r="BI435" s="78">
        <v>92.686999999999998</v>
      </c>
      <c r="BJ435" s="78">
        <v>5007.652</v>
      </c>
      <c r="BK435" s="78">
        <v>0</v>
      </c>
      <c r="BL435" s="78">
        <v>457.25799999999992</v>
      </c>
      <c r="BM435" s="78">
        <v>0</v>
      </c>
      <c r="BN435" s="79"/>
      <c r="BO435" s="78">
        <v>0</v>
      </c>
      <c r="BP435" s="78">
        <v>1</v>
      </c>
      <c r="BQ435" s="78">
        <v>264</v>
      </c>
      <c r="BR435" s="78">
        <v>0</v>
      </c>
      <c r="BS435" s="78">
        <v>61</v>
      </c>
      <c r="BT435" s="78">
        <v>0</v>
      </c>
      <c r="BU435"/>
      <c r="BV435" s="77">
        <v>4188.1769999999997</v>
      </c>
      <c r="BW435" s="77">
        <v>272.39100000000002</v>
      </c>
      <c r="BX435" s="77">
        <v>1080.03</v>
      </c>
      <c r="BY435" s="77">
        <v>0.64500000000000002</v>
      </c>
      <c r="BZ435" s="77">
        <v>1.631</v>
      </c>
      <c r="CA435" s="77">
        <v>0</v>
      </c>
      <c r="CB435" s="77">
        <v>9.4060000000000006</v>
      </c>
      <c r="CC435" s="77">
        <v>5.3170000000000002</v>
      </c>
      <c r="CD435" s="77">
        <v>0</v>
      </c>
    </row>
    <row r="436" spans="1:82">
      <c r="A436" s="77" t="s">
        <v>2019</v>
      </c>
      <c r="B436" s="77">
        <v>348</v>
      </c>
      <c r="C436" s="77">
        <v>8</v>
      </c>
      <c r="D436" s="77">
        <v>21</v>
      </c>
      <c r="E436" s="77">
        <v>2011</v>
      </c>
      <c r="F436" s="77" t="s">
        <v>179</v>
      </c>
      <c r="G436" s="77" t="s">
        <v>1597</v>
      </c>
      <c r="H436" s="77" t="s">
        <v>1598</v>
      </c>
      <c r="I436" s="158"/>
      <c r="J436" s="78">
        <v>5179.5114149001874</v>
      </c>
      <c r="K436" s="78">
        <v>213.02359063924629</v>
      </c>
      <c r="L436" s="78">
        <v>277.56947563345182</v>
      </c>
      <c r="M436" s="78">
        <v>3676.1099481240258</v>
      </c>
      <c r="N436" s="78">
        <v>3422.7531754615902</v>
      </c>
      <c r="O436" s="78">
        <v>2467.5286465326867</v>
      </c>
      <c r="P436" s="78">
        <v>1708.2768896326231</v>
      </c>
      <c r="Q436" s="78">
        <v>145.19222922331701</v>
      </c>
      <c r="R436" s="78">
        <v>0</v>
      </c>
      <c r="S436" s="78">
        <v>253.62491386571639</v>
      </c>
      <c r="T436" s="79"/>
      <c r="U436" s="78">
        <v>488847308</v>
      </c>
      <c r="V436" s="78">
        <v>72925</v>
      </c>
      <c r="W436" s="78">
        <v>7130</v>
      </c>
      <c r="X436" s="78">
        <v>680627</v>
      </c>
      <c r="Y436" s="78">
        <v>757371</v>
      </c>
      <c r="Z436" s="78">
        <v>1280418</v>
      </c>
      <c r="AA436" s="78">
        <v>345214</v>
      </c>
      <c r="AB436" s="78">
        <v>2068942</v>
      </c>
      <c r="AC436" s="78">
        <v>0</v>
      </c>
      <c r="AD436" s="78">
        <v>253.62491386571639</v>
      </c>
      <c r="AE436" s="79"/>
      <c r="AF436" s="78"/>
      <c r="AG436" s="78"/>
      <c r="AH436" s="78"/>
      <c r="AI436" s="78"/>
      <c r="AJ436" s="78"/>
      <c r="AK436" s="78"/>
      <c r="AL436" s="78"/>
      <c r="AM436" s="78"/>
      <c r="AN436" s="78"/>
      <c r="AO436" s="78"/>
      <c r="AP436" s="78"/>
      <c r="AQ436" s="79"/>
      <c r="AR436" s="78"/>
      <c r="AS436" s="78"/>
      <c r="AT436" s="78"/>
      <c r="AU436" s="78"/>
      <c r="AV436" s="78"/>
      <c r="AW436" s="78"/>
      <c r="AX436" s="78"/>
      <c r="AY436" s="79"/>
      <c r="AZ436" s="78"/>
      <c r="BA436" s="78"/>
      <c r="BB436" s="78"/>
      <c r="BC436" s="78"/>
      <c r="BD436" s="78"/>
      <c r="BE436" s="78"/>
      <c r="BF436" s="78"/>
      <c r="BG436" s="79"/>
      <c r="BH436" s="78">
        <v>0</v>
      </c>
      <c r="BI436" s="78">
        <v>106.03</v>
      </c>
      <c r="BJ436" s="78">
        <v>5005.0550000000003</v>
      </c>
      <c r="BK436" s="78">
        <v>0</v>
      </c>
      <c r="BL436" s="78">
        <v>546.34799999999996</v>
      </c>
      <c r="BM436" s="78">
        <v>0</v>
      </c>
      <c r="BN436" s="79"/>
      <c r="BO436" s="78">
        <v>0</v>
      </c>
      <c r="BP436" s="78">
        <v>2</v>
      </c>
      <c r="BQ436" s="78">
        <v>266</v>
      </c>
      <c r="BR436" s="78">
        <v>0</v>
      </c>
      <c r="BS436" s="78">
        <v>70</v>
      </c>
      <c r="BT436" s="78">
        <v>0</v>
      </c>
      <c r="BU436"/>
      <c r="BV436" s="77">
        <v>4117.3559999999998</v>
      </c>
      <c r="BW436" s="77">
        <v>367.42</v>
      </c>
      <c r="BX436" s="77">
        <v>1103.43</v>
      </c>
      <c r="BY436" s="77">
        <v>6.0510000000000002</v>
      </c>
      <c r="BZ436" s="77">
        <v>48.686</v>
      </c>
      <c r="CA436" s="77">
        <v>0</v>
      </c>
      <c r="CB436" s="77">
        <v>9.0739999999999998</v>
      </c>
      <c r="CC436" s="77">
        <v>5.4160000000000004</v>
      </c>
      <c r="CD436" s="77">
        <v>0</v>
      </c>
    </row>
    <row r="437" spans="1:82">
      <c r="A437" s="77" t="s">
        <v>2020</v>
      </c>
      <c r="B437" s="77">
        <v>349</v>
      </c>
      <c r="C437" s="77">
        <v>9</v>
      </c>
      <c r="D437" s="77">
        <v>21</v>
      </c>
      <c r="E437" s="77">
        <v>2012</v>
      </c>
      <c r="F437" s="77" t="s">
        <v>180</v>
      </c>
      <c r="G437" s="77" t="s">
        <v>1597</v>
      </c>
      <c r="H437" s="77" t="s">
        <v>1598</v>
      </c>
      <c r="I437" s="158"/>
      <c r="J437" s="78">
        <v>4907.3342645534567</v>
      </c>
      <c r="K437" s="78">
        <v>192.27587236110861</v>
      </c>
      <c r="L437" s="78">
        <v>269.68042384406039</v>
      </c>
      <c r="M437" s="78">
        <v>3573.2523887137868</v>
      </c>
      <c r="N437" s="78">
        <v>3421.7699864322258</v>
      </c>
      <c r="O437" s="78">
        <v>2468.9803570176864</v>
      </c>
      <c r="P437" s="78">
        <v>1686.2304238736629</v>
      </c>
      <c r="Q437" s="78">
        <v>160.33598995791399</v>
      </c>
      <c r="R437" s="78">
        <v>0</v>
      </c>
      <c r="S437" s="78">
        <v>251.88492865881781</v>
      </c>
      <c r="T437" s="79"/>
      <c r="U437" s="78">
        <v>500815819</v>
      </c>
      <c r="V437" s="78">
        <v>72925</v>
      </c>
      <c r="W437" s="78">
        <v>7130</v>
      </c>
      <c r="X437" s="78">
        <v>680627</v>
      </c>
      <c r="Y437" s="78">
        <v>787440</v>
      </c>
      <c r="Z437" s="78">
        <v>1291333</v>
      </c>
      <c r="AA437" s="78">
        <v>338831</v>
      </c>
      <c r="AB437" s="78">
        <v>2102879</v>
      </c>
      <c r="AC437" s="78">
        <v>0</v>
      </c>
      <c r="AD437" s="78">
        <v>251.88492865881781</v>
      </c>
      <c r="AE437" s="79"/>
      <c r="AF437" s="78"/>
      <c r="AG437" s="78"/>
      <c r="AH437" s="78"/>
      <c r="AI437" s="78"/>
      <c r="AJ437" s="78"/>
      <c r="AK437" s="78"/>
      <c r="AL437" s="78"/>
      <c r="AM437" s="78"/>
      <c r="AN437" s="78"/>
      <c r="AO437" s="78"/>
      <c r="AP437" s="78"/>
      <c r="AQ437" s="79"/>
      <c r="AR437" s="78"/>
      <c r="AS437" s="78"/>
      <c r="AT437" s="78"/>
      <c r="AU437" s="78"/>
      <c r="AV437" s="78"/>
      <c r="AW437" s="78"/>
      <c r="AX437" s="78"/>
      <c r="AY437" s="79"/>
      <c r="AZ437" s="78"/>
      <c r="BA437" s="78"/>
      <c r="BB437" s="78"/>
      <c r="BC437" s="78"/>
      <c r="BD437" s="78"/>
      <c r="BE437" s="78"/>
      <c r="BF437" s="78"/>
      <c r="BG437" s="79"/>
      <c r="BH437" s="78">
        <v>0</v>
      </c>
      <c r="BI437" s="78">
        <v>147.79300000000001</v>
      </c>
      <c r="BJ437" s="78">
        <v>4896.3829999999998</v>
      </c>
      <c r="BK437" s="78">
        <v>0</v>
      </c>
      <c r="BL437" s="78">
        <v>545.98099999999999</v>
      </c>
      <c r="BM437" s="78">
        <v>0</v>
      </c>
      <c r="BN437" s="79"/>
      <c r="BO437" s="78">
        <v>0</v>
      </c>
      <c r="BP437" s="78">
        <v>2</v>
      </c>
      <c r="BQ437" s="78">
        <v>266</v>
      </c>
      <c r="BR437" s="78">
        <v>0</v>
      </c>
      <c r="BS437" s="78">
        <v>68</v>
      </c>
      <c r="BT437" s="78">
        <v>0</v>
      </c>
      <c r="BU437"/>
      <c r="BV437" s="77">
        <v>4090.384</v>
      </c>
      <c r="BW437" s="77">
        <v>372.74299999999999</v>
      </c>
      <c r="BX437" s="77">
        <v>1063.45</v>
      </c>
      <c r="BY437" s="77">
        <v>12.317</v>
      </c>
      <c r="BZ437" s="77">
        <v>51.262999999999998</v>
      </c>
      <c r="CA437" s="77">
        <v>0</v>
      </c>
      <c r="CB437" s="77">
        <v>0</v>
      </c>
      <c r="CC437" s="77">
        <v>0</v>
      </c>
      <c r="CD437" s="77">
        <v>0</v>
      </c>
    </row>
    <row r="438" spans="1:82">
      <c r="A438" s="77" t="s">
        <v>2021</v>
      </c>
      <c r="B438" s="77">
        <v>350</v>
      </c>
      <c r="C438" s="77">
        <v>10</v>
      </c>
      <c r="D438" s="77">
        <v>21</v>
      </c>
      <c r="E438" s="77">
        <v>2013</v>
      </c>
      <c r="F438" s="77" t="s">
        <v>181</v>
      </c>
      <c r="G438" s="77" t="s">
        <v>1597</v>
      </c>
      <c r="H438" s="77" t="s">
        <v>1598</v>
      </c>
      <c r="I438" s="158"/>
      <c r="J438" s="78">
        <v>5354.8148002401858</v>
      </c>
      <c r="K438" s="78">
        <v>155.23141558609129</v>
      </c>
      <c r="L438" s="78">
        <v>261.44803851212248</v>
      </c>
      <c r="M438" s="78">
        <v>3642.5401172966899</v>
      </c>
      <c r="N438" s="78">
        <v>3224.703640279788</v>
      </c>
      <c r="O438" s="78">
        <v>2387.0317773438601</v>
      </c>
      <c r="P438" s="78">
        <v>1671.5736516922977</v>
      </c>
      <c r="Q438" s="78">
        <v>162.30418164951499</v>
      </c>
      <c r="R438" s="78">
        <v>0</v>
      </c>
      <c r="S438" s="78">
        <v>283.07507224078398</v>
      </c>
      <c r="T438" s="79"/>
      <c r="U438" s="78">
        <v>479743115</v>
      </c>
      <c r="V438" s="78">
        <v>72925</v>
      </c>
      <c r="W438" s="78">
        <v>7130</v>
      </c>
      <c r="X438" s="78">
        <v>680627</v>
      </c>
      <c r="Y438" s="78">
        <v>792656</v>
      </c>
      <c r="Z438" s="78">
        <v>1304214</v>
      </c>
      <c r="AA438" s="78">
        <v>334625</v>
      </c>
      <c r="AB438" s="78">
        <v>2098176</v>
      </c>
      <c r="AC438" s="78">
        <v>0</v>
      </c>
      <c r="AD438" s="78">
        <v>283.07507224078398</v>
      </c>
      <c r="AE438" s="79"/>
      <c r="AF438" s="78"/>
      <c r="AG438" s="78"/>
      <c r="AH438" s="78"/>
      <c r="AI438" s="78"/>
      <c r="AJ438" s="78"/>
      <c r="AK438" s="78"/>
      <c r="AL438" s="78"/>
      <c r="AM438" s="78"/>
      <c r="AN438" s="78"/>
      <c r="AO438" s="78"/>
      <c r="AP438" s="78"/>
      <c r="AQ438" s="79"/>
      <c r="AR438" s="78"/>
      <c r="AS438" s="78"/>
      <c r="AT438" s="78"/>
      <c r="AU438" s="78"/>
      <c r="AV438" s="78"/>
      <c r="AW438" s="78"/>
      <c r="AX438" s="78"/>
      <c r="AY438" s="79"/>
      <c r="AZ438" s="78"/>
      <c r="BA438" s="78"/>
      <c r="BB438" s="78"/>
      <c r="BC438" s="78"/>
      <c r="BD438" s="78"/>
      <c r="BE438" s="78"/>
      <c r="BF438" s="78"/>
      <c r="BG438" s="79"/>
      <c r="BH438" s="78">
        <v>12.898999999999999</v>
      </c>
      <c r="BI438" s="78">
        <v>126.367</v>
      </c>
      <c r="BJ438" s="78">
        <v>5041.5829999999996</v>
      </c>
      <c r="BK438" s="78">
        <v>0</v>
      </c>
      <c r="BL438" s="78">
        <v>519.41800000000001</v>
      </c>
      <c r="BM438" s="78">
        <v>0</v>
      </c>
      <c r="BN438" s="79"/>
      <c r="BO438" s="78">
        <v>2</v>
      </c>
      <c r="BP438" s="78">
        <v>1</v>
      </c>
      <c r="BQ438" s="78">
        <v>265</v>
      </c>
      <c r="BR438" s="78">
        <v>0</v>
      </c>
      <c r="BS438" s="78">
        <v>65</v>
      </c>
      <c r="BT438" s="78">
        <v>0</v>
      </c>
      <c r="BU438"/>
      <c r="BV438" s="77">
        <v>4124.8810000000003</v>
      </c>
      <c r="BW438" s="77">
        <v>362.69400000000002</v>
      </c>
      <c r="BX438" s="77">
        <v>1137.2929999999999</v>
      </c>
      <c r="BY438" s="77">
        <v>12.384</v>
      </c>
      <c r="BZ438" s="77">
        <v>63.012999999999998</v>
      </c>
      <c r="CA438" s="77">
        <v>0</v>
      </c>
      <c r="CB438" s="77">
        <v>0</v>
      </c>
      <c r="CC438" s="77">
        <v>2E-3</v>
      </c>
      <c r="CD438" s="77">
        <v>0</v>
      </c>
    </row>
    <row r="439" spans="1:82">
      <c r="A439" s="77" t="s">
        <v>2022</v>
      </c>
      <c r="B439" s="77">
        <v>351</v>
      </c>
      <c r="C439" s="77">
        <v>11</v>
      </c>
      <c r="D439" s="77">
        <v>21</v>
      </c>
      <c r="E439" s="77">
        <v>2014</v>
      </c>
      <c r="F439" s="77" t="s">
        <v>182</v>
      </c>
      <c r="G439" s="77" t="s">
        <v>1597</v>
      </c>
      <c r="H439" s="77" t="s">
        <v>1598</v>
      </c>
      <c r="I439" s="158"/>
      <c r="J439" s="78">
        <v>4696.3525818774633</v>
      </c>
      <c r="K439" s="78">
        <v>154.05052871078641</v>
      </c>
      <c r="L439" s="78">
        <v>210.45835593289539</v>
      </c>
      <c r="M439" s="78">
        <v>3329.1176895133881</v>
      </c>
      <c r="N439" s="78">
        <v>3203.38641968408</v>
      </c>
      <c r="O439" s="78">
        <v>2280.0804580825911</v>
      </c>
      <c r="P439" s="78">
        <v>1661.3117403687581</v>
      </c>
      <c r="Q439" s="78">
        <v>154.93590047145199</v>
      </c>
      <c r="R439" s="78">
        <v>0</v>
      </c>
      <c r="S439" s="78">
        <v>281.78136880888962</v>
      </c>
      <c r="T439" s="79"/>
      <c r="U439" s="78">
        <v>510117773</v>
      </c>
      <c r="V439" s="78">
        <v>62128</v>
      </c>
      <c r="W439" s="78">
        <v>7233</v>
      </c>
      <c r="X439" s="78">
        <v>665734</v>
      </c>
      <c r="Y439" s="78">
        <v>798069</v>
      </c>
      <c r="Z439" s="78">
        <v>1312082</v>
      </c>
      <c r="AA439" s="78">
        <v>330851</v>
      </c>
      <c r="AB439" s="78">
        <v>2087595</v>
      </c>
      <c r="AC439" s="78">
        <v>0</v>
      </c>
      <c r="AD439" s="78">
        <v>281.78136880888962</v>
      </c>
      <c r="AE439" s="79"/>
      <c r="AF439" s="78"/>
      <c r="AG439" s="78"/>
      <c r="AH439" s="78"/>
      <c r="AI439" s="78"/>
      <c r="AJ439" s="78"/>
      <c r="AK439" s="78"/>
      <c r="AL439" s="78"/>
      <c r="AM439" s="78"/>
      <c r="AN439" s="78"/>
      <c r="AO439" s="78"/>
      <c r="AP439" s="78"/>
      <c r="AQ439" s="79"/>
      <c r="AR439" s="78">
        <v>43106</v>
      </c>
      <c r="AS439" s="78">
        <v>10102</v>
      </c>
      <c r="AT439" s="78">
        <v>1</v>
      </c>
      <c r="AU439" s="78">
        <v>11</v>
      </c>
      <c r="AV439" s="78">
        <v>0</v>
      </c>
      <c r="AW439" s="78">
        <v>6</v>
      </c>
      <c r="AX439" s="78"/>
      <c r="AY439" s="79"/>
      <c r="AZ439" s="78">
        <v>183145.21</v>
      </c>
      <c r="BA439" s="78">
        <v>360536.70000000013</v>
      </c>
      <c r="BB439" s="78">
        <v>9200</v>
      </c>
      <c r="BC439" s="78">
        <v>14039.9</v>
      </c>
      <c r="BD439" s="78">
        <v>0</v>
      </c>
      <c r="BE439" s="78">
        <v>17217.5</v>
      </c>
      <c r="BF439" s="78"/>
      <c r="BG439" s="79"/>
      <c r="BH439" s="78">
        <v>13.842000000000001</v>
      </c>
      <c r="BI439" s="78">
        <v>138.87200000000001</v>
      </c>
      <c r="BJ439" s="78">
        <v>4910.1059999999998</v>
      </c>
      <c r="BK439" s="78">
        <v>0</v>
      </c>
      <c r="BL439" s="78">
        <v>506.78700000000003</v>
      </c>
      <c r="BM439" s="78">
        <v>0</v>
      </c>
      <c r="BN439" s="79"/>
      <c r="BO439" s="78">
        <v>2</v>
      </c>
      <c r="BP439" s="78">
        <v>2</v>
      </c>
      <c r="BQ439" s="78">
        <v>268</v>
      </c>
      <c r="BR439" s="78">
        <v>0</v>
      </c>
      <c r="BS439" s="78">
        <v>67</v>
      </c>
      <c r="BT439" s="78">
        <v>0</v>
      </c>
      <c r="BU439"/>
      <c r="BV439" s="77">
        <v>4039.8649999999998</v>
      </c>
      <c r="BW439" s="77">
        <v>354.435</v>
      </c>
      <c r="BX439" s="77">
        <v>1103.8209999999999</v>
      </c>
      <c r="BY439" s="77">
        <v>6.3579999999999997</v>
      </c>
      <c r="BZ439" s="77">
        <v>65.128</v>
      </c>
      <c r="CA439" s="77">
        <v>0</v>
      </c>
      <c r="CB439" s="77">
        <v>0</v>
      </c>
      <c r="CC439" s="77">
        <v>0</v>
      </c>
      <c r="CD439" s="77">
        <v>0</v>
      </c>
    </row>
    <row r="440" spans="1:82">
      <c r="A440" s="77" t="s">
        <v>2023</v>
      </c>
      <c r="B440" s="77">
        <v>352</v>
      </c>
      <c r="C440" s="77">
        <v>12</v>
      </c>
      <c r="D440" s="77">
        <v>21</v>
      </c>
      <c r="E440" s="77">
        <v>2015</v>
      </c>
      <c r="F440" s="77" t="s">
        <v>183</v>
      </c>
      <c r="G440" s="77" t="s">
        <v>1597</v>
      </c>
      <c r="H440" s="77" t="s">
        <v>1598</v>
      </c>
      <c r="I440" s="158"/>
      <c r="J440" s="78">
        <v>4573.138463732852</v>
      </c>
      <c r="K440" s="78">
        <v>151.71366424117559</v>
      </c>
      <c r="L440" s="78">
        <v>187.79687392488839</v>
      </c>
      <c r="M440" s="78">
        <v>4342.5794747501004</v>
      </c>
      <c r="N440" s="78">
        <v>3067.6738000310052</v>
      </c>
      <c r="O440" s="78">
        <v>2264.8231709316447</v>
      </c>
      <c r="P440" s="78">
        <v>1644.6739156908538</v>
      </c>
      <c r="Q440" s="78">
        <v>150.84400479303801</v>
      </c>
      <c r="R440" s="78">
        <v>0</v>
      </c>
      <c r="S440" s="78">
        <v>286.03246618827671</v>
      </c>
      <c r="T440" s="79"/>
      <c r="U440" s="78">
        <v>537337117</v>
      </c>
      <c r="V440" s="78">
        <v>62128</v>
      </c>
      <c r="W440" s="78">
        <v>7233</v>
      </c>
      <c r="X440" s="78">
        <v>665734</v>
      </c>
      <c r="Y440" s="78">
        <v>804061</v>
      </c>
      <c r="Z440" s="78">
        <v>1315845</v>
      </c>
      <c r="AA440" s="78">
        <v>327279</v>
      </c>
      <c r="AB440" s="78">
        <v>2076195</v>
      </c>
      <c r="AC440" s="78">
        <v>0</v>
      </c>
      <c r="AD440" s="78">
        <v>286.03246618827671</v>
      </c>
      <c r="AE440" s="79"/>
      <c r="AF440" s="78">
        <v>5149945151.9925766</v>
      </c>
      <c r="AG440" s="78">
        <v>116486719.0139821</v>
      </c>
      <c r="AH440" s="78">
        <v>39041747.293395013</v>
      </c>
      <c r="AI440" s="78">
        <v>4283439610.3821111</v>
      </c>
      <c r="AJ440" s="78">
        <v>4583058713.3881807</v>
      </c>
      <c r="AK440" s="78"/>
      <c r="AL440" s="78"/>
      <c r="AM440" s="78">
        <v>284533815.43953848</v>
      </c>
      <c r="AN440" s="78"/>
      <c r="AO440" s="78"/>
      <c r="AP440" s="78">
        <v>14456505757.509783</v>
      </c>
      <c r="AQ440" s="79"/>
      <c r="AR440" s="78">
        <v>47019</v>
      </c>
      <c r="AS440" s="78">
        <v>14781</v>
      </c>
      <c r="AT440" s="78">
        <v>1</v>
      </c>
      <c r="AU440" s="78">
        <v>17</v>
      </c>
      <c r="AV440" s="78">
        <v>0</v>
      </c>
      <c r="AW440" s="78">
        <v>6</v>
      </c>
      <c r="AX440" s="78"/>
      <c r="AY440" s="79"/>
      <c r="AZ440" s="78">
        <v>202939.31</v>
      </c>
      <c r="BA440" s="78">
        <v>570883.20000000007</v>
      </c>
      <c r="BB440" s="78">
        <v>9200</v>
      </c>
      <c r="BC440" s="78">
        <v>29572</v>
      </c>
      <c r="BD440" s="78">
        <v>0</v>
      </c>
      <c r="BE440" s="78">
        <v>17217.5</v>
      </c>
      <c r="BF440" s="78"/>
      <c r="BG440" s="79"/>
      <c r="BH440" s="78">
        <v>0</v>
      </c>
      <c r="BI440" s="78">
        <v>150.095</v>
      </c>
      <c r="BJ440" s="78">
        <v>4724.1019999999999</v>
      </c>
      <c r="BK440" s="78">
        <v>0</v>
      </c>
      <c r="BL440" s="78">
        <v>506.80099999999999</v>
      </c>
      <c r="BM440" s="78">
        <v>0</v>
      </c>
      <c r="BN440" s="79"/>
      <c r="BO440" s="78">
        <v>0</v>
      </c>
      <c r="BP440" s="78">
        <v>2</v>
      </c>
      <c r="BQ440" s="78">
        <v>264</v>
      </c>
      <c r="BR440" s="78">
        <v>0</v>
      </c>
      <c r="BS440" s="78">
        <v>67</v>
      </c>
      <c r="BT440" s="78">
        <v>0</v>
      </c>
      <c r="BU440"/>
      <c r="BV440" s="77">
        <v>3904.8809999999999</v>
      </c>
      <c r="BW440" s="77">
        <v>348.44900000000001</v>
      </c>
      <c r="BX440" s="77">
        <v>1070.5309999999999</v>
      </c>
      <c r="BY440" s="77">
        <v>6.1340000000000003</v>
      </c>
      <c r="BZ440" s="77">
        <v>51.003</v>
      </c>
      <c r="CA440" s="77">
        <v>0</v>
      </c>
      <c r="CB440" s="77">
        <v>0</v>
      </c>
      <c r="CC440" s="77">
        <v>0</v>
      </c>
      <c r="CD440" s="77">
        <v>0</v>
      </c>
    </row>
    <row r="441" spans="1:82">
      <c r="A441" s="77" t="s">
        <v>2024</v>
      </c>
      <c r="B441" s="77">
        <v>353</v>
      </c>
      <c r="C441" s="77">
        <v>13</v>
      </c>
      <c r="D441" s="77">
        <v>21</v>
      </c>
      <c r="E441" s="77">
        <v>2016</v>
      </c>
      <c r="F441" s="77" t="s">
        <v>156</v>
      </c>
      <c r="G441" s="77" t="s">
        <v>1597</v>
      </c>
      <c r="H441" s="77" t="s">
        <v>1598</v>
      </c>
      <c r="I441" s="158"/>
      <c r="J441" s="78">
        <v>4657.750529790781</v>
      </c>
      <c r="K441" s="78">
        <v>150.83108154908192</v>
      </c>
      <c r="L441" s="78">
        <v>178.50687425668332</v>
      </c>
      <c r="M441" s="78">
        <v>2889.5991103244055</v>
      </c>
      <c r="N441" s="78">
        <v>3033.1585229565403</v>
      </c>
      <c r="O441" s="78">
        <v>2251.6350892894425</v>
      </c>
      <c r="P441" s="78">
        <v>1610.6857560288647</v>
      </c>
      <c r="Q441" s="78">
        <v>145.94455766020687</v>
      </c>
      <c r="R441" s="78">
        <v>0</v>
      </c>
      <c r="S441" s="78">
        <v>266.85560849976616</v>
      </c>
      <c r="T441" s="79"/>
      <c r="U441" s="78">
        <v>538539043</v>
      </c>
      <c r="V441" s="78">
        <v>62128</v>
      </c>
      <c r="W441" s="78">
        <v>7233</v>
      </c>
      <c r="X441" s="78">
        <v>665734</v>
      </c>
      <c r="Y441" s="78">
        <v>809888</v>
      </c>
      <c r="Z441" s="78">
        <v>1324264</v>
      </c>
      <c r="AA441" s="78">
        <v>331504</v>
      </c>
      <c r="AB441" s="78">
        <v>2066266</v>
      </c>
      <c r="AC441" s="78">
        <v>0</v>
      </c>
      <c r="AD441" s="78">
        <v>266.85560849976622</v>
      </c>
      <c r="AE441" s="79"/>
      <c r="AF441" s="78">
        <v>5373605211.4735699</v>
      </c>
      <c r="AG441" s="78">
        <v>111635192.5033076</v>
      </c>
      <c r="AH441" s="78">
        <v>28490057.32152722</v>
      </c>
      <c r="AI441" s="78">
        <v>4256216748.4642782</v>
      </c>
      <c r="AJ441" s="78">
        <v>4541817089.1098309</v>
      </c>
      <c r="AK441" s="78"/>
      <c r="AL441" s="78"/>
      <c r="AM441" s="78">
        <v>283393085.34452909</v>
      </c>
      <c r="AN441" s="78"/>
      <c r="AO441" s="78"/>
      <c r="AP441" s="78">
        <v>14595157384.217043</v>
      </c>
      <c r="AQ441" s="79"/>
      <c r="AR441" s="78">
        <v>50652</v>
      </c>
      <c r="AS441" s="78">
        <v>17817</v>
      </c>
      <c r="AT441" s="78">
        <v>2</v>
      </c>
      <c r="AU441" s="78">
        <v>21</v>
      </c>
      <c r="AV441" s="78">
        <v>0</v>
      </c>
      <c r="AW441" s="78">
        <v>7</v>
      </c>
      <c r="AX441" s="78"/>
      <c r="AY441" s="79"/>
      <c r="AZ441" s="78">
        <v>221545.71000000011</v>
      </c>
      <c r="BA441" s="78">
        <v>696350.29999999958</v>
      </c>
      <c r="BB441" s="78">
        <v>9203</v>
      </c>
      <c r="BC441" s="78">
        <v>30260.9</v>
      </c>
      <c r="BD441" s="78">
        <v>0</v>
      </c>
      <c r="BE441" s="78">
        <v>17587.5</v>
      </c>
      <c r="BF441" s="78"/>
      <c r="BG441" s="79"/>
      <c r="BH441" s="78">
        <v>5.8970000000000002</v>
      </c>
      <c r="BI441" s="78">
        <v>284.14299999999997</v>
      </c>
      <c r="BJ441" s="78">
        <v>4799.6890000000003</v>
      </c>
      <c r="BK441" s="78">
        <v>0</v>
      </c>
      <c r="BL441" s="78">
        <v>501.86199999999997</v>
      </c>
      <c r="BM441" s="78">
        <v>0</v>
      </c>
      <c r="BN441" s="79"/>
      <c r="BO441" s="78">
        <v>1</v>
      </c>
      <c r="BP441" s="78">
        <v>2</v>
      </c>
      <c r="BQ441" s="78">
        <v>276</v>
      </c>
      <c r="BR441" s="78">
        <v>0</v>
      </c>
      <c r="BS441" s="78">
        <v>67</v>
      </c>
      <c r="BT441" s="78">
        <v>0</v>
      </c>
      <c r="BU441"/>
      <c r="BV441" s="77">
        <v>4091.3069999999998</v>
      </c>
      <c r="BW441" s="77">
        <v>386.91699999999997</v>
      </c>
      <c r="BX441" s="77">
        <v>1060.325</v>
      </c>
      <c r="BY441" s="77">
        <v>5.57</v>
      </c>
      <c r="BZ441" s="77">
        <v>47.47</v>
      </c>
      <c r="CA441" s="77">
        <v>0</v>
      </c>
      <c r="CB441" s="77">
        <v>0</v>
      </c>
      <c r="CC441" s="77">
        <v>2E-3</v>
      </c>
      <c r="CD441" s="77">
        <v>0</v>
      </c>
    </row>
    <row r="442" spans="1:82">
      <c r="A442" s="77" t="s">
        <v>2025</v>
      </c>
      <c r="B442" s="77">
        <v>354</v>
      </c>
      <c r="C442" s="77">
        <v>14</v>
      </c>
      <c r="D442" s="77">
        <v>21</v>
      </c>
      <c r="E442" s="77">
        <v>2017</v>
      </c>
      <c r="F442" s="77" t="s">
        <v>157</v>
      </c>
      <c r="G442" s="77" t="s">
        <v>1597</v>
      </c>
      <c r="H442" s="77" t="s">
        <v>1598</v>
      </c>
      <c r="I442" s="158"/>
      <c r="J442" s="78">
        <v>4784.0476051414935</v>
      </c>
      <c r="K442" s="78">
        <v>150.14663206022871</v>
      </c>
      <c r="L442" s="78">
        <v>191.63097657378293</v>
      </c>
      <c r="M442" s="78">
        <v>2558.7072376258729</v>
      </c>
      <c r="N442" s="78">
        <v>2953.2728083977358</v>
      </c>
      <c r="O442" s="78">
        <v>2222.5473447368431</v>
      </c>
      <c r="P442" s="78">
        <v>1586.6409224302581</v>
      </c>
      <c r="Q442" s="78">
        <v>140.317672046832</v>
      </c>
      <c r="R442" s="78">
        <v>0</v>
      </c>
      <c r="S442" s="78">
        <v>276.59424537387451</v>
      </c>
      <c r="T442" s="79"/>
      <c r="U442" s="78">
        <v>562714930</v>
      </c>
      <c r="V442" s="78">
        <v>62128</v>
      </c>
      <c r="W442" s="78">
        <v>7233</v>
      </c>
      <c r="X442" s="78">
        <v>665734</v>
      </c>
      <c r="Y442" s="78">
        <v>816077</v>
      </c>
      <c r="Z442" s="78">
        <v>1328840</v>
      </c>
      <c r="AA442" s="78">
        <v>328637</v>
      </c>
      <c r="AB442" s="78">
        <v>2054349</v>
      </c>
      <c r="AC442" s="78">
        <v>0</v>
      </c>
      <c r="AD442" s="78">
        <v>276.59424537387451</v>
      </c>
      <c r="AE442" s="79"/>
      <c r="AF442" s="78">
        <v>5593934024.3241615</v>
      </c>
      <c r="AG442" s="78">
        <v>112354934.9082903</v>
      </c>
      <c r="AH442" s="78">
        <v>39260269.321689174</v>
      </c>
      <c r="AI442" s="78">
        <v>4018814463.949605</v>
      </c>
      <c r="AJ442" s="78">
        <v>4271612359.5917711</v>
      </c>
      <c r="AK442" s="78"/>
      <c r="AL442" s="78"/>
      <c r="AM442" s="78">
        <v>282199517.03021061</v>
      </c>
      <c r="AN442" s="78"/>
      <c r="AO442" s="78"/>
      <c r="AP442" s="78">
        <v>14318175569.125727</v>
      </c>
      <c r="AQ442" s="79"/>
      <c r="AR442" s="78">
        <v>53756</v>
      </c>
      <c r="AS442" s="78">
        <v>20013</v>
      </c>
      <c r="AT442" s="78">
        <v>2</v>
      </c>
      <c r="AU442" s="78">
        <v>27</v>
      </c>
      <c r="AV442" s="78">
        <v>1</v>
      </c>
      <c r="AW442" s="78">
        <v>9</v>
      </c>
      <c r="AX442" s="78"/>
      <c r="AY442" s="79"/>
      <c r="AZ442" s="78">
        <v>237320.6100000001</v>
      </c>
      <c r="BA442" s="78">
        <v>792459.22</v>
      </c>
      <c r="BB442" s="78">
        <v>9203</v>
      </c>
      <c r="BC442" s="78">
        <v>31746.7</v>
      </c>
      <c r="BD442" s="78">
        <v>78.900000000000006</v>
      </c>
      <c r="BE442" s="78">
        <v>18084</v>
      </c>
      <c r="BF442" s="78"/>
      <c r="BG442" s="79"/>
      <c r="BH442" s="78">
        <v>6.0629999999999997</v>
      </c>
      <c r="BI442" s="78">
        <v>231.45400000000001</v>
      </c>
      <c r="BJ442" s="78">
        <v>5039.0129999999999</v>
      </c>
      <c r="BK442" s="78">
        <v>0</v>
      </c>
      <c r="BL442" s="78">
        <v>484.17500000000001</v>
      </c>
      <c r="BM442" s="78">
        <v>0</v>
      </c>
      <c r="BN442" s="79"/>
      <c r="BO442" s="78">
        <v>1</v>
      </c>
      <c r="BP442" s="78">
        <v>2</v>
      </c>
      <c r="BQ442" s="78">
        <v>274</v>
      </c>
      <c r="BR442" s="78">
        <v>0</v>
      </c>
      <c r="BS442" s="78">
        <v>63</v>
      </c>
      <c r="BT442" s="78">
        <v>0</v>
      </c>
      <c r="BU442"/>
      <c r="BV442" s="77">
        <v>4123.348</v>
      </c>
      <c r="BW442" s="77">
        <v>437.726</v>
      </c>
      <c r="BX442" s="77">
        <v>1143.482</v>
      </c>
      <c r="BY442" s="77">
        <v>5.6150000000000002</v>
      </c>
      <c r="BZ442" s="77">
        <v>50.531999999999996</v>
      </c>
      <c r="CA442" s="77">
        <v>0</v>
      </c>
      <c r="CB442" s="77">
        <v>0</v>
      </c>
      <c r="CC442" s="77">
        <v>2E-3</v>
      </c>
      <c r="CD442" s="77">
        <v>0</v>
      </c>
    </row>
    <row r="443" spans="1:82">
      <c r="A443" s="77" t="s">
        <v>2026</v>
      </c>
      <c r="B443" s="77">
        <v>355</v>
      </c>
      <c r="C443" s="77">
        <v>15</v>
      </c>
      <c r="D443" s="77">
        <v>21</v>
      </c>
      <c r="E443" s="77">
        <v>2018</v>
      </c>
      <c r="F443" s="77" t="s">
        <v>184</v>
      </c>
      <c r="G443" s="77" t="s">
        <v>1597</v>
      </c>
      <c r="H443" s="77" t="s">
        <v>1598</v>
      </c>
      <c r="I443" s="158"/>
      <c r="J443" s="78">
        <v>4695.2852781164738</v>
      </c>
      <c r="K443" s="78">
        <v>141.43728184099021</v>
      </c>
      <c r="L443" s="78">
        <v>169.76740080458032</v>
      </c>
      <c r="M443" s="78">
        <v>2645.6509068837759</v>
      </c>
      <c r="N443" s="78">
        <v>2678.2093587412023</v>
      </c>
      <c r="O443" s="78">
        <v>2189.7248069610246</v>
      </c>
      <c r="P443" s="78">
        <v>1566.2106334748698</v>
      </c>
      <c r="Q443" s="78">
        <v>129.55764884413199</v>
      </c>
      <c r="R443" s="78">
        <v>0</v>
      </c>
      <c r="S443" s="78">
        <v>285.00176704967168</v>
      </c>
      <c r="T443" s="79"/>
      <c r="U443" s="78">
        <v>588971066</v>
      </c>
      <c r="V443" s="78">
        <v>62128</v>
      </c>
      <c r="W443" s="78">
        <v>7233</v>
      </c>
      <c r="X443" s="78">
        <v>665734</v>
      </c>
      <c r="Y443" s="78">
        <v>824383</v>
      </c>
      <c r="Z443" s="78">
        <v>1334284</v>
      </c>
      <c r="AA443" s="78">
        <v>327667</v>
      </c>
      <c r="AB443" s="78">
        <v>2044114</v>
      </c>
      <c r="AC443" s="78">
        <v>0</v>
      </c>
      <c r="AD443" s="78">
        <v>285.00176704967168</v>
      </c>
      <c r="AE443" s="79"/>
      <c r="AF443" s="78">
        <v>5575709318.2649059</v>
      </c>
      <c r="AG443" s="78">
        <v>100255631.1129531</v>
      </c>
      <c r="AH443" s="78">
        <v>36994776.539312497</v>
      </c>
      <c r="AI443" s="78">
        <v>4092850708.5675669</v>
      </c>
      <c r="AJ443" s="78">
        <v>4095871552.2337532</v>
      </c>
      <c r="AK443" s="78"/>
      <c r="AL443" s="78"/>
      <c r="AM443" s="78">
        <v>281374562.52123147</v>
      </c>
      <c r="AN443" s="78"/>
      <c r="AO443" s="78"/>
      <c r="AP443" s="78">
        <v>14183056549.239721</v>
      </c>
      <c r="AQ443" s="79"/>
      <c r="AR443" s="78">
        <v>57378</v>
      </c>
      <c r="AS443" s="78">
        <v>22353</v>
      </c>
      <c r="AT443" s="78">
        <v>2</v>
      </c>
      <c r="AU443" s="78">
        <v>33</v>
      </c>
      <c r="AV443" s="78">
        <v>1</v>
      </c>
      <c r="AW443" s="78">
        <v>9</v>
      </c>
      <c r="AX443" s="78"/>
      <c r="AY443" s="79"/>
      <c r="AZ443" s="78">
        <v>255115.61000000016</v>
      </c>
      <c r="BA443" s="78">
        <v>882145.8</v>
      </c>
      <c r="BB443" s="78">
        <v>9203</v>
      </c>
      <c r="BC443" s="78">
        <v>33505</v>
      </c>
      <c r="BD443" s="78">
        <v>79</v>
      </c>
      <c r="BE443" s="78">
        <v>18134.5</v>
      </c>
      <c r="BF443" s="78"/>
      <c r="BG443" s="79"/>
      <c r="BH443" s="78">
        <v>5.625</v>
      </c>
      <c r="BI443" s="78">
        <v>173.929</v>
      </c>
      <c r="BJ443" s="78">
        <v>5027.7889999999998</v>
      </c>
      <c r="BK443" s="78">
        <v>0</v>
      </c>
      <c r="BL443" s="78">
        <v>496.02600000000001</v>
      </c>
      <c r="BM443" s="78">
        <v>0</v>
      </c>
      <c r="BN443" s="79"/>
      <c r="BO443" s="78">
        <v>1</v>
      </c>
      <c r="BP443" s="78">
        <v>2</v>
      </c>
      <c r="BQ443" s="78">
        <v>272</v>
      </c>
      <c r="BR443" s="78">
        <v>0</v>
      </c>
      <c r="BS443" s="78">
        <v>63</v>
      </c>
      <c r="BT443" s="78">
        <v>0</v>
      </c>
      <c r="BU443"/>
      <c r="BV443" s="77">
        <v>4013.5709999999999</v>
      </c>
      <c r="BW443" s="77">
        <v>462.12200000000001</v>
      </c>
      <c r="BX443" s="77">
        <v>1173.162</v>
      </c>
      <c r="BY443" s="77">
        <v>6.2270000000000003</v>
      </c>
      <c r="BZ443" s="77">
        <v>48.286999999999999</v>
      </c>
      <c r="CA443" s="77">
        <v>0</v>
      </c>
      <c r="CB443" s="77">
        <v>0</v>
      </c>
      <c r="CC443" s="77">
        <v>0</v>
      </c>
      <c r="CD443" s="77">
        <v>0</v>
      </c>
    </row>
    <row r="444" spans="1:82">
      <c r="A444" s="77" t="s">
        <v>2027</v>
      </c>
      <c r="B444" s="77">
        <v>356</v>
      </c>
      <c r="C444" s="77">
        <v>16</v>
      </c>
      <c r="D444" s="77">
        <v>21</v>
      </c>
      <c r="E444" s="77">
        <v>2019</v>
      </c>
      <c r="F444" s="77" t="s">
        <v>159</v>
      </c>
      <c r="G444" s="1029" t="s">
        <v>1597</v>
      </c>
      <c r="H444" s="77" t="s">
        <v>1598</v>
      </c>
      <c r="I444" s="158"/>
      <c r="J444" s="78">
        <v>4485.6038962585762</v>
      </c>
      <c r="K444" s="78">
        <v>128.59450931438494</v>
      </c>
      <c r="L444" s="78">
        <v>170.540700471658</v>
      </c>
      <c r="M444" s="78">
        <v>2716.4860093749289</v>
      </c>
      <c r="N444" s="78">
        <v>2568.6120975673584</v>
      </c>
      <c r="O444" s="78">
        <v>2130.7734943194328</v>
      </c>
      <c r="P444" s="78">
        <v>1540.4820446536851</v>
      </c>
      <c r="Q444" s="78">
        <v>125.425404120932</v>
      </c>
      <c r="R444" s="78">
        <v>0</v>
      </c>
      <c r="S444" s="78">
        <v>270.70042539608096</v>
      </c>
      <c r="T444" s="79"/>
      <c r="U444" s="78">
        <v>591428797</v>
      </c>
      <c r="V444" s="78">
        <v>62128</v>
      </c>
      <c r="W444" s="78">
        <v>7233</v>
      </c>
      <c r="X444" s="78">
        <v>665734</v>
      </c>
      <c r="Y444" s="78">
        <v>832257</v>
      </c>
      <c r="Z444" s="78">
        <v>1334007</v>
      </c>
      <c r="AA444" s="78">
        <v>319872</v>
      </c>
      <c r="AB444" s="78">
        <v>2032490</v>
      </c>
      <c r="AC444" s="78">
        <v>0</v>
      </c>
      <c r="AD444" s="78">
        <v>270.70042539608107</v>
      </c>
      <c r="AE444" s="79"/>
      <c r="AF444" s="78">
        <v>5632442506.692524</v>
      </c>
      <c r="AG444" s="78">
        <v>97301989.975157738</v>
      </c>
      <c r="AH444" s="78">
        <v>38996087.48274333</v>
      </c>
      <c r="AI444" s="78">
        <v>4543730558.3088484</v>
      </c>
      <c r="AJ444" s="78">
        <v>3846625127.8558731</v>
      </c>
      <c r="AK444" s="78">
        <v>0</v>
      </c>
      <c r="AL444" s="78">
        <v>0</v>
      </c>
      <c r="AM444" s="78">
        <v>276809837.42347181</v>
      </c>
      <c r="AN444" s="78">
        <v>0</v>
      </c>
      <c r="AO444" s="78">
        <v>0</v>
      </c>
      <c r="AP444" s="78">
        <v>14435906107.738619</v>
      </c>
      <c r="AQ444" s="79"/>
      <c r="AR444" s="78">
        <v>60618</v>
      </c>
      <c r="AS444" s="78">
        <v>24286</v>
      </c>
      <c r="AT444" s="78">
        <v>2</v>
      </c>
      <c r="AU444" s="78">
        <v>46</v>
      </c>
      <c r="AV444" s="78">
        <v>1</v>
      </c>
      <c r="AW444" s="78">
        <v>9</v>
      </c>
      <c r="AX444" s="78"/>
      <c r="AY444" s="79"/>
      <c r="AZ444" s="78">
        <v>272488.71000000002</v>
      </c>
      <c r="BA444" s="78">
        <v>1043067.6</v>
      </c>
      <c r="BB444" s="78">
        <v>9203</v>
      </c>
      <c r="BC444" s="78">
        <v>70882.7</v>
      </c>
      <c r="BD444" s="78">
        <v>78.900000000000006</v>
      </c>
      <c r="BE444" s="78">
        <v>18394</v>
      </c>
      <c r="BF444" s="78"/>
      <c r="BG444" s="79"/>
      <c r="BH444" s="78">
        <v>5.4859999999999998</v>
      </c>
      <c r="BI444" s="78">
        <v>242.40100000000001</v>
      </c>
      <c r="BJ444" s="78">
        <v>4836.4480000000003</v>
      </c>
      <c r="BK444" s="78">
        <v>0</v>
      </c>
      <c r="BL444" s="78">
        <v>480.54399999999998</v>
      </c>
      <c r="BM444" s="78">
        <v>0</v>
      </c>
      <c r="BN444" s="79"/>
      <c r="BO444" s="78">
        <v>1</v>
      </c>
      <c r="BP444" s="78">
        <v>2</v>
      </c>
      <c r="BQ444" s="78">
        <v>273</v>
      </c>
      <c r="BR444" s="78">
        <v>0</v>
      </c>
      <c r="BS444" s="78">
        <v>62</v>
      </c>
      <c r="BT444" s="78">
        <v>0</v>
      </c>
      <c r="BU444"/>
      <c r="BV444" s="77">
        <v>3901.413</v>
      </c>
      <c r="BW444" s="77">
        <v>466.83699999999999</v>
      </c>
      <c r="BX444" s="77">
        <v>1142.9280000000001</v>
      </c>
      <c r="BY444" s="77">
        <v>5.9889999999999999</v>
      </c>
      <c r="BZ444" s="77">
        <v>47.66</v>
      </c>
      <c r="CA444" s="77">
        <v>5.1999999999999998E-2</v>
      </c>
      <c r="CB444" s="77">
        <v>0</v>
      </c>
      <c r="CC444" s="77">
        <v>0</v>
      </c>
      <c r="CD444" s="77">
        <v>0</v>
      </c>
    </row>
    <row r="445" spans="1:82">
      <c r="A445" s="77" t="s">
        <v>2028</v>
      </c>
      <c r="B445" s="77">
        <v>357</v>
      </c>
      <c r="C445" s="77">
        <v>17</v>
      </c>
      <c r="D445" s="77">
        <v>21</v>
      </c>
      <c r="E445" s="77">
        <v>2020</v>
      </c>
      <c r="F445" s="77" t="s">
        <v>160</v>
      </c>
      <c r="G445" s="1029" t="s">
        <v>1597</v>
      </c>
      <c r="H445" s="77" t="s">
        <v>1598</v>
      </c>
      <c r="I445" s="158"/>
      <c r="J445" s="78">
        <v>4435.9213367637267</v>
      </c>
      <c r="K445" s="78">
        <v>138.89672142039092</v>
      </c>
      <c r="L445" s="78">
        <v>194.1036566733188</v>
      </c>
      <c r="M445" s="78">
        <v>2402.5361484333926</v>
      </c>
      <c r="N445" s="78">
        <v>2508.6265862252567</v>
      </c>
      <c r="O445" s="78">
        <v>1867.6789062615298</v>
      </c>
      <c r="P445" s="78">
        <v>1449.91159029813</v>
      </c>
      <c r="Q445" s="78">
        <v>118.91599628013201</v>
      </c>
      <c r="R445" s="78">
        <v>0</v>
      </c>
      <c r="S445" s="78">
        <v>280.70569051218001</v>
      </c>
      <c r="T445" s="79"/>
      <c r="U445" s="78">
        <v>561493320</v>
      </c>
      <c r="V445" s="78">
        <v>60870</v>
      </c>
      <c r="W445" s="78">
        <v>9713</v>
      </c>
      <c r="X445" s="78">
        <v>670016</v>
      </c>
      <c r="Y445" s="78">
        <v>837617</v>
      </c>
      <c r="Z445" s="78">
        <v>1334593</v>
      </c>
      <c r="AA445" s="78">
        <v>320001</v>
      </c>
      <c r="AB445" s="78">
        <v>2016868</v>
      </c>
      <c r="AC445" s="78">
        <v>0</v>
      </c>
      <c r="AD445" s="78">
        <v>280.70569051218001</v>
      </c>
      <c r="AE445" s="79"/>
      <c r="AF445" s="78">
        <v>5569566534.4297457</v>
      </c>
      <c r="AG445" s="78">
        <v>102493025.3508009</v>
      </c>
      <c r="AH445" s="78">
        <v>47116042.440283827</v>
      </c>
      <c r="AI445" s="78">
        <v>4241495039.5067797</v>
      </c>
      <c r="AJ445" s="78">
        <v>4530793672.1473904</v>
      </c>
      <c r="AK445" s="78">
        <v>0</v>
      </c>
      <c r="AL445" s="78">
        <v>0</v>
      </c>
      <c r="AM445" s="78">
        <v>263223681.87084198</v>
      </c>
      <c r="AN445" s="78">
        <v>0</v>
      </c>
      <c r="AO445" s="78">
        <v>0</v>
      </c>
      <c r="AP445" s="78">
        <v>14754687995.745842</v>
      </c>
      <c r="AQ445" s="79"/>
      <c r="AR445" s="78">
        <v>64144</v>
      </c>
      <c r="AS445" s="78">
        <v>25302</v>
      </c>
      <c r="AT445" s="78">
        <v>2</v>
      </c>
      <c r="AU445" s="78">
        <v>60</v>
      </c>
      <c r="AV445" s="78">
        <v>3</v>
      </c>
      <c r="AW445" s="78">
        <v>10</v>
      </c>
      <c r="AX445" s="78"/>
      <c r="AY445" s="79"/>
      <c r="AZ445" s="78">
        <v>293463.41000000009</v>
      </c>
      <c r="BA445" s="78">
        <v>1122977.8</v>
      </c>
      <c r="BB445" s="78">
        <v>9203</v>
      </c>
      <c r="BC445" s="78">
        <v>83182.799999999988</v>
      </c>
      <c r="BD445" s="78">
        <v>378.9</v>
      </c>
      <c r="BE445" s="78">
        <v>25194</v>
      </c>
      <c r="BF445" s="78"/>
      <c r="BG445" s="79"/>
      <c r="BH445" s="78">
        <v>6.2009999999999996</v>
      </c>
      <c r="BI445" s="78">
        <v>221.65100000000001</v>
      </c>
      <c r="BJ445" s="78">
        <v>4404.53</v>
      </c>
      <c r="BK445" s="78">
        <v>0</v>
      </c>
      <c r="BL445" s="78">
        <v>447.95500000000004</v>
      </c>
      <c r="BM445" s="78">
        <v>0</v>
      </c>
      <c r="BN445" s="79"/>
      <c r="BO445" s="78">
        <v>1</v>
      </c>
      <c r="BP445" s="78">
        <v>2</v>
      </c>
      <c r="BQ445" s="78">
        <v>278</v>
      </c>
      <c r="BR445" s="78">
        <v>0</v>
      </c>
      <c r="BS445" s="78">
        <v>62</v>
      </c>
      <c r="BT445" s="78">
        <v>0</v>
      </c>
      <c r="BU445"/>
      <c r="BV445" s="77">
        <v>3563.732</v>
      </c>
      <c r="BW445" s="77">
        <v>411.04</v>
      </c>
      <c r="BX445" s="77">
        <v>1069.6020000000001</v>
      </c>
      <c r="BY445" s="77">
        <v>5.24</v>
      </c>
      <c r="BZ445" s="77">
        <v>30.687999999999999</v>
      </c>
      <c r="CA445" s="77">
        <v>3.5000000000000003E-2</v>
      </c>
      <c r="CB445" s="77">
        <v>0</v>
      </c>
      <c r="CC445" s="77">
        <v>0</v>
      </c>
      <c r="CD445" s="77">
        <v>0</v>
      </c>
    </row>
    <row r="446" spans="1:82">
      <c r="A446" s="77" t="s">
        <v>2029</v>
      </c>
      <c r="B446" s="77">
        <v>357</v>
      </c>
      <c r="C446" s="77">
        <v>18</v>
      </c>
      <c r="D446" s="77">
        <v>21</v>
      </c>
      <c r="E446" s="77">
        <v>2021</v>
      </c>
      <c r="F446" s="77" t="s">
        <v>161</v>
      </c>
      <c r="G446" s="77" t="s">
        <v>1597</v>
      </c>
      <c r="H446" s="77" t="s">
        <v>1598</v>
      </c>
      <c r="I446" s="158"/>
      <c r="J446" s="78">
        <v>4498.9477848489341</v>
      </c>
      <c r="K446" s="78">
        <v>151.43658121100927</v>
      </c>
      <c r="L446" s="78">
        <v>218.56112326770426</v>
      </c>
      <c r="M446" s="78">
        <v>2743.6288354489975</v>
      </c>
      <c r="N446" s="78">
        <v>2607.6620799257748</v>
      </c>
      <c r="O446" s="78">
        <v>1808.8097801635342</v>
      </c>
      <c r="P446" s="78">
        <v>1492.1286648305693</v>
      </c>
      <c r="Q446" s="78">
        <v>116.58048637252701</v>
      </c>
      <c r="R446" s="78">
        <v>0</v>
      </c>
      <c r="S446" s="78">
        <v>255.98238210571296</v>
      </c>
      <c r="T446" s="79"/>
      <c r="U446" s="78">
        <v>611591460</v>
      </c>
      <c r="V446" s="78">
        <v>60870</v>
      </c>
      <c r="W446" s="78">
        <v>9713</v>
      </c>
      <c r="X446" s="78">
        <v>670016</v>
      </c>
      <c r="Y446" s="78">
        <v>838840</v>
      </c>
      <c r="Z446" s="78">
        <v>1330853</v>
      </c>
      <c r="AA446" s="78">
        <v>321122</v>
      </c>
      <c r="AB446" s="78">
        <v>1996682</v>
      </c>
      <c r="AC446" s="78">
        <v>0</v>
      </c>
      <c r="AD446" s="78">
        <v>255.98238210571296</v>
      </c>
      <c r="AE446" s="79"/>
      <c r="AF446" s="78">
        <v>5485316656.4159985</v>
      </c>
      <c r="AG446" s="78">
        <v>104493767.47212151</v>
      </c>
      <c r="AH446" s="78">
        <v>50693146.495546237</v>
      </c>
      <c r="AI446" s="78">
        <v>4211029366.1944351</v>
      </c>
      <c r="AJ446" s="78">
        <v>4390956255.5546646</v>
      </c>
      <c r="AK446" s="78">
        <v>0</v>
      </c>
      <c r="AL446" s="78">
        <v>0</v>
      </c>
      <c r="AM446" s="78">
        <v>262092242.03585953</v>
      </c>
      <c r="AN446" s="78">
        <v>0</v>
      </c>
      <c r="AO446" s="78">
        <v>0</v>
      </c>
      <c r="AP446" s="78">
        <v>14504581434.168627</v>
      </c>
      <c r="AQ446" s="79"/>
      <c r="AR446" s="78">
        <v>68549</v>
      </c>
      <c r="AS446" s="78">
        <v>25899</v>
      </c>
      <c r="AT446" s="78">
        <v>2</v>
      </c>
      <c r="AU446" s="78">
        <v>64</v>
      </c>
      <c r="AV446" s="78">
        <v>4</v>
      </c>
      <c r="AW446" s="78">
        <v>10</v>
      </c>
      <c r="AX446" s="78"/>
      <c r="AY446" s="79"/>
      <c r="AZ446" s="78">
        <v>319798.60999998369</v>
      </c>
      <c r="BA446" s="78">
        <v>1224536.199999983</v>
      </c>
      <c r="BB446" s="78">
        <v>9203</v>
      </c>
      <c r="BC446" s="78">
        <v>95081.600000000006</v>
      </c>
      <c r="BD446" s="78">
        <v>428.8</v>
      </c>
      <c r="BE446" s="78">
        <v>25194</v>
      </c>
      <c r="BF446" s="78"/>
      <c r="BG446" s="79"/>
      <c r="BH446" s="78">
        <v>10.183999999999999</v>
      </c>
      <c r="BI446" s="78">
        <v>220.48</v>
      </c>
      <c r="BJ446" s="78">
        <v>4545.3770000000004</v>
      </c>
      <c r="BK446" s="78">
        <v>0</v>
      </c>
      <c r="BL446" s="78">
        <v>445.34499999999997</v>
      </c>
      <c r="BM446" s="78">
        <v>0</v>
      </c>
      <c r="BN446" s="79"/>
      <c r="BO446" s="78">
        <v>2</v>
      </c>
      <c r="BP446" s="78">
        <v>2</v>
      </c>
      <c r="BQ446" s="78">
        <v>282</v>
      </c>
      <c r="BR446" s="78">
        <v>0</v>
      </c>
      <c r="BS446" s="78">
        <v>63</v>
      </c>
      <c r="BT446" s="78">
        <v>0</v>
      </c>
      <c r="BU446"/>
      <c r="BV446" s="77">
        <v>3687.1060000000002</v>
      </c>
      <c r="BW446" s="77">
        <v>419.12700000000001</v>
      </c>
      <c r="BX446" s="77">
        <v>1074.1980000000001</v>
      </c>
      <c r="BY446" s="77">
        <v>5.2729999999999997</v>
      </c>
      <c r="BZ446" s="77">
        <v>35.682000000000002</v>
      </c>
      <c r="CA446" s="77">
        <v>0</v>
      </c>
      <c r="CB446" s="77">
        <v>0</v>
      </c>
      <c r="CC446" s="77">
        <v>0</v>
      </c>
      <c r="CD446" s="77">
        <v>0</v>
      </c>
    </row>
    <row r="447" spans="1:82">
      <c r="A447" s="77" t="s">
        <v>2030</v>
      </c>
      <c r="B447" s="77">
        <v>357</v>
      </c>
      <c r="C447" s="77">
        <v>19</v>
      </c>
      <c r="D447" s="77">
        <v>21</v>
      </c>
      <c r="E447" s="77">
        <v>2022</v>
      </c>
      <c r="F447" s="77" t="s">
        <v>162</v>
      </c>
      <c r="G447" s="77" t="s">
        <v>1597</v>
      </c>
      <c r="H447" s="77" t="s">
        <v>1598</v>
      </c>
      <c r="I447" s="158"/>
      <c r="J447" s="78">
        <v>4265.3463276081611</v>
      </c>
      <c r="K447" s="78">
        <v>144.3981223840976</v>
      </c>
      <c r="L447" s="78">
        <v>185.47561530752614</v>
      </c>
      <c r="M447" s="78">
        <v>2479.3792041041684</v>
      </c>
      <c r="N447" s="78">
        <v>2793.6047328774421</v>
      </c>
      <c r="O447" s="78">
        <v>1904.9385462106784</v>
      </c>
      <c r="P447" s="78">
        <v>1480.0626579838818</v>
      </c>
      <c r="Q447" s="78">
        <v>116.69733558273809</v>
      </c>
      <c r="R447" s="78">
        <v>0</v>
      </c>
      <c r="S447" s="78">
        <v>274.3961818299419</v>
      </c>
      <c r="T447" s="79"/>
      <c r="U447" s="78">
        <v>654122852</v>
      </c>
      <c r="V447" s="78">
        <v>60870</v>
      </c>
      <c r="W447" s="78">
        <v>9713</v>
      </c>
      <c r="X447" s="78">
        <v>670016</v>
      </c>
      <c r="Y447" s="78">
        <v>846707</v>
      </c>
      <c r="Z447" s="78">
        <v>1331653</v>
      </c>
      <c r="AA447" s="78">
        <v>323381</v>
      </c>
      <c r="AB447" s="78">
        <v>1982294</v>
      </c>
      <c r="AC447" s="78">
        <v>0</v>
      </c>
      <c r="AD447" s="78">
        <v>274.3961818299419</v>
      </c>
      <c r="AE447" s="79"/>
      <c r="AF447" s="78">
        <v>5205333022.7783089</v>
      </c>
      <c r="AG447" s="78">
        <v>105971057.1685203</v>
      </c>
      <c r="AH447" s="78">
        <v>53576914.441314049</v>
      </c>
      <c r="AI447" s="78">
        <v>4060015390.0475698</v>
      </c>
      <c r="AJ447" s="78">
        <v>4751197304.0492802</v>
      </c>
      <c r="AK447" s="78">
        <v>0</v>
      </c>
      <c r="AL447" s="78">
        <v>0</v>
      </c>
      <c r="AM447" s="78">
        <v>255968260.93945873</v>
      </c>
      <c r="AN447" s="78">
        <v>0</v>
      </c>
      <c r="AO447" s="78">
        <v>0</v>
      </c>
      <c r="AP447" s="78">
        <v>14432061949.424452</v>
      </c>
      <c r="AQ447" s="79"/>
      <c r="AR447" s="78">
        <v>72835</v>
      </c>
      <c r="AS447" s="78">
        <v>26215</v>
      </c>
      <c r="AT447" s="78">
        <v>2</v>
      </c>
      <c r="AU447" s="78">
        <v>67</v>
      </c>
      <c r="AV447" s="78">
        <v>5</v>
      </c>
      <c r="AW447" s="78">
        <v>12</v>
      </c>
      <c r="AX447" s="78"/>
      <c r="AY447" s="79"/>
      <c r="AZ447" s="78">
        <v>345457.80999997829</v>
      </c>
      <c r="BA447" s="78">
        <v>1292325.6999999818</v>
      </c>
      <c r="BB447" s="78">
        <v>9203</v>
      </c>
      <c r="BC447" s="78">
        <v>112151.40000000002</v>
      </c>
      <c r="BD447" s="78">
        <v>2426.8000000000002</v>
      </c>
      <c r="BE447" s="78">
        <v>32594</v>
      </c>
      <c r="BF447" s="78"/>
      <c r="BG447" s="79"/>
      <c r="BH447" s="78"/>
      <c r="BI447" s="78"/>
      <c r="BJ447" s="78"/>
      <c r="BK447" s="78"/>
      <c r="BL447" s="78"/>
      <c r="BM447" s="78"/>
      <c r="BN447" s="79"/>
      <c r="BO447" s="78"/>
      <c r="BP447" s="78"/>
      <c r="BQ447" s="78"/>
      <c r="BR447" s="78"/>
      <c r="BS447" s="78"/>
      <c r="BT447" s="78"/>
      <c r="BU447"/>
      <c r="BV447" s="77"/>
      <c r="BW447" s="77"/>
      <c r="BX447" s="77"/>
      <c r="BY447" s="77"/>
      <c r="BZ447" s="77"/>
      <c r="CA447" s="77"/>
      <c r="CB447" s="77"/>
      <c r="CC447" s="77"/>
      <c r="CD447" s="77"/>
    </row>
    <row r="448" spans="1:82">
      <c r="A448" s="77" t="s">
        <v>2546</v>
      </c>
      <c r="B448" s="77">
        <v>357</v>
      </c>
      <c r="C448" s="77">
        <v>20</v>
      </c>
      <c r="D448" s="77">
        <v>21</v>
      </c>
      <c r="E448" s="77">
        <v>2023</v>
      </c>
      <c r="F448" s="77" t="s">
        <v>2526</v>
      </c>
      <c r="G448" s="77" t="s">
        <v>1597</v>
      </c>
      <c r="H448" s="77" t="s">
        <v>1598</v>
      </c>
      <c r="I448" s="158"/>
      <c r="J448" s="78"/>
      <c r="K448" s="78"/>
      <c r="L448" s="78"/>
      <c r="M448" s="78"/>
      <c r="N448" s="78"/>
      <c r="O448" s="78"/>
      <c r="P448" s="78"/>
      <c r="Q448" s="78"/>
      <c r="R448" s="78"/>
      <c r="S448" s="78"/>
      <c r="T448" s="79"/>
      <c r="U448" s="78"/>
      <c r="V448" s="78"/>
      <c r="W448" s="78"/>
      <c r="X448" s="78"/>
      <c r="Y448" s="78"/>
      <c r="Z448" s="78"/>
      <c r="AA448" s="78"/>
      <c r="AB448" s="78"/>
      <c r="AC448" s="78"/>
      <c r="AD448" s="78"/>
      <c r="AE448" s="79"/>
      <c r="AF448" s="78"/>
      <c r="AG448" s="78"/>
      <c r="AH448" s="78"/>
      <c r="AI448" s="78"/>
      <c r="AJ448" s="78"/>
      <c r="AK448" s="78"/>
      <c r="AL448" s="78"/>
      <c r="AM448" s="78"/>
      <c r="AN448" s="78"/>
      <c r="AO448" s="78"/>
      <c r="AP448" s="78"/>
      <c r="AQ448" s="79"/>
      <c r="AR448" s="78">
        <v>77182</v>
      </c>
      <c r="AS448" s="78">
        <v>26477</v>
      </c>
      <c r="AT448" s="78">
        <v>2</v>
      </c>
      <c r="AU448" s="78">
        <v>74</v>
      </c>
      <c r="AV448" s="78">
        <v>5</v>
      </c>
      <c r="AW448" s="78">
        <v>15</v>
      </c>
      <c r="AX448" s="78"/>
      <c r="AY448" s="79"/>
      <c r="AZ448" s="78">
        <v>370164.50999997091</v>
      </c>
      <c r="BA448" s="78">
        <v>1317554.5999999815</v>
      </c>
      <c r="BB448" s="78">
        <v>9203</v>
      </c>
      <c r="BC448" s="78">
        <v>140058.5</v>
      </c>
      <c r="BD448" s="78">
        <v>2426.8000000000002</v>
      </c>
      <c r="BE448" s="78">
        <v>49114</v>
      </c>
      <c r="BF448" s="78"/>
      <c r="BG448" s="79"/>
      <c r="BH448" s="78"/>
      <c r="BI448" s="78"/>
      <c r="BJ448" s="78"/>
      <c r="BK448" s="78"/>
      <c r="BL448" s="78"/>
      <c r="BM448" s="78"/>
      <c r="BN448" s="79"/>
      <c r="BO448" s="78"/>
      <c r="BP448" s="78"/>
      <c r="BQ448" s="78"/>
      <c r="BR448" s="78"/>
      <c r="BS448" s="78"/>
      <c r="BT448" s="78"/>
      <c r="BU448"/>
      <c r="BV448" s="77"/>
      <c r="BW448" s="77"/>
      <c r="BX448" s="77"/>
      <c r="BY448" s="77"/>
      <c r="BZ448" s="77"/>
      <c r="CA448" s="77"/>
      <c r="CB448" s="77"/>
      <c r="CC448" s="77"/>
      <c r="CD448" s="77"/>
    </row>
    <row r="449" spans="1:82">
      <c r="A449" s="77" t="s">
        <v>2608</v>
      </c>
      <c r="B449" s="77">
        <v>357</v>
      </c>
      <c r="C449" s="77">
        <v>21</v>
      </c>
      <c r="D449" s="77">
        <v>21</v>
      </c>
      <c r="E449" s="77">
        <v>2024</v>
      </c>
      <c r="F449" s="77" t="s">
        <v>2588</v>
      </c>
      <c r="G449" s="77" t="s">
        <v>1597</v>
      </c>
      <c r="H449" s="77" t="s">
        <v>1598</v>
      </c>
      <c r="I449" s="158"/>
      <c r="J449" s="78"/>
      <c r="K449" s="78"/>
      <c r="L449" s="78"/>
      <c r="M449" s="78"/>
      <c r="N449" s="78"/>
      <c r="O449" s="78"/>
      <c r="P449" s="78"/>
      <c r="Q449" s="78"/>
      <c r="R449" s="78"/>
      <c r="S449" s="78"/>
      <c r="T449" s="79"/>
      <c r="U449" s="78"/>
      <c r="V449" s="78"/>
      <c r="W449" s="78"/>
      <c r="X449" s="78"/>
      <c r="Y449" s="78"/>
      <c r="Z449" s="78"/>
      <c r="AA449" s="78"/>
      <c r="AB449" s="78"/>
      <c r="AC449" s="78"/>
      <c r="AD449" s="78"/>
      <c r="AE449" s="79"/>
      <c r="AF449" s="78"/>
      <c r="AG449" s="78"/>
      <c r="AH449" s="78"/>
      <c r="AI449" s="78"/>
      <c r="AJ449" s="78"/>
      <c r="AK449" s="78"/>
      <c r="AL449" s="78"/>
      <c r="AM449" s="78"/>
      <c r="AN449" s="78"/>
      <c r="AO449" s="78"/>
      <c r="AP449" s="78"/>
      <c r="AQ449" s="79"/>
      <c r="AR449" s="78"/>
      <c r="AS449" s="78"/>
      <c r="AT449" s="78"/>
      <c r="AU449" s="78"/>
      <c r="AV449" s="78"/>
      <c r="AW449" s="78"/>
      <c r="AX449" s="78"/>
      <c r="AY449" s="79"/>
      <c r="AZ449" s="78"/>
      <c r="BA449" s="78"/>
      <c r="BB449" s="78"/>
      <c r="BC449" s="78"/>
      <c r="BD449" s="78"/>
      <c r="BE449" s="78"/>
      <c r="BF449" s="78"/>
      <c r="BG449" s="79"/>
      <c r="BH449" s="78"/>
      <c r="BI449" s="78"/>
      <c r="BJ449" s="78"/>
      <c r="BK449" s="78"/>
      <c r="BL449" s="78"/>
      <c r="BM449" s="78"/>
      <c r="BN449" s="79"/>
      <c r="BO449" s="78"/>
      <c r="BP449" s="78"/>
      <c r="BQ449" s="78"/>
      <c r="BR449" s="78"/>
      <c r="BS449" s="78"/>
      <c r="BT449" s="78"/>
      <c r="BU449"/>
      <c r="BV449" s="77"/>
      <c r="BW449" s="77"/>
      <c r="BX449" s="77"/>
      <c r="BY449" s="77"/>
      <c r="BZ449" s="77"/>
      <c r="CA449" s="77"/>
      <c r="CB449" s="77"/>
      <c r="CC449" s="77"/>
      <c r="CD449" s="77"/>
    </row>
    <row r="450" spans="1:82">
      <c r="A450" s="77" t="s">
        <v>2031</v>
      </c>
      <c r="B450" s="77">
        <v>358</v>
      </c>
      <c r="C450" s="77">
        <v>1</v>
      </c>
      <c r="D450" s="77">
        <v>22</v>
      </c>
      <c r="E450" s="77">
        <v>1990</v>
      </c>
      <c r="F450" s="77" t="s">
        <v>788</v>
      </c>
      <c r="G450" s="77" t="s">
        <v>1599</v>
      </c>
      <c r="H450" s="77" t="s">
        <v>1600</v>
      </c>
      <c r="I450" s="158"/>
      <c r="J450" s="78">
        <v>13663.419882855629</v>
      </c>
      <c r="K450" s="78">
        <v>424.92399904297912</v>
      </c>
      <c r="L450" s="78">
        <v>730.39400542607973</v>
      </c>
      <c r="M450" s="78">
        <v>3177.9983906693719</v>
      </c>
      <c r="N450" s="78">
        <v>3512.0840198389751</v>
      </c>
      <c r="O450" s="78">
        <v>3041.228875892014</v>
      </c>
      <c r="P450" s="78">
        <v>3283.5773225317039</v>
      </c>
      <c r="Q450" s="78">
        <v>226.08416706390199</v>
      </c>
      <c r="R450" s="78">
        <v>134.25013489366111</v>
      </c>
      <c r="S450" s="78">
        <v>257.68538000000001</v>
      </c>
      <c r="T450" s="79"/>
      <c r="U450" s="78">
        <v>1626522239</v>
      </c>
      <c r="V450" s="78">
        <v>151624</v>
      </c>
      <c r="W450" s="78">
        <v>7201</v>
      </c>
      <c r="X450" s="78">
        <v>1107509</v>
      </c>
      <c r="Y450" s="78">
        <v>1117693</v>
      </c>
      <c r="Z450" s="78">
        <v>1250893</v>
      </c>
      <c r="AA450" s="78">
        <v>797289</v>
      </c>
      <c r="AB450" s="78">
        <v>3670840</v>
      </c>
      <c r="AC450" s="78">
        <v>23252365</v>
      </c>
      <c r="AD450" s="78">
        <v>257.68538000000001</v>
      </c>
      <c r="AE450" s="79"/>
      <c r="AF450" s="78"/>
      <c r="AG450" s="78"/>
      <c r="AH450" s="78"/>
      <c r="AI450" s="78"/>
      <c r="AJ450" s="78"/>
      <c r="AK450" s="78"/>
      <c r="AL450" s="78"/>
      <c r="AM450" s="78"/>
      <c r="AN450" s="78"/>
      <c r="AO450" s="78"/>
      <c r="AP450" s="78"/>
      <c r="AQ450" s="79"/>
      <c r="AR450" s="78"/>
      <c r="AS450" s="78"/>
      <c r="AT450" s="78"/>
      <c r="AU450" s="78"/>
      <c r="AV450" s="78"/>
      <c r="AW450" s="78"/>
      <c r="AX450" s="78"/>
      <c r="AY450" s="79"/>
      <c r="AZ450" s="78"/>
      <c r="BA450" s="78"/>
      <c r="BB450" s="78"/>
      <c r="BC450" s="78"/>
      <c r="BD450" s="78"/>
      <c r="BE450" s="78"/>
      <c r="BF450" s="78"/>
      <c r="BG450" s="79"/>
      <c r="BH450" s="78" t="s">
        <v>789</v>
      </c>
      <c r="BI450" s="78" t="s">
        <v>789</v>
      </c>
      <c r="BJ450" s="78" t="s">
        <v>789</v>
      </c>
      <c r="BK450" s="78" t="s">
        <v>789</v>
      </c>
      <c r="BL450" s="78" t="s">
        <v>789</v>
      </c>
      <c r="BM450" s="78" t="s">
        <v>789</v>
      </c>
      <c r="BN450" s="79"/>
      <c r="BO450" s="78" t="s">
        <v>789</v>
      </c>
      <c r="BP450" s="78" t="s">
        <v>789</v>
      </c>
      <c r="BQ450" s="78" t="s">
        <v>789</v>
      </c>
      <c r="BR450" s="78" t="s">
        <v>789</v>
      </c>
      <c r="BS450" s="78" t="s">
        <v>789</v>
      </c>
      <c r="BT450" s="78" t="s">
        <v>789</v>
      </c>
      <c r="BU450"/>
      <c r="BV450" s="77"/>
      <c r="BW450" s="77"/>
      <c r="BX450" s="77"/>
      <c r="BY450" s="77"/>
      <c r="BZ450" s="77"/>
      <c r="CA450" s="77"/>
      <c r="CB450" s="77"/>
      <c r="CC450" s="77"/>
      <c r="CD450" s="77"/>
    </row>
    <row r="451" spans="1:82">
      <c r="A451" s="77" t="s">
        <v>2032</v>
      </c>
      <c r="B451" s="77">
        <v>359</v>
      </c>
      <c r="C451" s="77">
        <v>2</v>
      </c>
      <c r="D451" s="77">
        <v>22</v>
      </c>
      <c r="E451" s="77">
        <v>2005</v>
      </c>
      <c r="F451" s="77" t="s">
        <v>790</v>
      </c>
      <c r="G451" s="77" t="s">
        <v>1599</v>
      </c>
      <c r="H451" s="77" t="s">
        <v>1600</v>
      </c>
      <c r="I451" s="158"/>
      <c r="J451" s="78">
        <v>12940.65421191207</v>
      </c>
      <c r="K451" s="78">
        <v>299.27598538242171</v>
      </c>
      <c r="L451" s="78">
        <v>650.16904611628297</v>
      </c>
      <c r="M451" s="78">
        <v>5517.5201374812113</v>
      </c>
      <c r="N451" s="78">
        <v>4842.6903643819842</v>
      </c>
      <c r="O451" s="78">
        <v>4384.0353321040966</v>
      </c>
      <c r="P451" s="78">
        <v>3161.359830268857</v>
      </c>
      <c r="Q451" s="78">
        <v>222.45474607849701</v>
      </c>
      <c r="R451" s="78">
        <v>123.91716038752909</v>
      </c>
      <c r="S451" s="78">
        <v>402.12580657900003</v>
      </c>
      <c r="T451" s="79"/>
      <c r="U451" s="78">
        <v>1732274434</v>
      </c>
      <c r="V451" s="78">
        <v>128108</v>
      </c>
      <c r="W451" s="78">
        <v>5675</v>
      </c>
      <c r="X451" s="78">
        <v>1030488</v>
      </c>
      <c r="Y451" s="78">
        <v>1381349</v>
      </c>
      <c r="Z451" s="78">
        <v>2086652</v>
      </c>
      <c r="AA451" s="78">
        <v>628668</v>
      </c>
      <c r="AB451" s="78">
        <v>3775903</v>
      </c>
      <c r="AC451" s="78">
        <v>21912184</v>
      </c>
      <c r="AD451" s="78">
        <v>402.12580657900003</v>
      </c>
      <c r="AE451" s="79"/>
      <c r="AF451" s="78"/>
      <c r="AG451" s="78"/>
      <c r="AH451" s="78"/>
      <c r="AI451" s="78"/>
      <c r="AJ451" s="78"/>
      <c r="AK451" s="78"/>
      <c r="AL451" s="78"/>
      <c r="AM451" s="78"/>
      <c r="AN451" s="78"/>
      <c r="AO451" s="78"/>
      <c r="AP451" s="78"/>
      <c r="AQ451" s="79"/>
      <c r="AR451" s="78"/>
      <c r="AS451" s="78"/>
      <c r="AT451" s="78"/>
      <c r="AU451" s="78"/>
      <c r="AV451" s="78"/>
      <c r="AW451" s="78"/>
      <c r="AX451" s="78"/>
      <c r="AY451" s="79"/>
      <c r="AZ451" s="78"/>
      <c r="BA451" s="78"/>
      <c r="BB451" s="78"/>
      <c r="BC451" s="78"/>
      <c r="BD451" s="78"/>
      <c r="BE451" s="78"/>
      <c r="BF451" s="78"/>
      <c r="BG451" s="79"/>
      <c r="BH451" s="78" t="s">
        <v>789</v>
      </c>
      <c r="BI451" s="78" t="s">
        <v>789</v>
      </c>
      <c r="BJ451" s="78" t="s">
        <v>789</v>
      </c>
      <c r="BK451" s="78" t="s">
        <v>789</v>
      </c>
      <c r="BL451" s="78" t="s">
        <v>789</v>
      </c>
      <c r="BM451" s="78" t="s">
        <v>789</v>
      </c>
      <c r="BN451" s="79"/>
      <c r="BO451" s="78" t="s">
        <v>789</v>
      </c>
      <c r="BP451" s="78" t="s">
        <v>789</v>
      </c>
      <c r="BQ451" s="78" t="s">
        <v>789</v>
      </c>
      <c r="BR451" s="78" t="s">
        <v>789</v>
      </c>
      <c r="BS451" s="78" t="s">
        <v>789</v>
      </c>
      <c r="BT451" s="78" t="s">
        <v>789</v>
      </c>
      <c r="BU451"/>
      <c r="BV451" s="77"/>
      <c r="BW451" s="77"/>
      <c r="BX451" s="77"/>
      <c r="BY451" s="77"/>
      <c r="BZ451" s="77"/>
      <c r="CA451" s="77"/>
      <c r="CB451" s="77"/>
      <c r="CC451" s="77"/>
      <c r="CD451" s="77"/>
    </row>
    <row r="452" spans="1:82">
      <c r="A452" s="77" t="s">
        <v>2033</v>
      </c>
      <c r="B452" s="77">
        <v>360</v>
      </c>
      <c r="C452" s="77">
        <v>3</v>
      </c>
      <c r="D452" s="77">
        <v>22</v>
      </c>
      <c r="E452" s="77">
        <v>2006</v>
      </c>
      <c r="F452" s="77" t="s">
        <v>791</v>
      </c>
      <c r="G452" s="77" t="s">
        <v>1599</v>
      </c>
      <c r="H452" s="77" t="s">
        <v>1600</v>
      </c>
      <c r="I452" s="158"/>
      <c r="J452" s="78" t="s">
        <v>789</v>
      </c>
      <c r="K452" s="78" t="s">
        <v>789</v>
      </c>
      <c r="L452" s="78" t="s">
        <v>789</v>
      </c>
      <c r="M452" s="78" t="s">
        <v>789</v>
      </c>
      <c r="N452" s="78" t="s">
        <v>789</v>
      </c>
      <c r="O452" s="78" t="s">
        <v>789</v>
      </c>
      <c r="P452" s="78" t="s">
        <v>789</v>
      </c>
      <c r="Q452" s="78" t="s">
        <v>789</v>
      </c>
      <c r="R452" s="78" t="s">
        <v>789</v>
      </c>
      <c r="S452" s="78" t="s">
        <v>789</v>
      </c>
      <c r="T452" s="79"/>
      <c r="U452" s="78" t="s">
        <v>789</v>
      </c>
      <c r="V452" s="78" t="s">
        <v>789</v>
      </c>
      <c r="W452" s="78" t="s">
        <v>789</v>
      </c>
      <c r="X452" s="78" t="s">
        <v>789</v>
      </c>
      <c r="Y452" s="78" t="s">
        <v>789</v>
      </c>
      <c r="Z452" s="78" t="s">
        <v>789</v>
      </c>
      <c r="AA452" s="78" t="s">
        <v>789</v>
      </c>
      <c r="AB452" s="78" t="s">
        <v>789</v>
      </c>
      <c r="AC452" s="78" t="s">
        <v>789</v>
      </c>
      <c r="AD452" s="78" t="s">
        <v>789</v>
      </c>
      <c r="AE452" s="79"/>
      <c r="AF452" s="78" t="s">
        <v>789</v>
      </c>
      <c r="AG452" s="78" t="s">
        <v>789</v>
      </c>
      <c r="AH452" s="78" t="s">
        <v>789</v>
      </c>
      <c r="AI452" s="78" t="s">
        <v>789</v>
      </c>
      <c r="AJ452" s="78" t="s">
        <v>789</v>
      </c>
      <c r="AK452" s="78" t="s">
        <v>789</v>
      </c>
      <c r="AL452" s="78" t="s">
        <v>789</v>
      </c>
      <c r="AM452" s="78" t="s">
        <v>789</v>
      </c>
      <c r="AN452" s="78" t="s">
        <v>789</v>
      </c>
      <c r="AO452" s="78" t="s">
        <v>789</v>
      </c>
      <c r="AP452" s="78"/>
      <c r="AQ452" s="79"/>
      <c r="AR452" s="78" t="s">
        <v>789</v>
      </c>
      <c r="AS452" s="78" t="s">
        <v>789</v>
      </c>
      <c r="AT452" s="78" t="s">
        <v>789</v>
      </c>
      <c r="AU452" s="78" t="s">
        <v>789</v>
      </c>
      <c r="AV452" s="78" t="s">
        <v>789</v>
      </c>
      <c r="AW452" s="78" t="s">
        <v>789</v>
      </c>
      <c r="AX452" s="78" t="s">
        <v>789</v>
      </c>
      <c r="AY452" s="79"/>
      <c r="AZ452" s="78" t="s">
        <v>789</v>
      </c>
      <c r="BA452" s="78" t="s">
        <v>789</v>
      </c>
      <c r="BB452" s="78" t="s">
        <v>789</v>
      </c>
      <c r="BC452" s="78" t="s">
        <v>789</v>
      </c>
      <c r="BD452" s="78" t="s">
        <v>789</v>
      </c>
      <c r="BE452" s="78" t="s">
        <v>789</v>
      </c>
      <c r="BF452" s="78" t="s">
        <v>789</v>
      </c>
      <c r="BG452" s="79"/>
      <c r="BH452" s="78" t="s">
        <v>789</v>
      </c>
      <c r="BI452" s="78" t="s">
        <v>789</v>
      </c>
      <c r="BJ452" s="78" t="s">
        <v>789</v>
      </c>
      <c r="BK452" s="78" t="s">
        <v>789</v>
      </c>
      <c r="BL452" s="78" t="s">
        <v>789</v>
      </c>
      <c r="BM452" s="78" t="s">
        <v>789</v>
      </c>
      <c r="BN452" s="79"/>
      <c r="BO452" s="78" t="s">
        <v>789</v>
      </c>
      <c r="BP452" s="78" t="s">
        <v>789</v>
      </c>
      <c r="BQ452" s="78" t="s">
        <v>789</v>
      </c>
      <c r="BR452" s="78" t="s">
        <v>789</v>
      </c>
      <c r="BS452" s="78" t="s">
        <v>789</v>
      </c>
      <c r="BT452" s="78" t="s">
        <v>789</v>
      </c>
      <c r="BU452"/>
      <c r="BV452" s="77"/>
      <c r="BW452" s="77"/>
      <c r="BX452" s="77"/>
      <c r="BY452" s="77"/>
      <c r="BZ452" s="77"/>
      <c r="CA452" s="77"/>
      <c r="CB452" s="77"/>
      <c r="CC452" s="77"/>
      <c r="CD452" s="77"/>
    </row>
    <row r="453" spans="1:82">
      <c r="A453" s="77" t="s">
        <v>2034</v>
      </c>
      <c r="B453" s="77">
        <v>361</v>
      </c>
      <c r="C453" s="77">
        <v>4</v>
      </c>
      <c r="D453" s="77">
        <v>22</v>
      </c>
      <c r="E453" s="77">
        <v>2007</v>
      </c>
      <c r="F453" s="77" t="s">
        <v>792</v>
      </c>
      <c r="G453" s="77" t="s">
        <v>1599</v>
      </c>
      <c r="H453" s="77" t="s">
        <v>1600</v>
      </c>
      <c r="I453" s="158"/>
      <c r="J453" s="78">
        <v>12310.92079703618</v>
      </c>
      <c r="K453" s="78">
        <v>289.95042404948958</v>
      </c>
      <c r="L453" s="78">
        <v>590.84771020490859</v>
      </c>
      <c r="M453" s="78">
        <v>5366.0143744846009</v>
      </c>
      <c r="N453" s="78">
        <v>5089.1558927692004</v>
      </c>
      <c r="O453" s="78">
        <v>4291.5671438778072</v>
      </c>
      <c r="P453" s="78">
        <v>3127.9925454344479</v>
      </c>
      <c r="Q453" s="78">
        <v>234.84356822829801</v>
      </c>
      <c r="R453" s="78">
        <v>120.1111813932169</v>
      </c>
      <c r="S453" s="78">
        <v>437.18972505117</v>
      </c>
      <c r="T453" s="79"/>
      <c r="U453" s="78">
        <v>1941026375</v>
      </c>
      <c r="V453" s="78">
        <v>122409</v>
      </c>
      <c r="W453" s="78">
        <v>5771</v>
      </c>
      <c r="X453" s="78">
        <v>1204292</v>
      </c>
      <c r="Y453" s="78">
        <v>1413428</v>
      </c>
      <c r="Z453" s="78">
        <v>2123430</v>
      </c>
      <c r="AA453" s="78">
        <v>612551</v>
      </c>
      <c r="AB453" s="78">
        <v>3775400</v>
      </c>
      <c r="AC453" s="78">
        <v>21848582</v>
      </c>
      <c r="AD453" s="78">
        <v>437.18972505117011</v>
      </c>
      <c r="AE453" s="79"/>
      <c r="AF453" s="78"/>
      <c r="AG453" s="78"/>
      <c r="AH453" s="78"/>
      <c r="AI453" s="78"/>
      <c r="AJ453" s="78"/>
      <c r="AK453" s="78"/>
      <c r="AL453" s="78"/>
      <c r="AM453" s="78"/>
      <c r="AN453" s="78"/>
      <c r="AO453" s="78"/>
      <c r="AP453" s="78"/>
      <c r="AQ453" s="79"/>
      <c r="AR453" s="78"/>
      <c r="AS453" s="78"/>
      <c r="AT453" s="78"/>
      <c r="AU453" s="78"/>
      <c r="AV453" s="78"/>
      <c r="AW453" s="78"/>
      <c r="AX453" s="78"/>
      <c r="AY453" s="79"/>
      <c r="AZ453" s="78"/>
      <c r="BA453" s="78"/>
      <c r="BB453" s="78"/>
      <c r="BC453" s="78"/>
      <c r="BD453" s="78"/>
      <c r="BE453" s="78"/>
      <c r="BF453" s="78"/>
      <c r="BG453" s="79"/>
      <c r="BH453" s="78" t="s">
        <v>789</v>
      </c>
      <c r="BI453" s="78" t="s">
        <v>789</v>
      </c>
      <c r="BJ453" s="78" t="s">
        <v>789</v>
      </c>
      <c r="BK453" s="78" t="s">
        <v>789</v>
      </c>
      <c r="BL453" s="78" t="s">
        <v>789</v>
      </c>
      <c r="BM453" s="78" t="s">
        <v>789</v>
      </c>
      <c r="BN453" s="79"/>
      <c r="BO453" s="78" t="s">
        <v>789</v>
      </c>
      <c r="BP453" s="78" t="s">
        <v>789</v>
      </c>
      <c r="BQ453" s="78" t="s">
        <v>789</v>
      </c>
      <c r="BR453" s="78" t="s">
        <v>789</v>
      </c>
      <c r="BS453" s="78" t="s">
        <v>789</v>
      </c>
      <c r="BT453" s="78" t="s">
        <v>789</v>
      </c>
      <c r="BU453"/>
      <c r="BV453" s="77"/>
      <c r="BW453" s="77"/>
      <c r="BX453" s="77"/>
      <c r="BY453" s="77"/>
      <c r="BZ453" s="77"/>
      <c r="CA453" s="77"/>
      <c r="CB453" s="77"/>
      <c r="CC453" s="77"/>
      <c r="CD453" s="77"/>
    </row>
    <row r="454" spans="1:82">
      <c r="A454" s="77" t="s">
        <v>2035</v>
      </c>
      <c r="B454" s="77">
        <v>362</v>
      </c>
      <c r="C454" s="77">
        <v>5</v>
      </c>
      <c r="D454" s="77">
        <v>22</v>
      </c>
      <c r="E454" s="77">
        <v>2008</v>
      </c>
      <c r="F454" s="77" t="s">
        <v>793</v>
      </c>
      <c r="G454" s="77" t="s">
        <v>1599</v>
      </c>
      <c r="H454" s="77" t="s">
        <v>1600</v>
      </c>
      <c r="I454" s="158"/>
      <c r="J454" s="78">
        <v>11736.367343673021</v>
      </c>
      <c r="K454" s="78">
        <v>215.7861139736597</v>
      </c>
      <c r="L454" s="78">
        <v>481.96688789944329</v>
      </c>
      <c r="M454" s="78">
        <v>5884.3173694862853</v>
      </c>
      <c r="N454" s="78">
        <v>5310.0146049901668</v>
      </c>
      <c r="O454" s="78">
        <v>4169.6326585878278</v>
      </c>
      <c r="P454" s="78">
        <v>3048.5397911572891</v>
      </c>
      <c r="Q454" s="78">
        <v>230.938994866077</v>
      </c>
      <c r="R454" s="78">
        <v>110.4185561412836</v>
      </c>
      <c r="S454" s="78">
        <v>444.43878157355999</v>
      </c>
      <c r="T454" s="79"/>
      <c r="U454" s="78">
        <v>1917771764</v>
      </c>
      <c r="V454" s="78">
        <v>122409</v>
      </c>
      <c r="W454" s="78">
        <v>5771</v>
      </c>
      <c r="X454" s="78">
        <v>1204292</v>
      </c>
      <c r="Y454" s="78">
        <v>1428465</v>
      </c>
      <c r="Z454" s="78">
        <v>2135509</v>
      </c>
      <c r="AA454" s="78">
        <v>597673</v>
      </c>
      <c r="AB454" s="78">
        <v>3773694</v>
      </c>
      <c r="AC454" s="78">
        <v>20856546</v>
      </c>
      <c r="AD454" s="78">
        <v>444.43878157355999</v>
      </c>
      <c r="AE454" s="79"/>
      <c r="AF454" s="78"/>
      <c r="AG454" s="78"/>
      <c r="AH454" s="78"/>
      <c r="AI454" s="78"/>
      <c r="AJ454" s="78"/>
      <c r="AK454" s="78"/>
      <c r="AL454" s="78"/>
      <c r="AM454" s="78"/>
      <c r="AN454" s="78"/>
      <c r="AO454" s="78"/>
      <c r="AP454" s="78"/>
      <c r="AQ454" s="79"/>
      <c r="AR454" s="78"/>
      <c r="AS454" s="78"/>
      <c r="AT454" s="78"/>
      <c r="AU454" s="78"/>
      <c r="AV454" s="78"/>
      <c r="AW454" s="78"/>
      <c r="AX454" s="78"/>
      <c r="AY454" s="79"/>
      <c r="AZ454" s="78"/>
      <c r="BA454" s="78"/>
      <c r="BB454" s="78"/>
      <c r="BC454" s="78"/>
      <c r="BD454" s="78"/>
      <c r="BE454" s="78"/>
      <c r="BF454" s="78"/>
      <c r="BG454" s="79"/>
      <c r="BH454" s="78" t="s">
        <v>789</v>
      </c>
      <c r="BI454" s="78" t="s">
        <v>789</v>
      </c>
      <c r="BJ454" s="78" t="s">
        <v>789</v>
      </c>
      <c r="BK454" s="78" t="s">
        <v>789</v>
      </c>
      <c r="BL454" s="78" t="s">
        <v>789</v>
      </c>
      <c r="BM454" s="78" t="s">
        <v>789</v>
      </c>
      <c r="BN454" s="79"/>
      <c r="BO454" s="78" t="s">
        <v>789</v>
      </c>
      <c r="BP454" s="78" t="s">
        <v>789</v>
      </c>
      <c r="BQ454" s="78" t="s">
        <v>789</v>
      </c>
      <c r="BR454" s="78" t="s">
        <v>789</v>
      </c>
      <c r="BS454" s="78" t="s">
        <v>789</v>
      </c>
      <c r="BT454" s="78" t="s">
        <v>789</v>
      </c>
      <c r="BU454"/>
      <c r="BV454" s="77"/>
      <c r="BW454" s="77"/>
      <c r="BX454" s="77"/>
      <c r="BY454" s="77"/>
      <c r="BZ454" s="77"/>
      <c r="CA454" s="77"/>
      <c r="CB454" s="77"/>
      <c r="CC454" s="77"/>
      <c r="CD454" s="77"/>
    </row>
    <row r="455" spans="1:82">
      <c r="A455" s="77" t="s">
        <v>2036</v>
      </c>
      <c r="B455" s="77">
        <v>363</v>
      </c>
      <c r="C455" s="77">
        <v>6</v>
      </c>
      <c r="D455" s="77">
        <v>22</v>
      </c>
      <c r="E455" s="77">
        <v>2009</v>
      </c>
      <c r="F455" s="77" t="s">
        <v>177</v>
      </c>
      <c r="G455" s="77" t="s">
        <v>1599</v>
      </c>
      <c r="H455" s="77" t="s">
        <v>1600</v>
      </c>
      <c r="I455" s="158"/>
      <c r="J455" s="78">
        <v>10718.697402890501</v>
      </c>
      <c r="K455" s="78">
        <v>214.63557722870229</v>
      </c>
      <c r="L455" s="78">
        <v>563.8498525130226</v>
      </c>
      <c r="M455" s="78">
        <v>5979.1747190331562</v>
      </c>
      <c r="N455" s="78">
        <v>4776.9891390960738</v>
      </c>
      <c r="O455" s="78">
        <v>4246.9659183600879</v>
      </c>
      <c r="P455" s="78">
        <v>2901.2409619055911</v>
      </c>
      <c r="Q455" s="78">
        <v>219.76267733647799</v>
      </c>
      <c r="R455" s="78">
        <v>102.9052342890765</v>
      </c>
      <c r="S455" s="78">
        <v>428.75510086995422</v>
      </c>
      <c r="T455" s="79"/>
      <c r="U455" s="78">
        <v>1505095279</v>
      </c>
      <c r="V455" s="78">
        <v>129354</v>
      </c>
      <c r="W455" s="78">
        <v>9087</v>
      </c>
      <c r="X455" s="78">
        <v>1312268</v>
      </c>
      <c r="Y455" s="78">
        <v>1440680</v>
      </c>
      <c r="Z455" s="78">
        <v>2146945</v>
      </c>
      <c r="AA455" s="78">
        <v>583932</v>
      </c>
      <c r="AB455" s="78">
        <v>3769685</v>
      </c>
      <c r="AC455" s="78">
        <v>18962725</v>
      </c>
      <c r="AD455" s="78">
        <v>428.75510086995422</v>
      </c>
      <c r="AE455" s="79"/>
      <c r="AF455" s="78"/>
      <c r="AG455" s="78"/>
      <c r="AH455" s="78"/>
      <c r="AI455" s="78"/>
      <c r="AJ455" s="78"/>
      <c r="AK455" s="78"/>
      <c r="AL455" s="78"/>
      <c r="AM455" s="78"/>
      <c r="AN455" s="78"/>
      <c r="AO455" s="78"/>
      <c r="AP455" s="78"/>
      <c r="AQ455" s="79"/>
      <c r="AR455" s="78"/>
      <c r="AS455" s="78"/>
      <c r="AT455" s="78"/>
      <c r="AU455" s="78"/>
      <c r="AV455" s="78"/>
      <c r="AW455" s="78"/>
      <c r="AX455" s="78"/>
      <c r="AY455" s="79"/>
      <c r="AZ455" s="78"/>
      <c r="BA455" s="78"/>
      <c r="BB455" s="78"/>
      <c r="BC455" s="78"/>
      <c r="BD455" s="78"/>
      <c r="BE455" s="78"/>
      <c r="BF455" s="78"/>
      <c r="BG455" s="79"/>
      <c r="BH455" s="78">
        <v>24.181999999999999</v>
      </c>
      <c r="BI455" s="78">
        <v>0</v>
      </c>
      <c r="BJ455" s="78">
        <v>9362.6381000000001</v>
      </c>
      <c r="BK455" s="78">
        <v>72.343999999999994</v>
      </c>
      <c r="BL455" s="78">
        <v>864.4319999999999</v>
      </c>
      <c r="BM455" s="78">
        <v>0</v>
      </c>
      <c r="BN455" s="79"/>
      <c r="BO455" s="78">
        <v>2</v>
      </c>
      <c r="BP455" s="78">
        <v>0</v>
      </c>
      <c r="BQ455" s="78">
        <v>472</v>
      </c>
      <c r="BR455" s="78">
        <v>4</v>
      </c>
      <c r="BS455" s="78">
        <v>133</v>
      </c>
      <c r="BT455" s="78">
        <v>0</v>
      </c>
      <c r="BU455"/>
      <c r="BV455" s="77">
        <v>9716.6530999999995</v>
      </c>
      <c r="BW455" s="77">
        <v>178.36199999999999</v>
      </c>
      <c r="BX455" s="77">
        <v>175.011</v>
      </c>
      <c r="BY455" s="77">
        <v>6.8150000000000004</v>
      </c>
      <c r="BZ455" s="77">
        <v>211.417</v>
      </c>
      <c r="CA455" s="77">
        <v>6.1980000000000004</v>
      </c>
      <c r="CB455" s="77">
        <v>19.937999999999999</v>
      </c>
      <c r="CC455" s="77">
        <v>9.202</v>
      </c>
      <c r="CD455" s="77">
        <v>0</v>
      </c>
    </row>
    <row r="456" spans="1:82">
      <c r="A456" s="77" t="s">
        <v>2037</v>
      </c>
      <c r="B456" s="77">
        <v>364</v>
      </c>
      <c r="C456" s="77">
        <v>7</v>
      </c>
      <c r="D456" s="77">
        <v>22</v>
      </c>
      <c r="E456" s="77">
        <v>2010</v>
      </c>
      <c r="F456" s="77" t="s">
        <v>178</v>
      </c>
      <c r="G456" s="77" t="s">
        <v>1599</v>
      </c>
      <c r="H456" s="77" t="s">
        <v>1600</v>
      </c>
      <c r="I456" s="158"/>
      <c r="J456" s="78">
        <v>10347.11749042164</v>
      </c>
      <c r="K456" s="78">
        <v>230.09058133672829</v>
      </c>
      <c r="L456" s="78">
        <v>527.13688389429694</v>
      </c>
      <c r="M456" s="78">
        <v>6004.7671424289802</v>
      </c>
      <c r="N456" s="78">
        <v>5261.9782028189366</v>
      </c>
      <c r="O456" s="78">
        <v>4246.6205114327877</v>
      </c>
      <c r="P456" s="78">
        <v>2914.3570103383759</v>
      </c>
      <c r="Q456" s="78">
        <v>228.80324492783299</v>
      </c>
      <c r="R456" s="78">
        <v>106.45985039735289</v>
      </c>
      <c r="S456" s="78">
        <v>438.5238767116499</v>
      </c>
      <c r="T456" s="79"/>
      <c r="U456" s="78">
        <v>1579310901</v>
      </c>
      <c r="V456" s="78">
        <v>129354</v>
      </c>
      <c r="W456" s="78">
        <v>9087</v>
      </c>
      <c r="X456" s="78">
        <v>1312268</v>
      </c>
      <c r="Y456" s="78">
        <v>1451812</v>
      </c>
      <c r="Z456" s="78">
        <v>2156746</v>
      </c>
      <c r="AA456" s="78">
        <v>571923</v>
      </c>
      <c r="AB456" s="78">
        <v>3760801</v>
      </c>
      <c r="AC456" s="78">
        <v>18590931</v>
      </c>
      <c r="AD456" s="78">
        <v>438.52387671165002</v>
      </c>
      <c r="AE456" s="79"/>
      <c r="AF456" s="78"/>
      <c r="AG456" s="78"/>
      <c r="AH456" s="78"/>
      <c r="AI456" s="78"/>
      <c r="AJ456" s="78"/>
      <c r="AK456" s="78"/>
      <c r="AL456" s="78"/>
      <c r="AM456" s="78"/>
      <c r="AN456" s="78"/>
      <c r="AO456" s="78"/>
      <c r="AP456" s="78"/>
      <c r="AQ456" s="79"/>
      <c r="AR456" s="78"/>
      <c r="AS456" s="78"/>
      <c r="AT456" s="78"/>
      <c r="AU456" s="78"/>
      <c r="AV456" s="78"/>
      <c r="AW456" s="78"/>
      <c r="AX456" s="78"/>
      <c r="AY456" s="79"/>
      <c r="AZ456" s="78"/>
      <c r="BA456" s="78"/>
      <c r="BB456" s="78"/>
      <c r="BC456" s="78"/>
      <c r="BD456" s="78"/>
      <c r="BE456" s="78"/>
      <c r="BF456" s="78"/>
      <c r="BG456" s="79"/>
      <c r="BH456" s="78">
        <v>30.877838000000001</v>
      </c>
      <c r="BI456" s="78">
        <v>0</v>
      </c>
      <c r="BJ456" s="78">
        <v>10098.68</v>
      </c>
      <c r="BK456" s="78">
        <v>52.667999999999999</v>
      </c>
      <c r="BL456" s="78">
        <v>1110.068</v>
      </c>
      <c r="BM456" s="78">
        <v>0</v>
      </c>
      <c r="BN456" s="79"/>
      <c r="BO456" s="78">
        <v>4</v>
      </c>
      <c r="BP456" s="78">
        <v>0</v>
      </c>
      <c r="BQ456" s="78">
        <v>486</v>
      </c>
      <c r="BR456" s="78">
        <v>4</v>
      </c>
      <c r="BS456" s="78">
        <v>146</v>
      </c>
      <c r="BT456" s="78">
        <v>0</v>
      </c>
      <c r="BU456"/>
      <c r="BV456" s="77">
        <v>10465.169838</v>
      </c>
      <c r="BW456" s="77">
        <v>159.107</v>
      </c>
      <c r="BX456" s="77">
        <v>328.81200000000001</v>
      </c>
      <c r="BY456" s="77">
        <v>6.74</v>
      </c>
      <c r="BZ456" s="77">
        <v>249.84100000000001</v>
      </c>
      <c r="CA456" s="77">
        <v>67.448999999999998</v>
      </c>
      <c r="CB456" s="77">
        <v>10.395</v>
      </c>
      <c r="CC456" s="77">
        <v>4.78</v>
      </c>
      <c r="CD456" s="77">
        <v>0</v>
      </c>
    </row>
    <row r="457" spans="1:82">
      <c r="A457" s="77" t="s">
        <v>2038</v>
      </c>
      <c r="B457" s="77">
        <v>365</v>
      </c>
      <c r="C457" s="77">
        <v>8</v>
      </c>
      <c r="D457" s="77">
        <v>22</v>
      </c>
      <c r="E457" s="77">
        <v>2011</v>
      </c>
      <c r="F457" s="77" t="s">
        <v>179</v>
      </c>
      <c r="G457" s="77" t="s">
        <v>1599</v>
      </c>
      <c r="H457" s="77" t="s">
        <v>1600</v>
      </c>
      <c r="I457" s="158"/>
      <c r="J457" s="78">
        <v>10613.96830170443</v>
      </c>
      <c r="K457" s="78">
        <v>323.76617541756661</v>
      </c>
      <c r="L457" s="78">
        <v>528.64711677920263</v>
      </c>
      <c r="M457" s="78">
        <v>6817.8809817206638</v>
      </c>
      <c r="N457" s="78">
        <v>5913.2355208952877</v>
      </c>
      <c r="O457" s="78">
        <v>4203.3925311559997</v>
      </c>
      <c r="P457" s="78">
        <v>2797.1107880559616</v>
      </c>
      <c r="Q457" s="78">
        <v>263.203977854539</v>
      </c>
      <c r="R457" s="78">
        <v>99.808149357880765</v>
      </c>
      <c r="S457" s="78">
        <v>415.29066298953222</v>
      </c>
      <c r="T457" s="79"/>
      <c r="U457" s="78">
        <v>1494973858</v>
      </c>
      <c r="V457" s="78">
        <v>129354</v>
      </c>
      <c r="W457" s="78">
        <v>9087</v>
      </c>
      <c r="X457" s="78">
        <v>1312268</v>
      </c>
      <c r="Y457" s="78">
        <v>1463726</v>
      </c>
      <c r="Z457" s="78">
        <v>2181170</v>
      </c>
      <c r="AA457" s="78">
        <v>565249</v>
      </c>
      <c r="AB457" s="78">
        <v>3750571</v>
      </c>
      <c r="AC457" s="78">
        <v>17400528</v>
      </c>
      <c r="AD457" s="78">
        <v>415.29066298953222</v>
      </c>
      <c r="AE457" s="79"/>
      <c r="AF457" s="78"/>
      <c r="AG457" s="78"/>
      <c r="AH457" s="78"/>
      <c r="AI457" s="78"/>
      <c r="AJ457" s="78"/>
      <c r="AK457" s="78"/>
      <c r="AL457" s="78"/>
      <c r="AM457" s="78"/>
      <c r="AN457" s="78"/>
      <c r="AO457" s="78"/>
      <c r="AP457" s="78"/>
      <c r="AQ457" s="79"/>
      <c r="AR457" s="78"/>
      <c r="AS457" s="78"/>
      <c r="AT457" s="78"/>
      <c r="AU457" s="78"/>
      <c r="AV457" s="78"/>
      <c r="AW457" s="78"/>
      <c r="AX457" s="78"/>
      <c r="AY457" s="79"/>
      <c r="AZ457" s="78"/>
      <c r="BA457" s="78"/>
      <c r="BB457" s="78"/>
      <c r="BC457" s="78"/>
      <c r="BD457" s="78"/>
      <c r="BE457" s="78"/>
      <c r="BF457" s="78"/>
      <c r="BG457" s="79"/>
      <c r="BH457" s="78">
        <v>31.956</v>
      </c>
      <c r="BI457" s="78">
        <v>0</v>
      </c>
      <c r="BJ457" s="78">
        <v>9802.18</v>
      </c>
      <c r="BK457" s="78">
        <v>191.46299999999999</v>
      </c>
      <c r="BL457" s="78">
        <v>878.58799999999997</v>
      </c>
      <c r="BM457" s="78">
        <v>0</v>
      </c>
      <c r="BN457" s="79"/>
      <c r="BO457" s="78">
        <v>4</v>
      </c>
      <c r="BP457" s="78">
        <v>0</v>
      </c>
      <c r="BQ457" s="78">
        <v>496</v>
      </c>
      <c r="BR457" s="78">
        <v>4</v>
      </c>
      <c r="BS457" s="78">
        <v>136</v>
      </c>
      <c r="BT457" s="78">
        <v>0</v>
      </c>
      <c r="BU457"/>
      <c r="BV457" s="77">
        <v>10157.578</v>
      </c>
      <c r="BW457" s="77">
        <v>220.279</v>
      </c>
      <c r="BX457" s="77">
        <v>176.41</v>
      </c>
      <c r="BY457" s="77">
        <v>9.4420000000000002</v>
      </c>
      <c r="BZ457" s="77">
        <v>230.899</v>
      </c>
      <c r="CA457" s="77">
        <v>82.933999999999997</v>
      </c>
      <c r="CB457" s="77">
        <v>10.395</v>
      </c>
      <c r="CC457" s="77">
        <v>16.25</v>
      </c>
      <c r="CD457" s="77">
        <v>0</v>
      </c>
    </row>
    <row r="458" spans="1:82">
      <c r="A458" s="77" t="s">
        <v>2039</v>
      </c>
      <c r="B458" s="77">
        <v>366</v>
      </c>
      <c r="C458" s="77">
        <v>9</v>
      </c>
      <c r="D458" s="77">
        <v>22</v>
      </c>
      <c r="E458" s="77">
        <v>2012</v>
      </c>
      <c r="F458" s="77" t="s">
        <v>180</v>
      </c>
      <c r="G458" s="77" t="s">
        <v>1599</v>
      </c>
      <c r="H458" s="77" t="s">
        <v>1600</v>
      </c>
      <c r="I458" s="158"/>
      <c r="J458" s="78">
        <v>10896.568812215181</v>
      </c>
      <c r="K458" s="78">
        <v>298.50356447195901</v>
      </c>
      <c r="L458" s="78">
        <v>527.39545922524405</v>
      </c>
      <c r="M458" s="78">
        <v>7008.8403291091636</v>
      </c>
      <c r="N458" s="78">
        <v>6074.8750751241714</v>
      </c>
      <c r="O458" s="78">
        <v>4207.8185371388863</v>
      </c>
      <c r="P458" s="78">
        <v>2768.3150796003993</v>
      </c>
      <c r="Q458" s="78">
        <v>290.45662811078398</v>
      </c>
      <c r="R458" s="78">
        <v>102.6393931919916</v>
      </c>
      <c r="S458" s="78">
        <v>426.74352797486478</v>
      </c>
      <c r="T458" s="79"/>
      <c r="U458" s="78">
        <v>1570772365</v>
      </c>
      <c r="V458" s="78">
        <v>129354</v>
      </c>
      <c r="W458" s="78">
        <v>9087</v>
      </c>
      <c r="X458" s="78">
        <v>1312268</v>
      </c>
      <c r="Y458" s="78">
        <v>1509901</v>
      </c>
      <c r="Z458" s="78">
        <v>2200785</v>
      </c>
      <c r="AA458" s="78">
        <v>556265</v>
      </c>
      <c r="AB458" s="78">
        <v>3809470</v>
      </c>
      <c r="AC458" s="78">
        <v>17430654</v>
      </c>
      <c r="AD458" s="78">
        <v>426.74352797486478</v>
      </c>
      <c r="AE458" s="79"/>
      <c r="AF458" s="78"/>
      <c r="AG458" s="78"/>
      <c r="AH458" s="78"/>
      <c r="AI458" s="78"/>
      <c r="AJ458" s="78"/>
      <c r="AK458" s="78"/>
      <c r="AL458" s="78"/>
      <c r="AM458" s="78"/>
      <c r="AN458" s="78"/>
      <c r="AO458" s="78"/>
      <c r="AP458" s="78"/>
      <c r="AQ458" s="79"/>
      <c r="AR458" s="78"/>
      <c r="AS458" s="78"/>
      <c r="AT458" s="78"/>
      <c r="AU458" s="78"/>
      <c r="AV458" s="78"/>
      <c r="AW458" s="78"/>
      <c r="AX458" s="78"/>
      <c r="AY458" s="79"/>
      <c r="AZ458" s="78"/>
      <c r="BA458" s="78"/>
      <c r="BB458" s="78"/>
      <c r="BC458" s="78"/>
      <c r="BD458" s="78"/>
      <c r="BE458" s="78"/>
      <c r="BF458" s="78"/>
      <c r="BG458" s="79"/>
      <c r="BH458" s="78">
        <v>32.533999999999999</v>
      </c>
      <c r="BI458" s="78">
        <v>0</v>
      </c>
      <c r="BJ458" s="78">
        <v>9531.4259999999995</v>
      </c>
      <c r="BK458" s="78">
        <v>198.63200000000001</v>
      </c>
      <c r="BL458" s="78">
        <v>1114.1489999999999</v>
      </c>
      <c r="BM458" s="78">
        <v>0</v>
      </c>
      <c r="BN458" s="79"/>
      <c r="BO458" s="78">
        <v>4</v>
      </c>
      <c r="BP458" s="78">
        <v>0</v>
      </c>
      <c r="BQ458" s="78">
        <v>503</v>
      </c>
      <c r="BR458" s="78">
        <v>4</v>
      </c>
      <c r="BS458" s="78">
        <v>147</v>
      </c>
      <c r="BT458" s="78">
        <v>0</v>
      </c>
      <c r="BU458"/>
      <c r="BV458" s="77">
        <v>10045.849</v>
      </c>
      <c r="BW458" s="77">
        <v>240.684</v>
      </c>
      <c r="BX458" s="77">
        <v>312.96300000000002</v>
      </c>
      <c r="BY458" s="77">
        <v>9.35</v>
      </c>
      <c r="BZ458" s="77">
        <v>182.959</v>
      </c>
      <c r="CA458" s="77">
        <v>75.12</v>
      </c>
      <c r="CB458" s="77">
        <v>9.8160000000000007</v>
      </c>
      <c r="CC458" s="77">
        <v>0</v>
      </c>
      <c r="CD458" s="77">
        <v>0</v>
      </c>
    </row>
    <row r="459" spans="1:82">
      <c r="A459" s="77" t="s">
        <v>2040</v>
      </c>
      <c r="B459" s="77">
        <v>367</v>
      </c>
      <c r="C459" s="77">
        <v>10</v>
      </c>
      <c r="D459" s="77">
        <v>22</v>
      </c>
      <c r="E459" s="77">
        <v>2013</v>
      </c>
      <c r="F459" s="77" t="s">
        <v>181</v>
      </c>
      <c r="G459" s="77" t="s">
        <v>1599</v>
      </c>
      <c r="H459" s="77" t="s">
        <v>1600</v>
      </c>
      <c r="I459" s="158"/>
      <c r="J459" s="78">
        <v>10632.61541822958</v>
      </c>
      <c r="K459" s="78">
        <v>257.94621475620693</v>
      </c>
      <c r="L459" s="78">
        <v>519.58365496915189</v>
      </c>
      <c r="M459" s="78">
        <v>6734.8019414140736</v>
      </c>
      <c r="N459" s="78">
        <v>5880.3203998661356</v>
      </c>
      <c r="O459" s="78">
        <v>4070.9839050997261</v>
      </c>
      <c r="P459" s="78">
        <v>2739.9770915138811</v>
      </c>
      <c r="Q459" s="78">
        <v>294.21786881771601</v>
      </c>
      <c r="R459" s="78">
        <v>101.7521376386117</v>
      </c>
      <c r="S459" s="78">
        <v>412.90171275768921</v>
      </c>
      <c r="T459" s="79"/>
      <c r="U459" s="78">
        <v>1569913099</v>
      </c>
      <c r="V459" s="78">
        <v>129354</v>
      </c>
      <c r="W459" s="78">
        <v>9087</v>
      </c>
      <c r="X459" s="78">
        <v>1312268</v>
      </c>
      <c r="Y459" s="78">
        <v>1518772</v>
      </c>
      <c r="Z459" s="78">
        <v>2224283</v>
      </c>
      <c r="AA459" s="78">
        <v>548504</v>
      </c>
      <c r="AB459" s="78">
        <v>3803481</v>
      </c>
      <c r="AC459" s="78">
        <v>16867636</v>
      </c>
      <c r="AD459" s="78">
        <v>412.90171275768921</v>
      </c>
      <c r="AE459" s="79"/>
      <c r="AF459" s="78"/>
      <c r="AG459" s="78"/>
      <c r="AH459" s="78"/>
      <c r="AI459" s="78"/>
      <c r="AJ459" s="78"/>
      <c r="AK459" s="78"/>
      <c r="AL459" s="78"/>
      <c r="AM459" s="78"/>
      <c r="AN459" s="78"/>
      <c r="AO459" s="78"/>
      <c r="AP459" s="78"/>
      <c r="AQ459" s="79"/>
      <c r="AR459" s="78"/>
      <c r="AS459" s="78"/>
      <c r="AT459" s="78"/>
      <c r="AU459" s="78"/>
      <c r="AV459" s="78"/>
      <c r="AW459" s="78"/>
      <c r="AX459" s="78"/>
      <c r="AY459" s="79"/>
      <c r="AZ459" s="78"/>
      <c r="BA459" s="78"/>
      <c r="BB459" s="78"/>
      <c r="BC459" s="78"/>
      <c r="BD459" s="78"/>
      <c r="BE459" s="78"/>
      <c r="BF459" s="78"/>
      <c r="BG459" s="79"/>
      <c r="BH459" s="78">
        <v>34.326000000000001</v>
      </c>
      <c r="BI459" s="78">
        <v>0</v>
      </c>
      <c r="BJ459" s="78">
        <v>9969.7379999999994</v>
      </c>
      <c r="BK459" s="78">
        <v>189.52799999999999</v>
      </c>
      <c r="BL459" s="78">
        <v>1104.345</v>
      </c>
      <c r="BM459" s="78">
        <v>0</v>
      </c>
      <c r="BN459" s="79"/>
      <c r="BO459" s="78">
        <v>4</v>
      </c>
      <c r="BP459" s="78">
        <v>0</v>
      </c>
      <c r="BQ459" s="78">
        <v>512</v>
      </c>
      <c r="BR459" s="78">
        <v>4</v>
      </c>
      <c r="BS459" s="78">
        <v>146</v>
      </c>
      <c r="BT459" s="78">
        <v>0</v>
      </c>
      <c r="BU459"/>
      <c r="BV459" s="77">
        <v>10341.326999999999</v>
      </c>
      <c r="BW459" s="77">
        <v>296.404</v>
      </c>
      <c r="BX459" s="77">
        <v>316.64800000000002</v>
      </c>
      <c r="BY459" s="77">
        <v>10.220000000000001</v>
      </c>
      <c r="BZ459" s="77">
        <v>254.298</v>
      </c>
      <c r="CA459" s="77">
        <v>54.198999999999998</v>
      </c>
      <c r="CB459" s="77">
        <v>6.5659999999999998</v>
      </c>
      <c r="CC459" s="77">
        <v>18.274999999999999</v>
      </c>
      <c r="CD459" s="77">
        <v>0</v>
      </c>
    </row>
    <row r="460" spans="1:82">
      <c r="A460" s="77" t="s">
        <v>2041</v>
      </c>
      <c r="B460" s="77">
        <v>368</v>
      </c>
      <c r="C460" s="77">
        <v>11</v>
      </c>
      <c r="D460" s="77">
        <v>22</v>
      </c>
      <c r="E460" s="77">
        <v>2014</v>
      </c>
      <c r="F460" s="77" t="s">
        <v>182</v>
      </c>
      <c r="G460" s="77" t="s">
        <v>1599</v>
      </c>
      <c r="H460" s="77" t="s">
        <v>1600</v>
      </c>
      <c r="I460" s="158"/>
      <c r="J460" s="78">
        <v>10306.83903710951</v>
      </c>
      <c r="K460" s="78">
        <v>253.12993232289281</v>
      </c>
      <c r="L460" s="78">
        <v>460.01292902326821</v>
      </c>
      <c r="M460" s="78">
        <v>6198.4479836464652</v>
      </c>
      <c r="N460" s="78">
        <v>5460.7299484961468</v>
      </c>
      <c r="O460" s="78">
        <v>3893.802127327373</v>
      </c>
      <c r="P460" s="78">
        <v>2715.911354573364</v>
      </c>
      <c r="Q460" s="78">
        <v>280.99499298971801</v>
      </c>
      <c r="R460" s="78">
        <v>104.6534423217072</v>
      </c>
      <c r="S460" s="78">
        <v>393.44820631709848</v>
      </c>
      <c r="T460" s="79"/>
      <c r="U460" s="78">
        <v>1605072356</v>
      </c>
      <c r="V460" s="78">
        <v>109464</v>
      </c>
      <c r="W460" s="78">
        <v>8840</v>
      </c>
      <c r="X460" s="78">
        <v>1286203</v>
      </c>
      <c r="Y460" s="78">
        <v>1530499</v>
      </c>
      <c r="Z460" s="78">
        <v>2240705</v>
      </c>
      <c r="AA460" s="78">
        <v>540875</v>
      </c>
      <c r="AB460" s="78">
        <v>3786106</v>
      </c>
      <c r="AC460" s="78">
        <v>17403141</v>
      </c>
      <c r="AD460" s="78">
        <v>393.44820631709848</v>
      </c>
      <c r="AE460" s="79"/>
      <c r="AF460" s="78"/>
      <c r="AG460" s="78"/>
      <c r="AH460" s="78"/>
      <c r="AI460" s="78"/>
      <c r="AJ460" s="78"/>
      <c r="AK460" s="78"/>
      <c r="AL460" s="78"/>
      <c r="AM460" s="78"/>
      <c r="AN460" s="78"/>
      <c r="AO460" s="78"/>
      <c r="AP460" s="78"/>
      <c r="AQ460" s="79"/>
      <c r="AR460" s="78">
        <v>85706</v>
      </c>
      <c r="AS460" s="78">
        <v>13335</v>
      </c>
      <c r="AT460" s="78">
        <v>17</v>
      </c>
      <c r="AU460" s="78">
        <v>10</v>
      </c>
      <c r="AV460" s="78">
        <v>0</v>
      </c>
      <c r="AW460" s="78">
        <v>11</v>
      </c>
      <c r="AX460" s="78"/>
      <c r="AY460" s="79"/>
      <c r="AZ460" s="78">
        <v>357383.4</v>
      </c>
      <c r="BA460" s="78">
        <v>555543.8000000004</v>
      </c>
      <c r="BB460" s="78">
        <v>117997.8</v>
      </c>
      <c r="BC460" s="78">
        <v>12243</v>
      </c>
      <c r="BD460" s="78">
        <v>0</v>
      </c>
      <c r="BE460" s="78">
        <v>131432.70000000001</v>
      </c>
      <c r="BF460" s="78"/>
      <c r="BG460" s="79"/>
      <c r="BH460" s="78">
        <v>38.128</v>
      </c>
      <c r="BI460" s="78">
        <v>0</v>
      </c>
      <c r="BJ460" s="78">
        <v>9946.8469999999998</v>
      </c>
      <c r="BK460" s="78">
        <v>179.678</v>
      </c>
      <c r="BL460" s="78">
        <v>1078.8436999999999</v>
      </c>
      <c r="BM460" s="78">
        <v>0</v>
      </c>
      <c r="BN460" s="79"/>
      <c r="BO460" s="78">
        <v>5</v>
      </c>
      <c r="BP460" s="78">
        <v>0</v>
      </c>
      <c r="BQ460" s="78">
        <v>514</v>
      </c>
      <c r="BR460" s="78">
        <v>4</v>
      </c>
      <c r="BS460" s="78">
        <v>145</v>
      </c>
      <c r="BT460" s="78">
        <v>0</v>
      </c>
      <c r="BU460"/>
      <c r="BV460" s="77">
        <v>10233.262000000001</v>
      </c>
      <c r="BW460" s="77">
        <v>328.721</v>
      </c>
      <c r="BX460" s="77">
        <v>299.94529999999997</v>
      </c>
      <c r="BY460" s="77">
        <v>13.888</v>
      </c>
      <c r="BZ460" s="77">
        <v>270.9074</v>
      </c>
      <c r="CA460" s="77">
        <v>66.828000000000003</v>
      </c>
      <c r="CB460" s="77">
        <v>9.2409999999999997</v>
      </c>
      <c r="CC460" s="77">
        <v>20.704000000000001</v>
      </c>
      <c r="CD460" s="77">
        <v>0</v>
      </c>
    </row>
    <row r="461" spans="1:82">
      <c r="A461" s="77" t="s">
        <v>2042</v>
      </c>
      <c r="B461" s="77">
        <v>369</v>
      </c>
      <c r="C461" s="77">
        <v>12</v>
      </c>
      <c r="D461" s="77">
        <v>22</v>
      </c>
      <c r="E461" s="77">
        <v>2015</v>
      </c>
      <c r="F461" s="77" t="s">
        <v>183</v>
      </c>
      <c r="G461" s="77" t="s">
        <v>1599</v>
      </c>
      <c r="H461" s="77" t="s">
        <v>1600</v>
      </c>
      <c r="I461" s="158"/>
      <c r="J461" s="78">
        <v>9362.3223592653412</v>
      </c>
      <c r="K461" s="78">
        <v>234.35895754175041</v>
      </c>
      <c r="L461" s="78">
        <v>494.23510202262992</v>
      </c>
      <c r="M461" s="78">
        <v>5596.7119169299722</v>
      </c>
      <c r="N461" s="78">
        <v>5224.3899088593516</v>
      </c>
      <c r="O461" s="78">
        <v>3877.5930373863912</v>
      </c>
      <c r="P461" s="78">
        <v>2683.221729978769</v>
      </c>
      <c r="Q461" s="78">
        <v>273.95079484765199</v>
      </c>
      <c r="R461" s="78">
        <v>97.692781742693199</v>
      </c>
      <c r="S461" s="78">
        <v>438.94330441016842</v>
      </c>
      <c r="T461" s="79"/>
      <c r="U461" s="78">
        <v>1637204164</v>
      </c>
      <c r="V461" s="78">
        <v>109464</v>
      </c>
      <c r="W461" s="78">
        <v>8840</v>
      </c>
      <c r="X461" s="78">
        <v>1286203</v>
      </c>
      <c r="Y461" s="78">
        <v>1544095</v>
      </c>
      <c r="Z461" s="78">
        <v>2252852</v>
      </c>
      <c r="AA461" s="78">
        <v>533943</v>
      </c>
      <c r="AB461" s="78">
        <v>3770619</v>
      </c>
      <c r="AC461" s="78">
        <v>16698987</v>
      </c>
      <c r="AD461" s="78">
        <v>438.94330441016842</v>
      </c>
      <c r="AE461" s="79"/>
      <c r="AF461" s="78">
        <v>10871187786.872761</v>
      </c>
      <c r="AG461" s="78">
        <v>185794487.35612139</v>
      </c>
      <c r="AH461" s="78">
        <v>67966534.481503621</v>
      </c>
      <c r="AI461" s="78">
        <v>8037515207.0186939</v>
      </c>
      <c r="AJ461" s="78">
        <v>8467524260.4622478</v>
      </c>
      <c r="AK461" s="78"/>
      <c r="AL461" s="78"/>
      <c r="AM461" s="78">
        <v>516747516.79818928</v>
      </c>
      <c r="AN461" s="78"/>
      <c r="AO461" s="78"/>
      <c r="AP461" s="78">
        <v>28146735792.989521</v>
      </c>
      <c r="AQ461" s="79"/>
      <c r="AR461" s="78">
        <v>94905</v>
      </c>
      <c r="AS461" s="78">
        <v>19712</v>
      </c>
      <c r="AT461" s="78">
        <v>18</v>
      </c>
      <c r="AU461" s="78">
        <v>15</v>
      </c>
      <c r="AV461" s="78">
        <v>0</v>
      </c>
      <c r="AW461" s="78">
        <v>12</v>
      </c>
      <c r="AX461" s="78"/>
      <c r="AY461" s="79"/>
      <c r="AZ461" s="78">
        <v>401933.40000000008</v>
      </c>
      <c r="BA461" s="78">
        <v>838520.69999999972</v>
      </c>
      <c r="BB461" s="78">
        <v>134400.79999999999</v>
      </c>
      <c r="BC461" s="78">
        <v>18557</v>
      </c>
      <c r="BD461" s="78">
        <v>0</v>
      </c>
      <c r="BE461" s="78">
        <v>132557.70000000001</v>
      </c>
      <c r="BF461" s="78"/>
      <c r="BG461" s="79"/>
      <c r="BH461" s="78">
        <v>37.146000000000001</v>
      </c>
      <c r="BI461" s="78">
        <v>0</v>
      </c>
      <c r="BJ461" s="78">
        <v>9867.8520000000008</v>
      </c>
      <c r="BK461" s="78">
        <v>158.852</v>
      </c>
      <c r="BL461" s="78">
        <v>1037.6859999999999</v>
      </c>
      <c r="BM461" s="78">
        <v>0</v>
      </c>
      <c r="BN461" s="79"/>
      <c r="BO461" s="78">
        <v>5</v>
      </c>
      <c r="BP461" s="78">
        <v>0</v>
      </c>
      <c r="BQ461" s="78">
        <v>511</v>
      </c>
      <c r="BR461" s="78">
        <v>4</v>
      </c>
      <c r="BS461" s="78">
        <v>143</v>
      </c>
      <c r="BT461" s="78">
        <v>0</v>
      </c>
      <c r="BU461"/>
      <c r="BV461" s="77">
        <v>9792.1620000000003</v>
      </c>
      <c r="BW461" s="77">
        <v>484.62900000000002</v>
      </c>
      <c r="BX461" s="77">
        <v>292.26100000000002</v>
      </c>
      <c r="BY461" s="77">
        <v>13.852</v>
      </c>
      <c r="BZ461" s="77">
        <v>330.012</v>
      </c>
      <c r="CA461" s="77">
        <v>105.18300000000001</v>
      </c>
      <c r="CB461" s="77">
        <v>7.7779999999999996</v>
      </c>
      <c r="CC461" s="77">
        <v>75.659000000000006</v>
      </c>
      <c r="CD461" s="77">
        <v>0</v>
      </c>
    </row>
    <row r="462" spans="1:82">
      <c r="A462" s="77" t="s">
        <v>2043</v>
      </c>
      <c r="B462" s="77">
        <v>370</v>
      </c>
      <c r="C462" s="77">
        <v>13</v>
      </c>
      <c r="D462" s="77">
        <v>22</v>
      </c>
      <c r="E462" s="77">
        <v>2016</v>
      </c>
      <c r="F462" s="77" t="s">
        <v>156</v>
      </c>
      <c r="G462" s="1029" t="s">
        <v>1599</v>
      </c>
      <c r="H462" s="77" t="s">
        <v>1600</v>
      </c>
      <c r="I462" s="158"/>
      <c r="J462" s="78">
        <v>9066.7373066705604</v>
      </c>
      <c r="K462" s="78">
        <v>230.16842439776818</v>
      </c>
      <c r="L462" s="78">
        <v>518.52708093335457</v>
      </c>
      <c r="M462" s="78">
        <v>5349.8962850718899</v>
      </c>
      <c r="N462" s="78">
        <v>5240.353523899249</v>
      </c>
      <c r="O462" s="78">
        <v>3857.0131070677157</v>
      </c>
      <c r="P462" s="78">
        <v>2600.9078623562395</v>
      </c>
      <c r="Q462" s="78">
        <v>265.35499331359711</v>
      </c>
      <c r="R462" s="78">
        <v>101.63302169226664</v>
      </c>
      <c r="S462" s="78">
        <v>460.59210650912217</v>
      </c>
      <c r="T462" s="79"/>
      <c r="U462" s="78">
        <v>1613217845</v>
      </c>
      <c r="V462" s="78">
        <v>109464</v>
      </c>
      <c r="W462" s="78">
        <v>8840</v>
      </c>
      <c r="X462" s="78">
        <v>1286203</v>
      </c>
      <c r="Y462" s="78">
        <v>1557733</v>
      </c>
      <c r="Z462" s="78">
        <v>2268442</v>
      </c>
      <c r="AA462" s="78">
        <v>535307</v>
      </c>
      <c r="AB462" s="78">
        <v>3756865</v>
      </c>
      <c r="AC462" s="78">
        <v>17357919.682417952</v>
      </c>
      <c r="AD462" s="78">
        <v>460.59210650912217</v>
      </c>
      <c r="AE462" s="79"/>
      <c r="AF462" s="78">
        <v>10627837246.04402</v>
      </c>
      <c r="AG462" s="78">
        <v>174320504.06277871</v>
      </c>
      <c r="AH462" s="78">
        <v>51864347.708364993</v>
      </c>
      <c r="AI462" s="78">
        <v>8288550683.1800194</v>
      </c>
      <c r="AJ462" s="78">
        <v>8204487805.0582542</v>
      </c>
      <c r="AK462" s="78"/>
      <c r="AL462" s="78"/>
      <c r="AM462" s="78">
        <v>515262586.50767797</v>
      </c>
      <c r="AN462" s="78"/>
      <c r="AO462" s="78"/>
      <c r="AP462" s="78">
        <v>27862323172.561115</v>
      </c>
      <c r="AQ462" s="79"/>
      <c r="AR462" s="78">
        <v>103078</v>
      </c>
      <c r="AS462" s="78">
        <v>23577</v>
      </c>
      <c r="AT462" s="78">
        <v>23</v>
      </c>
      <c r="AU462" s="78">
        <v>24</v>
      </c>
      <c r="AV462" s="78">
        <v>0</v>
      </c>
      <c r="AW462" s="78">
        <v>13</v>
      </c>
      <c r="AX462" s="78"/>
      <c r="AY462" s="79"/>
      <c r="AZ462" s="78">
        <v>441937.99999999983</v>
      </c>
      <c r="BA462" s="78">
        <v>1069149.6000000001</v>
      </c>
      <c r="BB462" s="78">
        <v>152829.6</v>
      </c>
      <c r="BC462" s="78">
        <v>25206.7</v>
      </c>
      <c r="BD462" s="78">
        <v>0</v>
      </c>
      <c r="BE462" s="78">
        <v>132728.1</v>
      </c>
      <c r="BF462" s="78"/>
      <c r="BG462" s="79"/>
      <c r="BH462" s="78">
        <v>38.624000000000002</v>
      </c>
      <c r="BI462" s="78">
        <v>0</v>
      </c>
      <c r="BJ462" s="78">
        <v>9578.4529999999995</v>
      </c>
      <c r="BK462" s="78">
        <v>205.297</v>
      </c>
      <c r="BL462" s="78">
        <v>1046.9195999999999</v>
      </c>
      <c r="BM462" s="78">
        <v>0</v>
      </c>
      <c r="BN462" s="79"/>
      <c r="BO462" s="78">
        <v>6</v>
      </c>
      <c r="BP462" s="78">
        <v>0</v>
      </c>
      <c r="BQ462" s="78">
        <v>526</v>
      </c>
      <c r="BR462" s="78">
        <v>6</v>
      </c>
      <c r="BS462" s="78">
        <v>139</v>
      </c>
      <c r="BT462" s="78">
        <v>0</v>
      </c>
      <c r="BU462"/>
      <c r="BV462" s="77">
        <v>9580.8639999999996</v>
      </c>
      <c r="BW462" s="77">
        <v>493.16899999999998</v>
      </c>
      <c r="BX462" s="77">
        <v>311.84559999999999</v>
      </c>
      <c r="BY462" s="77">
        <v>10.762</v>
      </c>
      <c r="BZ462" s="77">
        <v>293.98</v>
      </c>
      <c r="CA462" s="77">
        <v>105.779</v>
      </c>
      <c r="CB462" s="77">
        <v>8.3650000000000002</v>
      </c>
      <c r="CC462" s="77">
        <v>61.335000000000001</v>
      </c>
      <c r="CD462" s="77">
        <v>3.194</v>
      </c>
    </row>
    <row r="463" spans="1:82">
      <c r="A463" s="77" t="s">
        <v>2044</v>
      </c>
      <c r="B463" s="77">
        <v>371</v>
      </c>
      <c r="C463" s="77">
        <v>14</v>
      </c>
      <c r="D463" s="77">
        <v>22</v>
      </c>
      <c r="E463" s="77">
        <v>2017</v>
      </c>
      <c r="F463" s="77" t="s">
        <v>157</v>
      </c>
      <c r="G463" s="1029" t="s">
        <v>1599</v>
      </c>
      <c r="H463" s="77" t="s">
        <v>1600</v>
      </c>
      <c r="I463" s="158"/>
      <c r="J463" s="78">
        <v>9234.3535180402014</v>
      </c>
      <c r="K463" s="78">
        <v>230.38356778462321</v>
      </c>
      <c r="L463" s="78">
        <v>469.19931849159599</v>
      </c>
      <c r="M463" s="78">
        <v>5134.870961716173</v>
      </c>
      <c r="N463" s="78">
        <v>5065.5339892329339</v>
      </c>
      <c r="O463" s="78">
        <v>3817.056639103444</v>
      </c>
      <c r="P463" s="78">
        <v>2563.5898069944719</v>
      </c>
      <c r="Q463" s="78">
        <v>255.658192077574</v>
      </c>
      <c r="R463" s="78">
        <v>102.97475671272392</v>
      </c>
      <c r="S463" s="78">
        <v>422.9424844085637</v>
      </c>
      <c r="T463" s="79"/>
      <c r="U463" s="78">
        <v>1678711346</v>
      </c>
      <c r="V463" s="78">
        <v>109464</v>
      </c>
      <c r="W463" s="78">
        <v>8840</v>
      </c>
      <c r="X463" s="78">
        <v>1286203</v>
      </c>
      <c r="Y463" s="78">
        <v>1571636</v>
      </c>
      <c r="Z463" s="78">
        <v>2282182</v>
      </c>
      <c r="AA463" s="78">
        <v>530990</v>
      </c>
      <c r="AB463" s="78">
        <v>3743015</v>
      </c>
      <c r="AC463" s="78">
        <v>17936039</v>
      </c>
      <c r="AD463" s="78">
        <v>422.9424844085637</v>
      </c>
      <c r="AE463" s="79"/>
      <c r="AF463" s="78">
        <v>11336516316.325411</v>
      </c>
      <c r="AG463" s="78">
        <v>176223302.56183791</v>
      </c>
      <c r="AH463" s="78">
        <v>64540087.559164166</v>
      </c>
      <c r="AI463" s="78">
        <v>8268813523.3675861</v>
      </c>
      <c r="AJ463" s="78">
        <v>7939811168.6967049</v>
      </c>
      <c r="AK463" s="78"/>
      <c r="AL463" s="78"/>
      <c r="AM463" s="78">
        <v>514166300.48586369</v>
      </c>
      <c r="AN463" s="78"/>
      <c r="AO463" s="78"/>
      <c r="AP463" s="78">
        <v>28300070698.996567</v>
      </c>
      <c r="AQ463" s="79"/>
      <c r="AR463" s="78">
        <v>109950</v>
      </c>
      <c r="AS463" s="78">
        <v>26323</v>
      </c>
      <c r="AT463" s="78">
        <v>34</v>
      </c>
      <c r="AU463" s="78">
        <v>27</v>
      </c>
      <c r="AV463" s="78">
        <v>1</v>
      </c>
      <c r="AW463" s="78">
        <v>16</v>
      </c>
      <c r="AX463" s="78"/>
      <c r="AY463" s="79"/>
      <c r="AZ463" s="78">
        <v>475552.49999999988</v>
      </c>
      <c r="BA463" s="78">
        <v>1242846.800000001</v>
      </c>
      <c r="BB463" s="78">
        <v>152975.20000000001</v>
      </c>
      <c r="BC463" s="78">
        <v>29565.4</v>
      </c>
      <c r="BD463" s="78">
        <v>110</v>
      </c>
      <c r="BE463" s="78">
        <v>133661.1</v>
      </c>
      <c r="BF463" s="78"/>
      <c r="BG463" s="79"/>
      <c r="BH463" s="78">
        <v>35.591999999999999</v>
      </c>
      <c r="BI463" s="78">
        <v>0</v>
      </c>
      <c r="BJ463" s="78">
        <v>9433.6749999999993</v>
      </c>
      <c r="BK463" s="78">
        <v>206.81</v>
      </c>
      <c r="BL463" s="78">
        <v>1078.0899999999999</v>
      </c>
      <c r="BM463" s="78">
        <v>0</v>
      </c>
      <c r="BN463" s="79"/>
      <c r="BO463" s="78">
        <v>5</v>
      </c>
      <c r="BP463" s="78">
        <v>0</v>
      </c>
      <c r="BQ463" s="78">
        <v>527</v>
      </c>
      <c r="BR463" s="78">
        <v>6</v>
      </c>
      <c r="BS463" s="78">
        <v>137</v>
      </c>
      <c r="BT463" s="78">
        <v>0</v>
      </c>
      <c r="BU463"/>
      <c r="BV463" s="77">
        <v>9399.7540000000008</v>
      </c>
      <c r="BW463" s="77">
        <v>564.18399999999997</v>
      </c>
      <c r="BX463" s="77">
        <v>370.93200000000002</v>
      </c>
      <c r="BY463" s="77">
        <v>15.12</v>
      </c>
      <c r="BZ463" s="77">
        <v>277.49799999999999</v>
      </c>
      <c r="CA463" s="77">
        <v>102.90900000000001</v>
      </c>
      <c r="CB463" s="77">
        <v>9.1809999999999992</v>
      </c>
      <c r="CC463" s="77">
        <v>10.95</v>
      </c>
      <c r="CD463" s="77">
        <v>3.6389999999999998</v>
      </c>
    </row>
    <row r="464" spans="1:82">
      <c r="A464" s="77" t="s">
        <v>2045</v>
      </c>
      <c r="B464" s="77">
        <v>372</v>
      </c>
      <c r="C464" s="77">
        <v>15</v>
      </c>
      <c r="D464" s="77">
        <v>22</v>
      </c>
      <c r="E464" s="77">
        <v>2018</v>
      </c>
      <c r="F464" s="77" t="s">
        <v>184</v>
      </c>
      <c r="G464" s="77" t="s">
        <v>1599</v>
      </c>
      <c r="H464" s="77" t="s">
        <v>1600</v>
      </c>
      <c r="I464" s="158"/>
      <c r="J464" s="78">
        <v>9255.7831893071962</v>
      </c>
      <c r="K464" s="78">
        <v>216.39983469757109</v>
      </c>
      <c r="L464" s="78">
        <v>418.42063835413228</v>
      </c>
      <c r="M464" s="78">
        <v>5011.3461927256567</v>
      </c>
      <c r="N464" s="78">
        <v>4780.7180509330365</v>
      </c>
      <c r="O464" s="78">
        <v>3759.9435510037256</v>
      </c>
      <c r="P464" s="78">
        <v>2534.997759406644</v>
      </c>
      <c r="Q464" s="78">
        <v>236.19102068214701</v>
      </c>
      <c r="R464" s="78">
        <v>104.48172682635305</v>
      </c>
      <c r="S464" s="78">
        <v>452.44798469436535</v>
      </c>
      <c r="T464" s="79"/>
      <c r="U464" s="78">
        <v>1753946114</v>
      </c>
      <c r="V464" s="78">
        <v>109464</v>
      </c>
      <c r="W464" s="78">
        <v>8840</v>
      </c>
      <c r="X464" s="78">
        <v>1286203</v>
      </c>
      <c r="Y464" s="78">
        <v>1585787</v>
      </c>
      <c r="Z464" s="78">
        <v>2291079</v>
      </c>
      <c r="AA464" s="78">
        <v>530347</v>
      </c>
      <c r="AB464" s="78">
        <v>3726537</v>
      </c>
      <c r="AC464" s="78">
        <v>18127199</v>
      </c>
      <c r="AD464" s="78">
        <v>452.44798469436529</v>
      </c>
      <c r="AE464" s="79"/>
      <c r="AF464" s="78">
        <v>11514163896.131611</v>
      </c>
      <c r="AG464" s="78">
        <v>156486591.43584251</v>
      </c>
      <c r="AH464" s="78">
        <v>58370051.972400829</v>
      </c>
      <c r="AI464" s="78">
        <v>7953620891.9702826</v>
      </c>
      <c r="AJ464" s="78">
        <v>7915156381.1535673</v>
      </c>
      <c r="AK464" s="78"/>
      <c r="AL464" s="78"/>
      <c r="AM464" s="78">
        <v>512961957.15805578</v>
      </c>
      <c r="AN464" s="78"/>
      <c r="AO464" s="78"/>
      <c r="AP464" s="78">
        <v>28110759769.821758</v>
      </c>
      <c r="AQ464" s="79"/>
      <c r="AR464" s="78">
        <v>119073</v>
      </c>
      <c r="AS464" s="78">
        <v>29820</v>
      </c>
      <c r="AT464" s="78">
        <v>50</v>
      </c>
      <c r="AU464" s="78">
        <v>30</v>
      </c>
      <c r="AV464" s="78">
        <v>1</v>
      </c>
      <c r="AW464" s="78">
        <v>17</v>
      </c>
      <c r="AX464" s="78"/>
      <c r="AY464" s="79"/>
      <c r="AZ464" s="78">
        <v>518436.00000000175</v>
      </c>
      <c r="BA464" s="78">
        <v>1413098.9</v>
      </c>
      <c r="BB464" s="78">
        <v>151353.79999999999</v>
      </c>
      <c r="BC464" s="78">
        <v>32827</v>
      </c>
      <c r="BD464" s="78">
        <v>110</v>
      </c>
      <c r="BE464" s="78">
        <v>145063.02600000001</v>
      </c>
      <c r="BF464" s="78"/>
      <c r="BG464" s="79"/>
      <c r="BH464" s="78">
        <v>31.425999999999998</v>
      </c>
      <c r="BI464" s="78">
        <v>0</v>
      </c>
      <c r="BJ464" s="78">
        <v>9401.9130000000005</v>
      </c>
      <c r="BK464" s="78">
        <v>201.71899999999999</v>
      </c>
      <c r="BL464" s="78">
        <v>1045.056</v>
      </c>
      <c r="BM464" s="78">
        <v>0</v>
      </c>
      <c r="BN464" s="79"/>
      <c r="BO464" s="78">
        <v>4</v>
      </c>
      <c r="BP464" s="78">
        <v>0</v>
      </c>
      <c r="BQ464" s="78">
        <v>534</v>
      </c>
      <c r="BR464" s="78">
        <v>6</v>
      </c>
      <c r="BS464" s="78">
        <v>133</v>
      </c>
      <c r="BT464" s="78">
        <v>0</v>
      </c>
      <c r="BU464"/>
      <c r="BV464" s="77">
        <v>9357.9889999999996</v>
      </c>
      <c r="BW464" s="77">
        <v>549.90300000000002</v>
      </c>
      <c r="BX464" s="77">
        <v>336.524</v>
      </c>
      <c r="BY464" s="77">
        <v>14.827999999999999</v>
      </c>
      <c r="BZ464" s="77">
        <v>274.40100000000001</v>
      </c>
      <c r="CA464" s="77">
        <v>108.297</v>
      </c>
      <c r="CB464" s="77">
        <v>9.3000000000000007</v>
      </c>
      <c r="CC464" s="77">
        <v>25.773</v>
      </c>
      <c r="CD464" s="77">
        <v>3.0990000000000002</v>
      </c>
    </row>
    <row r="465" spans="1:82">
      <c r="A465" s="77" t="s">
        <v>2046</v>
      </c>
      <c r="B465" s="77">
        <v>373</v>
      </c>
      <c r="C465" s="77">
        <v>16</v>
      </c>
      <c r="D465" s="77">
        <v>22</v>
      </c>
      <c r="E465" s="77">
        <v>2019</v>
      </c>
      <c r="F465" s="77" t="s">
        <v>159</v>
      </c>
      <c r="G465" s="77" t="s">
        <v>1599</v>
      </c>
      <c r="H465" s="77" t="s">
        <v>1600</v>
      </c>
      <c r="I465" s="158"/>
      <c r="J465" s="78">
        <v>8733.1087218261328</v>
      </c>
      <c r="K465" s="78">
        <v>196.28325277430682</v>
      </c>
      <c r="L465" s="78">
        <v>422.06232132235601</v>
      </c>
      <c r="M465" s="78">
        <v>4614.4484097483937</v>
      </c>
      <c r="N465" s="78">
        <v>4223.0768336854644</v>
      </c>
      <c r="O465" s="78">
        <v>3666.0180893185843</v>
      </c>
      <c r="P465" s="78">
        <v>2514.5044458992093</v>
      </c>
      <c r="Q465" s="78">
        <v>228.85580495112299</v>
      </c>
      <c r="R465" s="78">
        <v>120.1072686311964</v>
      </c>
      <c r="S465" s="78">
        <v>457.12517637637274</v>
      </c>
      <c r="T465" s="79"/>
      <c r="U465" s="78">
        <v>1715399706</v>
      </c>
      <c r="V465" s="78">
        <v>109464</v>
      </c>
      <c r="W465" s="78">
        <v>8840</v>
      </c>
      <c r="X465" s="78">
        <v>1286203</v>
      </c>
      <c r="Y465" s="78">
        <v>1600309</v>
      </c>
      <c r="Z465" s="78">
        <v>2295173</v>
      </c>
      <c r="AA465" s="78">
        <v>522122</v>
      </c>
      <c r="AB465" s="78">
        <v>3708556</v>
      </c>
      <c r="AC465" s="78">
        <v>21179478</v>
      </c>
      <c r="AD465" s="78">
        <v>457.12517637637268</v>
      </c>
      <c r="AE465" s="79"/>
      <c r="AF465" s="78">
        <v>10879900915.173</v>
      </c>
      <c r="AG465" s="78">
        <v>151056657.06630069</v>
      </c>
      <c r="AH465" s="78">
        <v>63481044.72435125</v>
      </c>
      <c r="AI465" s="78">
        <v>7762264932.8460636</v>
      </c>
      <c r="AJ465" s="78">
        <v>7453825894.0913696</v>
      </c>
      <c r="AK465" s="78">
        <v>0</v>
      </c>
      <c r="AL465" s="78">
        <v>0</v>
      </c>
      <c r="AM465" s="78">
        <v>505077409.20537925</v>
      </c>
      <c r="AN465" s="78">
        <v>0</v>
      </c>
      <c r="AO465" s="78">
        <v>0</v>
      </c>
      <c r="AP465" s="78">
        <v>26815606853.106464</v>
      </c>
      <c r="AQ465" s="79"/>
      <c r="AR465" s="78">
        <v>123819</v>
      </c>
      <c r="AS465" s="78">
        <v>32673</v>
      </c>
      <c r="AT465" s="78">
        <v>53</v>
      </c>
      <c r="AU465" s="78">
        <v>38</v>
      </c>
      <c r="AV465" s="78">
        <v>1</v>
      </c>
      <c r="AW465" s="78">
        <v>19</v>
      </c>
      <c r="AX465" s="78"/>
      <c r="AY465" s="79"/>
      <c r="AZ465" s="78">
        <v>544077.40000000142</v>
      </c>
      <c r="BA465" s="78">
        <v>1554524.6</v>
      </c>
      <c r="BB465" s="78">
        <v>165192.9</v>
      </c>
      <c r="BC465" s="78">
        <v>33527.000000000007</v>
      </c>
      <c r="BD465" s="78">
        <v>110</v>
      </c>
      <c r="BE465" s="78">
        <v>145409.55100000001</v>
      </c>
      <c r="BF465" s="78"/>
      <c r="BG465" s="79"/>
      <c r="BH465" s="78">
        <v>31.707000000000001</v>
      </c>
      <c r="BI465" s="78">
        <v>0</v>
      </c>
      <c r="BJ465" s="78">
        <v>8929.8459999999995</v>
      </c>
      <c r="BK465" s="78">
        <v>201.62</v>
      </c>
      <c r="BL465" s="78">
        <v>1051.6946</v>
      </c>
      <c r="BM465" s="78">
        <v>0</v>
      </c>
      <c r="BN465" s="79"/>
      <c r="BO465" s="78">
        <v>4</v>
      </c>
      <c r="BP465" s="78">
        <v>0</v>
      </c>
      <c r="BQ465" s="78">
        <v>535</v>
      </c>
      <c r="BR465" s="78">
        <v>6</v>
      </c>
      <c r="BS465" s="78">
        <v>129</v>
      </c>
      <c r="BT465" s="78">
        <v>0</v>
      </c>
      <c r="BU465"/>
      <c r="BV465" s="77">
        <v>8851.9989999999998</v>
      </c>
      <c r="BW465" s="77">
        <v>489.78500000000003</v>
      </c>
      <c r="BX465" s="77">
        <v>444.08600000000001</v>
      </c>
      <c r="BY465" s="77">
        <v>12.227</v>
      </c>
      <c r="BZ465" s="77">
        <v>255.23560000000001</v>
      </c>
      <c r="CA465" s="77">
        <v>115.131</v>
      </c>
      <c r="CB465" s="77">
        <v>8.11</v>
      </c>
      <c r="CC465" s="77">
        <v>35.540999999999997</v>
      </c>
      <c r="CD465" s="77">
        <v>2.7530000000000001</v>
      </c>
    </row>
    <row r="466" spans="1:82">
      <c r="A466" s="77" t="s">
        <v>2047</v>
      </c>
      <c r="B466" s="77">
        <v>374</v>
      </c>
      <c r="C466" s="77">
        <v>17</v>
      </c>
      <c r="D466" s="77">
        <v>22</v>
      </c>
      <c r="E466" s="77">
        <v>2020</v>
      </c>
      <c r="F466" s="77" t="s">
        <v>160</v>
      </c>
      <c r="G466" s="77" t="s">
        <v>1599</v>
      </c>
      <c r="H466" s="77" t="s">
        <v>1600</v>
      </c>
      <c r="I466" s="158"/>
      <c r="J466" s="78">
        <v>7755.513216340486</v>
      </c>
      <c r="K466" s="78">
        <v>210.31734153546333</v>
      </c>
      <c r="L466" s="78">
        <v>547.67239998767195</v>
      </c>
      <c r="M466" s="78">
        <v>4291.6041524419106</v>
      </c>
      <c r="N466" s="78">
        <v>4355.583576815332</v>
      </c>
      <c r="O466" s="78">
        <v>3221.2858034656742</v>
      </c>
      <c r="P466" s="78">
        <v>2369.021268091532</v>
      </c>
      <c r="Q466" s="78">
        <v>217.348978290757</v>
      </c>
      <c r="R466" s="78">
        <v>106.67662829297208</v>
      </c>
      <c r="S466" s="78">
        <v>442.43335836797144</v>
      </c>
      <c r="T466" s="79"/>
      <c r="U466" s="78">
        <v>1645128588</v>
      </c>
      <c r="V466" s="78">
        <v>103132</v>
      </c>
      <c r="W466" s="78">
        <v>11101</v>
      </c>
      <c r="X466" s="78">
        <v>1297756</v>
      </c>
      <c r="Y466" s="78">
        <v>1612307</v>
      </c>
      <c r="Z466" s="78">
        <v>2301844</v>
      </c>
      <c r="AA466" s="78">
        <v>522852</v>
      </c>
      <c r="AB466" s="78">
        <v>3686335</v>
      </c>
      <c r="AC466" s="78">
        <v>18910541</v>
      </c>
      <c r="AD466" s="78">
        <v>442.43335836797144</v>
      </c>
      <c r="AE466" s="79"/>
      <c r="AF466" s="78">
        <v>10189800213.701559</v>
      </c>
      <c r="AG466" s="78">
        <v>153564413.54446191</v>
      </c>
      <c r="AH466" s="78">
        <v>81121641.483087182</v>
      </c>
      <c r="AI466" s="78">
        <v>7397394789.5192919</v>
      </c>
      <c r="AJ466" s="78">
        <v>7945328896.0263767</v>
      </c>
      <c r="AK466" s="78">
        <v>0</v>
      </c>
      <c r="AL466" s="78">
        <v>0</v>
      </c>
      <c r="AM466" s="78">
        <v>481107673.53607208</v>
      </c>
      <c r="AN466" s="78">
        <v>0</v>
      </c>
      <c r="AO466" s="78">
        <v>0</v>
      </c>
      <c r="AP466" s="78">
        <v>26248317627.810852</v>
      </c>
      <c r="AQ466" s="79"/>
      <c r="AR466" s="78">
        <v>130522</v>
      </c>
      <c r="AS466" s="78">
        <v>33983</v>
      </c>
      <c r="AT466" s="78">
        <v>54</v>
      </c>
      <c r="AU466" s="78">
        <v>43</v>
      </c>
      <c r="AV466" s="78">
        <v>1</v>
      </c>
      <c r="AW466" s="78">
        <v>22</v>
      </c>
      <c r="AX466" s="78"/>
      <c r="AY466" s="79"/>
      <c r="AZ466" s="78">
        <v>581019.70000000065</v>
      </c>
      <c r="BA466" s="78">
        <v>1673619.800000001</v>
      </c>
      <c r="BB466" s="78">
        <v>187192.9</v>
      </c>
      <c r="BC466" s="78">
        <v>36020.6</v>
      </c>
      <c r="BD466" s="78">
        <v>110</v>
      </c>
      <c r="BE466" s="78">
        <v>152496.51500000001</v>
      </c>
      <c r="BF466" s="78"/>
      <c r="BG466" s="79"/>
      <c r="BH466" s="78">
        <v>26.87</v>
      </c>
      <c r="BI466" s="78">
        <v>0</v>
      </c>
      <c r="BJ466" s="78">
        <v>8057.55</v>
      </c>
      <c r="BK466" s="78">
        <v>319.59399999999999</v>
      </c>
      <c r="BL466" s="78">
        <v>941.36959999999999</v>
      </c>
      <c r="BM466" s="78">
        <v>0</v>
      </c>
      <c r="BN466" s="79"/>
      <c r="BO466" s="78">
        <v>4</v>
      </c>
      <c r="BP466" s="78">
        <v>0</v>
      </c>
      <c r="BQ466" s="78">
        <v>521</v>
      </c>
      <c r="BR466" s="78">
        <v>7</v>
      </c>
      <c r="BS466" s="78">
        <v>129</v>
      </c>
      <c r="BT466" s="78">
        <v>0</v>
      </c>
      <c r="BU466"/>
      <c r="BV466" s="77">
        <v>8052.03</v>
      </c>
      <c r="BW466" s="77">
        <v>511.46199999999999</v>
      </c>
      <c r="BX466" s="77">
        <v>365.24700000000001</v>
      </c>
      <c r="BY466" s="77">
        <v>13.993</v>
      </c>
      <c r="BZ466" s="77">
        <v>247.00559999999999</v>
      </c>
      <c r="CA466" s="77">
        <v>114.77500000000001</v>
      </c>
      <c r="CB466" s="77">
        <v>9.35</v>
      </c>
      <c r="CC466" s="77">
        <v>28.048999999999999</v>
      </c>
      <c r="CD466" s="77">
        <v>3.472</v>
      </c>
    </row>
    <row r="467" spans="1:82">
      <c r="A467" s="77" t="s">
        <v>2048</v>
      </c>
      <c r="B467" s="77">
        <v>374</v>
      </c>
      <c r="C467" s="77">
        <v>18</v>
      </c>
      <c r="D467" s="77">
        <v>22</v>
      </c>
      <c r="E467" s="77">
        <v>2021</v>
      </c>
      <c r="F467" s="77" t="s">
        <v>161</v>
      </c>
      <c r="G467" s="77" t="s">
        <v>1599</v>
      </c>
      <c r="H467" s="77" t="s">
        <v>1600</v>
      </c>
      <c r="I467" s="158"/>
      <c r="J467" s="78">
        <v>8204.2080893462808</v>
      </c>
      <c r="K467" s="78">
        <v>228.27768471853722</v>
      </c>
      <c r="L467" s="78">
        <v>493.71106668170904</v>
      </c>
      <c r="M467" s="78">
        <v>4912.2621459812262</v>
      </c>
      <c r="N467" s="78">
        <v>4389.9407346357866</v>
      </c>
      <c r="O467" s="78">
        <v>3126.2131867483417</v>
      </c>
      <c r="P467" s="78">
        <v>2435.5623994274029</v>
      </c>
      <c r="Q467" s="78">
        <v>213.60193402509501</v>
      </c>
      <c r="R467" s="78">
        <v>109.27454005087529</v>
      </c>
      <c r="S467" s="78">
        <v>434.51350643336292</v>
      </c>
      <c r="T467" s="79"/>
      <c r="U467" s="78">
        <v>1729053917</v>
      </c>
      <c r="V467" s="78">
        <v>103132</v>
      </c>
      <c r="W467" s="78">
        <v>11101</v>
      </c>
      <c r="X467" s="78">
        <v>1297756</v>
      </c>
      <c r="Y467" s="78">
        <v>1619334</v>
      </c>
      <c r="Z467" s="78">
        <v>2300148</v>
      </c>
      <c r="AA467" s="78">
        <v>524159</v>
      </c>
      <c r="AB467" s="78">
        <v>3658375</v>
      </c>
      <c r="AC467" s="78">
        <v>18792212</v>
      </c>
      <c r="AD467" s="78">
        <v>434.51350643336292</v>
      </c>
      <c r="AE467" s="79"/>
      <c r="AF467" s="78">
        <v>10525536410.200581</v>
      </c>
      <c r="AG467" s="78">
        <v>163053906.26048139</v>
      </c>
      <c r="AH467" s="78">
        <v>76230816.423219785</v>
      </c>
      <c r="AI467" s="78">
        <v>8108123012.6198273</v>
      </c>
      <c r="AJ467" s="78">
        <v>7759544646.6261024</v>
      </c>
      <c r="AK467" s="78">
        <v>0</v>
      </c>
      <c r="AL467" s="78">
        <v>0</v>
      </c>
      <c r="AM467" s="78">
        <v>480212525.55887115</v>
      </c>
      <c r="AN467" s="78">
        <v>0</v>
      </c>
      <c r="AO467" s="78">
        <v>0</v>
      </c>
      <c r="AP467" s="78">
        <v>27112701317.689083</v>
      </c>
      <c r="AQ467" s="79"/>
      <c r="AR467" s="78">
        <v>139906</v>
      </c>
      <c r="AS467" s="78">
        <v>34684</v>
      </c>
      <c r="AT467" s="78">
        <v>54</v>
      </c>
      <c r="AU467" s="78">
        <v>50</v>
      </c>
      <c r="AV467" s="78">
        <v>1</v>
      </c>
      <c r="AW467" s="78">
        <v>25</v>
      </c>
      <c r="AX467" s="78"/>
      <c r="AY467" s="79"/>
      <c r="AZ467" s="78">
        <v>631071.10000005178</v>
      </c>
      <c r="BA467" s="78">
        <v>1751875.0999999619</v>
      </c>
      <c r="BB467" s="78">
        <v>187192.9</v>
      </c>
      <c r="BC467" s="78">
        <v>38501.599999999999</v>
      </c>
      <c r="BD467" s="78">
        <v>110</v>
      </c>
      <c r="BE467" s="78">
        <v>153506.51500000001</v>
      </c>
      <c r="BF467" s="78"/>
      <c r="BG467" s="79"/>
      <c r="BH467" s="78">
        <v>25.527000000000001</v>
      </c>
      <c r="BI467" s="78">
        <v>0</v>
      </c>
      <c r="BJ467" s="78">
        <v>8083.7280000000001</v>
      </c>
      <c r="BK467" s="78">
        <v>306.40800000000002</v>
      </c>
      <c r="BL467" s="78">
        <v>838.60699999999997</v>
      </c>
      <c r="BM467" s="78">
        <v>0</v>
      </c>
      <c r="BN467" s="79"/>
      <c r="BO467" s="78">
        <v>4</v>
      </c>
      <c r="BP467" s="78">
        <v>0</v>
      </c>
      <c r="BQ467" s="78">
        <v>527</v>
      </c>
      <c r="BR467" s="78">
        <v>7</v>
      </c>
      <c r="BS467" s="78">
        <v>127</v>
      </c>
      <c r="BT467" s="78">
        <v>0</v>
      </c>
      <c r="BU467"/>
      <c r="BV467" s="77">
        <v>8007.2370000000001</v>
      </c>
      <c r="BW467" s="77">
        <v>537.63099999999997</v>
      </c>
      <c r="BX467" s="77">
        <v>265.95800000000003</v>
      </c>
      <c r="BY467" s="77">
        <v>13.233000000000001</v>
      </c>
      <c r="BZ467" s="77">
        <v>254.39500000000001</v>
      </c>
      <c r="CA467" s="77">
        <v>135.85900000000001</v>
      </c>
      <c r="CB467" s="77">
        <v>10.696</v>
      </c>
      <c r="CC467" s="77">
        <v>25.023</v>
      </c>
      <c r="CD467" s="77">
        <v>4.2380000000000004</v>
      </c>
    </row>
    <row r="468" spans="1:82">
      <c r="A468" s="77" t="s">
        <v>2049</v>
      </c>
      <c r="B468" s="77">
        <v>374</v>
      </c>
      <c r="C468" s="77">
        <v>19</v>
      </c>
      <c r="D468" s="77">
        <v>22</v>
      </c>
      <c r="E468" s="77">
        <v>2022</v>
      </c>
      <c r="F468" s="77" t="s">
        <v>162</v>
      </c>
      <c r="G468" s="77" t="s">
        <v>1599</v>
      </c>
      <c r="H468" s="77" t="s">
        <v>1600</v>
      </c>
      <c r="I468" s="158"/>
      <c r="J468" s="78">
        <v>7467.620145690621</v>
      </c>
      <c r="K468" s="78">
        <v>209.22533498132904</v>
      </c>
      <c r="L468" s="78">
        <v>457.48497507818229</v>
      </c>
      <c r="M468" s="78">
        <v>4686.7683579745744</v>
      </c>
      <c r="N468" s="78">
        <v>4766.8253236454102</v>
      </c>
      <c r="O468" s="78">
        <v>3292.5672439469222</v>
      </c>
      <c r="P468" s="78">
        <v>2412.7994897205172</v>
      </c>
      <c r="Q468" s="78">
        <v>213.91964421649507</v>
      </c>
      <c r="R468" s="78">
        <v>112.58759631609456</v>
      </c>
      <c r="S468" s="78">
        <v>439.21659631772889</v>
      </c>
      <c r="T468" s="79"/>
      <c r="U468" s="78">
        <v>1902905233</v>
      </c>
      <c r="V468" s="78">
        <v>103132</v>
      </c>
      <c r="W468" s="78">
        <v>11101</v>
      </c>
      <c r="X468" s="78">
        <v>1297756</v>
      </c>
      <c r="Y468" s="78">
        <v>1632671</v>
      </c>
      <c r="Z468" s="78">
        <v>2301679</v>
      </c>
      <c r="AA468" s="78">
        <v>527176</v>
      </c>
      <c r="AB468" s="78">
        <v>3633773</v>
      </c>
      <c r="AC468" s="78">
        <v>19605141.999999996</v>
      </c>
      <c r="AD468" s="78">
        <v>439.21659631772889</v>
      </c>
      <c r="AE468" s="79"/>
      <c r="AF468" s="78">
        <v>9660385306.6090984</v>
      </c>
      <c r="AG468" s="78">
        <v>158667103.52906179</v>
      </c>
      <c r="AH468" s="78">
        <v>86135417.211133793</v>
      </c>
      <c r="AI468" s="78">
        <v>7556591970.3776398</v>
      </c>
      <c r="AJ468" s="78">
        <v>8846465473.8664703</v>
      </c>
      <c r="AK468" s="78">
        <v>0</v>
      </c>
      <c r="AL468" s="78">
        <v>0</v>
      </c>
      <c r="AM468" s="78">
        <v>469219275.97962761</v>
      </c>
      <c r="AN468" s="78">
        <v>0</v>
      </c>
      <c r="AO468" s="78">
        <v>0</v>
      </c>
      <c r="AP468" s="78">
        <v>26777464547.573036</v>
      </c>
      <c r="AQ468" s="79"/>
      <c r="AR468" s="78">
        <v>148432</v>
      </c>
      <c r="AS468" s="78">
        <v>35176</v>
      </c>
      <c r="AT468" s="78">
        <v>53</v>
      </c>
      <c r="AU468" s="78">
        <v>54</v>
      </c>
      <c r="AV468" s="78">
        <v>1</v>
      </c>
      <c r="AW468" s="78">
        <v>28</v>
      </c>
      <c r="AX468" s="78"/>
      <c r="AY468" s="79"/>
      <c r="AZ468" s="78">
        <v>680544.60000009171</v>
      </c>
      <c r="BA468" s="78">
        <v>1800452.7999999598</v>
      </c>
      <c r="BB468" s="78">
        <v>185292.9</v>
      </c>
      <c r="BC468" s="78">
        <v>40361.599999999999</v>
      </c>
      <c r="BD468" s="78">
        <v>110</v>
      </c>
      <c r="BE468" s="78">
        <v>263895.22700000001</v>
      </c>
      <c r="BF468" s="78"/>
      <c r="BG468" s="79"/>
      <c r="BH468" s="78"/>
      <c r="BI468" s="78"/>
      <c r="BJ468" s="78"/>
      <c r="BK468" s="78"/>
      <c r="BL468" s="78"/>
      <c r="BM468" s="78"/>
      <c r="BN468" s="79"/>
      <c r="BO468" s="78"/>
      <c r="BP468" s="78"/>
      <c r="BQ468" s="78"/>
      <c r="BR468" s="78"/>
      <c r="BS468" s="78"/>
      <c r="BT468" s="78"/>
      <c r="BU468"/>
      <c r="BV468" s="77"/>
      <c r="BW468" s="77"/>
      <c r="BX468" s="77"/>
      <c r="BY468" s="77"/>
      <c r="BZ468" s="77"/>
      <c r="CA468" s="77"/>
      <c r="CB468" s="77"/>
      <c r="CC468" s="77"/>
      <c r="CD468" s="77"/>
    </row>
    <row r="469" spans="1:82">
      <c r="A469" s="77" t="s">
        <v>2547</v>
      </c>
      <c r="B469" s="77">
        <v>374</v>
      </c>
      <c r="C469" s="77">
        <v>20</v>
      </c>
      <c r="D469" s="77">
        <v>22</v>
      </c>
      <c r="E469" s="77">
        <v>2023</v>
      </c>
      <c r="F469" s="77" t="s">
        <v>2526</v>
      </c>
      <c r="G469" s="77" t="s">
        <v>1599</v>
      </c>
      <c r="H469" s="77" t="s">
        <v>1600</v>
      </c>
      <c r="I469" s="158"/>
      <c r="J469" s="78"/>
      <c r="K469" s="78"/>
      <c r="L469" s="78"/>
      <c r="M469" s="78"/>
      <c r="N469" s="78"/>
      <c r="O469" s="78"/>
      <c r="P469" s="78"/>
      <c r="Q469" s="78"/>
      <c r="R469" s="78"/>
      <c r="S469" s="78"/>
      <c r="T469" s="79"/>
      <c r="U469" s="78"/>
      <c r="V469" s="78"/>
      <c r="W469" s="78"/>
      <c r="X469" s="78"/>
      <c r="Y469" s="78"/>
      <c r="Z469" s="78"/>
      <c r="AA469" s="78"/>
      <c r="AB469" s="78"/>
      <c r="AC469" s="78"/>
      <c r="AD469" s="78"/>
      <c r="AE469" s="79"/>
      <c r="AF469" s="78"/>
      <c r="AG469" s="78"/>
      <c r="AH469" s="78"/>
      <c r="AI469" s="78"/>
      <c r="AJ469" s="78"/>
      <c r="AK469" s="78"/>
      <c r="AL469" s="78"/>
      <c r="AM469" s="78"/>
      <c r="AN469" s="78"/>
      <c r="AO469" s="78"/>
      <c r="AP469" s="78"/>
      <c r="AQ469" s="79"/>
      <c r="AR469" s="78">
        <v>156746</v>
      </c>
      <c r="AS469" s="78">
        <v>35493</v>
      </c>
      <c r="AT469" s="78">
        <v>53</v>
      </c>
      <c r="AU469" s="78">
        <v>54</v>
      </c>
      <c r="AV469" s="78">
        <v>1</v>
      </c>
      <c r="AW469" s="78">
        <v>29</v>
      </c>
      <c r="AX469" s="78"/>
      <c r="AY469" s="79"/>
      <c r="AZ469" s="78">
        <v>726674.10000013618</v>
      </c>
      <c r="BA469" s="78">
        <v>1832676.2999999577</v>
      </c>
      <c r="BB469" s="78">
        <v>185292.9</v>
      </c>
      <c r="BC469" s="78">
        <v>40388</v>
      </c>
      <c r="BD469" s="78">
        <v>110</v>
      </c>
      <c r="BE469" s="78">
        <v>264096.05199999997</v>
      </c>
      <c r="BF469" s="78"/>
      <c r="BG469" s="79"/>
      <c r="BH469" s="78"/>
      <c r="BI469" s="78"/>
      <c r="BJ469" s="78"/>
      <c r="BK469" s="78"/>
      <c r="BL469" s="78"/>
      <c r="BM469" s="78"/>
      <c r="BN469" s="79"/>
      <c r="BO469" s="78"/>
      <c r="BP469" s="78"/>
      <c r="BQ469" s="78"/>
      <c r="BR469" s="78"/>
      <c r="BS469" s="78"/>
      <c r="BT469" s="78"/>
      <c r="BU469"/>
      <c r="BV469" s="77"/>
      <c r="BW469" s="77"/>
      <c r="BX469" s="77"/>
      <c r="BY469" s="77"/>
      <c r="BZ469" s="77"/>
      <c r="CA469" s="77"/>
      <c r="CB469" s="77"/>
      <c r="CC469" s="77"/>
      <c r="CD469" s="77"/>
    </row>
    <row r="470" spans="1:82">
      <c r="A470" s="77" t="s">
        <v>2609</v>
      </c>
      <c r="B470" s="77">
        <v>374</v>
      </c>
      <c r="C470" s="77">
        <v>21</v>
      </c>
      <c r="D470" s="77">
        <v>22</v>
      </c>
      <c r="E470" s="77">
        <v>2024</v>
      </c>
      <c r="F470" s="77" t="s">
        <v>2588</v>
      </c>
      <c r="G470" s="77" t="s">
        <v>1599</v>
      </c>
      <c r="H470" s="77" t="s">
        <v>1600</v>
      </c>
      <c r="I470" s="158"/>
      <c r="J470" s="78"/>
      <c r="K470" s="78"/>
      <c r="L470" s="78"/>
      <c r="M470" s="78"/>
      <c r="N470" s="78"/>
      <c r="O470" s="78"/>
      <c r="P470" s="78"/>
      <c r="Q470" s="78"/>
      <c r="R470" s="78"/>
      <c r="S470" s="78"/>
      <c r="T470" s="79"/>
      <c r="U470" s="78"/>
      <c r="V470" s="78"/>
      <c r="W470" s="78"/>
      <c r="X470" s="78"/>
      <c r="Y470" s="78"/>
      <c r="Z470" s="78"/>
      <c r="AA470" s="78"/>
      <c r="AB470" s="78"/>
      <c r="AC470" s="78"/>
      <c r="AD470" s="78"/>
      <c r="AE470" s="79"/>
      <c r="AF470" s="78"/>
      <c r="AG470" s="78"/>
      <c r="AH470" s="78"/>
      <c r="AI470" s="78"/>
      <c r="AJ470" s="78"/>
      <c r="AK470" s="78"/>
      <c r="AL470" s="78"/>
      <c r="AM470" s="78"/>
      <c r="AN470" s="78"/>
      <c r="AO470" s="78"/>
      <c r="AP470" s="78"/>
      <c r="AQ470" s="79"/>
      <c r="AR470" s="78"/>
      <c r="AS470" s="78"/>
      <c r="AT470" s="78"/>
      <c r="AU470" s="78"/>
      <c r="AV470" s="78"/>
      <c r="AW470" s="78"/>
      <c r="AX470" s="78"/>
      <c r="AY470" s="79"/>
      <c r="AZ470" s="78"/>
      <c r="BA470" s="78"/>
      <c r="BB470" s="78"/>
      <c r="BC470" s="78"/>
      <c r="BD470" s="78"/>
      <c r="BE470" s="78"/>
      <c r="BF470" s="78"/>
      <c r="BG470" s="79"/>
      <c r="BH470" s="78"/>
      <c r="BI470" s="78"/>
      <c r="BJ470" s="78"/>
      <c r="BK470" s="78"/>
      <c r="BL470" s="78"/>
      <c r="BM470" s="78"/>
      <c r="BN470" s="79"/>
      <c r="BO470" s="78"/>
      <c r="BP470" s="78"/>
      <c r="BQ470" s="78"/>
      <c r="BR470" s="78"/>
      <c r="BS470" s="78"/>
      <c r="BT470" s="78"/>
      <c r="BU470"/>
      <c r="BV470" s="77"/>
      <c r="BW470" s="77"/>
      <c r="BX470" s="77"/>
      <c r="BY470" s="77"/>
      <c r="BZ470" s="77"/>
      <c r="CA470" s="77"/>
      <c r="CB470" s="77"/>
      <c r="CC470" s="77"/>
      <c r="CD470" s="77"/>
    </row>
    <row r="471" spans="1:82">
      <c r="A471" s="77" t="s">
        <v>2050</v>
      </c>
      <c r="B471" s="77">
        <v>375</v>
      </c>
      <c r="C471" s="77">
        <v>1</v>
      </c>
      <c r="D471" s="77">
        <v>23</v>
      </c>
      <c r="E471" s="77">
        <v>1990</v>
      </c>
      <c r="F471" s="77" t="s">
        <v>788</v>
      </c>
      <c r="G471" s="77" t="s">
        <v>1601</v>
      </c>
      <c r="H471" s="77" t="s">
        <v>1602</v>
      </c>
      <c r="I471" s="158"/>
      <c r="J471" s="78">
        <v>43026.039422197093</v>
      </c>
      <c r="K471" s="78">
        <v>712.03531867166964</v>
      </c>
      <c r="L471" s="78">
        <v>381.09636957192203</v>
      </c>
      <c r="M471" s="78">
        <v>5942.5141098828844</v>
      </c>
      <c r="N471" s="78">
        <v>6787.1426842333103</v>
      </c>
      <c r="O471" s="78">
        <v>5847.1544490271499</v>
      </c>
      <c r="P471" s="78">
        <v>5111.8792907592151</v>
      </c>
      <c r="Q471" s="78">
        <v>412.06901047450799</v>
      </c>
      <c r="R471" s="78">
        <v>318.92250561392689</v>
      </c>
      <c r="S471" s="78">
        <v>447.45740999999998</v>
      </c>
      <c r="T471" s="79"/>
      <c r="U471" s="78">
        <v>3661810274</v>
      </c>
      <c r="V471" s="78">
        <v>266459</v>
      </c>
      <c r="W471" s="78">
        <v>4388</v>
      </c>
      <c r="X471" s="78">
        <v>2259645</v>
      </c>
      <c r="Y471" s="78">
        <v>2174110</v>
      </c>
      <c r="Z471" s="78">
        <v>2405003</v>
      </c>
      <c r="AA471" s="78">
        <v>1241221</v>
      </c>
      <c r="AB471" s="78">
        <v>6690603</v>
      </c>
      <c r="AC471" s="78">
        <v>55237952</v>
      </c>
      <c r="AD471" s="78">
        <v>447.45740999999998</v>
      </c>
      <c r="AE471" s="79"/>
      <c r="AF471" s="78"/>
      <c r="AG471" s="78"/>
      <c r="AH471" s="78"/>
      <c r="AI471" s="78"/>
      <c r="AJ471" s="78"/>
      <c r="AK471" s="78"/>
      <c r="AL471" s="78"/>
      <c r="AM471" s="78"/>
      <c r="AN471" s="78"/>
      <c r="AO471" s="78"/>
      <c r="AP471" s="78"/>
      <c r="AQ471" s="79"/>
      <c r="AR471" s="78"/>
      <c r="AS471" s="78"/>
      <c r="AT471" s="78"/>
      <c r="AU471" s="78"/>
      <c r="AV471" s="78"/>
      <c r="AW471" s="78"/>
      <c r="AX471" s="78"/>
      <c r="AY471" s="79"/>
      <c r="AZ471" s="78"/>
      <c r="BA471" s="78"/>
      <c r="BB471" s="78"/>
      <c r="BC471" s="78"/>
      <c r="BD471" s="78"/>
      <c r="BE471" s="78"/>
      <c r="BF471" s="78"/>
      <c r="BG471" s="79"/>
      <c r="BH471" s="78" t="s">
        <v>789</v>
      </c>
      <c r="BI471" s="78" t="s">
        <v>789</v>
      </c>
      <c r="BJ471" s="78" t="s">
        <v>789</v>
      </c>
      <c r="BK471" s="78" t="s">
        <v>789</v>
      </c>
      <c r="BL471" s="78" t="s">
        <v>789</v>
      </c>
      <c r="BM471" s="78" t="s">
        <v>789</v>
      </c>
      <c r="BN471" s="79"/>
      <c r="BO471" s="78" t="s">
        <v>789</v>
      </c>
      <c r="BP471" s="78" t="s">
        <v>789</v>
      </c>
      <c r="BQ471" s="78" t="s">
        <v>789</v>
      </c>
      <c r="BR471" s="78" t="s">
        <v>789</v>
      </c>
      <c r="BS471" s="78" t="s">
        <v>789</v>
      </c>
      <c r="BT471" s="78" t="s">
        <v>789</v>
      </c>
      <c r="BU471"/>
      <c r="BV471" s="77"/>
      <c r="BW471" s="77"/>
      <c r="BX471" s="77"/>
      <c r="BY471" s="77"/>
      <c r="BZ471" s="77"/>
      <c r="CA471" s="77"/>
      <c r="CB471" s="77"/>
      <c r="CC471" s="77"/>
      <c r="CD471" s="77"/>
    </row>
    <row r="472" spans="1:82">
      <c r="A472" s="77" t="s">
        <v>2051</v>
      </c>
      <c r="B472" s="77">
        <v>376</v>
      </c>
      <c r="C472" s="77">
        <v>2</v>
      </c>
      <c r="D472" s="77">
        <v>23</v>
      </c>
      <c r="E472" s="77">
        <v>2005</v>
      </c>
      <c r="F472" s="77" t="s">
        <v>790</v>
      </c>
      <c r="G472" s="77" t="s">
        <v>1601</v>
      </c>
      <c r="H472" s="77" t="s">
        <v>1602</v>
      </c>
      <c r="I472" s="158"/>
      <c r="J472" s="78">
        <v>38874.499136592822</v>
      </c>
      <c r="K472" s="78">
        <v>558.98797705924665</v>
      </c>
      <c r="L472" s="78">
        <v>356.30732823440098</v>
      </c>
      <c r="M472" s="78">
        <v>10792.95525746095</v>
      </c>
      <c r="N472" s="78">
        <v>10026.21504707683</v>
      </c>
      <c r="O472" s="78">
        <v>8130.8466497960262</v>
      </c>
      <c r="P472" s="78">
        <v>4698.1495703051633</v>
      </c>
      <c r="Q472" s="78">
        <v>418.67960105443899</v>
      </c>
      <c r="R472" s="78">
        <v>424.30726976389423</v>
      </c>
      <c r="S472" s="78">
        <v>678.60461591907529</v>
      </c>
      <c r="T472" s="79"/>
      <c r="U472" s="78">
        <v>3951401677</v>
      </c>
      <c r="V472" s="78">
        <v>243918</v>
      </c>
      <c r="W472" s="78">
        <v>4710</v>
      </c>
      <c r="X472" s="78">
        <v>2178186</v>
      </c>
      <c r="Y472" s="78">
        <v>2727161</v>
      </c>
      <c r="Z472" s="78">
        <v>3870007</v>
      </c>
      <c r="AA472" s="78">
        <v>934274</v>
      </c>
      <c r="AB472" s="78">
        <v>7106585</v>
      </c>
      <c r="AC472" s="78">
        <v>75029955</v>
      </c>
      <c r="AD472" s="78">
        <v>678.6046159190754</v>
      </c>
      <c r="AE472" s="79"/>
      <c r="AF472" s="78"/>
      <c r="AG472" s="78"/>
      <c r="AH472" s="78"/>
      <c r="AI472" s="78"/>
      <c r="AJ472" s="78"/>
      <c r="AK472" s="78"/>
      <c r="AL472" s="78"/>
      <c r="AM472" s="78"/>
      <c r="AN472" s="78"/>
      <c r="AO472" s="78"/>
      <c r="AP472" s="78"/>
      <c r="AQ472" s="79"/>
      <c r="AR472" s="78"/>
      <c r="AS472" s="78"/>
      <c r="AT472" s="78"/>
      <c r="AU472" s="78"/>
      <c r="AV472" s="78"/>
      <c r="AW472" s="78"/>
      <c r="AX472" s="78"/>
      <c r="AY472" s="79"/>
      <c r="AZ472" s="78"/>
      <c r="BA472" s="78"/>
      <c r="BB472" s="78"/>
      <c r="BC472" s="78"/>
      <c r="BD472" s="78"/>
      <c r="BE472" s="78"/>
      <c r="BF472" s="78"/>
      <c r="BG472" s="79"/>
      <c r="BH472" s="78" t="s">
        <v>789</v>
      </c>
      <c r="BI472" s="78" t="s">
        <v>789</v>
      </c>
      <c r="BJ472" s="78" t="s">
        <v>789</v>
      </c>
      <c r="BK472" s="78" t="s">
        <v>789</v>
      </c>
      <c r="BL472" s="78" t="s">
        <v>789</v>
      </c>
      <c r="BM472" s="78" t="s">
        <v>789</v>
      </c>
      <c r="BN472" s="79"/>
      <c r="BO472" s="78" t="s">
        <v>789</v>
      </c>
      <c r="BP472" s="78" t="s">
        <v>789</v>
      </c>
      <c r="BQ472" s="78" t="s">
        <v>789</v>
      </c>
      <c r="BR472" s="78" t="s">
        <v>789</v>
      </c>
      <c r="BS472" s="78" t="s">
        <v>789</v>
      </c>
      <c r="BT472" s="78" t="s">
        <v>789</v>
      </c>
      <c r="BU472"/>
      <c r="BV472" s="77"/>
      <c r="BW472" s="77"/>
      <c r="BX472" s="77"/>
      <c r="BY472" s="77"/>
      <c r="BZ472" s="77"/>
      <c r="CA472" s="77"/>
      <c r="CB472" s="77"/>
      <c r="CC472" s="77"/>
      <c r="CD472" s="77"/>
    </row>
    <row r="473" spans="1:82">
      <c r="A473" s="77" t="s">
        <v>2052</v>
      </c>
      <c r="B473" s="77">
        <v>377</v>
      </c>
      <c r="C473" s="77">
        <v>3</v>
      </c>
      <c r="D473" s="77">
        <v>23</v>
      </c>
      <c r="E473" s="77">
        <v>2006</v>
      </c>
      <c r="F473" s="77" t="s">
        <v>791</v>
      </c>
      <c r="G473" s="77" t="s">
        <v>1601</v>
      </c>
      <c r="H473" s="77" t="s">
        <v>1602</v>
      </c>
      <c r="I473" s="158"/>
      <c r="J473" s="78" t="s">
        <v>789</v>
      </c>
      <c r="K473" s="78" t="s">
        <v>789</v>
      </c>
      <c r="L473" s="78" t="s">
        <v>789</v>
      </c>
      <c r="M473" s="78" t="s">
        <v>789</v>
      </c>
      <c r="N473" s="78" t="s">
        <v>789</v>
      </c>
      <c r="O473" s="78" t="s">
        <v>789</v>
      </c>
      <c r="P473" s="78" t="s">
        <v>789</v>
      </c>
      <c r="Q473" s="78" t="s">
        <v>789</v>
      </c>
      <c r="R473" s="78" t="s">
        <v>789</v>
      </c>
      <c r="S473" s="78" t="s">
        <v>789</v>
      </c>
      <c r="T473" s="79"/>
      <c r="U473" s="78" t="s">
        <v>789</v>
      </c>
      <c r="V473" s="78" t="s">
        <v>789</v>
      </c>
      <c r="W473" s="78" t="s">
        <v>789</v>
      </c>
      <c r="X473" s="78" t="s">
        <v>789</v>
      </c>
      <c r="Y473" s="78" t="s">
        <v>789</v>
      </c>
      <c r="Z473" s="78" t="s">
        <v>789</v>
      </c>
      <c r="AA473" s="78" t="s">
        <v>789</v>
      </c>
      <c r="AB473" s="78" t="s">
        <v>789</v>
      </c>
      <c r="AC473" s="78" t="s">
        <v>789</v>
      </c>
      <c r="AD473" s="78" t="s">
        <v>789</v>
      </c>
      <c r="AE473" s="79"/>
      <c r="AF473" s="78" t="s">
        <v>789</v>
      </c>
      <c r="AG473" s="78" t="s">
        <v>789</v>
      </c>
      <c r="AH473" s="78" t="s">
        <v>789</v>
      </c>
      <c r="AI473" s="78" t="s">
        <v>789</v>
      </c>
      <c r="AJ473" s="78" t="s">
        <v>789</v>
      </c>
      <c r="AK473" s="78" t="s">
        <v>789</v>
      </c>
      <c r="AL473" s="78" t="s">
        <v>789</v>
      </c>
      <c r="AM473" s="78" t="s">
        <v>789</v>
      </c>
      <c r="AN473" s="78" t="s">
        <v>789</v>
      </c>
      <c r="AO473" s="78" t="s">
        <v>789</v>
      </c>
      <c r="AP473" s="78"/>
      <c r="AQ473" s="79"/>
      <c r="AR473" s="78" t="s">
        <v>789</v>
      </c>
      <c r="AS473" s="78" t="s">
        <v>789</v>
      </c>
      <c r="AT473" s="78" t="s">
        <v>789</v>
      </c>
      <c r="AU473" s="78" t="s">
        <v>789</v>
      </c>
      <c r="AV473" s="78" t="s">
        <v>789</v>
      </c>
      <c r="AW473" s="78" t="s">
        <v>789</v>
      </c>
      <c r="AX473" s="78" t="s">
        <v>789</v>
      </c>
      <c r="AY473" s="79"/>
      <c r="AZ473" s="78" t="s">
        <v>789</v>
      </c>
      <c r="BA473" s="78" t="s">
        <v>789</v>
      </c>
      <c r="BB473" s="78" t="s">
        <v>789</v>
      </c>
      <c r="BC473" s="78" t="s">
        <v>789</v>
      </c>
      <c r="BD473" s="78" t="s">
        <v>789</v>
      </c>
      <c r="BE473" s="78" t="s">
        <v>789</v>
      </c>
      <c r="BF473" s="78" t="s">
        <v>789</v>
      </c>
      <c r="BG473" s="79"/>
      <c r="BH473" s="78" t="s">
        <v>789</v>
      </c>
      <c r="BI473" s="78" t="s">
        <v>789</v>
      </c>
      <c r="BJ473" s="78" t="s">
        <v>789</v>
      </c>
      <c r="BK473" s="78" t="s">
        <v>789</v>
      </c>
      <c r="BL473" s="78" t="s">
        <v>789</v>
      </c>
      <c r="BM473" s="78" t="s">
        <v>789</v>
      </c>
      <c r="BN473" s="79"/>
      <c r="BO473" s="78" t="s">
        <v>789</v>
      </c>
      <c r="BP473" s="78" t="s">
        <v>789</v>
      </c>
      <c r="BQ473" s="78" t="s">
        <v>789</v>
      </c>
      <c r="BR473" s="78" t="s">
        <v>789</v>
      </c>
      <c r="BS473" s="78" t="s">
        <v>789</v>
      </c>
      <c r="BT473" s="78" t="s">
        <v>789</v>
      </c>
      <c r="BU473"/>
      <c r="BV473" s="77"/>
      <c r="BW473" s="77"/>
      <c r="BX473" s="77"/>
      <c r="BY473" s="77"/>
      <c r="BZ473" s="77"/>
      <c r="CA473" s="77"/>
      <c r="CB473" s="77"/>
      <c r="CC473" s="77"/>
      <c r="CD473" s="77"/>
    </row>
    <row r="474" spans="1:82">
      <c r="A474" s="77" t="s">
        <v>2053</v>
      </c>
      <c r="B474" s="77">
        <v>378</v>
      </c>
      <c r="C474" s="77">
        <v>4</v>
      </c>
      <c r="D474" s="77">
        <v>23</v>
      </c>
      <c r="E474" s="77">
        <v>2007</v>
      </c>
      <c r="F474" s="77" t="s">
        <v>792</v>
      </c>
      <c r="G474" s="77" t="s">
        <v>1601</v>
      </c>
      <c r="H474" s="77" t="s">
        <v>1602</v>
      </c>
      <c r="I474" s="158"/>
      <c r="J474" s="78">
        <v>39143.946786826244</v>
      </c>
      <c r="K474" s="78">
        <v>540.93694596927617</v>
      </c>
      <c r="L474" s="78">
        <v>428.58228916020892</v>
      </c>
      <c r="M474" s="78">
        <v>11675.570760084351</v>
      </c>
      <c r="N474" s="78">
        <v>9978.8465327650811</v>
      </c>
      <c r="O474" s="78">
        <v>7945.732189545015</v>
      </c>
      <c r="P474" s="78">
        <v>4627.2460400200689</v>
      </c>
      <c r="Q474" s="78">
        <v>446.97932969621399</v>
      </c>
      <c r="R474" s="78">
        <v>460.23819585656889</v>
      </c>
      <c r="S474" s="78">
        <v>665.19873186887082</v>
      </c>
      <c r="T474" s="79"/>
      <c r="U474" s="78">
        <v>4748270271</v>
      </c>
      <c r="V474" s="78">
        <v>236491</v>
      </c>
      <c r="W474" s="78">
        <v>4860</v>
      </c>
      <c r="X474" s="78">
        <v>2579037</v>
      </c>
      <c r="Y474" s="78">
        <v>2822885</v>
      </c>
      <c r="Z474" s="78">
        <v>3931479</v>
      </c>
      <c r="AA474" s="78">
        <v>906148</v>
      </c>
      <c r="AB474" s="78">
        <v>7185744</v>
      </c>
      <c r="AC474" s="78">
        <v>83718700</v>
      </c>
      <c r="AD474" s="78">
        <v>665.19873186887105</v>
      </c>
      <c r="AE474" s="79"/>
      <c r="AF474" s="78"/>
      <c r="AG474" s="78"/>
      <c r="AH474" s="78"/>
      <c r="AI474" s="78"/>
      <c r="AJ474" s="78"/>
      <c r="AK474" s="78"/>
      <c r="AL474" s="78"/>
      <c r="AM474" s="78"/>
      <c r="AN474" s="78"/>
      <c r="AO474" s="78"/>
      <c r="AP474" s="78"/>
      <c r="AQ474" s="79"/>
      <c r="AR474" s="78"/>
      <c r="AS474" s="78"/>
      <c r="AT474" s="78"/>
      <c r="AU474" s="78"/>
      <c r="AV474" s="78"/>
      <c r="AW474" s="78"/>
      <c r="AX474" s="78"/>
      <c r="AY474" s="79"/>
      <c r="AZ474" s="78"/>
      <c r="BA474" s="78"/>
      <c r="BB474" s="78"/>
      <c r="BC474" s="78"/>
      <c r="BD474" s="78"/>
      <c r="BE474" s="78"/>
      <c r="BF474" s="78"/>
      <c r="BG474" s="79"/>
      <c r="BH474" s="78" t="s">
        <v>789</v>
      </c>
      <c r="BI474" s="78" t="s">
        <v>789</v>
      </c>
      <c r="BJ474" s="78" t="s">
        <v>789</v>
      </c>
      <c r="BK474" s="78" t="s">
        <v>789</v>
      </c>
      <c r="BL474" s="78" t="s">
        <v>789</v>
      </c>
      <c r="BM474" s="78" t="s">
        <v>789</v>
      </c>
      <c r="BN474" s="79"/>
      <c r="BO474" s="78" t="s">
        <v>789</v>
      </c>
      <c r="BP474" s="78" t="s">
        <v>789</v>
      </c>
      <c r="BQ474" s="78" t="s">
        <v>789</v>
      </c>
      <c r="BR474" s="78" t="s">
        <v>789</v>
      </c>
      <c r="BS474" s="78" t="s">
        <v>789</v>
      </c>
      <c r="BT474" s="78" t="s">
        <v>789</v>
      </c>
      <c r="BU474"/>
      <c r="BV474" s="77"/>
      <c r="BW474" s="77"/>
      <c r="BX474" s="77"/>
      <c r="BY474" s="77"/>
      <c r="BZ474" s="77"/>
      <c r="CA474" s="77"/>
      <c r="CB474" s="77"/>
      <c r="CC474" s="77"/>
      <c r="CD474" s="77"/>
    </row>
    <row r="475" spans="1:82">
      <c r="A475" s="77" t="s">
        <v>2054</v>
      </c>
      <c r="B475" s="77">
        <v>379</v>
      </c>
      <c r="C475" s="77">
        <v>5</v>
      </c>
      <c r="D475" s="77">
        <v>23</v>
      </c>
      <c r="E475" s="77">
        <v>2008</v>
      </c>
      <c r="F475" s="77" t="s">
        <v>793</v>
      </c>
      <c r="G475" s="77" t="s">
        <v>1601</v>
      </c>
      <c r="H475" s="77" t="s">
        <v>1602</v>
      </c>
      <c r="I475" s="158"/>
      <c r="J475" s="78">
        <v>35909.497280420379</v>
      </c>
      <c r="K475" s="78">
        <v>403.96309835273951</v>
      </c>
      <c r="L475" s="78">
        <v>381.91463039435752</v>
      </c>
      <c r="M475" s="78">
        <v>11642.07419912536</v>
      </c>
      <c r="N475" s="78">
        <v>10009.31094887703</v>
      </c>
      <c r="O475" s="78">
        <v>7715.5276077812214</v>
      </c>
      <c r="P475" s="78">
        <v>4516.1130582307014</v>
      </c>
      <c r="Q475" s="78">
        <v>441.74183004545398</v>
      </c>
      <c r="R475" s="78">
        <v>447.28606264662687</v>
      </c>
      <c r="S475" s="78">
        <v>671.03427232976355</v>
      </c>
      <c r="T475" s="79"/>
      <c r="U475" s="78">
        <v>4642122753</v>
      </c>
      <c r="V475" s="78">
        <v>236491</v>
      </c>
      <c r="W475" s="78">
        <v>4860</v>
      </c>
      <c r="X475" s="78">
        <v>2579037</v>
      </c>
      <c r="Y475" s="78">
        <v>2862859</v>
      </c>
      <c r="Z475" s="78">
        <v>3951566</v>
      </c>
      <c r="AA475" s="78">
        <v>885394</v>
      </c>
      <c r="AB475" s="78">
        <v>7218350</v>
      </c>
      <c r="AC475" s="78">
        <v>84486183</v>
      </c>
      <c r="AD475" s="78">
        <v>671.03427232976321</v>
      </c>
      <c r="AE475" s="79"/>
      <c r="AF475" s="78"/>
      <c r="AG475" s="78"/>
      <c r="AH475" s="78"/>
      <c r="AI475" s="78"/>
      <c r="AJ475" s="78"/>
      <c r="AK475" s="78"/>
      <c r="AL475" s="78"/>
      <c r="AM475" s="78"/>
      <c r="AN475" s="78"/>
      <c r="AO475" s="78"/>
      <c r="AP475" s="78"/>
      <c r="AQ475" s="79"/>
      <c r="AR475" s="78"/>
      <c r="AS475" s="78"/>
      <c r="AT475" s="78"/>
      <c r="AU475" s="78"/>
      <c r="AV475" s="78"/>
      <c r="AW475" s="78"/>
      <c r="AX475" s="78"/>
      <c r="AY475" s="79"/>
      <c r="AZ475" s="78"/>
      <c r="BA475" s="78"/>
      <c r="BB475" s="78"/>
      <c r="BC475" s="78"/>
      <c r="BD475" s="78"/>
      <c r="BE475" s="78"/>
      <c r="BF475" s="78"/>
      <c r="BG475" s="79"/>
      <c r="BH475" s="78" t="s">
        <v>789</v>
      </c>
      <c r="BI475" s="78" t="s">
        <v>789</v>
      </c>
      <c r="BJ475" s="78" t="s">
        <v>789</v>
      </c>
      <c r="BK475" s="78" t="s">
        <v>789</v>
      </c>
      <c r="BL475" s="78" t="s">
        <v>789</v>
      </c>
      <c r="BM475" s="78" t="s">
        <v>789</v>
      </c>
      <c r="BN475" s="79"/>
      <c r="BO475" s="78" t="s">
        <v>789</v>
      </c>
      <c r="BP475" s="78" t="s">
        <v>789</v>
      </c>
      <c r="BQ475" s="78" t="s">
        <v>789</v>
      </c>
      <c r="BR475" s="78" t="s">
        <v>789</v>
      </c>
      <c r="BS475" s="78" t="s">
        <v>789</v>
      </c>
      <c r="BT475" s="78" t="s">
        <v>789</v>
      </c>
      <c r="BU475"/>
      <c r="BV475" s="77"/>
      <c r="BW475" s="77"/>
      <c r="BX475" s="77"/>
      <c r="BY475" s="77"/>
      <c r="BZ475" s="77"/>
      <c r="CA475" s="77"/>
      <c r="CB475" s="77"/>
      <c r="CC475" s="77"/>
      <c r="CD475" s="77"/>
    </row>
    <row r="476" spans="1:82">
      <c r="A476" s="77" t="s">
        <v>2055</v>
      </c>
      <c r="B476" s="77">
        <v>380</v>
      </c>
      <c r="C476" s="77">
        <v>6</v>
      </c>
      <c r="D476" s="77">
        <v>23</v>
      </c>
      <c r="E476" s="77">
        <v>2009</v>
      </c>
      <c r="F476" s="77" t="s">
        <v>177</v>
      </c>
      <c r="G476" s="77" t="s">
        <v>1601</v>
      </c>
      <c r="H476" s="77" t="s">
        <v>1602</v>
      </c>
      <c r="I476" s="158"/>
      <c r="J476" s="78">
        <v>33879.614550309263</v>
      </c>
      <c r="K476" s="78">
        <v>415.05571817324909</v>
      </c>
      <c r="L476" s="78">
        <v>440.82420236111773</v>
      </c>
      <c r="M476" s="78">
        <v>11956.403365244851</v>
      </c>
      <c r="N476" s="78">
        <v>9785.8757514787685</v>
      </c>
      <c r="O476" s="78">
        <v>7860.892195604154</v>
      </c>
      <c r="P476" s="78">
        <v>4298.2617300544316</v>
      </c>
      <c r="Q476" s="78">
        <v>421.93366040998802</v>
      </c>
      <c r="R476" s="78">
        <v>377.38269757797292</v>
      </c>
      <c r="S476" s="78">
        <v>578.109353801118</v>
      </c>
      <c r="T476" s="79"/>
      <c r="U476" s="78">
        <v>3443132236</v>
      </c>
      <c r="V476" s="78">
        <v>255297</v>
      </c>
      <c r="W476" s="78">
        <v>9531</v>
      </c>
      <c r="X476" s="78">
        <v>2802080</v>
      </c>
      <c r="Y476" s="78">
        <v>2891553</v>
      </c>
      <c r="Z476" s="78">
        <v>3973873</v>
      </c>
      <c r="AA476" s="78">
        <v>865110</v>
      </c>
      <c r="AB476" s="78">
        <v>7237612</v>
      </c>
      <c r="AC476" s="78">
        <v>69541694</v>
      </c>
      <c r="AD476" s="78">
        <v>578.10935380111778</v>
      </c>
      <c r="AE476" s="79"/>
      <c r="AF476" s="78"/>
      <c r="AG476" s="78"/>
      <c r="AH476" s="78"/>
      <c r="AI476" s="78"/>
      <c r="AJ476" s="78"/>
      <c r="AK476" s="78"/>
      <c r="AL476" s="78"/>
      <c r="AM476" s="78"/>
      <c r="AN476" s="78"/>
      <c r="AO476" s="78"/>
      <c r="AP476" s="78"/>
      <c r="AQ476" s="79"/>
      <c r="AR476" s="78"/>
      <c r="AS476" s="78"/>
      <c r="AT476" s="78"/>
      <c r="AU476" s="78"/>
      <c r="AV476" s="78"/>
      <c r="AW476" s="78"/>
      <c r="AX476" s="78"/>
      <c r="AY476" s="79"/>
      <c r="AZ476" s="78"/>
      <c r="BA476" s="78"/>
      <c r="BB476" s="78"/>
      <c r="BC476" s="78"/>
      <c r="BD476" s="78"/>
      <c r="BE476" s="78"/>
      <c r="BF476" s="78"/>
      <c r="BG476" s="79"/>
      <c r="BH476" s="78">
        <v>0</v>
      </c>
      <c r="BI476" s="78">
        <v>0</v>
      </c>
      <c r="BJ476" s="78">
        <v>31386.34979</v>
      </c>
      <c r="BK476" s="78">
        <v>3540.9430000000002</v>
      </c>
      <c r="BL476" s="78">
        <v>2309.6480000000001</v>
      </c>
      <c r="BM476" s="78">
        <v>0</v>
      </c>
      <c r="BN476" s="79"/>
      <c r="BO476" s="78">
        <v>0</v>
      </c>
      <c r="BP476" s="78">
        <v>0</v>
      </c>
      <c r="BQ476" s="78">
        <v>711</v>
      </c>
      <c r="BR476" s="78">
        <v>25</v>
      </c>
      <c r="BS476" s="78">
        <v>298</v>
      </c>
      <c r="BT476" s="78">
        <v>0</v>
      </c>
      <c r="BU476"/>
      <c r="BV476" s="77">
        <v>35257.978790000001</v>
      </c>
      <c r="BW476" s="77">
        <v>279.55200000000002</v>
      </c>
      <c r="BX476" s="77">
        <v>1301.136</v>
      </c>
      <c r="BY476" s="77">
        <v>15.321999999999999</v>
      </c>
      <c r="BZ476" s="77">
        <v>317.18900000000002</v>
      </c>
      <c r="CA476" s="77">
        <v>0</v>
      </c>
      <c r="CB476" s="77">
        <v>32.768999999999998</v>
      </c>
      <c r="CC476" s="77">
        <v>32.994</v>
      </c>
      <c r="CD476" s="77">
        <v>0</v>
      </c>
    </row>
    <row r="477" spans="1:82">
      <c r="A477" s="77" t="s">
        <v>2056</v>
      </c>
      <c r="B477" s="77">
        <v>381</v>
      </c>
      <c r="C477" s="77">
        <v>7</v>
      </c>
      <c r="D477" s="77">
        <v>23</v>
      </c>
      <c r="E477" s="77">
        <v>2010</v>
      </c>
      <c r="F477" s="77" t="s">
        <v>178</v>
      </c>
      <c r="G477" s="77" t="s">
        <v>1601</v>
      </c>
      <c r="H477" s="77" t="s">
        <v>1602</v>
      </c>
      <c r="I477" s="158"/>
      <c r="J477" s="78">
        <v>37111.775791323853</v>
      </c>
      <c r="K477" s="78">
        <v>442.82018290237522</v>
      </c>
      <c r="L477" s="78">
        <v>415.84321162799182</v>
      </c>
      <c r="M477" s="78">
        <v>12274.693753896699</v>
      </c>
      <c r="N477" s="78">
        <v>10841.921780511489</v>
      </c>
      <c r="O477" s="78">
        <v>7859.3449772347212</v>
      </c>
      <c r="P477" s="78">
        <v>4349.5347629724556</v>
      </c>
      <c r="Q477" s="78">
        <v>441.059751184172</v>
      </c>
      <c r="R477" s="78">
        <v>390.75498702817578</v>
      </c>
      <c r="S477" s="78">
        <v>617.07592467573102</v>
      </c>
      <c r="T477" s="79"/>
      <c r="U477" s="78">
        <v>3821082554</v>
      </c>
      <c r="V477" s="78">
        <v>255297</v>
      </c>
      <c r="W477" s="78">
        <v>9531</v>
      </c>
      <c r="X477" s="78">
        <v>2802080</v>
      </c>
      <c r="Y477" s="78">
        <v>2918116</v>
      </c>
      <c r="Z477" s="78">
        <v>3991553</v>
      </c>
      <c r="AA477" s="78">
        <v>853567</v>
      </c>
      <c r="AB477" s="78">
        <v>7249626</v>
      </c>
      <c r="AC477" s="78">
        <v>68236983</v>
      </c>
      <c r="AD477" s="78">
        <v>617.07592467573079</v>
      </c>
      <c r="AE477" s="79"/>
      <c r="AF477" s="78"/>
      <c r="AG477" s="78"/>
      <c r="AH477" s="78"/>
      <c r="AI477" s="78"/>
      <c r="AJ477" s="78"/>
      <c r="AK477" s="78"/>
      <c r="AL477" s="78"/>
      <c r="AM477" s="78"/>
      <c r="AN477" s="78"/>
      <c r="AO477" s="78"/>
      <c r="AP477" s="78"/>
      <c r="AQ477" s="79"/>
      <c r="AR477" s="78"/>
      <c r="AS477" s="78"/>
      <c r="AT477" s="78"/>
      <c r="AU477" s="78"/>
      <c r="AV477" s="78"/>
      <c r="AW477" s="78"/>
      <c r="AX477" s="78"/>
      <c r="AY477" s="79"/>
      <c r="AZ477" s="78"/>
      <c r="BA477" s="78"/>
      <c r="BB477" s="78"/>
      <c r="BC477" s="78"/>
      <c r="BD477" s="78"/>
      <c r="BE477" s="78"/>
      <c r="BF477" s="78"/>
      <c r="BG477" s="79"/>
      <c r="BH477" s="78">
        <v>0</v>
      </c>
      <c r="BI477" s="78">
        <v>0</v>
      </c>
      <c r="BJ477" s="78">
        <v>34591.965380000001</v>
      </c>
      <c r="BK477" s="78">
        <v>4209.5600000000004</v>
      </c>
      <c r="BL477" s="78">
        <v>2314.8240000000001</v>
      </c>
      <c r="BM477" s="78">
        <v>10.444000000000001</v>
      </c>
      <c r="BN477" s="79"/>
      <c r="BO477" s="78">
        <v>0</v>
      </c>
      <c r="BP477" s="78">
        <v>0</v>
      </c>
      <c r="BQ477" s="78">
        <v>728</v>
      </c>
      <c r="BR477" s="78">
        <v>26</v>
      </c>
      <c r="BS477" s="78">
        <v>290</v>
      </c>
      <c r="BT477" s="78">
        <v>1</v>
      </c>
      <c r="BU477"/>
      <c r="BV477" s="77">
        <v>39005.747380000001</v>
      </c>
      <c r="BW477" s="77">
        <v>325.00700000000001</v>
      </c>
      <c r="BX477" s="77">
        <v>1358.3630000000001</v>
      </c>
      <c r="BY477" s="77">
        <v>21.45</v>
      </c>
      <c r="BZ477" s="77">
        <v>348.75099999999998</v>
      </c>
      <c r="CA477" s="77">
        <v>0</v>
      </c>
      <c r="CB477" s="77">
        <v>37.457999999999998</v>
      </c>
      <c r="CC477" s="77">
        <v>30.016999999999999</v>
      </c>
      <c r="CD477" s="77">
        <v>0</v>
      </c>
    </row>
    <row r="478" spans="1:82">
      <c r="A478" s="77" t="s">
        <v>2057</v>
      </c>
      <c r="B478" s="77">
        <v>382</v>
      </c>
      <c r="C478" s="77">
        <v>8</v>
      </c>
      <c r="D478" s="77">
        <v>23</v>
      </c>
      <c r="E478" s="77">
        <v>2011</v>
      </c>
      <c r="F478" s="77" t="s">
        <v>179</v>
      </c>
      <c r="G478" s="77" t="s">
        <v>1601</v>
      </c>
      <c r="H478" s="77" t="s">
        <v>1602</v>
      </c>
      <c r="I478" s="158"/>
      <c r="J478" s="78">
        <v>36513.246603700492</v>
      </c>
      <c r="K478" s="78">
        <v>601.33278658257393</v>
      </c>
      <c r="L478" s="78">
        <v>431.80900283100971</v>
      </c>
      <c r="M478" s="78">
        <v>13293.775491636399</v>
      </c>
      <c r="N478" s="78">
        <v>11030.319465830031</v>
      </c>
      <c r="O478" s="78">
        <v>7788.2966399679608</v>
      </c>
      <c r="P478" s="78">
        <v>4210.3259881333397</v>
      </c>
      <c r="Q478" s="78">
        <v>509.70799524810798</v>
      </c>
      <c r="R478" s="78">
        <v>380.73916742349581</v>
      </c>
      <c r="S478" s="78">
        <v>663.55257555313824</v>
      </c>
      <c r="T478" s="79"/>
      <c r="U478" s="78">
        <v>3701561629</v>
      </c>
      <c r="V478" s="78">
        <v>255297</v>
      </c>
      <c r="W478" s="78">
        <v>9531</v>
      </c>
      <c r="X478" s="78">
        <v>2802080</v>
      </c>
      <c r="Y478" s="78">
        <v>2947483</v>
      </c>
      <c r="Z478" s="78">
        <v>4041402</v>
      </c>
      <c r="AA478" s="78">
        <v>850836</v>
      </c>
      <c r="AB478" s="78">
        <v>7263173</v>
      </c>
      <c r="AC478" s="78">
        <v>66377972.000000007</v>
      </c>
      <c r="AD478" s="78">
        <v>663.5525755531379</v>
      </c>
      <c r="AE478" s="79"/>
      <c r="AF478" s="78"/>
      <c r="AG478" s="78"/>
      <c r="AH478" s="78"/>
      <c r="AI478" s="78"/>
      <c r="AJ478" s="78"/>
      <c r="AK478" s="78"/>
      <c r="AL478" s="78"/>
      <c r="AM478" s="78"/>
      <c r="AN478" s="78"/>
      <c r="AO478" s="78"/>
      <c r="AP478" s="78"/>
      <c r="AQ478" s="79"/>
      <c r="AR478" s="78"/>
      <c r="AS478" s="78"/>
      <c r="AT478" s="78"/>
      <c r="AU478" s="78"/>
      <c r="AV478" s="78"/>
      <c r="AW478" s="78"/>
      <c r="AX478" s="78"/>
      <c r="AY478" s="79"/>
      <c r="AZ478" s="78"/>
      <c r="BA478" s="78"/>
      <c r="BB478" s="78"/>
      <c r="BC478" s="78"/>
      <c r="BD478" s="78"/>
      <c r="BE478" s="78"/>
      <c r="BF478" s="78"/>
      <c r="BG478" s="79"/>
      <c r="BH478" s="78">
        <v>0</v>
      </c>
      <c r="BI478" s="78">
        <v>10.128</v>
      </c>
      <c r="BJ478" s="78">
        <v>33917.137999999999</v>
      </c>
      <c r="BK478" s="78">
        <v>4486.3440000000001</v>
      </c>
      <c r="BL478" s="78">
        <v>2644.3580000000002</v>
      </c>
      <c r="BM478" s="78">
        <v>10.641999999999999</v>
      </c>
      <c r="BN478" s="79"/>
      <c r="BO478" s="78">
        <v>0</v>
      </c>
      <c r="BP478" s="78">
        <v>2</v>
      </c>
      <c r="BQ478" s="78">
        <v>736</v>
      </c>
      <c r="BR478" s="78">
        <v>26</v>
      </c>
      <c r="BS478" s="78">
        <v>309</v>
      </c>
      <c r="BT478" s="78">
        <v>1</v>
      </c>
      <c r="BU478"/>
      <c r="BV478" s="77">
        <v>38527.292000000001</v>
      </c>
      <c r="BW478" s="77">
        <v>339.16699999999997</v>
      </c>
      <c r="BX478" s="77">
        <v>1766.278</v>
      </c>
      <c r="BY478" s="77">
        <v>20.038</v>
      </c>
      <c r="BZ478" s="77">
        <v>329.72300000000001</v>
      </c>
      <c r="CA478" s="77">
        <v>8.6760000000000002</v>
      </c>
      <c r="CB478" s="77">
        <v>35.340000000000003</v>
      </c>
      <c r="CC478" s="77">
        <v>42.095999999999997</v>
      </c>
      <c r="CD478" s="77">
        <v>0</v>
      </c>
    </row>
    <row r="479" spans="1:82">
      <c r="A479" s="77" t="s">
        <v>2058</v>
      </c>
      <c r="B479" s="77">
        <v>383</v>
      </c>
      <c r="C479" s="77">
        <v>9</v>
      </c>
      <c r="D479" s="77">
        <v>23</v>
      </c>
      <c r="E479" s="77">
        <v>2012</v>
      </c>
      <c r="F479" s="77" t="s">
        <v>180</v>
      </c>
      <c r="G479" s="77" t="s">
        <v>1601</v>
      </c>
      <c r="H479" s="77" t="s">
        <v>1602</v>
      </c>
      <c r="I479" s="158"/>
      <c r="J479" s="78">
        <v>36674.765062884937</v>
      </c>
      <c r="K479" s="78">
        <v>537.77098061924585</v>
      </c>
      <c r="L479" s="78">
        <v>420.6325180594888</v>
      </c>
      <c r="M479" s="78">
        <v>14044.352021880321</v>
      </c>
      <c r="N479" s="78">
        <v>11624.732411454061</v>
      </c>
      <c r="O479" s="78">
        <v>7811.8966546219008</v>
      </c>
      <c r="P479" s="78">
        <v>4197.8817156835112</v>
      </c>
      <c r="Q479" s="78">
        <v>569.00821486063899</v>
      </c>
      <c r="R479" s="78">
        <v>421.98750366428942</v>
      </c>
      <c r="S479" s="78">
        <v>693.86893397213566</v>
      </c>
      <c r="T479" s="79"/>
      <c r="U479" s="78">
        <v>4003322611</v>
      </c>
      <c r="V479" s="78">
        <v>255297</v>
      </c>
      <c r="W479" s="78">
        <v>9531</v>
      </c>
      <c r="X479" s="78">
        <v>2802080</v>
      </c>
      <c r="Y479" s="78">
        <v>3072876</v>
      </c>
      <c r="Z479" s="78">
        <v>4085800</v>
      </c>
      <c r="AA479" s="78">
        <v>843522</v>
      </c>
      <c r="AB479" s="78">
        <v>7462800</v>
      </c>
      <c r="AC479" s="78">
        <v>71663695</v>
      </c>
      <c r="AD479" s="78">
        <v>693.86893397213532</v>
      </c>
      <c r="AE479" s="79"/>
      <c r="AF479" s="78"/>
      <c r="AG479" s="78"/>
      <c r="AH479" s="78"/>
      <c r="AI479" s="78"/>
      <c r="AJ479" s="78"/>
      <c r="AK479" s="78"/>
      <c r="AL479" s="78"/>
      <c r="AM479" s="78"/>
      <c r="AN479" s="78"/>
      <c r="AO479" s="78"/>
      <c r="AP479" s="78"/>
      <c r="AQ479" s="79"/>
      <c r="AR479" s="78"/>
      <c r="AS479" s="78"/>
      <c r="AT479" s="78"/>
      <c r="AU479" s="78"/>
      <c r="AV479" s="78"/>
      <c r="AW479" s="78"/>
      <c r="AX479" s="78"/>
      <c r="AY479" s="79"/>
      <c r="AZ479" s="78"/>
      <c r="BA479" s="78"/>
      <c r="BB479" s="78"/>
      <c r="BC479" s="78"/>
      <c r="BD479" s="78"/>
      <c r="BE479" s="78"/>
      <c r="BF479" s="78"/>
      <c r="BG479" s="79"/>
      <c r="BH479" s="78">
        <v>0</v>
      </c>
      <c r="BI479" s="78">
        <v>2.2330000000000001</v>
      </c>
      <c r="BJ479" s="78">
        <v>33948.072099999998</v>
      </c>
      <c r="BK479" s="78">
        <v>4427.8990000000003</v>
      </c>
      <c r="BL479" s="78">
        <v>2787.5819999999994</v>
      </c>
      <c r="BM479" s="78">
        <v>11.212999999999999</v>
      </c>
      <c r="BN479" s="79"/>
      <c r="BO479" s="78">
        <v>0</v>
      </c>
      <c r="BP479" s="78">
        <v>2</v>
      </c>
      <c r="BQ479" s="78">
        <v>746</v>
      </c>
      <c r="BR479" s="78">
        <v>27</v>
      </c>
      <c r="BS479" s="78">
        <v>306</v>
      </c>
      <c r="BT479" s="78">
        <v>1</v>
      </c>
      <c r="BU479"/>
      <c r="BV479" s="77">
        <v>38714.110099999998</v>
      </c>
      <c r="BW479" s="77">
        <v>266.54500000000002</v>
      </c>
      <c r="BX479" s="77">
        <v>1789.4559999999999</v>
      </c>
      <c r="BY479" s="77">
        <v>16.099</v>
      </c>
      <c r="BZ479" s="77">
        <v>305.173</v>
      </c>
      <c r="CA479" s="77">
        <v>11.058999999999999</v>
      </c>
      <c r="CB479" s="77">
        <v>34.203000000000003</v>
      </c>
      <c r="CC479" s="77">
        <v>40.353999999999999</v>
      </c>
      <c r="CD479" s="77">
        <v>0</v>
      </c>
    </row>
    <row r="480" spans="1:82">
      <c r="A480" s="77" t="s">
        <v>2059</v>
      </c>
      <c r="B480" s="77">
        <v>384</v>
      </c>
      <c r="C480" s="77">
        <v>10</v>
      </c>
      <c r="D480" s="77">
        <v>23</v>
      </c>
      <c r="E480" s="77">
        <v>2013</v>
      </c>
      <c r="F480" s="77" t="s">
        <v>181</v>
      </c>
      <c r="G480" s="77" t="s">
        <v>1601</v>
      </c>
      <c r="H480" s="77" t="s">
        <v>1602</v>
      </c>
      <c r="I480" s="158"/>
      <c r="J480" s="78">
        <v>37303.240921052828</v>
      </c>
      <c r="K480" s="78">
        <v>456.98756003952059</v>
      </c>
      <c r="L480" s="78">
        <v>388.12534295712669</v>
      </c>
      <c r="M480" s="78">
        <v>13982.07354707493</v>
      </c>
      <c r="N480" s="78">
        <v>10586.36591683245</v>
      </c>
      <c r="O480" s="78">
        <v>7579.2881215625157</v>
      </c>
      <c r="P480" s="78">
        <v>4197.8990283525973</v>
      </c>
      <c r="Q480" s="78">
        <v>578.50677288709596</v>
      </c>
      <c r="R480" s="78">
        <v>416.28890408698271</v>
      </c>
      <c r="S480" s="78">
        <v>692.5154439410569</v>
      </c>
      <c r="T480" s="79"/>
      <c r="U480" s="78">
        <v>4200184367</v>
      </c>
      <c r="V480" s="78">
        <v>255297</v>
      </c>
      <c r="W480" s="78">
        <v>9531</v>
      </c>
      <c r="X480" s="78">
        <v>2802080</v>
      </c>
      <c r="Y480" s="78">
        <v>3096802</v>
      </c>
      <c r="Z480" s="78">
        <v>4141132</v>
      </c>
      <c r="AA480" s="78">
        <v>840359</v>
      </c>
      <c r="AB480" s="78">
        <v>7478606</v>
      </c>
      <c r="AC480" s="78">
        <v>69008965</v>
      </c>
      <c r="AD480" s="78">
        <v>692.5154439410569</v>
      </c>
      <c r="AE480" s="79"/>
      <c r="AF480" s="78"/>
      <c r="AG480" s="78"/>
      <c r="AH480" s="78"/>
      <c r="AI480" s="78"/>
      <c r="AJ480" s="78"/>
      <c r="AK480" s="78"/>
      <c r="AL480" s="78"/>
      <c r="AM480" s="78"/>
      <c r="AN480" s="78"/>
      <c r="AO480" s="78"/>
      <c r="AP480" s="78"/>
      <c r="AQ480" s="79"/>
      <c r="AR480" s="78"/>
      <c r="AS480" s="78"/>
      <c r="AT480" s="78"/>
      <c r="AU480" s="78"/>
      <c r="AV480" s="78"/>
      <c r="AW480" s="78"/>
      <c r="AX480" s="78"/>
      <c r="AY480" s="79"/>
      <c r="AZ480" s="78"/>
      <c r="BA480" s="78"/>
      <c r="BB480" s="78"/>
      <c r="BC480" s="78"/>
      <c r="BD480" s="78"/>
      <c r="BE480" s="78"/>
      <c r="BF480" s="78"/>
      <c r="BG480" s="79"/>
      <c r="BH480" s="78">
        <v>4.1100000000000003</v>
      </c>
      <c r="BI480" s="78">
        <v>0</v>
      </c>
      <c r="BJ480" s="78">
        <v>34665.540399999998</v>
      </c>
      <c r="BK480" s="78">
        <v>4378.1970000000001</v>
      </c>
      <c r="BL480" s="78">
        <v>2713.826</v>
      </c>
      <c r="BM480" s="78">
        <v>11.395</v>
      </c>
      <c r="BN480" s="79"/>
      <c r="BO480" s="78">
        <v>1</v>
      </c>
      <c r="BP480" s="78">
        <v>0</v>
      </c>
      <c r="BQ480" s="78">
        <v>750</v>
      </c>
      <c r="BR480" s="78">
        <v>25</v>
      </c>
      <c r="BS480" s="78">
        <v>295</v>
      </c>
      <c r="BT480" s="78">
        <v>1</v>
      </c>
      <c r="BU480"/>
      <c r="BV480" s="77">
        <v>39040.3024</v>
      </c>
      <c r="BW480" s="77">
        <v>347.64</v>
      </c>
      <c r="BX480" s="77">
        <v>1972.566</v>
      </c>
      <c r="BY480" s="77">
        <v>21.789000000000001</v>
      </c>
      <c r="BZ480" s="77">
        <v>314.12599999999998</v>
      </c>
      <c r="CA480" s="77">
        <v>17.643999999999998</v>
      </c>
      <c r="CB480" s="77">
        <v>35.093000000000004</v>
      </c>
      <c r="CC480" s="77">
        <v>23.908000000000001</v>
      </c>
      <c r="CD480" s="77">
        <v>0</v>
      </c>
    </row>
    <row r="481" spans="1:82">
      <c r="A481" s="77" t="s">
        <v>2060</v>
      </c>
      <c r="B481" s="77">
        <v>385</v>
      </c>
      <c r="C481" s="77">
        <v>11</v>
      </c>
      <c r="D481" s="77">
        <v>23</v>
      </c>
      <c r="E481" s="77">
        <v>2014</v>
      </c>
      <c r="F481" s="77" t="s">
        <v>182</v>
      </c>
      <c r="G481" s="77" t="s">
        <v>1601</v>
      </c>
      <c r="H481" s="77" t="s">
        <v>1602</v>
      </c>
      <c r="I481" s="158"/>
      <c r="J481" s="78">
        <v>35649.504959083621</v>
      </c>
      <c r="K481" s="78">
        <v>454.73035225587068</v>
      </c>
      <c r="L481" s="78">
        <v>450.3303389989843</v>
      </c>
      <c r="M481" s="78">
        <v>13233.755977189079</v>
      </c>
      <c r="N481" s="78">
        <v>10260.280453490939</v>
      </c>
      <c r="O481" s="78">
        <v>7262.0802921805689</v>
      </c>
      <c r="P481" s="78">
        <v>4215.676896468658</v>
      </c>
      <c r="Q481" s="78">
        <v>555.88441627449595</v>
      </c>
      <c r="R481" s="78">
        <v>404.71237122680338</v>
      </c>
      <c r="S481" s="78">
        <v>683.20268076667685</v>
      </c>
      <c r="T481" s="79"/>
      <c r="U481" s="78">
        <v>4383132852</v>
      </c>
      <c r="V481" s="78">
        <v>220045</v>
      </c>
      <c r="W481" s="78">
        <v>9448</v>
      </c>
      <c r="X481" s="78">
        <v>2841150</v>
      </c>
      <c r="Y481" s="78">
        <v>3130046</v>
      </c>
      <c r="Z481" s="78">
        <v>4178995</v>
      </c>
      <c r="AA481" s="78">
        <v>839554</v>
      </c>
      <c r="AB481" s="78">
        <v>7489946</v>
      </c>
      <c r="AC481" s="78">
        <v>67300858</v>
      </c>
      <c r="AD481" s="78">
        <v>683.20268076667696</v>
      </c>
      <c r="AE481" s="79"/>
      <c r="AF481" s="78"/>
      <c r="AG481" s="78"/>
      <c r="AH481" s="78"/>
      <c r="AI481" s="78"/>
      <c r="AJ481" s="78"/>
      <c r="AK481" s="78"/>
      <c r="AL481" s="78"/>
      <c r="AM481" s="78"/>
      <c r="AN481" s="78"/>
      <c r="AO481" s="78"/>
      <c r="AP481" s="78"/>
      <c r="AQ481" s="79"/>
      <c r="AR481" s="78">
        <v>134500</v>
      </c>
      <c r="AS481" s="78">
        <v>18456</v>
      </c>
      <c r="AT481" s="78">
        <v>15</v>
      </c>
      <c r="AU481" s="78">
        <v>2</v>
      </c>
      <c r="AV481" s="78">
        <v>0</v>
      </c>
      <c r="AW481" s="78">
        <v>14</v>
      </c>
      <c r="AX481" s="78"/>
      <c r="AY481" s="79"/>
      <c r="AZ481" s="78">
        <v>554537.29999999993</v>
      </c>
      <c r="BA481" s="78">
        <v>704548.4</v>
      </c>
      <c r="BB481" s="78">
        <v>65960</v>
      </c>
      <c r="BC481" s="78">
        <v>1045.5999999999999</v>
      </c>
      <c r="BD481" s="78">
        <v>0</v>
      </c>
      <c r="BE481" s="78">
        <v>80251.100000000006</v>
      </c>
      <c r="BF481" s="78"/>
      <c r="BG481" s="79"/>
      <c r="BH481" s="78">
        <v>4.2309999999999999</v>
      </c>
      <c r="BI481" s="78">
        <v>0</v>
      </c>
      <c r="BJ481" s="78">
        <v>33952.542999999998</v>
      </c>
      <c r="BK481" s="78">
        <v>4189.7169999999996</v>
      </c>
      <c r="BL481" s="78">
        <v>2907.9679999999998</v>
      </c>
      <c r="BM481" s="78">
        <v>0</v>
      </c>
      <c r="BN481" s="79"/>
      <c r="BO481" s="78">
        <v>1</v>
      </c>
      <c r="BP481" s="78">
        <v>0</v>
      </c>
      <c r="BQ481" s="78">
        <v>749</v>
      </c>
      <c r="BR481" s="78">
        <v>25</v>
      </c>
      <c r="BS481" s="78">
        <v>309</v>
      </c>
      <c r="BT481" s="78">
        <v>0</v>
      </c>
      <c r="BU481"/>
      <c r="BV481" s="77">
        <v>38249.921000000002</v>
      </c>
      <c r="BW481" s="77">
        <v>414.55700000000002</v>
      </c>
      <c r="BX481" s="77">
        <v>2017.72</v>
      </c>
      <c r="BY481" s="77">
        <v>20.472000000000001</v>
      </c>
      <c r="BZ481" s="77">
        <v>283.00400000000002</v>
      </c>
      <c r="CA481" s="77">
        <v>20.036000000000001</v>
      </c>
      <c r="CB481" s="77">
        <v>25.582999999999998</v>
      </c>
      <c r="CC481" s="77">
        <v>23.166</v>
      </c>
      <c r="CD481" s="77">
        <v>0</v>
      </c>
    </row>
    <row r="482" spans="1:82">
      <c r="A482" s="77" t="s">
        <v>2061</v>
      </c>
      <c r="B482" s="77">
        <v>386</v>
      </c>
      <c r="C482" s="77">
        <v>12</v>
      </c>
      <c r="D482" s="77">
        <v>23</v>
      </c>
      <c r="E482" s="77">
        <v>2015</v>
      </c>
      <c r="F482" s="77" t="s">
        <v>183</v>
      </c>
      <c r="G482" s="1029" t="s">
        <v>1601</v>
      </c>
      <c r="H482" s="77" t="s">
        <v>1602</v>
      </c>
      <c r="I482" s="158"/>
      <c r="J482" s="78">
        <v>32673.53022519709</v>
      </c>
      <c r="K482" s="78">
        <v>440.92529338632721</v>
      </c>
      <c r="L482" s="78">
        <v>529.22170219080067</v>
      </c>
      <c r="M482" s="78">
        <v>12615.015922755019</v>
      </c>
      <c r="N482" s="78">
        <v>9348.6785419293101</v>
      </c>
      <c r="O482" s="78">
        <v>7247.7887127342265</v>
      </c>
      <c r="P482" s="78">
        <v>4211.4042544113117</v>
      </c>
      <c r="Q482" s="78">
        <v>545.60557595889202</v>
      </c>
      <c r="R482" s="78">
        <v>379.39610734783599</v>
      </c>
      <c r="S482" s="78">
        <v>693.19111040414248</v>
      </c>
      <c r="T482" s="79"/>
      <c r="U482" s="78">
        <v>4604650058</v>
      </c>
      <c r="V482" s="78">
        <v>220045</v>
      </c>
      <c r="W482" s="78">
        <v>9448</v>
      </c>
      <c r="X482" s="78">
        <v>2841150</v>
      </c>
      <c r="Y482" s="78">
        <v>3171435</v>
      </c>
      <c r="Z482" s="78">
        <v>4210910</v>
      </c>
      <c r="AA482" s="78">
        <v>838041</v>
      </c>
      <c r="AB482" s="78">
        <v>7509636</v>
      </c>
      <c r="AC482" s="78">
        <v>64851573.999999993</v>
      </c>
      <c r="AD482" s="78">
        <v>693.19111040414248</v>
      </c>
      <c r="AE482" s="79"/>
      <c r="AF482" s="78">
        <v>24297287137.627289</v>
      </c>
      <c r="AG482" s="78">
        <v>365832616.16690248</v>
      </c>
      <c r="AH482" s="78">
        <v>107220725.70283639</v>
      </c>
      <c r="AI482" s="78">
        <v>17076127579.07513</v>
      </c>
      <c r="AJ482" s="78">
        <v>13879706032.57016</v>
      </c>
      <c r="AK482" s="78"/>
      <c r="AL482" s="78"/>
      <c r="AM482" s="78">
        <v>1029164112.061783</v>
      </c>
      <c r="AN482" s="78"/>
      <c r="AO482" s="78"/>
      <c r="AP482" s="78">
        <v>56755338203.204102</v>
      </c>
      <c r="AQ482" s="79"/>
      <c r="AR482" s="78">
        <v>148723</v>
      </c>
      <c r="AS482" s="78">
        <v>26585</v>
      </c>
      <c r="AT482" s="78">
        <v>15</v>
      </c>
      <c r="AU482" s="78">
        <v>5</v>
      </c>
      <c r="AV482" s="78">
        <v>0</v>
      </c>
      <c r="AW482" s="78">
        <v>13</v>
      </c>
      <c r="AX482" s="78"/>
      <c r="AY482" s="79"/>
      <c r="AZ482" s="78">
        <v>623207.50000000035</v>
      </c>
      <c r="BA482" s="78">
        <v>1046661.4</v>
      </c>
      <c r="BB482" s="78">
        <v>65960</v>
      </c>
      <c r="BC482" s="78">
        <v>1292.9000000000001</v>
      </c>
      <c r="BD482" s="78">
        <v>0</v>
      </c>
      <c r="BE482" s="78">
        <v>81856.100000000006</v>
      </c>
      <c r="BF482" s="78"/>
      <c r="BG482" s="79"/>
      <c r="BH482" s="78">
        <v>0</v>
      </c>
      <c r="BI482" s="78">
        <v>0</v>
      </c>
      <c r="BJ482" s="78">
        <v>31910.9879</v>
      </c>
      <c r="BK482" s="78">
        <v>4144.1130000000003</v>
      </c>
      <c r="BL482" s="78">
        <v>2687.7290000000003</v>
      </c>
      <c r="BM482" s="78">
        <v>0</v>
      </c>
      <c r="BN482" s="79"/>
      <c r="BO482" s="78">
        <v>0</v>
      </c>
      <c r="BP482" s="78">
        <v>0</v>
      </c>
      <c r="BQ482" s="78">
        <v>740</v>
      </c>
      <c r="BR482" s="78">
        <v>24</v>
      </c>
      <c r="BS482" s="78">
        <v>304</v>
      </c>
      <c r="BT482" s="78">
        <v>0</v>
      </c>
      <c r="BU482"/>
      <c r="BV482" s="77">
        <v>36203.974900000001</v>
      </c>
      <c r="BW482" s="77">
        <v>389.25400000000002</v>
      </c>
      <c r="BX482" s="77">
        <v>1822.2470000000001</v>
      </c>
      <c r="BY482" s="77">
        <v>22.84</v>
      </c>
      <c r="BZ482" s="77">
        <v>239.14</v>
      </c>
      <c r="CA482" s="77">
        <v>18.097999999999999</v>
      </c>
      <c r="CB482" s="77">
        <v>29.565000000000001</v>
      </c>
      <c r="CC482" s="77">
        <v>17.710999999999999</v>
      </c>
      <c r="CD482" s="77">
        <v>0</v>
      </c>
    </row>
    <row r="483" spans="1:82">
      <c r="A483" s="77" t="s">
        <v>2062</v>
      </c>
      <c r="B483" s="77">
        <v>387</v>
      </c>
      <c r="C483" s="77">
        <v>13</v>
      </c>
      <c r="D483" s="77">
        <v>23</v>
      </c>
      <c r="E483" s="77">
        <v>2016</v>
      </c>
      <c r="F483" s="77" t="s">
        <v>156</v>
      </c>
      <c r="G483" s="1029" t="s">
        <v>1601</v>
      </c>
      <c r="H483" s="77" t="s">
        <v>1602</v>
      </c>
      <c r="I483" s="158"/>
      <c r="J483" s="78">
        <v>34375.621662999729</v>
      </c>
      <c r="K483" s="78">
        <v>443.74229224153572</v>
      </c>
      <c r="L483" s="78">
        <v>560.33525742279323</v>
      </c>
      <c r="M483" s="78">
        <v>10944.087579078674</v>
      </c>
      <c r="N483" s="78">
        <v>9335.2709318853467</v>
      </c>
      <c r="O483" s="78">
        <v>7229.5025895263125</v>
      </c>
      <c r="P483" s="78">
        <v>4163.6331741739932</v>
      </c>
      <c r="Q483" s="78">
        <v>532.01674977447112</v>
      </c>
      <c r="R483" s="78">
        <v>367.84412564067367</v>
      </c>
      <c r="S483" s="78">
        <v>729.80944186799843</v>
      </c>
      <c r="T483" s="79"/>
      <c r="U483" s="78">
        <v>4490812806</v>
      </c>
      <c r="V483" s="78">
        <v>220045</v>
      </c>
      <c r="W483" s="78">
        <v>9448</v>
      </c>
      <c r="X483" s="78">
        <v>2841150</v>
      </c>
      <c r="Y483" s="78">
        <v>3214669</v>
      </c>
      <c r="Z483" s="78">
        <v>4251919</v>
      </c>
      <c r="AA483" s="78">
        <v>856940</v>
      </c>
      <c r="AB483" s="78">
        <v>7532231</v>
      </c>
      <c r="AC483" s="78">
        <v>62824155.793115757</v>
      </c>
      <c r="AD483" s="78">
        <v>729.80944186799843</v>
      </c>
      <c r="AE483" s="79"/>
      <c r="AF483" s="78">
        <v>24203086773.565151</v>
      </c>
      <c r="AG483" s="78">
        <v>347409555.6671316</v>
      </c>
      <c r="AH483" s="78">
        <v>86234092.626814172</v>
      </c>
      <c r="AI483" s="78">
        <v>16930165982.931829</v>
      </c>
      <c r="AJ483" s="78">
        <v>13383590982.37499</v>
      </c>
      <c r="AK483" s="78"/>
      <c r="AL483" s="78"/>
      <c r="AM483" s="78">
        <v>1033062627.279212</v>
      </c>
      <c r="AN483" s="78"/>
      <c r="AO483" s="78"/>
      <c r="AP483" s="78">
        <v>55983550014.445129</v>
      </c>
      <c r="AQ483" s="79"/>
      <c r="AR483" s="78">
        <v>162088</v>
      </c>
      <c r="AS483" s="78">
        <v>31887</v>
      </c>
      <c r="AT483" s="78">
        <v>17</v>
      </c>
      <c r="AU483" s="78">
        <v>6</v>
      </c>
      <c r="AV483" s="78">
        <v>0</v>
      </c>
      <c r="AW483" s="78">
        <v>17</v>
      </c>
      <c r="AX483" s="78"/>
      <c r="AY483" s="79"/>
      <c r="AZ483" s="78">
        <v>688376.79999999981</v>
      </c>
      <c r="BA483" s="78">
        <v>1253186.5</v>
      </c>
      <c r="BB483" s="78">
        <v>65988.800000000003</v>
      </c>
      <c r="BC483" s="78">
        <v>2272.9</v>
      </c>
      <c r="BD483" s="78">
        <v>0</v>
      </c>
      <c r="BE483" s="78">
        <v>84035.1</v>
      </c>
      <c r="BF483" s="78"/>
      <c r="BG483" s="79"/>
      <c r="BH483" s="78">
        <v>0</v>
      </c>
      <c r="BI483" s="78">
        <v>0</v>
      </c>
      <c r="BJ483" s="78">
        <v>33474.388299999999</v>
      </c>
      <c r="BK483" s="78">
        <v>4228.5190000000002</v>
      </c>
      <c r="BL483" s="78">
        <v>2739.3114999999998</v>
      </c>
      <c r="BM483" s="78">
        <v>0</v>
      </c>
      <c r="BN483" s="79"/>
      <c r="BO483" s="78">
        <v>0</v>
      </c>
      <c r="BP483" s="78">
        <v>0</v>
      </c>
      <c r="BQ483" s="78">
        <v>750</v>
      </c>
      <c r="BR483" s="78">
        <v>25</v>
      </c>
      <c r="BS483" s="78">
        <v>309</v>
      </c>
      <c r="BT483" s="78">
        <v>0</v>
      </c>
      <c r="BU483"/>
      <c r="BV483" s="77">
        <v>37720.611799999999</v>
      </c>
      <c r="BW483" s="77">
        <v>440.14600000000002</v>
      </c>
      <c r="BX483" s="77">
        <v>1907.1189999999999</v>
      </c>
      <c r="BY483" s="77">
        <v>28.552</v>
      </c>
      <c r="BZ483" s="77">
        <v>282.89999999999998</v>
      </c>
      <c r="CA483" s="77">
        <v>25.457999999999998</v>
      </c>
      <c r="CB483" s="77">
        <v>21.686</v>
      </c>
      <c r="CC483" s="77">
        <v>15.746</v>
      </c>
      <c r="CD483" s="77">
        <v>0</v>
      </c>
    </row>
    <row r="484" spans="1:82">
      <c r="A484" s="77" t="s">
        <v>2063</v>
      </c>
      <c r="B484" s="77">
        <v>388</v>
      </c>
      <c r="C484" s="77">
        <v>14</v>
      </c>
      <c r="D484" s="77">
        <v>23</v>
      </c>
      <c r="E484" s="77">
        <v>2017</v>
      </c>
      <c r="F484" s="77" t="s">
        <v>157</v>
      </c>
      <c r="G484" s="77" t="s">
        <v>1601</v>
      </c>
      <c r="H484" s="77" t="s">
        <v>1602</v>
      </c>
      <c r="I484" s="158"/>
      <c r="J484" s="78">
        <v>33742.777177340475</v>
      </c>
      <c r="K484" s="78">
        <v>453.04195683838878</v>
      </c>
      <c r="L484" s="78">
        <v>521.25977077270056</v>
      </c>
      <c r="M484" s="78">
        <v>10845.906214272947</v>
      </c>
      <c r="N484" s="78">
        <v>9677.9090506976154</v>
      </c>
      <c r="O484" s="78">
        <v>7177.1249361528389</v>
      </c>
      <c r="P484" s="78">
        <v>4140.2851654736041</v>
      </c>
      <c r="Q484" s="78">
        <v>515.81138768054905</v>
      </c>
      <c r="R484" s="78">
        <v>366.12349988740579</v>
      </c>
      <c r="S484" s="78">
        <v>762.84840044914506</v>
      </c>
      <c r="T484" s="79"/>
      <c r="U484" s="78">
        <v>4696805502</v>
      </c>
      <c r="V484" s="78">
        <v>220045</v>
      </c>
      <c r="W484" s="78">
        <v>9448</v>
      </c>
      <c r="X484" s="78">
        <v>2841150</v>
      </c>
      <c r="Y484" s="78">
        <v>3257903</v>
      </c>
      <c r="Z484" s="78">
        <v>4291135</v>
      </c>
      <c r="AA484" s="78">
        <v>857567</v>
      </c>
      <c r="AB484" s="78">
        <v>7551840</v>
      </c>
      <c r="AC484" s="78">
        <v>63771020.999999993</v>
      </c>
      <c r="AD484" s="78">
        <v>762.84840044914506</v>
      </c>
      <c r="AE484" s="79"/>
      <c r="AF484" s="78">
        <v>25341482265.5928</v>
      </c>
      <c r="AG484" s="78">
        <v>359556963.26685357</v>
      </c>
      <c r="AH484" s="78">
        <v>109894535.57742549</v>
      </c>
      <c r="AI484" s="78">
        <v>17202933533.212448</v>
      </c>
      <c r="AJ484" s="78">
        <v>14320433832.583269</v>
      </c>
      <c r="AK484" s="78"/>
      <c r="AL484" s="78"/>
      <c r="AM484" s="78">
        <v>1037372715.487692</v>
      </c>
      <c r="AN484" s="78"/>
      <c r="AO484" s="78"/>
      <c r="AP484" s="78">
        <v>58371673845.72049</v>
      </c>
      <c r="AQ484" s="79"/>
      <c r="AR484" s="78">
        <v>173034</v>
      </c>
      <c r="AS484" s="78">
        <v>35625</v>
      </c>
      <c r="AT484" s="78">
        <v>22</v>
      </c>
      <c r="AU484" s="78">
        <v>9</v>
      </c>
      <c r="AV484" s="78">
        <v>0</v>
      </c>
      <c r="AW484" s="78">
        <v>21</v>
      </c>
      <c r="AX484" s="78"/>
      <c r="AY484" s="79"/>
      <c r="AZ484" s="78">
        <v>741903.39999999979</v>
      </c>
      <c r="BA484" s="78">
        <v>1391780.5</v>
      </c>
      <c r="BB484" s="78">
        <v>66086</v>
      </c>
      <c r="BC484" s="78">
        <v>2366.1999999999998</v>
      </c>
      <c r="BD484" s="78">
        <v>0</v>
      </c>
      <c r="BE484" s="78">
        <v>175085</v>
      </c>
      <c r="BF484" s="78"/>
      <c r="BG484" s="79"/>
      <c r="BH484" s="78">
        <v>0</v>
      </c>
      <c r="BI484" s="78">
        <v>0</v>
      </c>
      <c r="BJ484" s="78">
        <v>33622.65</v>
      </c>
      <c r="BK484" s="78">
        <v>4111.7910000000002</v>
      </c>
      <c r="BL484" s="78">
        <v>2965.5920000000001</v>
      </c>
      <c r="BM484" s="78">
        <v>0</v>
      </c>
      <c r="BN484" s="79"/>
      <c r="BO484" s="78">
        <v>0</v>
      </c>
      <c r="BP484" s="78">
        <v>0</v>
      </c>
      <c r="BQ484" s="78">
        <v>747</v>
      </c>
      <c r="BR484" s="78">
        <v>28</v>
      </c>
      <c r="BS484" s="78">
        <v>312</v>
      </c>
      <c r="BT484" s="78">
        <v>0</v>
      </c>
      <c r="BU484"/>
      <c r="BV484" s="77">
        <v>37865.142999999996</v>
      </c>
      <c r="BW484" s="77">
        <v>418.43400000000003</v>
      </c>
      <c r="BX484" s="77">
        <v>2046.249</v>
      </c>
      <c r="BY484" s="77">
        <v>25.106000000000002</v>
      </c>
      <c r="BZ484" s="77">
        <v>286.77100000000002</v>
      </c>
      <c r="CA484" s="77">
        <v>30.349</v>
      </c>
      <c r="CB484" s="77">
        <v>20.134</v>
      </c>
      <c r="CC484" s="77">
        <v>7.8470000000000004</v>
      </c>
      <c r="CD484" s="77">
        <v>0</v>
      </c>
    </row>
    <row r="485" spans="1:82">
      <c r="A485" s="77" t="s">
        <v>2064</v>
      </c>
      <c r="B485" s="77">
        <v>389</v>
      </c>
      <c r="C485" s="77">
        <v>15</v>
      </c>
      <c r="D485" s="77">
        <v>23</v>
      </c>
      <c r="E485" s="77">
        <v>2018</v>
      </c>
      <c r="F485" s="77" t="s">
        <v>184</v>
      </c>
      <c r="G485" s="77" t="s">
        <v>1601</v>
      </c>
      <c r="H485" s="77" t="s">
        <v>1602</v>
      </c>
      <c r="I485" s="158"/>
      <c r="J485" s="78">
        <v>33541.22050490266</v>
      </c>
      <c r="K485" s="78">
        <v>422.96000977074505</v>
      </c>
      <c r="L485" s="78">
        <v>485.41605999232866</v>
      </c>
      <c r="M485" s="78">
        <v>11014.644993700773</v>
      </c>
      <c r="N485" s="78">
        <v>8892.547660128439</v>
      </c>
      <c r="O485" s="78">
        <v>7082.6819590819132</v>
      </c>
      <c r="P485" s="78">
        <v>4121.7810186463175</v>
      </c>
      <c r="Q485" s="78">
        <v>479.49558919872101</v>
      </c>
      <c r="R485" s="78">
        <v>383.74895051626362</v>
      </c>
      <c r="S485" s="78">
        <v>824.63035962877836</v>
      </c>
      <c r="T485" s="79"/>
      <c r="U485" s="78">
        <v>4872204087</v>
      </c>
      <c r="V485" s="78">
        <v>220045</v>
      </c>
      <c r="W485" s="78">
        <v>9448</v>
      </c>
      <c r="X485" s="78">
        <v>2841150</v>
      </c>
      <c r="Y485" s="78">
        <v>3300066</v>
      </c>
      <c r="Z485" s="78">
        <v>4315752</v>
      </c>
      <c r="AA485" s="78">
        <v>862318</v>
      </c>
      <c r="AB485" s="78">
        <v>7565309</v>
      </c>
      <c r="AC485" s="78">
        <v>66579045</v>
      </c>
      <c r="AD485" s="78">
        <v>824.63035962877836</v>
      </c>
      <c r="AE485" s="79"/>
      <c r="AF485" s="78">
        <v>25343829891.396561</v>
      </c>
      <c r="AG485" s="78">
        <v>319431536.37554568</v>
      </c>
      <c r="AH485" s="78">
        <v>103637398.9774197</v>
      </c>
      <c r="AI485" s="78">
        <v>16598769324.53228</v>
      </c>
      <c r="AJ485" s="78">
        <v>12994764967.624491</v>
      </c>
      <c r="AK485" s="78"/>
      <c r="AL485" s="78"/>
      <c r="AM485" s="78">
        <v>1041373186.726833</v>
      </c>
      <c r="AN485" s="78"/>
      <c r="AO485" s="78"/>
      <c r="AP485" s="78">
        <v>56401806305.633125</v>
      </c>
      <c r="AQ485" s="79"/>
      <c r="AR485" s="78">
        <v>189613</v>
      </c>
      <c r="AS485" s="78">
        <v>39879</v>
      </c>
      <c r="AT485" s="78">
        <v>30</v>
      </c>
      <c r="AU485" s="78">
        <v>12</v>
      </c>
      <c r="AV485" s="78">
        <v>0</v>
      </c>
      <c r="AW485" s="78">
        <v>23</v>
      </c>
      <c r="AX485" s="78"/>
      <c r="AY485" s="79"/>
      <c r="AZ485" s="78">
        <v>819185.60000000009</v>
      </c>
      <c r="BA485" s="78">
        <v>1540460.9</v>
      </c>
      <c r="BB485" s="78">
        <v>66232</v>
      </c>
      <c r="BC485" s="78">
        <v>3476.6</v>
      </c>
      <c r="BD485" s="78">
        <v>0</v>
      </c>
      <c r="BE485" s="78">
        <v>206478.7</v>
      </c>
      <c r="BF485" s="78"/>
      <c r="BG485" s="79"/>
      <c r="BH485" s="78">
        <v>0</v>
      </c>
      <c r="BI485" s="78">
        <v>0</v>
      </c>
      <c r="BJ485" s="78">
        <v>32834.021999999997</v>
      </c>
      <c r="BK485" s="78">
        <v>4242.4210000000003</v>
      </c>
      <c r="BL485" s="78">
        <v>2890.0060000000003</v>
      </c>
      <c r="BM485" s="78">
        <v>0</v>
      </c>
      <c r="BN485" s="79"/>
      <c r="BO485" s="78">
        <v>0</v>
      </c>
      <c r="BP485" s="78">
        <v>0</v>
      </c>
      <c r="BQ485" s="78">
        <v>742</v>
      </c>
      <c r="BR485" s="78">
        <v>28</v>
      </c>
      <c r="BS485" s="78">
        <v>310</v>
      </c>
      <c r="BT485" s="78">
        <v>0</v>
      </c>
      <c r="BU485"/>
      <c r="BV485" s="77">
        <v>37165.714</v>
      </c>
      <c r="BW485" s="77">
        <v>338.42</v>
      </c>
      <c r="BX485" s="77">
        <v>2040.06</v>
      </c>
      <c r="BY485" s="77">
        <v>33.136000000000003</v>
      </c>
      <c r="BZ485" s="77">
        <v>320.92099999999999</v>
      </c>
      <c r="CA485" s="77">
        <v>43.128999999999998</v>
      </c>
      <c r="CB485" s="77">
        <v>19.306000000000001</v>
      </c>
      <c r="CC485" s="77">
        <v>5.7629999999999999</v>
      </c>
      <c r="CD485" s="77">
        <v>0</v>
      </c>
    </row>
    <row r="486" spans="1:82">
      <c r="A486" s="77" t="s">
        <v>2065</v>
      </c>
      <c r="B486" s="77">
        <v>390</v>
      </c>
      <c r="C486" s="77">
        <v>16</v>
      </c>
      <c r="D486" s="77">
        <v>23</v>
      </c>
      <c r="E486" s="77">
        <v>2019</v>
      </c>
      <c r="F486" s="77" t="s">
        <v>159</v>
      </c>
      <c r="G486" s="77" t="s">
        <v>1601</v>
      </c>
      <c r="H486" s="77" t="s">
        <v>1602</v>
      </c>
      <c r="I486" s="158"/>
      <c r="J486" s="78">
        <v>31526.959839056697</v>
      </c>
      <c r="K486" s="78">
        <v>379.49105099877232</v>
      </c>
      <c r="L486" s="78">
        <v>488.02517127590608</v>
      </c>
      <c r="M486" s="78">
        <v>10499.795861759527</v>
      </c>
      <c r="N486" s="78">
        <v>8746.1072693680708</v>
      </c>
      <c r="O486" s="78">
        <v>6911.9469646375519</v>
      </c>
      <c r="P486" s="78">
        <v>4075.5794190459756</v>
      </c>
      <c r="Q486" s="78">
        <v>467.48761946196402</v>
      </c>
      <c r="R486" s="78">
        <v>381.68061432855058</v>
      </c>
      <c r="S486" s="78">
        <v>804.94527044648362</v>
      </c>
      <c r="T486" s="79"/>
      <c r="U486" s="78">
        <v>4792438976</v>
      </c>
      <c r="V486" s="78">
        <v>220045</v>
      </c>
      <c r="W486" s="78">
        <v>9448</v>
      </c>
      <c r="X486" s="78">
        <v>2841150</v>
      </c>
      <c r="Y486" s="78">
        <v>3343924</v>
      </c>
      <c r="Z486" s="78">
        <v>4327342</v>
      </c>
      <c r="AA486" s="78">
        <v>846270</v>
      </c>
      <c r="AB486" s="78">
        <v>7575530</v>
      </c>
      <c r="AC486" s="78">
        <v>67304804</v>
      </c>
      <c r="AD486" s="78">
        <v>804.94527044648385</v>
      </c>
      <c r="AE486" s="79"/>
      <c r="AF486" s="78">
        <v>24224717818.468338</v>
      </c>
      <c r="AG486" s="78">
        <v>307971598.689596</v>
      </c>
      <c r="AH486" s="78">
        <v>111314983.1754674</v>
      </c>
      <c r="AI486" s="78">
        <v>17136138620.921</v>
      </c>
      <c r="AJ486" s="78">
        <v>14245681984.447081</v>
      </c>
      <c r="AK486" s="78">
        <v>0</v>
      </c>
      <c r="AL486" s="78">
        <v>0</v>
      </c>
      <c r="AM486" s="78">
        <v>1031730157.4406931</v>
      </c>
      <c r="AN486" s="78">
        <v>0</v>
      </c>
      <c r="AO486" s="78">
        <v>0</v>
      </c>
      <c r="AP486" s="78">
        <v>57057555163.142181</v>
      </c>
      <c r="AQ486" s="79"/>
      <c r="AR486" s="78">
        <v>198365</v>
      </c>
      <c r="AS486" s="78">
        <v>43293</v>
      </c>
      <c r="AT486" s="78">
        <v>32</v>
      </c>
      <c r="AU486" s="78">
        <v>13</v>
      </c>
      <c r="AV486" s="78">
        <v>0</v>
      </c>
      <c r="AW486" s="78">
        <v>27</v>
      </c>
      <c r="AX486" s="78"/>
      <c r="AY486" s="79"/>
      <c r="AZ486" s="78">
        <v>867902.10000000056</v>
      </c>
      <c r="BA486" s="78">
        <v>1715424.2</v>
      </c>
      <c r="BB486" s="78">
        <v>64790.8</v>
      </c>
      <c r="BC486" s="78">
        <v>3503.4</v>
      </c>
      <c r="BD486" s="78">
        <v>0</v>
      </c>
      <c r="BE486" s="78">
        <v>371579.31000000011</v>
      </c>
      <c r="BF486" s="78"/>
      <c r="BG486" s="79"/>
      <c r="BH486" s="78">
        <v>0</v>
      </c>
      <c r="BI486" s="78">
        <v>52.997999999999998</v>
      </c>
      <c r="BJ486" s="78">
        <v>30852.588367100001</v>
      </c>
      <c r="BK486" s="78">
        <v>4744.9009999999998</v>
      </c>
      <c r="BL486" s="78">
        <v>2609.9239999999995</v>
      </c>
      <c r="BM486" s="78">
        <v>0</v>
      </c>
      <c r="BN486" s="79"/>
      <c r="BO486" s="78">
        <v>0</v>
      </c>
      <c r="BP486" s="78">
        <v>2</v>
      </c>
      <c r="BQ486" s="78">
        <v>739</v>
      </c>
      <c r="BR486" s="78">
        <v>28</v>
      </c>
      <c r="BS486" s="78">
        <v>288</v>
      </c>
      <c r="BT486" s="78">
        <v>0</v>
      </c>
      <c r="BU486"/>
      <c r="BV486" s="77">
        <v>35622.445367100001</v>
      </c>
      <c r="BW486" s="77">
        <v>336.36799999999999</v>
      </c>
      <c r="BX486" s="77">
        <v>1878.547</v>
      </c>
      <c r="BY486" s="77">
        <v>38.954999999999998</v>
      </c>
      <c r="BZ486" s="77">
        <v>334.32100000000003</v>
      </c>
      <c r="CA486" s="77">
        <v>26.044</v>
      </c>
      <c r="CB486" s="77">
        <v>20.305</v>
      </c>
      <c r="CC486" s="77">
        <v>3.4260000000000002</v>
      </c>
      <c r="CD486" s="77">
        <v>0</v>
      </c>
    </row>
    <row r="487" spans="1:82">
      <c r="A487" s="77" t="s">
        <v>2066</v>
      </c>
      <c r="B487" s="77">
        <v>391</v>
      </c>
      <c r="C487" s="77">
        <v>17</v>
      </c>
      <c r="D487" s="77">
        <v>23</v>
      </c>
      <c r="E487" s="77">
        <v>2020</v>
      </c>
      <c r="F487" s="77" t="s">
        <v>160</v>
      </c>
      <c r="G487" s="77" t="s">
        <v>1601</v>
      </c>
      <c r="H487" s="77" t="s">
        <v>1602</v>
      </c>
      <c r="I487" s="158"/>
      <c r="J487" s="78">
        <v>29519.752385029307</v>
      </c>
      <c r="K487" s="78">
        <v>402.84586556874041</v>
      </c>
      <c r="L487" s="78">
        <v>535.34228949954024</v>
      </c>
      <c r="M487" s="78">
        <v>9549.0260682272983</v>
      </c>
      <c r="N487" s="78">
        <v>8726.9318586333284</v>
      </c>
      <c r="O487" s="78">
        <v>6067.5854491084729</v>
      </c>
      <c r="P487" s="78">
        <v>3853.7487516520291</v>
      </c>
      <c r="Q487" s="78">
        <v>445.67656119984002</v>
      </c>
      <c r="R487" s="78">
        <v>348.04691279653542</v>
      </c>
      <c r="S487" s="78">
        <v>857.72237156486756</v>
      </c>
      <c r="T487" s="79"/>
      <c r="U487" s="78">
        <v>4398796536</v>
      </c>
      <c r="V487" s="78">
        <v>217781</v>
      </c>
      <c r="W487" s="78">
        <v>11467</v>
      </c>
      <c r="X487" s="78">
        <v>2918892</v>
      </c>
      <c r="Y487" s="78">
        <v>3369137</v>
      </c>
      <c r="Z487" s="78">
        <v>4335733</v>
      </c>
      <c r="AA487" s="78">
        <v>850537</v>
      </c>
      <c r="AB487" s="78">
        <v>7558872</v>
      </c>
      <c r="AC487" s="78">
        <v>61698195</v>
      </c>
      <c r="AD487" s="78">
        <v>857.72237156486756</v>
      </c>
      <c r="AE487" s="79"/>
      <c r="AF487" s="78">
        <v>23011235494.680653</v>
      </c>
      <c r="AG487" s="78">
        <v>310699043.62697625</v>
      </c>
      <c r="AH487" s="78">
        <v>128651682.36021949</v>
      </c>
      <c r="AI487" s="78">
        <v>16256616283.634939</v>
      </c>
      <c r="AJ487" s="78">
        <v>14792763945.36939</v>
      </c>
      <c r="AK487" s="78">
        <v>0</v>
      </c>
      <c r="AL487" s="78">
        <v>0</v>
      </c>
      <c r="AM487" s="78">
        <v>986516776.81951225</v>
      </c>
      <c r="AN487" s="78">
        <v>0</v>
      </c>
      <c r="AO487" s="78">
        <v>0</v>
      </c>
      <c r="AP487" s="78">
        <v>55486483226.491692</v>
      </c>
      <c r="AQ487" s="79"/>
      <c r="AR487" s="78">
        <v>211489</v>
      </c>
      <c r="AS487" s="78">
        <v>44575</v>
      </c>
      <c r="AT487" s="78">
        <v>33</v>
      </c>
      <c r="AU487" s="78">
        <v>14</v>
      </c>
      <c r="AV487" s="78">
        <v>0</v>
      </c>
      <c r="AW487" s="78">
        <v>30</v>
      </c>
      <c r="AX487" s="78"/>
      <c r="AY487" s="79"/>
      <c r="AZ487" s="78">
        <v>938264.59999999986</v>
      </c>
      <c r="BA487" s="78">
        <v>1803281.300000001</v>
      </c>
      <c r="BB487" s="78">
        <v>64810.3</v>
      </c>
      <c r="BC487" s="78">
        <v>3538</v>
      </c>
      <c r="BD487" s="78">
        <v>0</v>
      </c>
      <c r="BE487" s="78">
        <v>385094.76500000001</v>
      </c>
      <c r="BF487" s="78"/>
      <c r="BG487" s="79"/>
      <c r="BH487" s="78">
        <v>0</v>
      </c>
      <c r="BI487" s="78">
        <v>0</v>
      </c>
      <c r="BJ487" s="78">
        <v>28750.518</v>
      </c>
      <c r="BK487" s="78">
        <v>3880.1210000000001</v>
      </c>
      <c r="BL487" s="78">
        <v>2472.3910000000001</v>
      </c>
      <c r="BM487" s="78">
        <v>0</v>
      </c>
      <c r="BN487" s="79"/>
      <c r="BO487" s="78">
        <v>0</v>
      </c>
      <c r="BP487" s="78">
        <v>0</v>
      </c>
      <c r="BQ487" s="78">
        <v>728</v>
      </c>
      <c r="BR487" s="78">
        <v>28</v>
      </c>
      <c r="BS487" s="78">
        <v>291</v>
      </c>
      <c r="BT487" s="78">
        <v>0</v>
      </c>
      <c r="BU487"/>
      <c r="BV487" s="77">
        <v>32470.232</v>
      </c>
      <c r="BW487" s="77">
        <v>339.89699999999999</v>
      </c>
      <c r="BX487" s="77">
        <v>1852.627</v>
      </c>
      <c r="BY487" s="77">
        <v>34.106999999999999</v>
      </c>
      <c r="BZ487" s="77">
        <v>360.82799999999997</v>
      </c>
      <c r="CA487" s="77">
        <v>25.302</v>
      </c>
      <c r="CB487" s="77">
        <v>15.372</v>
      </c>
      <c r="CC487" s="77">
        <v>4.665</v>
      </c>
      <c r="CD487" s="77">
        <v>0</v>
      </c>
    </row>
    <row r="488" spans="1:82">
      <c r="A488" s="77" t="s">
        <v>2067</v>
      </c>
      <c r="B488" s="77">
        <v>391</v>
      </c>
      <c r="C488" s="77">
        <v>18</v>
      </c>
      <c r="D488" s="77">
        <v>23</v>
      </c>
      <c r="E488" s="77">
        <v>2021</v>
      </c>
      <c r="F488" s="77" t="s">
        <v>161</v>
      </c>
      <c r="G488" s="77" t="s">
        <v>1601</v>
      </c>
      <c r="H488" s="77" t="s">
        <v>1602</v>
      </c>
      <c r="I488" s="158"/>
      <c r="J488" s="78">
        <v>30519.46912478095</v>
      </c>
      <c r="K488" s="78">
        <v>456.46595299640131</v>
      </c>
      <c r="L488" s="78">
        <v>510.41197936698933</v>
      </c>
      <c r="M488" s="78">
        <v>10807.553539556824</v>
      </c>
      <c r="N488" s="78">
        <v>8628.0477185078216</v>
      </c>
      <c r="O488" s="78">
        <v>5893.6621270916621</v>
      </c>
      <c r="P488" s="78">
        <v>3978.1811274490615</v>
      </c>
      <c r="Q488" s="78">
        <v>439.56844739663802</v>
      </c>
      <c r="R488" s="78">
        <v>369.94650886919209</v>
      </c>
      <c r="S488" s="78">
        <v>827.66274886079225</v>
      </c>
      <c r="T488" s="79"/>
      <c r="U488" s="78">
        <v>4789457910</v>
      </c>
      <c r="V488" s="78">
        <v>217781</v>
      </c>
      <c r="W488" s="78">
        <v>11467</v>
      </c>
      <c r="X488" s="78">
        <v>2918892</v>
      </c>
      <c r="Y488" s="78">
        <v>3386297</v>
      </c>
      <c r="Z488" s="78">
        <v>4336331</v>
      </c>
      <c r="AA488" s="78">
        <v>856147</v>
      </c>
      <c r="AB488" s="78">
        <v>7528519</v>
      </c>
      <c r="AC488" s="78">
        <v>63620612.999999993</v>
      </c>
      <c r="AD488" s="78">
        <v>827.66274886079225</v>
      </c>
      <c r="AE488" s="79"/>
      <c r="AF488" s="78">
        <v>23497488468.085751</v>
      </c>
      <c r="AG488" s="78">
        <v>345984434.37833709</v>
      </c>
      <c r="AH488" s="78">
        <v>118365604.29533981</v>
      </c>
      <c r="AI488" s="78">
        <v>17346666879.324928</v>
      </c>
      <c r="AJ488" s="78">
        <v>13569419125.244989</v>
      </c>
      <c r="AK488" s="78">
        <v>0</v>
      </c>
      <c r="AL488" s="78">
        <v>0</v>
      </c>
      <c r="AM488" s="78">
        <v>988222673.37491298</v>
      </c>
      <c r="AN488" s="78">
        <v>0</v>
      </c>
      <c r="AO488" s="78">
        <v>0</v>
      </c>
      <c r="AP488" s="78">
        <v>55866147184.704254</v>
      </c>
      <c r="AQ488" s="79"/>
      <c r="AR488" s="78">
        <v>230688</v>
      </c>
      <c r="AS488" s="78">
        <v>45152</v>
      </c>
      <c r="AT488" s="78">
        <v>32</v>
      </c>
      <c r="AU488" s="78">
        <v>18</v>
      </c>
      <c r="AV488" s="78">
        <v>0</v>
      </c>
      <c r="AW488" s="78">
        <v>31</v>
      </c>
      <c r="AX488" s="78"/>
      <c r="AY488" s="79"/>
      <c r="AZ488" s="78">
        <v>1037011.100000147</v>
      </c>
      <c r="BA488" s="78">
        <v>1853486.9999999299</v>
      </c>
      <c r="BB488" s="78">
        <v>64510.3</v>
      </c>
      <c r="BC488" s="78">
        <v>3738</v>
      </c>
      <c r="BD488" s="78">
        <v>0</v>
      </c>
      <c r="BE488" s="78">
        <v>387084.76500000001</v>
      </c>
      <c r="BF488" s="78"/>
      <c r="BG488" s="79"/>
      <c r="BH488" s="78">
        <v>0</v>
      </c>
      <c r="BI488" s="78">
        <v>0</v>
      </c>
      <c r="BJ488" s="78">
        <v>29608.969000000001</v>
      </c>
      <c r="BK488" s="78">
        <v>3510.6979999999999</v>
      </c>
      <c r="BL488" s="78">
        <v>2539.2190000000001</v>
      </c>
      <c r="BM488" s="78">
        <v>0</v>
      </c>
      <c r="BN488" s="79"/>
      <c r="BO488" s="78">
        <v>0</v>
      </c>
      <c r="BP488" s="78">
        <v>0</v>
      </c>
      <c r="BQ488" s="78">
        <v>763</v>
      </c>
      <c r="BR488" s="78">
        <v>29</v>
      </c>
      <c r="BS488" s="78">
        <v>296</v>
      </c>
      <c r="BT488" s="78">
        <v>0</v>
      </c>
      <c r="BU488"/>
      <c r="BV488" s="77">
        <v>32936.417000000001</v>
      </c>
      <c r="BW488" s="77">
        <v>389.03699999999998</v>
      </c>
      <c r="BX488" s="77">
        <v>1881.7570000000001</v>
      </c>
      <c r="BY488" s="77">
        <v>35.491999999999997</v>
      </c>
      <c r="BZ488" s="77">
        <v>348.86</v>
      </c>
      <c r="CA488" s="77">
        <v>37.31</v>
      </c>
      <c r="CB488" s="77">
        <v>16.614000000000001</v>
      </c>
      <c r="CC488" s="77">
        <v>13.398999999999999</v>
      </c>
      <c r="CD488" s="77">
        <v>0</v>
      </c>
    </row>
    <row r="489" spans="1:82">
      <c r="A489" s="77" t="s">
        <v>2068</v>
      </c>
      <c r="B489" s="77">
        <v>391</v>
      </c>
      <c r="C489" s="77">
        <v>19</v>
      </c>
      <c r="D489" s="77">
        <v>23</v>
      </c>
      <c r="E489" s="77">
        <v>2022</v>
      </c>
      <c r="F489" s="77" t="s">
        <v>162</v>
      </c>
      <c r="G489" s="77" t="s">
        <v>1601</v>
      </c>
      <c r="H489" s="77" t="s">
        <v>1602</v>
      </c>
      <c r="I489" s="158"/>
      <c r="J489" s="78">
        <v>27582.237822803461</v>
      </c>
      <c r="K489" s="78">
        <v>411.11485731950188</v>
      </c>
      <c r="L489" s="78">
        <v>477.52765054716116</v>
      </c>
      <c r="M489" s="78">
        <v>10207.088824993987</v>
      </c>
      <c r="N489" s="78">
        <v>8596.7540287556058</v>
      </c>
      <c r="O489" s="78">
        <v>6225.3019701201201</v>
      </c>
      <c r="P489" s="78">
        <v>3967.1350852417368</v>
      </c>
      <c r="Q489" s="78">
        <v>442.27164241249949</v>
      </c>
      <c r="R489" s="78">
        <v>361.13836017912053</v>
      </c>
      <c r="S489" s="78">
        <v>846.86526431804646</v>
      </c>
      <c r="T489" s="79"/>
      <c r="U489" s="78">
        <v>5240974973</v>
      </c>
      <c r="V489" s="78">
        <v>217781</v>
      </c>
      <c r="W489" s="78">
        <v>11467</v>
      </c>
      <c r="X489" s="78">
        <v>2918892</v>
      </c>
      <c r="Y489" s="78">
        <v>3421030</v>
      </c>
      <c r="Z489" s="78">
        <v>4351816</v>
      </c>
      <c r="AA489" s="78">
        <v>866785</v>
      </c>
      <c r="AB489" s="78">
        <v>7512703</v>
      </c>
      <c r="AC489" s="78">
        <v>62885868.999999978</v>
      </c>
      <c r="AD489" s="78">
        <v>846.86526431804646</v>
      </c>
      <c r="AE489" s="79"/>
      <c r="AF489" s="78">
        <v>21851279879.73988</v>
      </c>
      <c r="AG489" s="78">
        <v>332533508.41444385</v>
      </c>
      <c r="AH489" s="78">
        <v>130100358.4825315</v>
      </c>
      <c r="AI489" s="78">
        <v>16965558501.766281</v>
      </c>
      <c r="AJ489" s="78">
        <v>14173886155.90749</v>
      </c>
      <c r="AK489" s="78">
        <v>0</v>
      </c>
      <c r="AL489" s="78">
        <v>0</v>
      </c>
      <c r="AM489" s="78">
        <v>970095012.07422042</v>
      </c>
      <c r="AN489" s="78">
        <v>0</v>
      </c>
      <c r="AO489" s="78">
        <v>0</v>
      </c>
      <c r="AP489" s="78">
        <v>54423453416.384842</v>
      </c>
      <c r="AQ489" s="79"/>
      <c r="AR489" s="78">
        <v>247913</v>
      </c>
      <c r="AS489" s="78">
        <v>45634</v>
      </c>
      <c r="AT489" s="78">
        <v>30</v>
      </c>
      <c r="AU489" s="78">
        <v>18</v>
      </c>
      <c r="AV489" s="78">
        <v>0</v>
      </c>
      <c r="AW489" s="78">
        <v>33</v>
      </c>
      <c r="AX489" s="78"/>
      <c r="AY489" s="79"/>
      <c r="AZ489" s="78">
        <v>1130858.8000001796</v>
      </c>
      <c r="BA489" s="78">
        <v>1924873.9999999283</v>
      </c>
      <c r="BB489" s="78">
        <v>61340.3</v>
      </c>
      <c r="BC489" s="78">
        <v>3738</v>
      </c>
      <c r="BD489" s="78">
        <v>0</v>
      </c>
      <c r="BE489" s="78">
        <v>533457.03599999996</v>
      </c>
      <c r="BF489" s="78"/>
      <c r="BG489" s="79"/>
      <c r="BH489" s="78"/>
      <c r="BI489" s="78"/>
      <c r="BJ489" s="78"/>
      <c r="BK489" s="78"/>
      <c r="BL489" s="78"/>
      <c r="BM489" s="78"/>
      <c r="BN489" s="79"/>
      <c r="BO489" s="78"/>
      <c r="BP489" s="78"/>
      <c r="BQ489" s="78"/>
      <c r="BR489" s="78"/>
      <c r="BS489" s="78"/>
      <c r="BT489" s="78"/>
      <c r="BU489"/>
      <c r="BV489" s="77"/>
      <c r="BW489" s="77"/>
      <c r="BX489" s="77"/>
      <c r="BY489" s="77"/>
      <c r="BZ489" s="77"/>
      <c r="CA489" s="77"/>
      <c r="CB489" s="77"/>
      <c r="CC489" s="77"/>
      <c r="CD489" s="77"/>
    </row>
    <row r="490" spans="1:82">
      <c r="A490" s="77" t="s">
        <v>2548</v>
      </c>
      <c r="B490" s="77">
        <v>391</v>
      </c>
      <c r="C490" s="77">
        <v>20</v>
      </c>
      <c r="D490" s="77">
        <v>23</v>
      </c>
      <c r="E490" s="77">
        <v>2023</v>
      </c>
      <c r="F490" s="77" t="s">
        <v>2526</v>
      </c>
      <c r="G490" s="77" t="s">
        <v>1601</v>
      </c>
      <c r="H490" s="77" t="s">
        <v>1602</v>
      </c>
      <c r="I490" s="158"/>
      <c r="J490" s="78"/>
      <c r="K490" s="78"/>
      <c r="L490" s="78"/>
      <c r="M490" s="78"/>
      <c r="N490" s="78"/>
      <c r="O490" s="78"/>
      <c r="P490" s="78"/>
      <c r="Q490" s="78"/>
      <c r="R490" s="78"/>
      <c r="S490" s="78"/>
      <c r="T490" s="79"/>
      <c r="U490" s="78"/>
      <c r="V490" s="78"/>
      <c r="W490" s="78"/>
      <c r="X490" s="78"/>
      <c r="Y490" s="78"/>
      <c r="Z490" s="78"/>
      <c r="AA490" s="78"/>
      <c r="AB490" s="78"/>
      <c r="AC490" s="78"/>
      <c r="AD490" s="78"/>
      <c r="AE490" s="79"/>
      <c r="AF490" s="78"/>
      <c r="AG490" s="78"/>
      <c r="AH490" s="78"/>
      <c r="AI490" s="78"/>
      <c r="AJ490" s="78"/>
      <c r="AK490" s="78"/>
      <c r="AL490" s="78"/>
      <c r="AM490" s="78"/>
      <c r="AN490" s="78"/>
      <c r="AO490" s="78"/>
      <c r="AP490" s="78"/>
      <c r="AQ490" s="79"/>
      <c r="AR490" s="78">
        <v>265376</v>
      </c>
      <c r="AS490" s="78">
        <v>45979</v>
      </c>
      <c r="AT490" s="78">
        <v>31</v>
      </c>
      <c r="AU490" s="78">
        <v>19</v>
      </c>
      <c r="AV490" s="78">
        <v>0</v>
      </c>
      <c r="AW490" s="78">
        <v>36</v>
      </c>
      <c r="AX490" s="78"/>
      <c r="AY490" s="79"/>
      <c r="AZ490" s="78">
        <v>1221558.2000002409</v>
      </c>
      <c r="BA490" s="78">
        <v>1946696.1999999257</v>
      </c>
      <c r="BB490" s="78">
        <v>68740.3</v>
      </c>
      <c r="BC490" s="78">
        <v>5963.4</v>
      </c>
      <c r="BD490" s="78">
        <v>0</v>
      </c>
      <c r="BE490" s="78">
        <v>564724.52599999995</v>
      </c>
      <c r="BF490" s="78"/>
      <c r="BG490" s="79"/>
      <c r="BH490" s="78"/>
      <c r="BI490" s="78"/>
      <c r="BJ490" s="78"/>
      <c r="BK490" s="78"/>
      <c r="BL490" s="78"/>
      <c r="BM490" s="78"/>
      <c r="BN490" s="79"/>
      <c r="BO490" s="78"/>
      <c r="BP490" s="78"/>
      <c r="BQ490" s="78"/>
      <c r="BR490" s="78"/>
      <c r="BS490" s="78"/>
      <c r="BT490" s="78"/>
      <c r="BU490"/>
      <c r="BV490" s="77"/>
      <c r="BW490" s="77"/>
      <c r="BX490" s="77"/>
      <c r="BY490" s="77"/>
      <c r="BZ490" s="77"/>
      <c r="CA490" s="77"/>
      <c r="CB490" s="77"/>
      <c r="CC490" s="77"/>
      <c r="CD490" s="77"/>
    </row>
    <row r="491" spans="1:82">
      <c r="A491" s="77" t="s">
        <v>2610</v>
      </c>
      <c r="B491" s="77">
        <v>391</v>
      </c>
      <c r="C491" s="77">
        <v>21</v>
      </c>
      <c r="D491" s="77">
        <v>23</v>
      </c>
      <c r="E491" s="77">
        <v>2024</v>
      </c>
      <c r="F491" s="77" t="s">
        <v>2588</v>
      </c>
      <c r="G491" s="77" t="s">
        <v>1601</v>
      </c>
      <c r="H491" s="77" t="s">
        <v>1602</v>
      </c>
      <c r="I491" s="158"/>
      <c r="J491" s="78"/>
      <c r="K491" s="78"/>
      <c r="L491" s="78"/>
      <c r="M491" s="78"/>
      <c r="N491" s="78"/>
      <c r="O491" s="78"/>
      <c r="P491" s="78"/>
      <c r="Q491" s="78"/>
      <c r="R491" s="78"/>
      <c r="S491" s="78"/>
      <c r="T491" s="79"/>
      <c r="U491" s="78"/>
      <c r="V491" s="78"/>
      <c r="W491" s="78"/>
      <c r="X491" s="78"/>
      <c r="Y491" s="78"/>
      <c r="Z491" s="78"/>
      <c r="AA491" s="78"/>
      <c r="AB491" s="78"/>
      <c r="AC491" s="78"/>
      <c r="AD491" s="78"/>
      <c r="AE491" s="79"/>
      <c r="AF491" s="78"/>
      <c r="AG491" s="78"/>
      <c r="AH491" s="78"/>
      <c r="AI491" s="78"/>
      <c r="AJ491" s="78"/>
      <c r="AK491" s="78"/>
      <c r="AL491" s="78"/>
      <c r="AM491" s="78"/>
      <c r="AN491" s="78"/>
      <c r="AO491" s="78"/>
      <c r="AP491" s="78"/>
      <c r="AQ491" s="79"/>
      <c r="AR491" s="78"/>
      <c r="AS491" s="78"/>
      <c r="AT491" s="78"/>
      <c r="AU491" s="78"/>
      <c r="AV491" s="78"/>
      <c r="AW491" s="78"/>
      <c r="AX491" s="78"/>
      <c r="AY491" s="79"/>
      <c r="AZ491" s="78"/>
      <c r="BA491" s="78"/>
      <c r="BB491" s="78"/>
      <c r="BC491" s="78"/>
      <c r="BD491" s="78"/>
      <c r="BE491" s="78"/>
      <c r="BF491" s="78"/>
      <c r="BG491" s="79"/>
      <c r="BH491" s="78"/>
      <c r="BI491" s="78"/>
      <c r="BJ491" s="78"/>
      <c r="BK491" s="78"/>
      <c r="BL491" s="78"/>
      <c r="BM491" s="78"/>
      <c r="BN491" s="79"/>
      <c r="BO491" s="78"/>
      <c r="BP491" s="78"/>
      <c r="BQ491" s="78"/>
      <c r="BR491" s="78"/>
      <c r="BS491" s="78"/>
      <c r="BT491" s="78"/>
      <c r="BU491"/>
      <c r="BV491" s="77"/>
      <c r="BW491" s="77"/>
      <c r="BX491" s="77"/>
      <c r="BY491" s="77"/>
      <c r="BZ491" s="77"/>
      <c r="CA491" s="77"/>
      <c r="CB491" s="77"/>
      <c r="CC491" s="77"/>
      <c r="CD491" s="77"/>
    </row>
    <row r="492" spans="1:82">
      <c r="A492" s="77" t="s">
        <v>2069</v>
      </c>
      <c r="B492" s="77">
        <v>392</v>
      </c>
      <c r="C492" s="77">
        <v>1</v>
      </c>
      <c r="D492" s="77">
        <v>24</v>
      </c>
      <c r="E492" s="77">
        <v>1990</v>
      </c>
      <c r="F492" s="77" t="s">
        <v>788</v>
      </c>
      <c r="G492" s="77" t="s">
        <v>1603</v>
      </c>
      <c r="H492" s="77" t="s">
        <v>1604</v>
      </c>
      <c r="I492" s="158"/>
      <c r="J492" s="78">
        <v>12462.795146769011</v>
      </c>
      <c r="K492" s="78">
        <v>277.32272176860749</v>
      </c>
      <c r="L492" s="78">
        <v>409.45126363561928</v>
      </c>
      <c r="M492" s="78">
        <v>1640.0982378395281</v>
      </c>
      <c r="N492" s="78">
        <v>1857.0381529391341</v>
      </c>
      <c r="O492" s="78">
        <v>1471.9153605680419</v>
      </c>
      <c r="P492" s="78">
        <v>1742.3544947970299</v>
      </c>
      <c r="Q492" s="78">
        <v>110.399536520355</v>
      </c>
      <c r="R492" s="78">
        <v>157.6745334992888</v>
      </c>
      <c r="S492" s="78">
        <v>118.04921999999991</v>
      </c>
      <c r="T492" s="79"/>
      <c r="U492" s="78">
        <v>749616305</v>
      </c>
      <c r="V492" s="78">
        <v>74290</v>
      </c>
      <c r="W492" s="78">
        <v>4007</v>
      </c>
      <c r="X492" s="78">
        <v>501191</v>
      </c>
      <c r="Y492" s="78">
        <v>546117</v>
      </c>
      <c r="Z492" s="78">
        <v>605416</v>
      </c>
      <c r="AA492" s="78">
        <v>423063</v>
      </c>
      <c r="AB492" s="78">
        <v>1792514</v>
      </c>
      <c r="AC492" s="78">
        <v>27309513</v>
      </c>
      <c r="AD492" s="78">
        <v>118.04922000000001</v>
      </c>
      <c r="AE492" s="79"/>
      <c r="AF492" s="78"/>
      <c r="AG492" s="78"/>
      <c r="AH492" s="78"/>
      <c r="AI492" s="78"/>
      <c r="AJ492" s="78"/>
      <c r="AK492" s="78"/>
      <c r="AL492" s="78"/>
      <c r="AM492" s="78"/>
      <c r="AN492" s="78"/>
      <c r="AO492" s="78"/>
      <c r="AP492" s="78"/>
      <c r="AQ492" s="79"/>
      <c r="AR492" s="78"/>
      <c r="AS492" s="78"/>
      <c r="AT492" s="78"/>
      <c r="AU492" s="78"/>
      <c r="AV492" s="78"/>
      <c r="AW492" s="78"/>
      <c r="AX492" s="78"/>
      <c r="AY492" s="79"/>
      <c r="AZ492" s="78"/>
      <c r="BA492" s="78"/>
      <c r="BB492" s="78"/>
      <c r="BC492" s="78"/>
      <c r="BD492" s="78"/>
      <c r="BE492" s="78"/>
      <c r="BF492" s="78"/>
      <c r="BG492" s="79"/>
      <c r="BH492" s="78" t="s">
        <v>789</v>
      </c>
      <c r="BI492" s="78" t="s">
        <v>789</v>
      </c>
      <c r="BJ492" s="78" t="s">
        <v>789</v>
      </c>
      <c r="BK492" s="78" t="s">
        <v>789</v>
      </c>
      <c r="BL492" s="78" t="s">
        <v>789</v>
      </c>
      <c r="BM492" s="78" t="s">
        <v>789</v>
      </c>
      <c r="BN492" s="79"/>
      <c r="BO492" s="78" t="s">
        <v>789</v>
      </c>
      <c r="BP492" s="78" t="s">
        <v>789</v>
      </c>
      <c r="BQ492" s="78" t="s">
        <v>789</v>
      </c>
      <c r="BR492" s="78" t="s">
        <v>789</v>
      </c>
      <c r="BS492" s="78" t="s">
        <v>789</v>
      </c>
      <c r="BT492" s="78" t="s">
        <v>789</v>
      </c>
      <c r="BU492"/>
      <c r="BV492" s="77"/>
      <c r="BW492" s="77"/>
      <c r="BX492" s="77"/>
      <c r="BY492" s="77"/>
      <c r="BZ492" s="77"/>
      <c r="CA492" s="77"/>
      <c r="CB492" s="77"/>
      <c r="CC492" s="77"/>
      <c r="CD492" s="77"/>
    </row>
    <row r="493" spans="1:82">
      <c r="A493" s="77" t="s">
        <v>2070</v>
      </c>
      <c r="B493" s="77">
        <v>393</v>
      </c>
      <c r="C493" s="77">
        <v>2</v>
      </c>
      <c r="D493" s="77">
        <v>24</v>
      </c>
      <c r="E493" s="77">
        <v>2005</v>
      </c>
      <c r="F493" s="77" t="s">
        <v>790</v>
      </c>
      <c r="G493" s="77" t="s">
        <v>1603</v>
      </c>
      <c r="H493" s="77" t="s">
        <v>1604</v>
      </c>
      <c r="I493" s="158"/>
      <c r="J493" s="78">
        <v>12480.334499706491</v>
      </c>
      <c r="K493" s="78">
        <v>183.9329383338893</v>
      </c>
      <c r="L493" s="78">
        <v>486.35398279457502</v>
      </c>
      <c r="M493" s="78">
        <v>2714.147275301912</v>
      </c>
      <c r="N493" s="78">
        <v>2867.5483856849119</v>
      </c>
      <c r="O493" s="78">
        <v>2240.1324418462468</v>
      </c>
      <c r="P493" s="78">
        <v>1769.0184495008341</v>
      </c>
      <c r="Q493" s="78">
        <v>109.43075148699</v>
      </c>
      <c r="R493" s="78">
        <v>181.49409666940701</v>
      </c>
      <c r="S493" s="78">
        <v>113.97845197732001</v>
      </c>
      <c r="T493" s="79"/>
      <c r="U493" s="78">
        <v>945809491</v>
      </c>
      <c r="V493" s="78">
        <v>63332</v>
      </c>
      <c r="W493" s="78">
        <v>5384</v>
      </c>
      <c r="X493" s="78">
        <v>459835</v>
      </c>
      <c r="Y493" s="78">
        <v>691279</v>
      </c>
      <c r="Z493" s="78">
        <v>1066227</v>
      </c>
      <c r="AA493" s="78">
        <v>351787</v>
      </c>
      <c r="AB493" s="78">
        <v>1857456</v>
      </c>
      <c r="AC493" s="78">
        <v>32093473</v>
      </c>
      <c r="AD493" s="78">
        <v>113.97845197732001</v>
      </c>
      <c r="AE493" s="79"/>
      <c r="AF493" s="78"/>
      <c r="AG493" s="78"/>
      <c r="AH493" s="78"/>
      <c r="AI493" s="78"/>
      <c r="AJ493" s="78"/>
      <c r="AK493" s="78"/>
      <c r="AL493" s="78"/>
      <c r="AM493" s="78"/>
      <c r="AN493" s="78"/>
      <c r="AO493" s="78"/>
      <c r="AP493" s="78"/>
      <c r="AQ493" s="79"/>
      <c r="AR493" s="78"/>
      <c r="AS493" s="78"/>
      <c r="AT493" s="78"/>
      <c r="AU493" s="78"/>
      <c r="AV493" s="78"/>
      <c r="AW493" s="78"/>
      <c r="AX493" s="78"/>
      <c r="AY493" s="79"/>
      <c r="AZ493" s="78"/>
      <c r="BA493" s="78"/>
      <c r="BB493" s="78"/>
      <c r="BC493" s="78"/>
      <c r="BD493" s="78"/>
      <c r="BE493" s="78"/>
      <c r="BF493" s="78"/>
      <c r="BG493" s="79"/>
      <c r="BH493" s="78" t="s">
        <v>789</v>
      </c>
      <c r="BI493" s="78" t="s">
        <v>789</v>
      </c>
      <c r="BJ493" s="78" t="s">
        <v>789</v>
      </c>
      <c r="BK493" s="78" t="s">
        <v>789</v>
      </c>
      <c r="BL493" s="78" t="s">
        <v>789</v>
      </c>
      <c r="BM493" s="78" t="s">
        <v>789</v>
      </c>
      <c r="BN493" s="79"/>
      <c r="BO493" s="78" t="s">
        <v>789</v>
      </c>
      <c r="BP493" s="78" t="s">
        <v>789</v>
      </c>
      <c r="BQ493" s="78" t="s">
        <v>789</v>
      </c>
      <c r="BR493" s="78" t="s">
        <v>789</v>
      </c>
      <c r="BS493" s="78" t="s">
        <v>789</v>
      </c>
      <c r="BT493" s="78" t="s">
        <v>789</v>
      </c>
      <c r="BU493"/>
      <c r="BV493" s="77"/>
      <c r="BW493" s="77"/>
      <c r="BX493" s="77"/>
      <c r="BY493" s="77"/>
      <c r="BZ493" s="77"/>
      <c r="CA493" s="77"/>
      <c r="CB493" s="77"/>
      <c r="CC493" s="77"/>
      <c r="CD493" s="77"/>
    </row>
    <row r="494" spans="1:82">
      <c r="A494" s="77" t="s">
        <v>2071</v>
      </c>
      <c r="B494" s="77">
        <v>394</v>
      </c>
      <c r="C494" s="77">
        <v>3</v>
      </c>
      <c r="D494" s="77">
        <v>24</v>
      </c>
      <c r="E494" s="77">
        <v>2006</v>
      </c>
      <c r="F494" s="77" t="s">
        <v>791</v>
      </c>
      <c r="G494" s="77" t="s">
        <v>1603</v>
      </c>
      <c r="H494" s="77" t="s">
        <v>1604</v>
      </c>
      <c r="I494" s="158"/>
      <c r="J494" s="78" t="s">
        <v>789</v>
      </c>
      <c r="K494" s="78" t="s">
        <v>789</v>
      </c>
      <c r="L494" s="78" t="s">
        <v>789</v>
      </c>
      <c r="M494" s="78" t="s">
        <v>789</v>
      </c>
      <c r="N494" s="78" t="s">
        <v>789</v>
      </c>
      <c r="O494" s="78" t="s">
        <v>789</v>
      </c>
      <c r="P494" s="78" t="s">
        <v>789</v>
      </c>
      <c r="Q494" s="78" t="s">
        <v>789</v>
      </c>
      <c r="R494" s="78" t="s">
        <v>789</v>
      </c>
      <c r="S494" s="78" t="s">
        <v>789</v>
      </c>
      <c r="T494" s="79"/>
      <c r="U494" s="78" t="s">
        <v>789</v>
      </c>
      <c r="V494" s="78" t="s">
        <v>789</v>
      </c>
      <c r="W494" s="78" t="s">
        <v>789</v>
      </c>
      <c r="X494" s="78" t="s">
        <v>789</v>
      </c>
      <c r="Y494" s="78" t="s">
        <v>789</v>
      </c>
      <c r="Z494" s="78" t="s">
        <v>789</v>
      </c>
      <c r="AA494" s="78" t="s">
        <v>789</v>
      </c>
      <c r="AB494" s="78" t="s">
        <v>789</v>
      </c>
      <c r="AC494" s="78" t="s">
        <v>789</v>
      </c>
      <c r="AD494" s="78" t="s">
        <v>789</v>
      </c>
      <c r="AE494" s="79"/>
      <c r="AF494" s="78" t="s">
        <v>789</v>
      </c>
      <c r="AG494" s="78" t="s">
        <v>789</v>
      </c>
      <c r="AH494" s="78" t="s">
        <v>789</v>
      </c>
      <c r="AI494" s="78" t="s">
        <v>789</v>
      </c>
      <c r="AJ494" s="78" t="s">
        <v>789</v>
      </c>
      <c r="AK494" s="78" t="s">
        <v>789</v>
      </c>
      <c r="AL494" s="78" t="s">
        <v>789</v>
      </c>
      <c r="AM494" s="78" t="s">
        <v>789</v>
      </c>
      <c r="AN494" s="78" t="s">
        <v>789</v>
      </c>
      <c r="AO494" s="78" t="s">
        <v>789</v>
      </c>
      <c r="AP494" s="78"/>
      <c r="AQ494" s="79"/>
      <c r="AR494" s="78" t="s">
        <v>789</v>
      </c>
      <c r="AS494" s="78" t="s">
        <v>789</v>
      </c>
      <c r="AT494" s="78" t="s">
        <v>789</v>
      </c>
      <c r="AU494" s="78" t="s">
        <v>789</v>
      </c>
      <c r="AV494" s="78" t="s">
        <v>789</v>
      </c>
      <c r="AW494" s="78" t="s">
        <v>789</v>
      </c>
      <c r="AX494" s="78" t="s">
        <v>789</v>
      </c>
      <c r="AY494" s="79"/>
      <c r="AZ494" s="78" t="s">
        <v>789</v>
      </c>
      <c r="BA494" s="78" t="s">
        <v>789</v>
      </c>
      <c r="BB494" s="78" t="s">
        <v>789</v>
      </c>
      <c r="BC494" s="78" t="s">
        <v>789</v>
      </c>
      <c r="BD494" s="78" t="s">
        <v>789</v>
      </c>
      <c r="BE494" s="78" t="s">
        <v>789</v>
      </c>
      <c r="BF494" s="78" t="s">
        <v>789</v>
      </c>
      <c r="BG494" s="79"/>
      <c r="BH494" s="78" t="s">
        <v>789</v>
      </c>
      <c r="BI494" s="78" t="s">
        <v>789</v>
      </c>
      <c r="BJ494" s="78" t="s">
        <v>789</v>
      </c>
      <c r="BK494" s="78" t="s">
        <v>789</v>
      </c>
      <c r="BL494" s="78" t="s">
        <v>789</v>
      </c>
      <c r="BM494" s="78" t="s">
        <v>789</v>
      </c>
      <c r="BN494" s="79"/>
      <c r="BO494" s="78" t="s">
        <v>789</v>
      </c>
      <c r="BP494" s="78" t="s">
        <v>789</v>
      </c>
      <c r="BQ494" s="78" t="s">
        <v>789</v>
      </c>
      <c r="BR494" s="78" t="s">
        <v>789</v>
      </c>
      <c r="BS494" s="78" t="s">
        <v>789</v>
      </c>
      <c r="BT494" s="78" t="s">
        <v>789</v>
      </c>
      <c r="BU494"/>
      <c r="BV494" s="77"/>
      <c r="BW494" s="77"/>
      <c r="BX494" s="77"/>
      <c r="BY494" s="77"/>
      <c r="BZ494" s="77"/>
      <c r="CA494" s="77"/>
      <c r="CB494" s="77"/>
      <c r="CC494" s="77"/>
      <c r="CD494" s="77"/>
    </row>
    <row r="495" spans="1:82">
      <c r="A495" s="77" t="s">
        <v>2072</v>
      </c>
      <c r="B495" s="77">
        <v>395</v>
      </c>
      <c r="C495" s="77">
        <v>4</v>
      </c>
      <c r="D495" s="77">
        <v>24</v>
      </c>
      <c r="E495" s="77">
        <v>2007</v>
      </c>
      <c r="F495" s="77" t="s">
        <v>792</v>
      </c>
      <c r="G495" s="77" t="s">
        <v>1603</v>
      </c>
      <c r="H495" s="77" t="s">
        <v>1604</v>
      </c>
      <c r="I495" s="158"/>
      <c r="J495" s="78">
        <v>12974.59846304334</v>
      </c>
      <c r="K495" s="78">
        <v>157.91566559445701</v>
      </c>
      <c r="L495" s="78">
        <v>411.23736737339601</v>
      </c>
      <c r="M495" s="78">
        <v>2672.8857667744901</v>
      </c>
      <c r="N495" s="78">
        <v>2919.769720224559</v>
      </c>
      <c r="O495" s="78">
        <v>2197.0455909540419</v>
      </c>
      <c r="P495" s="78">
        <v>1751.826160844812</v>
      </c>
      <c r="Q495" s="78">
        <v>115.467470603899</v>
      </c>
      <c r="R495" s="78">
        <v>163.20170106389219</v>
      </c>
      <c r="S495" s="78">
        <v>88.714295276974198</v>
      </c>
      <c r="T495" s="79"/>
      <c r="U495" s="78">
        <v>1160177667</v>
      </c>
      <c r="V495" s="78">
        <v>58977</v>
      </c>
      <c r="W495" s="78">
        <v>5311</v>
      </c>
      <c r="X495" s="78">
        <v>557819</v>
      </c>
      <c r="Y495" s="78">
        <v>710875</v>
      </c>
      <c r="Z495" s="78">
        <v>1087079</v>
      </c>
      <c r="AA495" s="78">
        <v>343058</v>
      </c>
      <c r="AB495" s="78">
        <v>1856282</v>
      </c>
      <c r="AC495" s="78">
        <v>29686876</v>
      </c>
      <c r="AD495" s="78">
        <v>88.714295276974198</v>
      </c>
      <c r="AE495" s="79"/>
      <c r="AF495" s="78"/>
      <c r="AG495" s="78"/>
      <c r="AH495" s="78"/>
      <c r="AI495" s="78"/>
      <c r="AJ495" s="78"/>
      <c r="AK495" s="78"/>
      <c r="AL495" s="78"/>
      <c r="AM495" s="78"/>
      <c r="AN495" s="78"/>
      <c r="AO495" s="78"/>
      <c r="AP495" s="78"/>
      <c r="AQ495" s="79"/>
      <c r="AR495" s="78"/>
      <c r="AS495" s="78"/>
      <c r="AT495" s="78"/>
      <c r="AU495" s="78"/>
      <c r="AV495" s="78"/>
      <c r="AW495" s="78"/>
      <c r="AX495" s="78"/>
      <c r="AY495" s="79"/>
      <c r="AZ495" s="78"/>
      <c r="BA495" s="78"/>
      <c r="BB495" s="78"/>
      <c r="BC495" s="78"/>
      <c r="BD495" s="78"/>
      <c r="BE495" s="78"/>
      <c r="BF495" s="78"/>
      <c r="BG495" s="79"/>
      <c r="BH495" s="78" t="s">
        <v>789</v>
      </c>
      <c r="BI495" s="78" t="s">
        <v>789</v>
      </c>
      <c r="BJ495" s="78" t="s">
        <v>789</v>
      </c>
      <c r="BK495" s="78" t="s">
        <v>789</v>
      </c>
      <c r="BL495" s="78" t="s">
        <v>789</v>
      </c>
      <c r="BM495" s="78" t="s">
        <v>789</v>
      </c>
      <c r="BN495" s="79"/>
      <c r="BO495" s="78" t="s">
        <v>789</v>
      </c>
      <c r="BP495" s="78" t="s">
        <v>789</v>
      </c>
      <c r="BQ495" s="78" t="s">
        <v>789</v>
      </c>
      <c r="BR495" s="78" t="s">
        <v>789</v>
      </c>
      <c r="BS495" s="78" t="s">
        <v>789</v>
      </c>
      <c r="BT495" s="78" t="s">
        <v>789</v>
      </c>
      <c r="BU495"/>
      <c r="BV495" s="77"/>
      <c r="BW495" s="77"/>
      <c r="BX495" s="77"/>
      <c r="BY495" s="77"/>
      <c r="BZ495" s="77"/>
      <c r="CA495" s="77"/>
      <c r="CB495" s="77"/>
      <c r="CC495" s="77"/>
      <c r="CD495" s="77"/>
    </row>
    <row r="496" spans="1:82">
      <c r="A496" s="77" t="s">
        <v>2073</v>
      </c>
      <c r="B496" s="77">
        <v>396</v>
      </c>
      <c r="C496" s="77">
        <v>5</v>
      </c>
      <c r="D496" s="77">
        <v>24</v>
      </c>
      <c r="E496" s="77">
        <v>2008</v>
      </c>
      <c r="F496" s="77" t="s">
        <v>793</v>
      </c>
      <c r="G496" s="77" t="s">
        <v>1603</v>
      </c>
      <c r="H496" s="77" t="s">
        <v>1604</v>
      </c>
      <c r="I496" s="158"/>
      <c r="J496" s="78">
        <v>12340.687605007201</v>
      </c>
      <c r="K496" s="78">
        <v>119.0848808328556</v>
      </c>
      <c r="L496" s="78">
        <v>351.685844105049</v>
      </c>
      <c r="M496" s="78">
        <v>2821.6987052714239</v>
      </c>
      <c r="N496" s="78">
        <v>2562.6847081634592</v>
      </c>
      <c r="O496" s="78">
        <v>2139.2263404343671</v>
      </c>
      <c r="P496" s="78">
        <v>1704.73456786774</v>
      </c>
      <c r="Q496" s="78">
        <v>113.46241731085</v>
      </c>
      <c r="R496" s="78">
        <v>156.6240179916455</v>
      </c>
      <c r="S496" s="78">
        <v>121.3920910568331</v>
      </c>
      <c r="T496" s="79"/>
      <c r="U496" s="78">
        <v>1174505833</v>
      </c>
      <c r="V496" s="78">
        <v>58977</v>
      </c>
      <c r="W496" s="78">
        <v>5311</v>
      </c>
      <c r="X496" s="78">
        <v>557819</v>
      </c>
      <c r="Y496" s="78">
        <v>718960</v>
      </c>
      <c r="Z496" s="78">
        <v>1095621</v>
      </c>
      <c r="AA496" s="78">
        <v>334217</v>
      </c>
      <c r="AB496" s="78">
        <v>1854050</v>
      </c>
      <c r="AC496" s="78">
        <v>29584122</v>
      </c>
      <c r="AD496" s="78">
        <v>121.3920910568331</v>
      </c>
      <c r="AE496" s="79"/>
      <c r="AF496" s="78"/>
      <c r="AG496" s="78"/>
      <c r="AH496" s="78"/>
      <c r="AI496" s="78"/>
      <c r="AJ496" s="78"/>
      <c r="AK496" s="78"/>
      <c r="AL496" s="78"/>
      <c r="AM496" s="78"/>
      <c r="AN496" s="78"/>
      <c r="AO496" s="78"/>
      <c r="AP496" s="78"/>
      <c r="AQ496" s="79"/>
      <c r="AR496" s="78"/>
      <c r="AS496" s="78"/>
      <c r="AT496" s="78"/>
      <c r="AU496" s="78"/>
      <c r="AV496" s="78"/>
      <c r="AW496" s="78"/>
      <c r="AX496" s="78"/>
      <c r="AY496" s="79"/>
      <c r="AZ496" s="78"/>
      <c r="BA496" s="78"/>
      <c r="BB496" s="78"/>
      <c r="BC496" s="78"/>
      <c r="BD496" s="78"/>
      <c r="BE496" s="78"/>
      <c r="BF496" s="78"/>
      <c r="BG496" s="79"/>
      <c r="BH496" s="78" t="s">
        <v>789</v>
      </c>
      <c r="BI496" s="78" t="s">
        <v>789</v>
      </c>
      <c r="BJ496" s="78" t="s">
        <v>789</v>
      </c>
      <c r="BK496" s="78" t="s">
        <v>789</v>
      </c>
      <c r="BL496" s="78" t="s">
        <v>789</v>
      </c>
      <c r="BM496" s="78" t="s">
        <v>789</v>
      </c>
      <c r="BN496" s="79"/>
      <c r="BO496" s="78" t="s">
        <v>789</v>
      </c>
      <c r="BP496" s="78" t="s">
        <v>789</v>
      </c>
      <c r="BQ496" s="78" t="s">
        <v>789</v>
      </c>
      <c r="BR496" s="78" t="s">
        <v>789</v>
      </c>
      <c r="BS496" s="78" t="s">
        <v>789</v>
      </c>
      <c r="BT496" s="78" t="s">
        <v>789</v>
      </c>
      <c r="BU496"/>
      <c r="BV496" s="77"/>
      <c r="BW496" s="77"/>
      <c r="BX496" s="77"/>
      <c r="BY496" s="77"/>
      <c r="BZ496" s="77"/>
      <c r="CA496" s="77"/>
      <c r="CB496" s="77"/>
      <c r="CC496" s="77"/>
      <c r="CD496" s="77"/>
    </row>
    <row r="497" spans="1:82">
      <c r="A497" s="77" t="s">
        <v>2074</v>
      </c>
      <c r="B497" s="77">
        <v>397</v>
      </c>
      <c r="C497" s="77">
        <v>6</v>
      </c>
      <c r="D497" s="77">
        <v>24</v>
      </c>
      <c r="E497" s="77">
        <v>2009</v>
      </c>
      <c r="F497" s="77" t="s">
        <v>177</v>
      </c>
      <c r="G497" s="77" t="s">
        <v>1603</v>
      </c>
      <c r="H497" s="77" t="s">
        <v>1604</v>
      </c>
      <c r="I497" s="158"/>
      <c r="J497" s="78">
        <v>11538.347635574941</v>
      </c>
      <c r="K497" s="78">
        <v>124.3882604074149</v>
      </c>
      <c r="L497" s="78">
        <v>408.59444098622208</v>
      </c>
      <c r="M497" s="78">
        <v>2973.4480652956559</v>
      </c>
      <c r="N497" s="78">
        <v>2668.7965448793589</v>
      </c>
      <c r="O497" s="78">
        <v>2183.4869838218378</v>
      </c>
      <c r="P497" s="78">
        <v>1625.5747530111539</v>
      </c>
      <c r="Q497" s="78">
        <v>107.832798644267</v>
      </c>
      <c r="R497" s="78">
        <v>144.9092822649703</v>
      </c>
      <c r="S497" s="78">
        <v>117.77678704592</v>
      </c>
      <c r="T497" s="79"/>
      <c r="U497" s="78">
        <v>937458434</v>
      </c>
      <c r="V497" s="78">
        <v>59747</v>
      </c>
      <c r="W497" s="78">
        <v>7683</v>
      </c>
      <c r="X497" s="78">
        <v>615869</v>
      </c>
      <c r="Y497" s="78">
        <v>724893</v>
      </c>
      <c r="Z497" s="78">
        <v>1103806</v>
      </c>
      <c r="AA497" s="78">
        <v>327179</v>
      </c>
      <c r="AB497" s="78">
        <v>1849703</v>
      </c>
      <c r="AC497" s="78">
        <v>26702965</v>
      </c>
      <c r="AD497" s="78">
        <v>117.77678704592</v>
      </c>
      <c r="AE497" s="79"/>
      <c r="AF497" s="78"/>
      <c r="AG497" s="78"/>
      <c r="AH497" s="78"/>
      <c r="AI497" s="78"/>
      <c r="AJ497" s="78"/>
      <c r="AK497" s="78"/>
      <c r="AL497" s="78"/>
      <c r="AM497" s="78"/>
      <c r="AN497" s="78"/>
      <c r="AO497" s="78"/>
      <c r="AP497" s="78"/>
      <c r="AQ497" s="79"/>
      <c r="AR497" s="78"/>
      <c r="AS497" s="78"/>
      <c r="AT497" s="78"/>
      <c r="AU497" s="78"/>
      <c r="AV497" s="78"/>
      <c r="AW497" s="78"/>
      <c r="AX497" s="78"/>
      <c r="AY497" s="79"/>
      <c r="AZ497" s="78"/>
      <c r="BA497" s="78"/>
      <c r="BB497" s="78"/>
      <c r="BC497" s="78"/>
      <c r="BD497" s="78"/>
      <c r="BE497" s="78"/>
      <c r="BF497" s="78"/>
      <c r="BG497" s="79"/>
      <c r="BH497" s="78">
        <v>7.13</v>
      </c>
      <c r="BI497" s="78">
        <v>13.12</v>
      </c>
      <c r="BJ497" s="78">
        <v>10792.56</v>
      </c>
      <c r="BK497" s="78">
        <v>2966.9679999999998</v>
      </c>
      <c r="BL497" s="78">
        <v>453.12599999999998</v>
      </c>
      <c r="BM497" s="78">
        <v>0</v>
      </c>
      <c r="BN497" s="79"/>
      <c r="BO497" s="78">
        <v>2</v>
      </c>
      <c r="BP497" s="78">
        <v>2</v>
      </c>
      <c r="BQ497" s="78">
        <v>241</v>
      </c>
      <c r="BR497" s="78">
        <v>10</v>
      </c>
      <c r="BS497" s="78">
        <v>63</v>
      </c>
      <c r="BT497" s="78">
        <v>0</v>
      </c>
      <c r="BU497"/>
      <c r="BV497" s="77">
        <v>12607.489</v>
      </c>
      <c r="BW497" s="77">
        <v>330.47800000000001</v>
      </c>
      <c r="BX497" s="77">
        <v>994.22699999999998</v>
      </c>
      <c r="BY497" s="77">
        <v>5.6790000000000003</v>
      </c>
      <c r="BZ497" s="77">
        <v>60.917999999999999</v>
      </c>
      <c r="CA497" s="77">
        <v>11</v>
      </c>
      <c r="CB497" s="77">
        <v>140.79400000000001</v>
      </c>
      <c r="CC497" s="77">
        <v>82.319000000000003</v>
      </c>
      <c r="CD497" s="77">
        <v>0</v>
      </c>
    </row>
    <row r="498" spans="1:82">
      <c r="A498" s="77" t="s">
        <v>2075</v>
      </c>
      <c r="B498" s="77">
        <v>398</v>
      </c>
      <c r="C498" s="77">
        <v>7</v>
      </c>
      <c r="D498" s="77">
        <v>24</v>
      </c>
      <c r="E498" s="77">
        <v>2010</v>
      </c>
      <c r="F498" s="77" t="s">
        <v>178</v>
      </c>
      <c r="G498" s="77" t="s">
        <v>1603</v>
      </c>
      <c r="H498" s="77" t="s">
        <v>1604</v>
      </c>
      <c r="I498" s="158"/>
      <c r="J498" s="78">
        <v>11979.622801486799</v>
      </c>
      <c r="K498" s="78">
        <v>130.05346103966829</v>
      </c>
      <c r="L498" s="78">
        <v>379.28993579675131</v>
      </c>
      <c r="M498" s="78">
        <v>3069.322305727701</v>
      </c>
      <c r="N498" s="78">
        <v>3055.1983105288109</v>
      </c>
      <c r="O498" s="78">
        <v>2189.6653625464451</v>
      </c>
      <c r="P498" s="78">
        <v>1638.2624061451761</v>
      </c>
      <c r="Q498" s="78">
        <v>112.20487949181199</v>
      </c>
      <c r="R498" s="78">
        <v>151.80525513991421</v>
      </c>
      <c r="S498" s="78">
        <v>127.99869688404</v>
      </c>
      <c r="T498" s="79"/>
      <c r="U498" s="78">
        <v>976473365</v>
      </c>
      <c r="V498" s="78">
        <v>59747</v>
      </c>
      <c r="W498" s="78">
        <v>7683</v>
      </c>
      <c r="X498" s="78">
        <v>615869</v>
      </c>
      <c r="Y498" s="78">
        <v>730515</v>
      </c>
      <c r="Z498" s="78">
        <v>1112073</v>
      </c>
      <c r="AA498" s="78">
        <v>321498</v>
      </c>
      <c r="AB498" s="78">
        <v>1844293</v>
      </c>
      <c r="AC498" s="78">
        <v>26509534</v>
      </c>
      <c r="AD498" s="78">
        <v>127.99869688404</v>
      </c>
      <c r="AE498" s="79"/>
      <c r="AF498" s="78"/>
      <c r="AG498" s="78"/>
      <c r="AH498" s="78"/>
      <c r="AI498" s="78"/>
      <c r="AJ498" s="78"/>
      <c r="AK498" s="78"/>
      <c r="AL498" s="78"/>
      <c r="AM498" s="78"/>
      <c r="AN498" s="78"/>
      <c r="AO498" s="78"/>
      <c r="AP498" s="78"/>
      <c r="AQ498" s="79"/>
      <c r="AR498" s="78"/>
      <c r="AS498" s="78"/>
      <c r="AT498" s="78"/>
      <c r="AU498" s="78"/>
      <c r="AV498" s="78"/>
      <c r="AW498" s="78"/>
      <c r="AX498" s="78"/>
      <c r="AY498" s="79"/>
      <c r="AZ498" s="78"/>
      <c r="BA498" s="78"/>
      <c r="BB498" s="78"/>
      <c r="BC498" s="78"/>
      <c r="BD498" s="78"/>
      <c r="BE498" s="78"/>
      <c r="BF498" s="78"/>
      <c r="BG498" s="79"/>
      <c r="BH498" s="78">
        <v>7.3620000000000001</v>
      </c>
      <c r="BI498" s="78">
        <v>13.162000000000001</v>
      </c>
      <c r="BJ498" s="78">
        <v>10910.59434</v>
      </c>
      <c r="BK498" s="78">
        <v>2991.2370000000001</v>
      </c>
      <c r="BL498" s="78">
        <v>548.98199999999997</v>
      </c>
      <c r="BM498" s="78">
        <v>0</v>
      </c>
      <c r="BN498" s="79"/>
      <c r="BO498" s="78">
        <v>2</v>
      </c>
      <c r="BP498" s="78">
        <v>2</v>
      </c>
      <c r="BQ498" s="78">
        <v>250</v>
      </c>
      <c r="BR498" s="78">
        <v>12</v>
      </c>
      <c r="BS498" s="78">
        <v>64</v>
      </c>
      <c r="BT498" s="78">
        <v>0</v>
      </c>
      <c r="BU498"/>
      <c r="BV498" s="77">
        <v>12870.80234</v>
      </c>
      <c r="BW498" s="77">
        <v>317.767</v>
      </c>
      <c r="BX498" s="77">
        <v>984.96699999999998</v>
      </c>
      <c r="BY498" s="77">
        <v>7.601</v>
      </c>
      <c r="BZ498" s="77">
        <v>28.797000000000001</v>
      </c>
      <c r="CA498" s="77">
        <v>12</v>
      </c>
      <c r="CB498" s="77">
        <v>167.179</v>
      </c>
      <c r="CC498" s="77">
        <v>82.224000000000004</v>
      </c>
      <c r="CD498" s="77">
        <v>0</v>
      </c>
    </row>
    <row r="499" spans="1:82">
      <c r="A499" s="77" t="s">
        <v>2076</v>
      </c>
      <c r="B499" s="77">
        <v>399</v>
      </c>
      <c r="C499" s="77">
        <v>8</v>
      </c>
      <c r="D499" s="77">
        <v>24</v>
      </c>
      <c r="E499" s="77">
        <v>2011</v>
      </c>
      <c r="F499" s="77" t="s">
        <v>179</v>
      </c>
      <c r="G499" s="77" t="s">
        <v>1603</v>
      </c>
      <c r="H499" s="77" t="s">
        <v>1604</v>
      </c>
      <c r="I499" s="158"/>
      <c r="J499" s="78">
        <v>12455.360748520139</v>
      </c>
      <c r="K499" s="78">
        <v>179.531812063095</v>
      </c>
      <c r="L499" s="78">
        <v>377.23211653834181</v>
      </c>
      <c r="M499" s="78">
        <v>3574.672010805632</v>
      </c>
      <c r="N499" s="78">
        <v>3137.323037303187</v>
      </c>
      <c r="O499" s="78">
        <v>2169.8452727985596</v>
      </c>
      <c r="P499" s="78">
        <v>1574.5794584621199</v>
      </c>
      <c r="Q499" s="78">
        <v>129.02842136172501</v>
      </c>
      <c r="R499" s="78">
        <v>149.46852746430221</v>
      </c>
      <c r="S499" s="78">
        <v>132.97807339631899</v>
      </c>
      <c r="T499" s="79"/>
      <c r="U499" s="78">
        <v>941572054</v>
      </c>
      <c r="V499" s="78">
        <v>59747</v>
      </c>
      <c r="W499" s="78">
        <v>7683</v>
      </c>
      <c r="X499" s="78">
        <v>615869</v>
      </c>
      <c r="Y499" s="78">
        <v>727521</v>
      </c>
      <c r="Z499" s="78">
        <v>1125948</v>
      </c>
      <c r="AA499" s="78">
        <v>318196</v>
      </c>
      <c r="AB499" s="78">
        <v>1838613</v>
      </c>
      <c r="AC499" s="78">
        <v>26058306</v>
      </c>
      <c r="AD499" s="78">
        <v>132.97807339631899</v>
      </c>
      <c r="AE499" s="79"/>
      <c r="AF499" s="78"/>
      <c r="AG499" s="78"/>
      <c r="AH499" s="78"/>
      <c r="AI499" s="78"/>
      <c r="AJ499" s="78"/>
      <c r="AK499" s="78"/>
      <c r="AL499" s="78"/>
      <c r="AM499" s="78"/>
      <c r="AN499" s="78"/>
      <c r="AO499" s="78"/>
      <c r="AP499" s="78"/>
      <c r="AQ499" s="79"/>
      <c r="AR499" s="78"/>
      <c r="AS499" s="78"/>
      <c r="AT499" s="78"/>
      <c r="AU499" s="78"/>
      <c r="AV499" s="78"/>
      <c r="AW499" s="78"/>
      <c r="AX499" s="78"/>
      <c r="AY499" s="79"/>
      <c r="AZ499" s="78"/>
      <c r="BA499" s="78"/>
      <c r="BB499" s="78"/>
      <c r="BC499" s="78"/>
      <c r="BD499" s="78"/>
      <c r="BE499" s="78"/>
      <c r="BF499" s="78"/>
      <c r="BG499" s="79"/>
      <c r="BH499" s="78">
        <v>25.16</v>
      </c>
      <c r="BI499" s="78">
        <v>13.965</v>
      </c>
      <c r="BJ499" s="78">
        <v>11004.195</v>
      </c>
      <c r="BK499" s="78">
        <v>3311.3420000000001</v>
      </c>
      <c r="BL499" s="78">
        <v>586.51599999999996</v>
      </c>
      <c r="BM499" s="78">
        <v>0</v>
      </c>
      <c r="BN499" s="79"/>
      <c r="BO499" s="78">
        <v>4</v>
      </c>
      <c r="BP499" s="78">
        <v>2</v>
      </c>
      <c r="BQ499" s="78">
        <v>245</v>
      </c>
      <c r="BR499" s="78">
        <v>12</v>
      </c>
      <c r="BS499" s="78">
        <v>68</v>
      </c>
      <c r="BT499" s="78">
        <v>0</v>
      </c>
      <c r="BU499"/>
      <c r="BV499" s="77">
        <v>13321.377</v>
      </c>
      <c r="BW499" s="77">
        <v>267.37599999999998</v>
      </c>
      <c r="BX499" s="77">
        <v>1114.3920000000001</v>
      </c>
      <c r="BY499" s="77">
        <v>11.368</v>
      </c>
      <c r="BZ499" s="77">
        <v>48.448</v>
      </c>
      <c r="CA499" s="77">
        <v>14</v>
      </c>
      <c r="CB499" s="77">
        <v>124.16500000000001</v>
      </c>
      <c r="CC499" s="77">
        <v>40.052</v>
      </c>
      <c r="CD499" s="77">
        <v>0</v>
      </c>
    </row>
    <row r="500" spans="1:82">
      <c r="A500" s="77" t="s">
        <v>2077</v>
      </c>
      <c r="B500" s="77">
        <v>400</v>
      </c>
      <c r="C500" s="77">
        <v>9</v>
      </c>
      <c r="D500" s="77">
        <v>24</v>
      </c>
      <c r="E500" s="77">
        <v>2012</v>
      </c>
      <c r="F500" s="77" t="s">
        <v>180</v>
      </c>
      <c r="G500" s="77" t="s">
        <v>1603</v>
      </c>
      <c r="H500" s="77" t="s">
        <v>1604</v>
      </c>
      <c r="I500" s="158"/>
      <c r="J500" s="78">
        <v>12749.939188032509</v>
      </c>
      <c r="K500" s="78">
        <v>167.64013034537601</v>
      </c>
      <c r="L500" s="78">
        <v>382.78955999275701</v>
      </c>
      <c r="M500" s="78">
        <v>3375.627425719013</v>
      </c>
      <c r="N500" s="78">
        <v>3092.743952890864</v>
      </c>
      <c r="O500" s="78">
        <v>2179.3792109796359</v>
      </c>
      <c r="P500" s="78">
        <v>1563.7709321498851</v>
      </c>
      <c r="Q500" s="78">
        <v>142.70335344498699</v>
      </c>
      <c r="R500" s="78">
        <v>161.4583208460449</v>
      </c>
      <c r="S500" s="78">
        <v>131.62861455873499</v>
      </c>
      <c r="T500" s="79"/>
      <c r="U500" s="78">
        <v>1013696929</v>
      </c>
      <c r="V500" s="78">
        <v>59747</v>
      </c>
      <c r="W500" s="78">
        <v>7683</v>
      </c>
      <c r="X500" s="78">
        <v>615869</v>
      </c>
      <c r="Y500" s="78">
        <v>763846</v>
      </c>
      <c r="Z500" s="78">
        <v>1139865</v>
      </c>
      <c r="AA500" s="78">
        <v>314224</v>
      </c>
      <c r="AB500" s="78">
        <v>1871619</v>
      </c>
      <c r="AC500" s="78">
        <v>27419532</v>
      </c>
      <c r="AD500" s="78">
        <v>131.62861455873499</v>
      </c>
      <c r="AE500" s="79"/>
      <c r="AF500" s="78"/>
      <c r="AG500" s="78"/>
      <c r="AH500" s="78"/>
      <c r="AI500" s="78"/>
      <c r="AJ500" s="78"/>
      <c r="AK500" s="78"/>
      <c r="AL500" s="78"/>
      <c r="AM500" s="78"/>
      <c r="AN500" s="78"/>
      <c r="AO500" s="78"/>
      <c r="AP500" s="78"/>
      <c r="AQ500" s="79"/>
      <c r="AR500" s="78"/>
      <c r="AS500" s="78"/>
      <c r="AT500" s="78"/>
      <c r="AU500" s="78"/>
      <c r="AV500" s="78"/>
      <c r="AW500" s="78"/>
      <c r="AX500" s="78"/>
      <c r="AY500" s="79"/>
      <c r="AZ500" s="78"/>
      <c r="BA500" s="78"/>
      <c r="BB500" s="78"/>
      <c r="BC500" s="78"/>
      <c r="BD500" s="78"/>
      <c r="BE500" s="78"/>
      <c r="BF500" s="78"/>
      <c r="BG500" s="79"/>
      <c r="BH500" s="78">
        <v>22.687000000000001</v>
      </c>
      <c r="BI500" s="78">
        <v>14.962</v>
      </c>
      <c r="BJ500" s="78">
        <v>11347.241</v>
      </c>
      <c r="BK500" s="78">
        <v>3222.511</v>
      </c>
      <c r="BL500" s="78">
        <v>664.84299999999996</v>
      </c>
      <c r="BM500" s="78">
        <v>0</v>
      </c>
      <c r="BN500" s="79"/>
      <c r="BO500" s="78">
        <v>4</v>
      </c>
      <c r="BP500" s="78">
        <v>2</v>
      </c>
      <c r="BQ500" s="78">
        <v>253</v>
      </c>
      <c r="BR500" s="78">
        <v>12</v>
      </c>
      <c r="BS500" s="78">
        <v>72</v>
      </c>
      <c r="BT500" s="78">
        <v>0</v>
      </c>
      <c r="BU500"/>
      <c r="BV500" s="77">
        <v>13637.906000000001</v>
      </c>
      <c r="BW500" s="77">
        <v>292.11599999999999</v>
      </c>
      <c r="BX500" s="77">
        <v>1120.287</v>
      </c>
      <c r="BY500" s="77">
        <v>13.832000000000001</v>
      </c>
      <c r="BZ500" s="77">
        <v>37.000999999999998</v>
      </c>
      <c r="CA500" s="77">
        <v>14</v>
      </c>
      <c r="CB500" s="77">
        <v>115.22499999999999</v>
      </c>
      <c r="CC500" s="77">
        <v>41.877000000000002</v>
      </c>
      <c r="CD500" s="77">
        <v>0</v>
      </c>
    </row>
    <row r="501" spans="1:82">
      <c r="A501" s="77" t="s">
        <v>2078</v>
      </c>
      <c r="B501" s="77">
        <v>401</v>
      </c>
      <c r="C501" s="77">
        <v>10</v>
      </c>
      <c r="D501" s="77">
        <v>24</v>
      </c>
      <c r="E501" s="77">
        <v>2013</v>
      </c>
      <c r="F501" s="77" t="s">
        <v>181</v>
      </c>
      <c r="G501" s="1029" t="s">
        <v>1603</v>
      </c>
      <c r="H501" s="77" t="s">
        <v>1604</v>
      </c>
      <c r="I501" s="158"/>
      <c r="J501" s="78">
        <v>13046.47717472255</v>
      </c>
      <c r="K501" s="78">
        <v>146.69100143365031</v>
      </c>
      <c r="L501" s="78">
        <v>363.11581415034402</v>
      </c>
      <c r="M501" s="78">
        <v>3398.9582553398109</v>
      </c>
      <c r="N501" s="78">
        <v>3186.0867872023141</v>
      </c>
      <c r="O501" s="78">
        <v>2113.7468433791296</v>
      </c>
      <c r="P501" s="78">
        <v>1553.0986056043303</v>
      </c>
      <c r="Q501" s="78">
        <v>144.565466823333</v>
      </c>
      <c r="R501" s="78">
        <v>160.56827179329159</v>
      </c>
      <c r="S501" s="78">
        <v>129.53548545960641</v>
      </c>
      <c r="T501" s="79"/>
      <c r="U501" s="78">
        <v>1040924881</v>
      </c>
      <c r="V501" s="78">
        <v>59747</v>
      </c>
      <c r="W501" s="78">
        <v>7683</v>
      </c>
      <c r="X501" s="78">
        <v>615869</v>
      </c>
      <c r="Y501" s="78">
        <v>768510</v>
      </c>
      <c r="Z501" s="78">
        <v>1154898</v>
      </c>
      <c r="AA501" s="78">
        <v>310908</v>
      </c>
      <c r="AB501" s="78">
        <v>1868860</v>
      </c>
      <c r="AC501" s="78">
        <v>26617693</v>
      </c>
      <c r="AD501" s="78">
        <v>129.53548545960641</v>
      </c>
      <c r="AE501" s="79"/>
      <c r="AF501" s="78"/>
      <c r="AG501" s="78"/>
      <c r="AH501" s="78"/>
      <c r="AI501" s="78"/>
      <c r="AJ501" s="78"/>
      <c r="AK501" s="78"/>
      <c r="AL501" s="78"/>
      <c r="AM501" s="78"/>
      <c r="AN501" s="78"/>
      <c r="AO501" s="78"/>
      <c r="AP501" s="78"/>
      <c r="AQ501" s="79"/>
      <c r="AR501" s="78"/>
      <c r="AS501" s="78"/>
      <c r="AT501" s="78"/>
      <c r="AU501" s="78"/>
      <c r="AV501" s="78"/>
      <c r="AW501" s="78"/>
      <c r="AX501" s="78"/>
      <c r="AY501" s="79"/>
      <c r="AZ501" s="78"/>
      <c r="BA501" s="78"/>
      <c r="BB501" s="78"/>
      <c r="BC501" s="78"/>
      <c r="BD501" s="78"/>
      <c r="BE501" s="78"/>
      <c r="BF501" s="78"/>
      <c r="BG501" s="79"/>
      <c r="BH501" s="78">
        <v>16.501000000000001</v>
      </c>
      <c r="BI501" s="78">
        <v>16.57</v>
      </c>
      <c r="BJ501" s="78">
        <v>11493.217000000001</v>
      </c>
      <c r="BK501" s="78">
        <v>3095.2420000000002</v>
      </c>
      <c r="BL501" s="78">
        <v>678.31600000000003</v>
      </c>
      <c r="BM501" s="78">
        <v>0</v>
      </c>
      <c r="BN501" s="79"/>
      <c r="BO501" s="78">
        <v>4</v>
      </c>
      <c r="BP501" s="78">
        <v>2</v>
      </c>
      <c r="BQ501" s="78">
        <v>259</v>
      </c>
      <c r="BR501" s="78">
        <v>12</v>
      </c>
      <c r="BS501" s="78">
        <v>74</v>
      </c>
      <c r="BT501" s="78">
        <v>0</v>
      </c>
      <c r="BU501"/>
      <c r="BV501" s="77">
        <v>13581.831</v>
      </c>
      <c r="BW501" s="77">
        <v>305.99099999999999</v>
      </c>
      <c r="BX501" s="77">
        <v>1179.5409999999999</v>
      </c>
      <c r="BY501" s="77">
        <v>3.2210000000000001</v>
      </c>
      <c r="BZ501" s="77">
        <v>41.164999999999999</v>
      </c>
      <c r="CA501" s="77">
        <v>15</v>
      </c>
      <c r="CB501" s="77">
        <v>132.10499999999999</v>
      </c>
      <c r="CC501" s="77">
        <v>40.991999999999997</v>
      </c>
      <c r="CD501" s="77">
        <v>0</v>
      </c>
    </row>
    <row r="502" spans="1:82">
      <c r="A502" s="77" t="s">
        <v>2079</v>
      </c>
      <c r="B502" s="77">
        <v>402</v>
      </c>
      <c r="C502" s="77">
        <v>11</v>
      </c>
      <c r="D502" s="77">
        <v>24</v>
      </c>
      <c r="E502" s="77">
        <v>2014</v>
      </c>
      <c r="F502" s="77" t="s">
        <v>182</v>
      </c>
      <c r="G502" s="1029" t="s">
        <v>1603</v>
      </c>
      <c r="H502" s="77" t="s">
        <v>1604</v>
      </c>
      <c r="I502" s="158"/>
      <c r="J502" s="78">
        <v>12628.101689100889</v>
      </c>
      <c r="K502" s="78">
        <v>140.71482441383691</v>
      </c>
      <c r="L502" s="78">
        <v>322.85241813298978</v>
      </c>
      <c r="M502" s="78">
        <v>3438.3593917681619</v>
      </c>
      <c r="N502" s="78">
        <v>2868.658794104485</v>
      </c>
      <c r="O502" s="78">
        <v>2023.4762208761456</v>
      </c>
      <c r="P502" s="78">
        <v>1545.1382712688569</v>
      </c>
      <c r="Q502" s="78">
        <v>138.05277490780301</v>
      </c>
      <c r="R502" s="78">
        <v>162.9049898658142</v>
      </c>
      <c r="S502" s="78">
        <v>153.54980465902139</v>
      </c>
      <c r="T502" s="79"/>
      <c r="U502" s="78">
        <v>1054271013</v>
      </c>
      <c r="V502" s="78">
        <v>48408</v>
      </c>
      <c r="W502" s="78">
        <v>7068</v>
      </c>
      <c r="X502" s="78">
        <v>610352</v>
      </c>
      <c r="Y502" s="78">
        <v>773416</v>
      </c>
      <c r="Z502" s="78">
        <v>1164418</v>
      </c>
      <c r="AA502" s="78">
        <v>307715</v>
      </c>
      <c r="AB502" s="78">
        <v>1860113</v>
      </c>
      <c r="AC502" s="78">
        <v>27089969</v>
      </c>
      <c r="AD502" s="78">
        <v>153.54980465902139</v>
      </c>
      <c r="AE502" s="79"/>
      <c r="AF502" s="78"/>
      <c r="AG502" s="78"/>
      <c r="AH502" s="78"/>
      <c r="AI502" s="78"/>
      <c r="AJ502" s="78"/>
      <c r="AK502" s="78"/>
      <c r="AL502" s="78"/>
      <c r="AM502" s="78"/>
      <c r="AN502" s="78"/>
      <c r="AO502" s="78"/>
      <c r="AP502" s="78"/>
      <c r="AQ502" s="79"/>
      <c r="AR502" s="78">
        <v>39291</v>
      </c>
      <c r="AS502" s="78">
        <v>8037</v>
      </c>
      <c r="AT502" s="78">
        <v>4</v>
      </c>
      <c r="AU502" s="78">
        <v>2</v>
      </c>
      <c r="AV502" s="78">
        <v>0</v>
      </c>
      <c r="AW502" s="78">
        <v>6</v>
      </c>
      <c r="AX502" s="78"/>
      <c r="AY502" s="79"/>
      <c r="AZ502" s="78">
        <v>164556.4</v>
      </c>
      <c r="BA502" s="78">
        <v>477717.9</v>
      </c>
      <c r="BB502" s="78">
        <v>72000</v>
      </c>
      <c r="BC502" s="78">
        <v>430</v>
      </c>
      <c r="BD502" s="78">
        <v>0</v>
      </c>
      <c r="BE502" s="78">
        <v>17180.7</v>
      </c>
      <c r="BF502" s="78"/>
      <c r="BG502" s="79"/>
      <c r="BH502" s="78">
        <v>26.047999999999998</v>
      </c>
      <c r="BI502" s="78">
        <v>15.927</v>
      </c>
      <c r="BJ502" s="78">
        <v>11210.056</v>
      </c>
      <c r="BK502" s="78">
        <v>3127.0309999999999</v>
      </c>
      <c r="BL502" s="78">
        <v>680.49</v>
      </c>
      <c r="BM502" s="78">
        <v>0</v>
      </c>
      <c r="BN502" s="79"/>
      <c r="BO502" s="78">
        <v>5</v>
      </c>
      <c r="BP502" s="78">
        <v>2</v>
      </c>
      <c r="BQ502" s="78">
        <v>259</v>
      </c>
      <c r="BR502" s="78">
        <v>12</v>
      </c>
      <c r="BS502" s="78">
        <v>72</v>
      </c>
      <c r="BT502" s="78">
        <v>0</v>
      </c>
      <c r="BU502"/>
      <c r="BV502" s="77">
        <v>13311.147000000001</v>
      </c>
      <c r="BW502" s="77">
        <v>336.923</v>
      </c>
      <c r="BX502" s="77">
        <v>1172.3520000000001</v>
      </c>
      <c r="BY502" s="77">
        <v>15.438000000000001</v>
      </c>
      <c r="BZ502" s="77">
        <v>52.329000000000001</v>
      </c>
      <c r="CA502" s="77">
        <v>5.9909999999999997</v>
      </c>
      <c r="CB502" s="77">
        <v>99.87</v>
      </c>
      <c r="CC502" s="77">
        <v>65.501999999999995</v>
      </c>
      <c r="CD502" s="77">
        <v>0</v>
      </c>
    </row>
    <row r="503" spans="1:82">
      <c r="A503" s="77" t="s">
        <v>2080</v>
      </c>
      <c r="B503" s="77">
        <v>403</v>
      </c>
      <c r="C503" s="77">
        <v>12</v>
      </c>
      <c r="D503" s="77">
        <v>24</v>
      </c>
      <c r="E503" s="77">
        <v>2015</v>
      </c>
      <c r="F503" s="77" t="s">
        <v>183</v>
      </c>
      <c r="G503" s="77" t="s">
        <v>1603</v>
      </c>
      <c r="H503" s="77" t="s">
        <v>1604</v>
      </c>
      <c r="I503" s="158"/>
      <c r="J503" s="78">
        <v>12524.857556139559</v>
      </c>
      <c r="K503" s="78">
        <v>133.14790442518009</v>
      </c>
      <c r="L503" s="78">
        <v>597.73856650492746</v>
      </c>
      <c r="M503" s="78">
        <v>2810.4479886177041</v>
      </c>
      <c r="N503" s="78">
        <v>2702.83783736961</v>
      </c>
      <c r="O503" s="78">
        <v>2012.1503209258019</v>
      </c>
      <c r="P503" s="78">
        <v>1529.1976342653422</v>
      </c>
      <c r="Q503" s="78">
        <v>134.41205305824101</v>
      </c>
      <c r="R503" s="78">
        <v>159.77195657081981</v>
      </c>
      <c r="S503" s="78">
        <v>150.43277819776341</v>
      </c>
      <c r="T503" s="79"/>
      <c r="U503" s="78">
        <v>1089855588</v>
      </c>
      <c r="V503" s="78">
        <v>48408</v>
      </c>
      <c r="W503" s="78">
        <v>7068</v>
      </c>
      <c r="X503" s="78">
        <v>610352</v>
      </c>
      <c r="Y503" s="78">
        <v>777756</v>
      </c>
      <c r="Z503" s="78">
        <v>1169044</v>
      </c>
      <c r="AA503" s="78">
        <v>304300</v>
      </c>
      <c r="AB503" s="78">
        <v>1850028</v>
      </c>
      <c r="AC503" s="78">
        <v>27310409</v>
      </c>
      <c r="AD503" s="78">
        <v>150.43277819776341</v>
      </c>
      <c r="AE503" s="79"/>
      <c r="AF503" s="78">
        <v>8535064183.9442101</v>
      </c>
      <c r="AG503" s="78">
        <v>99205920.203031808</v>
      </c>
      <c r="AH503" s="78">
        <v>96289915.946288049</v>
      </c>
      <c r="AI503" s="78">
        <v>4033996359.5490861</v>
      </c>
      <c r="AJ503" s="78">
        <v>3992891107.1669979</v>
      </c>
      <c r="AK503" s="78"/>
      <c r="AL503" s="78"/>
      <c r="AM503" s="78">
        <v>253538576.82442099</v>
      </c>
      <c r="AN503" s="78"/>
      <c r="AO503" s="78"/>
      <c r="AP503" s="78">
        <v>17010986063.634035</v>
      </c>
      <c r="AQ503" s="79"/>
      <c r="AR503" s="78">
        <v>43086</v>
      </c>
      <c r="AS503" s="78">
        <v>12236</v>
      </c>
      <c r="AT503" s="78">
        <v>5</v>
      </c>
      <c r="AU503" s="78">
        <v>2</v>
      </c>
      <c r="AV503" s="78">
        <v>0</v>
      </c>
      <c r="AW503" s="78">
        <v>8</v>
      </c>
      <c r="AX503" s="78"/>
      <c r="AY503" s="79"/>
      <c r="AZ503" s="78">
        <v>182861.10000000009</v>
      </c>
      <c r="BA503" s="78">
        <v>788037.60000000009</v>
      </c>
      <c r="BB503" s="78">
        <v>108000</v>
      </c>
      <c r="BC503" s="78">
        <v>430</v>
      </c>
      <c r="BD503" s="78">
        <v>0</v>
      </c>
      <c r="BE503" s="78">
        <v>19360.7</v>
      </c>
      <c r="BF503" s="78"/>
      <c r="BG503" s="79"/>
      <c r="BH503" s="78">
        <v>7.6740000000000004</v>
      </c>
      <c r="BI503" s="78">
        <v>15.779</v>
      </c>
      <c r="BJ503" s="78">
        <v>11153.877500000001</v>
      </c>
      <c r="BK503" s="78">
        <v>3147.4490000000001</v>
      </c>
      <c r="BL503" s="78">
        <v>759.76400000000012</v>
      </c>
      <c r="BM503" s="78">
        <v>0</v>
      </c>
      <c r="BN503" s="79"/>
      <c r="BO503" s="78">
        <v>2</v>
      </c>
      <c r="BP503" s="78">
        <v>2</v>
      </c>
      <c r="BQ503" s="78">
        <v>253</v>
      </c>
      <c r="BR503" s="78">
        <v>12</v>
      </c>
      <c r="BS503" s="78">
        <v>71</v>
      </c>
      <c r="BT503" s="78">
        <v>0</v>
      </c>
      <c r="BU503"/>
      <c r="BV503" s="77">
        <v>13190.0805</v>
      </c>
      <c r="BW503" s="77">
        <v>334.85</v>
      </c>
      <c r="BX503" s="77">
        <v>1193.3689999999999</v>
      </c>
      <c r="BY503" s="77">
        <v>1.899</v>
      </c>
      <c r="BZ503" s="77">
        <v>55.682000000000002</v>
      </c>
      <c r="CA503" s="77">
        <v>64.069999999999993</v>
      </c>
      <c r="CB503" s="77">
        <v>120.03700000000001</v>
      </c>
      <c r="CC503" s="77">
        <v>57.304000000000002</v>
      </c>
      <c r="CD503" s="77">
        <v>67.251999999999995</v>
      </c>
    </row>
    <row r="504" spans="1:82">
      <c r="A504" s="77" t="s">
        <v>2081</v>
      </c>
      <c r="B504" s="77">
        <v>404</v>
      </c>
      <c r="C504" s="77">
        <v>13</v>
      </c>
      <c r="D504" s="77">
        <v>24</v>
      </c>
      <c r="E504" s="77">
        <v>2016</v>
      </c>
      <c r="F504" s="77" t="s">
        <v>156</v>
      </c>
      <c r="G504" s="77" t="s">
        <v>1603</v>
      </c>
      <c r="H504" s="77" t="s">
        <v>1604</v>
      </c>
      <c r="I504" s="158"/>
      <c r="J504" s="78">
        <v>12402.605744355946</v>
      </c>
      <c r="K504" s="78">
        <v>124.62813075050944</v>
      </c>
      <c r="L504" s="78">
        <v>350.78417638549598</v>
      </c>
      <c r="M504" s="78">
        <v>2722.9960277659115</v>
      </c>
      <c r="N504" s="78">
        <v>2763.0316918391877</v>
      </c>
      <c r="O504" s="78">
        <v>2002.5491562424472</v>
      </c>
      <c r="P504" s="78">
        <v>1489.0768047412594</v>
      </c>
      <c r="Q504" s="78">
        <v>130.08674919122652</v>
      </c>
      <c r="R504" s="78">
        <v>163.65774414977716</v>
      </c>
      <c r="S504" s="78">
        <v>165.68915444505498</v>
      </c>
      <c r="T504" s="79"/>
      <c r="U504" s="78">
        <v>989547792</v>
      </c>
      <c r="V504" s="78">
        <v>48408</v>
      </c>
      <c r="W504" s="78">
        <v>7068</v>
      </c>
      <c r="X504" s="78">
        <v>610352</v>
      </c>
      <c r="Y504" s="78">
        <v>782840</v>
      </c>
      <c r="Z504" s="78">
        <v>1177768</v>
      </c>
      <c r="AA504" s="78">
        <v>306475</v>
      </c>
      <c r="AB504" s="78">
        <v>1841753</v>
      </c>
      <c r="AC504" s="78">
        <v>27951131.739042789</v>
      </c>
      <c r="AD504" s="78">
        <v>165.68915444505501</v>
      </c>
      <c r="AE504" s="79"/>
      <c r="AF504" s="78">
        <v>8630575606.8702869</v>
      </c>
      <c r="AG504" s="78">
        <v>91305926.538390949</v>
      </c>
      <c r="AH504" s="78">
        <v>45523576.968615003</v>
      </c>
      <c r="AI504" s="78">
        <v>4148872179.5642338</v>
      </c>
      <c r="AJ504" s="78">
        <v>4080099564.413321</v>
      </c>
      <c r="AK504" s="78"/>
      <c r="AL504" s="78"/>
      <c r="AM504" s="78">
        <v>252600616.3352358</v>
      </c>
      <c r="AN504" s="78"/>
      <c r="AO504" s="78"/>
      <c r="AP504" s="78">
        <v>17248977470.690083</v>
      </c>
      <c r="AQ504" s="79"/>
      <c r="AR504" s="78">
        <v>46192</v>
      </c>
      <c r="AS504" s="78">
        <v>15402</v>
      </c>
      <c r="AT504" s="78">
        <v>7</v>
      </c>
      <c r="AU504" s="78">
        <v>6</v>
      </c>
      <c r="AV504" s="78">
        <v>0</v>
      </c>
      <c r="AW504" s="78">
        <v>11</v>
      </c>
      <c r="AX504" s="78"/>
      <c r="AY504" s="79"/>
      <c r="AZ504" s="78">
        <v>198342.09999999989</v>
      </c>
      <c r="BA504" s="78">
        <v>1077989.3</v>
      </c>
      <c r="BB504" s="78">
        <v>180000</v>
      </c>
      <c r="BC504" s="78">
        <v>1085.2</v>
      </c>
      <c r="BD504" s="78">
        <v>0</v>
      </c>
      <c r="BE504" s="78">
        <v>50990.7</v>
      </c>
      <c r="BF504" s="78"/>
      <c r="BG504" s="79"/>
      <c r="BH504" s="78">
        <v>7.78</v>
      </c>
      <c r="BI504" s="78">
        <v>14.936</v>
      </c>
      <c r="BJ504" s="78">
        <v>10511.351000000001</v>
      </c>
      <c r="BK504" s="78">
        <v>2996.0259999999998</v>
      </c>
      <c r="BL504" s="78">
        <v>823.23800000000006</v>
      </c>
      <c r="BM504" s="78">
        <v>0</v>
      </c>
      <c r="BN504" s="79"/>
      <c r="BO504" s="78">
        <v>2</v>
      </c>
      <c r="BP504" s="78">
        <v>2</v>
      </c>
      <c r="BQ504" s="78">
        <v>256</v>
      </c>
      <c r="BR504" s="78">
        <v>12</v>
      </c>
      <c r="BS504" s="78">
        <v>70</v>
      </c>
      <c r="BT504" s="78">
        <v>0</v>
      </c>
      <c r="BU504"/>
      <c r="BV504" s="77">
        <v>12452.691000000001</v>
      </c>
      <c r="BW504" s="77">
        <v>339.75200000000001</v>
      </c>
      <c r="BX504" s="77">
        <v>1232.7629999999999</v>
      </c>
      <c r="BY504" s="77">
        <v>24.321000000000002</v>
      </c>
      <c r="BZ504" s="77">
        <v>34.908000000000001</v>
      </c>
      <c r="CA504" s="77">
        <v>32.762</v>
      </c>
      <c r="CB504" s="77">
        <v>117.929</v>
      </c>
      <c r="CC504" s="77">
        <v>46.414999999999999</v>
      </c>
      <c r="CD504" s="77">
        <v>71.790000000000006</v>
      </c>
    </row>
    <row r="505" spans="1:82">
      <c r="A505" s="77" t="s">
        <v>2082</v>
      </c>
      <c r="B505" s="77">
        <v>405</v>
      </c>
      <c r="C505" s="77">
        <v>14</v>
      </c>
      <c r="D505" s="77">
        <v>24</v>
      </c>
      <c r="E505" s="77">
        <v>2017</v>
      </c>
      <c r="F505" s="77" t="s">
        <v>157</v>
      </c>
      <c r="G505" s="77" t="s">
        <v>1603</v>
      </c>
      <c r="H505" s="77" t="s">
        <v>1604</v>
      </c>
      <c r="I505" s="158"/>
      <c r="J505" s="78">
        <v>12319.139312387049</v>
      </c>
      <c r="K505" s="78">
        <v>125.82175463122995</v>
      </c>
      <c r="L505" s="78">
        <v>342.78285617411547</v>
      </c>
      <c r="M505" s="78">
        <v>2572.6229972018582</v>
      </c>
      <c r="N505" s="78">
        <v>2702.7400757864798</v>
      </c>
      <c r="O505" s="78">
        <v>1982.8395824025217</v>
      </c>
      <c r="P505" s="78">
        <v>1469.3074075252944</v>
      </c>
      <c r="Q505" s="78">
        <v>125.285604338732</v>
      </c>
      <c r="R505" s="78">
        <v>155.99643321712182</v>
      </c>
      <c r="S505" s="78">
        <v>168.14114522725762</v>
      </c>
      <c r="T505" s="79"/>
      <c r="U505" s="78">
        <v>1050343774</v>
      </c>
      <c r="V505" s="78">
        <v>48408</v>
      </c>
      <c r="W505" s="78">
        <v>7068</v>
      </c>
      <c r="X505" s="78">
        <v>610352</v>
      </c>
      <c r="Y505" s="78">
        <v>789961</v>
      </c>
      <c r="Z505" s="78">
        <v>1185521</v>
      </c>
      <c r="AA505" s="78">
        <v>304334</v>
      </c>
      <c r="AB505" s="78">
        <v>1834269</v>
      </c>
      <c r="AC505" s="78">
        <v>27171300.999999989</v>
      </c>
      <c r="AD505" s="78">
        <v>168.1411452272576</v>
      </c>
      <c r="AE505" s="79"/>
      <c r="AF505" s="78">
        <v>9351234332.2884064</v>
      </c>
      <c r="AG505" s="78">
        <v>96178464.520873532</v>
      </c>
      <c r="AH505" s="78">
        <v>55727851.219725281</v>
      </c>
      <c r="AI505" s="78">
        <v>4078978201.7336178</v>
      </c>
      <c r="AJ505" s="78">
        <v>3879279290.7601538</v>
      </c>
      <c r="AK505" s="78"/>
      <c r="AL505" s="78"/>
      <c r="AM505" s="78">
        <v>251967813.60104209</v>
      </c>
      <c r="AN505" s="78"/>
      <c r="AO505" s="78"/>
      <c r="AP505" s="78">
        <v>17713365954.123821</v>
      </c>
      <c r="AQ505" s="79"/>
      <c r="AR505" s="78">
        <v>48912</v>
      </c>
      <c r="AS505" s="78">
        <v>17813</v>
      </c>
      <c r="AT505" s="78">
        <v>10</v>
      </c>
      <c r="AU505" s="78">
        <v>6</v>
      </c>
      <c r="AV505" s="78">
        <v>0</v>
      </c>
      <c r="AW505" s="78">
        <v>14</v>
      </c>
      <c r="AX505" s="78"/>
      <c r="AY505" s="79"/>
      <c r="AZ505" s="78">
        <v>211779.5</v>
      </c>
      <c r="BA505" s="78">
        <v>1287669.5</v>
      </c>
      <c r="BB505" s="78">
        <v>202039.3</v>
      </c>
      <c r="BC505" s="78">
        <v>1085.2</v>
      </c>
      <c r="BD505" s="78">
        <v>0</v>
      </c>
      <c r="BE505" s="78">
        <v>53460.7</v>
      </c>
      <c r="BF505" s="78"/>
      <c r="BG505" s="79"/>
      <c r="BH505" s="78">
        <v>35.093000000000004</v>
      </c>
      <c r="BI505" s="78">
        <v>14.863</v>
      </c>
      <c r="BJ505" s="78">
        <v>11775.424000000001</v>
      </c>
      <c r="BK505" s="78">
        <v>2987.0639999999999</v>
      </c>
      <c r="BL505" s="78">
        <v>689.40199999999993</v>
      </c>
      <c r="BM505" s="78">
        <v>0</v>
      </c>
      <c r="BN505" s="79"/>
      <c r="BO505" s="78">
        <v>6</v>
      </c>
      <c r="BP505" s="78">
        <v>2</v>
      </c>
      <c r="BQ505" s="78">
        <v>264</v>
      </c>
      <c r="BR505" s="78">
        <v>11</v>
      </c>
      <c r="BS505" s="78">
        <v>68</v>
      </c>
      <c r="BT505" s="78">
        <v>0</v>
      </c>
      <c r="BU505"/>
      <c r="BV505" s="77">
        <v>13646.214</v>
      </c>
      <c r="BW505" s="77">
        <v>336.67599999999999</v>
      </c>
      <c r="BX505" s="77">
        <v>1124.7159999999999</v>
      </c>
      <c r="BY505" s="77">
        <v>26.155000000000001</v>
      </c>
      <c r="BZ505" s="77">
        <v>55.476999999999997</v>
      </c>
      <c r="CA505" s="77">
        <v>26</v>
      </c>
      <c r="CB505" s="77">
        <v>142.59899999999999</v>
      </c>
      <c r="CC505" s="77">
        <v>55.256999999999998</v>
      </c>
      <c r="CD505" s="77">
        <v>88.751999999999995</v>
      </c>
    </row>
    <row r="506" spans="1:82">
      <c r="A506" s="77" t="s">
        <v>2083</v>
      </c>
      <c r="B506" s="77">
        <v>406</v>
      </c>
      <c r="C506" s="77">
        <v>15</v>
      </c>
      <c r="D506" s="77">
        <v>24</v>
      </c>
      <c r="E506" s="77">
        <v>2018</v>
      </c>
      <c r="F506" s="77" t="s">
        <v>184</v>
      </c>
      <c r="G506" s="77" t="s">
        <v>1603</v>
      </c>
      <c r="H506" s="77" t="s">
        <v>1604</v>
      </c>
      <c r="I506" s="158"/>
      <c r="J506" s="78">
        <v>12610.971451290081</v>
      </c>
      <c r="K506" s="78">
        <v>116.54143431174344</v>
      </c>
      <c r="L506" s="78">
        <v>315.20974394728211</v>
      </c>
      <c r="M506" s="78">
        <v>2662.4952558026753</v>
      </c>
      <c r="N506" s="78">
        <v>2455.6530522716207</v>
      </c>
      <c r="O506" s="78">
        <v>1954.3942638240437</v>
      </c>
      <c r="P506" s="78">
        <v>1454.1271061610055</v>
      </c>
      <c r="Q506" s="78">
        <v>115.64701367634601</v>
      </c>
      <c r="R506" s="78">
        <v>161.4778399360595</v>
      </c>
      <c r="S506" s="78">
        <v>169.53029478879151</v>
      </c>
      <c r="T506" s="79"/>
      <c r="U506" s="78">
        <v>1120791065</v>
      </c>
      <c r="V506" s="78">
        <v>48408</v>
      </c>
      <c r="W506" s="78">
        <v>7068</v>
      </c>
      <c r="X506" s="78">
        <v>610352</v>
      </c>
      <c r="Y506" s="78">
        <v>795821</v>
      </c>
      <c r="Z506" s="78">
        <v>1190888</v>
      </c>
      <c r="AA506" s="78">
        <v>304218</v>
      </c>
      <c r="AB506" s="78">
        <v>1824637</v>
      </c>
      <c r="AC506" s="78">
        <v>28015817</v>
      </c>
      <c r="AD506" s="78">
        <v>169.53029478879151</v>
      </c>
      <c r="AE506" s="79"/>
      <c r="AF506" s="78">
        <v>10146481540.935829</v>
      </c>
      <c r="AG506" s="78">
        <v>87178748.686615199</v>
      </c>
      <c r="AH506" s="78">
        <v>51576121.883233331</v>
      </c>
      <c r="AI506" s="78">
        <v>4151319961.135283</v>
      </c>
      <c r="AJ506" s="78">
        <v>3639135643.4865389</v>
      </c>
      <c r="AK506" s="78"/>
      <c r="AL506" s="78"/>
      <c r="AM506" s="78">
        <v>251163309.69557089</v>
      </c>
      <c r="AN506" s="78"/>
      <c r="AO506" s="78"/>
      <c r="AP506" s="78">
        <v>18326855325.823071</v>
      </c>
      <c r="AQ506" s="79"/>
      <c r="AR506" s="78">
        <v>52814</v>
      </c>
      <c r="AS506" s="78">
        <v>20512</v>
      </c>
      <c r="AT506" s="78">
        <v>11</v>
      </c>
      <c r="AU506" s="78">
        <v>6</v>
      </c>
      <c r="AV506" s="78">
        <v>0</v>
      </c>
      <c r="AW506" s="78">
        <v>16</v>
      </c>
      <c r="AX506" s="78"/>
      <c r="AY506" s="79"/>
      <c r="AZ506" s="78">
        <v>230109</v>
      </c>
      <c r="BA506" s="78">
        <v>1610482.6</v>
      </c>
      <c r="BB506" s="78">
        <v>202059</v>
      </c>
      <c r="BC506" s="78">
        <v>1085</v>
      </c>
      <c r="BD506" s="78">
        <v>0</v>
      </c>
      <c r="BE506" s="78">
        <v>54067</v>
      </c>
      <c r="BF506" s="78"/>
      <c r="BG506" s="79"/>
      <c r="BH506" s="78">
        <v>34.366999999999997</v>
      </c>
      <c r="BI506" s="78">
        <v>14.765000000000001</v>
      </c>
      <c r="BJ506" s="78">
        <v>12202.916999999999</v>
      </c>
      <c r="BK506" s="78">
        <v>3100.6590000000001</v>
      </c>
      <c r="BL506" s="78">
        <v>685.79399999999998</v>
      </c>
      <c r="BM506" s="78">
        <v>0</v>
      </c>
      <c r="BN506" s="79"/>
      <c r="BO506" s="78">
        <v>6</v>
      </c>
      <c r="BP506" s="78">
        <v>2</v>
      </c>
      <c r="BQ506" s="78">
        <v>267</v>
      </c>
      <c r="BR506" s="78">
        <v>11</v>
      </c>
      <c r="BS506" s="78">
        <v>66</v>
      </c>
      <c r="BT506" s="78">
        <v>0</v>
      </c>
      <c r="BU506"/>
      <c r="BV506" s="77">
        <v>14062.334000000001</v>
      </c>
      <c r="BW506" s="77">
        <v>349.54500000000002</v>
      </c>
      <c r="BX506" s="77">
        <v>1144.643</v>
      </c>
      <c r="BY506" s="77">
        <v>29.283999999999999</v>
      </c>
      <c r="BZ506" s="77">
        <v>48.545000000000002</v>
      </c>
      <c r="CA506" s="77">
        <v>36</v>
      </c>
      <c r="CB506" s="77">
        <v>181.89699999999999</v>
      </c>
      <c r="CC506" s="77">
        <v>50.671999999999997</v>
      </c>
      <c r="CD506" s="77">
        <v>135.58199999999999</v>
      </c>
    </row>
    <row r="507" spans="1:82">
      <c r="A507" s="77" t="s">
        <v>2084</v>
      </c>
      <c r="B507" s="77">
        <v>407</v>
      </c>
      <c r="C507" s="77">
        <v>16</v>
      </c>
      <c r="D507" s="77">
        <v>24</v>
      </c>
      <c r="E507" s="77">
        <v>2019</v>
      </c>
      <c r="F507" s="77" t="s">
        <v>159</v>
      </c>
      <c r="G507" s="77" t="s">
        <v>1603</v>
      </c>
      <c r="H507" s="77" t="s">
        <v>1604</v>
      </c>
      <c r="I507" s="158"/>
      <c r="J507" s="78">
        <v>12253.919627131343</v>
      </c>
      <c r="K507" s="78">
        <v>108.65654549814862</v>
      </c>
      <c r="L507" s="78">
        <v>317.45034439401144</v>
      </c>
      <c r="M507" s="78">
        <v>2373.9247139593294</v>
      </c>
      <c r="N507" s="78">
        <v>2299.6453329570509</v>
      </c>
      <c r="O507" s="78">
        <v>1905.8710529573161</v>
      </c>
      <c r="P507" s="78">
        <v>1440.7151815426735</v>
      </c>
      <c r="Q507" s="78">
        <v>111.933637111813</v>
      </c>
      <c r="R507" s="78">
        <v>158.97987239494813</v>
      </c>
      <c r="S507" s="78">
        <v>184.18470450306961</v>
      </c>
      <c r="T507" s="79"/>
      <c r="U507" s="78">
        <v>1071725557</v>
      </c>
      <c r="V507" s="78">
        <v>48408</v>
      </c>
      <c r="W507" s="78">
        <v>7068</v>
      </c>
      <c r="X507" s="78">
        <v>610352</v>
      </c>
      <c r="Y507" s="78">
        <v>802803</v>
      </c>
      <c r="Z507" s="78">
        <v>1193203</v>
      </c>
      <c r="AA507" s="78">
        <v>299156</v>
      </c>
      <c r="AB507" s="78">
        <v>1813859</v>
      </c>
      <c r="AC507" s="78">
        <v>28034196</v>
      </c>
      <c r="AD507" s="78">
        <v>184.18470450306961</v>
      </c>
      <c r="AE507" s="79"/>
      <c r="AF507" s="78">
        <v>10289148123.684479</v>
      </c>
      <c r="AG507" s="78">
        <v>85634059.600898758</v>
      </c>
      <c r="AH507" s="78">
        <v>56726417.47593268</v>
      </c>
      <c r="AI507" s="78">
        <v>3983185187.1014299</v>
      </c>
      <c r="AJ507" s="78">
        <v>3582137558.107635</v>
      </c>
      <c r="AK507" s="78">
        <v>0</v>
      </c>
      <c r="AL507" s="78">
        <v>0</v>
      </c>
      <c r="AM507" s="78">
        <v>247033941.07675871</v>
      </c>
      <c r="AN507" s="78">
        <v>0</v>
      </c>
      <c r="AO507" s="78">
        <v>0</v>
      </c>
      <c r="AP507" s="78">
        <v>18243865287.047134</v>
      </c>
      <c r="AQ507" s="79"/>
      <c r="AR507" s="78">
        <v>55277</v>
      </c>
      <c r="AS507" s="78">
        <v>23201</v>
      </c>
      <c r="AT507" s="78">
        <v>10</v>
      </c>
      <c r="AU507" s="78">
        <v>7</v>
      </c>
      <c r="AV507" s="78">
        <v>0</v>
      </c>
      <c r="AW507" s="78">
        <v>16</v>
      </c>
      <c r="AX507" s="78"/>
      <c r="AY507" s="79"/>
      <c r="AZ507" s="78">
        <v>243374</v>
      </c>
      <c r="BA507" s="78">
        <v>1839301.2</v>
      </c>
      <c r="BB507" s="78">
        <v>199058.8</v>
      </c>
      <c r="BC507" s="78">
        <v>1284.2</v>
      </c>
      <c r="BD507" s="78">
        <v>0</v>
      </c>
      <c r="BE507" s="78">
        <v>48570.692999999992</v>
      </c>
      <c r="BF507" s="78"/>
      <c r="BG507" s="79"/>
      <c r="BH507" s="78">
        <v>33.049999999999997</v>
      </c>
      <c r="BI507" s="78">
        <v>14.098000000000001</v>
      </c>
      <c r="BJ507" s="78">
        <v>11796.92</v>
      </c>
      <c r="BK507" s="78">
        <v>2937.087</v>
      </c>
      <c r="BL507" s="78">
        <v>651.20600000000002</v>
      </c>
      <c r="BM507" s="78">
        <v>0</v>
      </c>
      <c r="BN507" s="79"/>
      <c r="BO507" s="78">
        <v>6</v>
      </c>
      <c r="BP507" s="78">
        <v>2</v>
      </c>
      <c r="BQ507" s="78">
        <v>266</v>
      </c>
      <c r="BR507" s="78">
        <v>9</v>
      </c>
      <c r="BS507" s="78">
        <v>65</v>
      </c>
      <c r="BT507" s="78">
        <v>0</v>
      </c>
      <c r="BU507"/>
      <c r="BV507" s="77">
        <v>13528.034</v>
      </c>
      <c r="BW507" s="77">
        <v>319.40899999999999</v>
      </c>
      <c r="BX507" s="77">
        <v>1148.2840000000001</v>
      </c>
      <c r="BY507" s="77">
        <v>33.956000000000003</v>
      </c>
      <c r="BZ507" s="77">
        <v>45.587000000000003</v>
      </c>
      <c r="CA507" s="77">
        <v>28.364999999999998</v>
      </c>
      <c r="CB507" s="77">
        <v>164.32</v>
      </c>
      <c r="CC507" s="77">
        <v>24.405999999999999</v>
      </c>
      <c r="CD507" s="77">
        <v>140</v>
      </c>
    </row>
    <row r="508" spans="1:82">
      <c r="A508" s="77" t="s">
        <v>2085</v>
      </c>
      <c r="B508" s="77">
        <v>408</v>
      </c>
      <c r="C508" s="77">
        <v>17</v>
      </c>
      <c r="D508" s="77">
        <v>24</v>
      </c>
      <c r="E508" s="77">
        <v>2020</v>
      </c>
      <c r="F508" s="77" t="s">
        <v>160</v>
      </c>
      <c r="G508" s="77" t="s">
        <v>1603</v>
      </c>
      <c r="H508" s="77" t="s">
        <v>1604</v>
      </c>
      <c r="I508" s="158"/>
      <c r="J508" s="78">
        <v>11772.659809199695</v>
      </c>
      <c r="K508" s="78">
        <v>111.5268536536459</v>
      </c>
      <c r="L508" s="78">
        <v>380.40472467703603</v>
      </c>
      <c r="M508" s="78">
        <v>2130.1511768504984</v>
      </c>
      <c r="N508" s="78">
        <v>2294.5895049581927</v>
      </c>
      <c r="O508" s="78">
        <v>1673.3068944741287</v>
      </c>
      <c r="P508" s="78">
        <v>1357.2851840041969</v>
      </c>
      <c r="Q508" s="78">
        <v>106.17387642494501</v>
      </c>
      <c r="R508" s="78">
        <v>143.75159107859793</v>
      </c>
      <c r="S508" s="78">
        <v>186.09808314221908</v>
      </c>
      <c r="T508" s="79"/>
      <c r="U508" s="78">
        <v>1049186455</v>
      </c>
      <c r="V508" s="78">
        <v>47284</v>
      </c>
      <c r="W508" s="78">
        <v>9021</v>
      </c>
      <c r="X508" s="78">
        <v>607576</v>
      </c>
      <c r="Y508" s="78">
        <v>806290</v>
      </c>
      <c r="Z508" s="78">
        <v>1195700</v>
      </c>
      <c r="AA508" s="78">
        <v>299558</v>
      </c>
      <c r="AB508" s="78">
        <v>1800756</v>
      </c>
      <c r="AC508" s="78">
        <v>25482811</v>
      </c>
      <c r="AD508" s="78">
        <v>186.09808314221908</v>
      </c>
      <c r="AE508" s="79"/>
      <c r="AF508" s="78">
        <v>10249108978.2771</v>
      </c>
      <c r="AG508" s="78">
        <v>85680110.469883755</v>
      </c>
      <c r="AH508" s="78">
        <v>70895453.171560585</v>
      </c>
      <c r="AI508" s="78">
        <v>3830239389.5317669</v>
      </c>
      <c r="AJ508" s="78">
        <v>4106567305.3025198</v>
      </c>
      <c r="AK508" s="78">
        <v>0</v>
      </c>
      <c r="AL508" s="78">
        <v>0</v>
      </c>
      <c r="AM508" s="78">
        <v>235018664.81644306</v>
      </c>
      <c r="AN508" s="78">
        <v>0</v>
      </c>
      <c r="AO508" s="78">
        <v>0</v>
      </c>
      <c r="AP508" s="78">
        <v>18577509901.569275</v>
      </c>
      <c r="AQ508" s="79"/>
      <c r="AR508" s="78">
        <v>58680</v>
      </c>
      <c r="AS508" s="78">
        <v>24960</v>
      </c>
      <c r="AT508" s="78">
        <v>10</v>
      </c>
      <c r="AU508" s="78">
        <v>7</v>
      </c>
      <c r="AV508" s="78">
        <v>0</v>
      </c>
      <c r="AW508" s="78">
        <v>17</v>
      </c>
      <c r="AX508" s="78"/>
      <c r="AY508" s="79"/>
      <c r="AZ508" s="78">
        <v>262003.9</v>
      </c>
      <c r="BA508" s="78">
        <v>2033487.300000004</v>
      </c>
      <c r="BB508" s="78">
        <v>199058.8</v>
      </c>
      <c r="BC508" s="78">
        <v>1284.2</v>
      </c>
      <c r="BD508" s="78">
        <v>0</v>
      </c>
      <c r="BE508" s="78">
        <v>97620.693999999989</v>
      </c>
      <c r="BF508" s="78"/>
      <c r="BG508" s="79"/>
      <c r="BH508" s="78">
        <v>23.724</v>
      </c>
      <c r="BI508" s="78">
        <v>14.962999999999999</v>
      </c>
      <c r="BJ508" s="78">
        <v>11064.36</v>
      </c>
      <c r="BK508" s="78">
        <v>2829.0430000000001</v>
      </c>
      <c r="BL508" s="78">
        <v>593.73099999999999</v>
      </c>
      <c r="BM508" s="78">
        <v>0</v>
      </c>
      <c r="BN508" s="79"/>
      <c r="BO508" s="78">
        <v>4</v>
      </c>
      <c r="BP508" s="78">
        <v>2</v>
      </c>
      <c r="BQ508" s="78">
        <v>266</v>
      </c>
      <c r="BR508" s="78">
        <v>10</v>
      </c>
      <c r="BS508" s="78">
        <v>61</v>
      </c>
      <c r="BT508" s="78">
        <v>0</v>
      </c>
      <c r="BU508"/>
      <c r="BV508" s="77">
        <v>12551.624</v>
      </c>
      <c r="BW508" s="77">
        <v>346.024</v>
      </c>
      <c r="BX508" s="77">
        <v>1110.6369999999999</v>
      </c>
      <c r="BY508" s="77">
        <v>30.425000000000001</v>
      </c>
      <c r="BZ508" s="77">
        <v>85.45</v>
      </c>
      <c r="CA508" s="77">
        <v>29</v>
      </c>
      <c r="CB508" s="77">
        <v>193.661</v>
      </c>
      <c r="CC508" s="77">
        <v>9</v>
      </c>
      <c r="CD508" s="77">
        <v>170</v>
      </c>
    </row>
    <row r="509" spans="1:82">
      <c r="A509" s="77" t="s">
        <v>2086</v>
      </c>
      <c r="B509" s="77">
        <v>408</v>
      </c>
      <c r="C509" s="77">
        <v>18</v>
      </c>
      <c r="D509" s="77">
        <v>24</v>
      </c>
      <c r="E509" s="77">
        <v>2021</v>
      </c>
      <c r="F509" s="77" t="s">
        <v>161</v>
      </c>
      <c r="G509" s="77" t="s">
        <v>1603</v>
      </c>
      <c r="H509" s="77" t="s">
        <v>1604</v>
      </c>
      <c r="I509" s="158"/>
      <c r="J509" s="78">
        <v>12549.07171140297</v>
      </c>
      <c r="K509" s="78">
        <v>122.23662622963222</v>
      </c>
      <c r="L509" s="78">
        <v>363.88154079696398</v>
      </c>
      <c r="M509" s="78">
        <v>2444.4510707427803</v>
      </c>
      <c r="N509" s="78">
        <v>2383.4259032993209</v>
      </c>
      <c r="O509" s="78">
        <v>1623.4984276126536</v>
      </c>
      <c r="P509" s="78">
        <v>1394.0805492963182</v>
      </c>
      <c r="Q509" s="78">
        <v>104.219118316986</v>
      </c>
      <c r="R509" s="78">
        <v>152.39935660589532</v>
      </c>
      <c r="S509" s="78">
        <v>186.49509342345476</v>
      </c>
      <c r="T509" s="79"/>
      <c r="U509" s="78">
        <v>1103437567</v>
      </c>
      <c r="V509" s="78">
        <v>47284</v>
      </c>
      <c r="W509" s="78">
        <v>9021</v>
      </c>
      <c r="X509" s="78">
        <v>607576</v>
      </c>
      <c r="Y509" s="78">
        <v>807206</v>
      </c>
      <c r="Z509" s="78">
        <v>1194508</v>
      </c>
      <c r="AA509" s="78">
        <v>300021</v>
      </c>
      <c r="AB509" s="78">
        <v>1784968</v>
      </c>
      <c r="AC509" s="78">
        <v>26208492.999999993</v>
      </c>
      <c r="AD509" s="78">
        <v>186.49509342345476</v>
      </c>
      <c r="AE509" s="79"/>
      <c r="AF509" s="78">
        <v>10954710999.479301</v>
      </c>
      <c r="AG509" s="78">
        <v>90800662.392252684</v>
      </c>
      <c r="AH509" s="78">
        <v>64770686.580344699</v>
      </c>
      <c r="AI509" s="78">
        <v>4099219901.355741</v>
      </c>
      <c r="AJ509" s="78">
        <v>3965163498.7918348</v>
      </c>
      <c r="AK509" s="78">
        <v>0</v>
      </c>
      <c r="AL509" s="78">
        <v>0</v>
      </c>
      <c r="AM509" s="78">
        <v>234301839.29251841</v>
      </c>
      <c r="AN509" s="78">
        <v>0</v>
      </c>
      <c r="AO509" s="78">
        <v>0</v>
      </c>
      <c r="AP509" s="78">
        <v>19408967587.891994</v>
      </c>
      <c r="AQ509" s="79"/>
      <c r="AR509" s="78">
        <v>63311</v>
      </c>
      <c r="AS509" s="78">
        <v>26239</v>
      </c>
      <c r="AT509" s="78">
        <v>11</v>
      </c>
      <c r="AU509" s="78">
        <v>7</v>
      </c>
      <c r="AV509" s="78">
        <v>0</v>
      </c>
      <c r="AW509" s="78">
        <v>18</v>
      </c>
      <c r="AX509" s="78"/>
      <c r="AY509" s="79"/>
      <c r="AZ509" s="78">
        <v>289670.79999998643</v>
      </c>
      <c r="BA509" s="78">
        <v>2214121.3999999431</v>
      </c>
      <c r="BB509" s="78">
        <v>202058.8</v>
      </c>
      <c r="BC509" s="78">
        <v>1284.2</v>
      </c>
      <c r="BD509" s="78">
        <v>0</v>
      </c>
      <c r="BE509" s="78">
        <v>97669.694000000003</v>
      </c>
      <c r="BF509" s="78"/>
      <c r="BG509" s="79"/>
      <c r="BH509" s="78">
        <v>33.198</v>
      </c>
      <c r="BI509" s="78">
        <v>15.577999999999999</v>
      </c>
      <c r="BJ509" s="78">
        <v>11505.093999999999</v>
      </c>
      <c r="BK509" s="78">
        <v>2729.7289999999998</v>
      </c>
      <c r="BL509" s="78">
        <v>582.02700000000004</v>
      </c>
      <c r="BM509" s="78">
        <v>0</v>
      </c>
      <c r="BN509" s="79"/>
      <c r="BO509" s="78">
        <v>6</v>
      </c>
      <c r="BP509" s="78">
        <v>2</v>
      </c>
      <c r="BQ509" s="78">
        <v>274</v>
      </c>
      <c r="BR509" s="78">
        <v>11</v>
      </c>
      <c r="BS509" s="78">
        <v>61</v>
      </c>
      <c r="BT509" s="78">
        <v>0</v>
      </c>
      <c r="BU509"/>
      <c r="BV509" s="77">
        <v>12721.388000000001</v>
      </c>
      <c r="BW509" s="77">
        <v>394.78500000000003</v>
      </c>
      <c r="BX509" s="77">
        <v>1100.134</v>
      </c>
      <c r="BY509" s="77">
        <v>36.223999999999997</v>
      </c>
      <c r="BZ509" s="77">
        <v>99.049000000000007</v>
      </c>
      <c r="CA509" s="77">
        <v>28</v>
      </c>
      <c r="CB509" s="77">
        <v>228.541</v>
      </c>
      <c r="CC509" s="77">
        <v>71.05</v>
      </c>
      <c r="CD509" s="77">
        <v>186.45500000000001</v>
      </c>
    </row>
    <row r="510" spans="1:82">
      <c r="A510" s="77" t="s">
        <v>2087</v>
      </c>
      <c r="B510" s="77">
        <v>408</v>
      </c>
      <c r="C510" s="77">
        <v>19</v>
      </c>
      <c r="D510" s="77">
        <v>24</v>
      </c>
      <c r="E510" s="77">
        <v>2022</v>
      </c>
      <c r="F510" s="77" t="s">
        <v>162</v>
      </c>
      <c r="G510" s="77" t="s">
        <v>1603</v>
      </c>
      <c r="H510" s="77" t="s">
        <v>1604</v>
      </c>
      <c r="I510" s="158"/>
      <c r="J510" s="78">
        <v>11934.416230145463</v>
      </c>
      <c r="K510" s="78">
        <v>114.55004473711983</v>
      </c>
      <c r="L510" s="78">
        <v>329.75268787884153</v>
      </c>
      <c r="M510" s="78">
        <v>2253.9827024068686</v>
      </c>
      <c r="N510" s="78">
        <v>2224.4754211366076</v>
      </c>
      <c r="O510" s="78">
        <v>1711.0505283289162</v>
      </c>
      <c r="P510" s="78">
        <v>1381.1846358889411</v>
      </c>
      <c r="Q510" s="78">
        <v>104.34249834530382</v>
      </c>
      <c r="R510" s="78">
        <v>157.20269677408612</v>
      </c>
      <c r="S510" s="78">
        <v>197.91190065424138</v>
      </c>
      <c r="T510" s="79"/>
      <c r="U510" s="78">
        <v>1186675664</v>
      </c>
      <c r="V510" s="78">
        <v>47284</v>
      </c>
      <c r="W510" s="78">
        <v>9021</v>
      </c>
      <c r="X510" s="78">
        <v>607576</v>
      </c>
      <c r="Y510" s="78">
        <v>812795</v>
      </c>
      <c r="Z510" s="78">
        <v>1196115</v>
      </c>
      <c r="AA510" s="78">
        <v>301777</v>
      </c>
      <c r="AB510" s="78">
        <v>1772427</v>
      </c>
      <c r="AC510" s="78">
        <v>27374074</v>
      </c>
      <c r="AD510" s="78">
        <v>197.91190065424138</v>
      </c>
      <c r="AE510" s="79"/>
      <c r="AF510" s="78">
        <v>10618506034.725681</v>
      </c>
      <c r="AG510" s="78">
        <v>91543416.190648735</v>
      </c>
      <c r="AH510" s="78">
        <v>71900485.73409766</v>
      </c>
      <c r="AI510" s="78">
        <v>3741088544.201705</v>
      </c>
      <c r="AJ510" s="78">
        <v>3649764375.8003359</v>
      </c>
      <c r="AK510" s="78">
        <v>0</v>
      </c>
      <c r="AL510" s="78">
        <v>0</v>
      </c>
      <c r="AM510" s="78">
        <v>228868703.04412064</v>
      </c>
      <c r="AN510" s="78">
        <v>0</v>
      </c>
      <c r="AO510" s="78">
        <v>0</v>
      </c>
      <c r="AP510" s="78">
        <v>18401671559.696587</v>
      </c>
      <c r="AQ510" s="79"/>
      <c r="AR510" s="78">
        <v>67238</v>
      </c>
      <c r="AS510" s="78">
        <v>26847</v>
      </c>
      <c r="AT510" s="78">
        <v>11</v>
      </c>
      <c r="AU510" s="78">
        <v>7</v>
      </c>
      <c r="AV510" s="78">
        <v>0</v>
      </c>
      <c r="AW510" s="78">
        <v>19</v>
      </c>
      <c r="AX510" s="78"/>
      <c r="AY510" s="79"/>
      <c r="AZ510" s="78">
        <v>313500.19999998022</v>
      </c>
      <c r="BA510" s="78">
        <v>2485797.3999999752</v>
      </c>
      <c r="BB510" s="78">
        <v>202058.8</v>
      </c>
      <c r="BC510" s="78">
        <v>1284.2</v>
      </c>
      <c r="BD510" s="78">
        <v>0</v>
      </c>
      <c r="BE510" s="78">
        <v>99659.694000000003</v>
      </c>
      <c r="BF510" s="78"/>
      <c r="BG510" s="79"/>
      <c r="BH510" s="78"/>
      <c r="BI510" s="78"/>
      <c r="BJ510" s="78"/>
      <c r="BK510" s="78"/>
      <c r="BL510" s="78"/>
      <c r="BM510" s="78"/>
      <c r="BN510" s="79"/>
      <c r="BO510" s="78"/>
      <c r="BP510" s="78"/>
      <c r="BQ510" s="78"/>
      <c r="BR510" s="78"/>
      <c r="BS510" s="78"/>
      <c r="BT510" s="78"/>
      <c r="BU510"/>
      <c r="BV510" s="77"/>
      <c r="BW510" s="77"/>
      <c r="BX510" s="77"/>
      <c r="BY510" s="77"/>
      <c r="BZ510" s="77"/>
      <c r="CA510" s="77"/>
      <c r="CB510" s="77"/>
      <c r="CC510" s="77"/>
      <c r="CD510" s="77"/>
    </row>
    <row r="511" spans="1:82">
      <c r="A511" s="77" t="s">
        <v>2549</v>
      </c>
      <c r="B511" s="77">
        <v>408</v>
      </c>
      <c r="C511" s="77">
        <v>20</v>
      </c>
      <c r="D511" s="77">
        <v>24</v>
      </c>
      <c r="E511" s="77">
        <v>2023</v>
      </c>
      <c r="F511" s="77" t="s">
        <v>2526</v>
      </c>
      <c r="G511" s="77" t="s">
        <v>1603</v>
      </c>
      <c r="H511" s="77" t="s">
        <v>1604</v>
      </c>
      <c r="I511" s="158"/>
      <c r="J511" s="78"/>
      <c r="K511" s="78"/>
      <c r="L511" s="78"/>
      <c r="M511" s="78"/>
      <c r="N511" s="78"/>
      <c r="O511" s="78"/>
      <c r="P511" s="78"/>
      <c r="Q511" s="78"/>
      <c r="R511" s="78"/>
      <c r="S511" s="78"/>
      <c r="T511" s="79"/>
      <c r="U511" s="78"/>
      <c r="V511" s="78"/>
      <c r="W511" s="78"/>
      <c r="X511" s="78"/>
      <c r="Y511" s="78"/>
      <c r="Z511" s="78"/>
      <c r="AA511" s="78"/>
      <c r="AB511" s="78"/>
      <c r="AC511" s="78"/>
      <c r="AD511" s="78"/>
      <c r="AE511" s="79"/>
      <c r="AF511" s="78"/>
      <c r="AG511" s="78"/>
      <c r="AH511" s="78"/>
      <c r="AI511" s="78"/>
      <c r="AJ511" s="78"/>
      <c r="AK511" s="78"/>
      <c r="AL511" s="78"/>
      <c r="AM511" s="78"/>
      <c r="AN511" s="78"/>
      <c r="AO511" s="78"/>
      <c r="AP511" s="78"/>
      <c r="AQ511" s="79"/>
      <c r="AR511" s="78">
        <v>71329</v>
      </c>
      <c r="AS511" s="78">
        <v>27183</v>
      </c>
      <c r="AT511" s="78">
        <v>11</v>
      </c>
      <c r="AU511" s="78">
        <v>9</v>
      </c>
      <c r="AV511" s="78">
        <v>0</v>
      </c>
      <c r="AW511" s="78">
        <v>21</v>
      </c>
      <c r="AX511" s="78"/>
      <c r="AY511" s="79"/>
      <c r="AZ511" s="78">
        <v>336744.29999997269</v>
      </c>
      <c r="BA511" s="78">
        <v>2571248.5999999796</v>
      </c>
      <c r="BB511" s="78">
        <v>202058.8</v>
      </c>
      <c r="BC511" s="78">
        <v>14140.2</v>
      </c>
      <c r="BD511" s="78">
        <v>0</v>
      </c>
      <c r="BE511" s="78">
        <v>105180.22899999999</v>
      </c>
      <c r="BF511" s="78"/>
      <c r="BG511" s="79"/>
      <c r="BH511" s="78"/>
      <c r="BI511" s="78"/>
      <c r="BJ511" s="78"/>
      <c r="BK511" s="78"/>
      <c r="BL511" s="78"/>
      <c r="BM511" s="78"/>
      <c r="BN511" s="79"/>
      <c r="BO511" s="78"/>
      <c r="BP511" s="78"/>
      <c r="BQ511" s="78"/>
      <c r="BR511" s="78"/>
      <c r="BS511" s="78"/>
      <c r="BT511" s="78"/>
      <c r="BU511"/>
      <c r="BV511" s="77"/>
      <c r="BW511" s="77"/>
      <c r="BX511" s="77"/>
      <c r="BY511" s="77"/>
      <c r="BZ511" s="77"/>
      <c r="CA511" s="77"/>
      <c r="CB511" s="77"/>
      <c r="CC511" s="77"/>
      <c r="CD511" s="77"/>
    </row>
    <row r="512" spans="1:82">
      <c r="A512" s="77" t="s">
        <v>2611</v>
      </c>
      <c r="B512" s="77">
        <v>408</v>
      </c>
      <c r="C512" s="77">
        <v>21</v>
      </c>
      <c r="D512" s="77">
        <v>24</v>
      </c>
      <c r="E512" s="77">
        <v>2024</v>
      </c>
      <c r="F512" s="77" t="s">
        <v>2588</v>
      </c>
      <c r="G512" s="77" t="s">
        <v>1603</v>
      </c>
      <c r="H512" s="77" t="s">
        <v>1604</v>
      </c>
      <c r="I512" s="158"/>
      <c r="J512" s="78"/>
      <c r="K512" s="78"/>
      <c r="L512" s="78"/>
      <c r="M512" s="78"/>
      <c r="N512" s="78"/>
      <c r="O512" s="78"/>
      <c r="P512" s="78"/>
      <c r="Q512" s="78"/>
      <c r="R512" s="78"/>
      <c r="S512" s="78"/>
      <c r="T512" s="79"/>
      <c r="U512" s="78"/>
      <c r="V512" s="78"/>
      <c r="W512" s="78"/>
      <c r="X512" s="78"/>
      <c r="Y512" s="78"/>
      <c r="Z512" s="78"/>
      <c r="AA512" s="78"/>
      <c r="AB512" s="78"/>
      <c r="AC512" s="78"/>
      <c r="AD512" s="78"/>
      <c r="AE512" s="79"/>
      <c r="AF512" s="78"/>
      <c r="AG512" s="78"/>
      <c r="AH512" s="78"/>
      <c r="AI512" s="78"/>
      <c r="AJ512" s="78"/>
      <c r="AK512" s="78"/>
      <c r="AL512" s="78"/>
      <c r="AM512" s="78"/>
      <c r="AN512" s="78"/>
      <c r="AO512" s="78"/>
      <c r="AP512" s="78"/>
      <c r="AQ512" s="79"/>
      <c r="AR512" s="78"/>
      <c r="AS512" s="78"/>
      <c r="AT512" s="78"/>
      <c r="AU512" s="78"/>
      <c r="AV512" s="78"/>
      <c r="AW512" s="78"/>
      <c r="AX512" s="78"/>
      <c r="AY512" s="79"/>
      <c r="AZ512" s="78"/>
      <c r="BA512" s="78"/>
      <c r="BB512" s="78"/>
      <c r="BC512" s="78"/>
      <c r="BD512" s="78"/>
      <c r="BE512" s="78"/>
      <c r="BF512" s="78"/>
      <c r="BG512" s="79"/>
      <c r="BH512" s="78"/>
      <c r="BI512" s="78"/>
      <c r="BJ512" s="78"/>
      <c r="BK512" s="78"/>
      <c r="BL512" s="78"/>
      <c r="BM512" s="78"/>
      <c r="BN512" s="79"/>
      <c r="BO512" s="78"/>
      <c r="BP512" s="78"/>
      <c r="BQ512" s="78"/>
      <c r="BR512" s="78"/>
      <c r="BS512" s="78"/>
      <c r="BT512" s="78"/>
      <c r="BU512"/>
      <c r="BV512" s="77"/>
      <c r="BW512" s="77"/>
      <c r="BX512" s="77"/>
      <c r="BY512" s="77"/>
      <c r="BZ512" s="77"/>
      <c r="CA512" s="77"/>
      <c r="CB512" s="77"/>
      <c r="CC512" s="77"/>
      <c r="CD512" s="77"/>
    </row>
    <row r="513" spans="1:82">
      <c r="A513" s="77" t="s">
        <v>2088</v>
      </c>
      <c r="B513" s="77">
        <v>409</v>
      </c>
      <c r="C513" s="77">
        <v>1</v>
      </c>
      <c r="D513" s="77">
        <v>25</v>
      </c>
      <c r="E513" s="77">
        <v>1990</v>
      </c>
      <c r="F513" s="77" t="s">
        <v>788</v>
      </c>
      <c r="G513" s="77" t="s">
        <v>1605</v>
      </c>
      <c r="H513" s="77" t="s">
        <v>1606</v>
      </c>
      <c r="I513" s="158"/>
      <c r="J513" s="78">
        <v>4399.7433308696727</v>
      </c>
      <c r="K513" s="78">
        <v>127.3140422581909</v>
      </c>
      <c r="L513" s="78">
        <v>201.48854401276131</v>
      </c>
      <c r="M513" s="78">
        <v>805.98377203477185</v>
      </c>
      <c r="N513" s="78">
        <v>1041.030998726814</v>
      </c>
      <c r="O513" s="78">
        <v>927.4572199237108</v>
      </c>
      <c r="P513" s="78">
        <v>1071.890894021313</v>
      </c>
      <c r="Q513" s="78">
        <v>75.287338250850297</v>
      </c>
      <c r="R513" s="78">
        <v>18.414889463598769</v>
      </c>
      <c r="S513" s="78">
        <v>63.766250000000007</v>
      </c>
      <c r="T513" s="79"/>
      <c r="U513" s="78">
        <v>600037930</v>
      </c>
      <c r="V513" s="78">
        <v>44622</v>
      </c>
      <c r="W513" s="78">
        <v>2172</v>
      </c>
      <c r="X513" s="78">
        <v>315356</v>
      </c>
      <c r="Y513" s="78">
        <v>352364</v>
      </c>
      <c r="Z513" s="78">
        <v>381474</v>
      </c>
      <c r="AA513" s="78">
        <v>260267</v>
      </c>
      <c r="AB513" s="78">
        <v>1222411</v>
      </c>
      <c r="AC513" s="78">
        <v>3189492</v>
      </c>
      <c r="AD513" s="78">
        <v>63.766250000000007</v>
      </c>
      <c r="AE513" s="79"/>
      <c r="AF513" s="78"/>
      <c r="AG513" s="78"/>
      <c r="AH513" s="78"/>
      <c r="AI513" s="78"/>
      <c r="AJ513" s="78"/>
      <c r="AK513" s="78"/>
      <c r="AL513" s="78"/>
      <c r="AM513" s="78"/>
      <c r="AN513" s="78"/>
      <c r="AO513" s="78"/>
      <c r="AP513" s="78"/>
      <c r="AQ513" s="79"/>
      <c r="AR513" s="78"/>
      <c r="AS513" s="78"/>
      <c r="AT513" s="78"/>
      <c r="AU513" s="78"/>
      <c r="AV513" s="78"/>
      <c r="AW513" s="78"/>
      <c r="AX513" s="78"/>
      <c r="AY513" s="79"/>
      <c r="AZ513" s="78"/>
      <c r="BA513" s="78"/>
      <c r="BB513" s="78"/>
      <c r="BC513" s="78"/>
      <c r="BD513" s="78"/>
      <c r="BE513" s="78"/>
      <c r="BF513" s="78"/>
      <c r="BG513" s="79"/>
      <c r="BH513" s="78" t="s">
        <v>789</v>
      </c>
      <c r="BI513" s="78" t="s">
        <v>789</v>
      </c>
      <c r="BJ513" s="78" t="s">
        <v>789</v>
      </c>
      <c r="BK513" s="78" t="s">
        <v>789</v>
      </c>
      <c r="BL513" s="78" t="s">
        <v>789</v>
      </c>
      <c r="BM513" s="78" t="s">
        <v>789</v>
      </c>
      <c r="BN513" s="79"/>
      <c r="BO513" s="78" t="s">
        <v>789</v>
      </c>
      <c r="BP513" s="78" t="s">
        <v>789</v>
      </c>
      <c r="BQ513" s="78" t="s">
        <v>789</v>
      </c>
      <c r="BR513" s="78" t="s">
        <v>789</v>
      </c>
      <c r="BS513" s="78" t="s">
        <v>789</v>
      </c>
      <c r="BT513" s="78" t="s">
        <v>789</v>
      </c>
      <c r="BU513"/>
      <c r="BV513" s="77"/>
      <c r="BW513" s="77"/>
      <c r="BX513" s="77"/>
      <c r="BY513" s="77"/>
      <c r="BZ513" s="77"/>
      <c r="CA513" s="77"/>
      <c r="CB513" s="77"/>
      <c r="CC513" s="77"/>
      <c r="CD513" s="77"/>
    </row>
    <row r="514" spans="1:82">
      <c r="A514" s="77" t="s">
        <v>2089</v>
      </c>
      <c r="B514" s="77">
        <v>410</v>
      </c>
      <c r="C514" s="77">
        <v>2</v>
      </c>
      <c r="D514" s="77">
        <v>25</v>
      </c>
      <c r="E514" s="77">
        <v>2005</v>
      </c>
      <c r="F514" s="77" t="s">
        <v>790</v>
      </c>
      <c r="G514" s="77" t="s">
        <v>1605</v>
      </c>
      <c r="H514" s="77" t="s">
        <v>1606</v>
      </c>
      <c r="I514" s="158"/>
      <c r="J514" s="78">
        <v>4203.6094206486059</v>
      </c>
      <c r="K514" s="78">
        <v>84.620008002577819</v>
      </c>
      <c r="L514" s="78">
        <v>175.34473669540029</v>
      </c>
      <c r="M514" s="78">
        <v>1609.8782687766729</v>
      </c>
      <c r="N514" s="78">
        <v>1671.4725424106091</v>
      </c>
      <c r="O514" s="78">
        <v>1518.034727693534</v>
      </c>
      <c r="P514" s="78">
        <v>1119.7425606609961</v>
      </c>
      <c r="Q514" s="78">
        <v>80.441195950308497</v>
      </c>
      <c r="R514" s="78">
        <v>16.917756839898502</v>
      </c>
      <c r="S514" s="78">
        <v>136.71629394799999</v>
      </c>
      <c r="T514" s="79"/>
      <c r="U514" s="78">
        <v>638422811</v>
      </c>
      <c r="V514" s="78">
        <v>40327</v>
      </c>
      <c r="W514" s="78">
        <v>2096</v>
      </c>
      <c r="X514" s="78">
        <v>328771</v>
      </c>
      <c r="Y514" s="78">
        <v>478096</v>
      </c>
      <c r="Z514" s="78">
        <v>722533</v>
      </c>
      <c r="AA514" s="78">
        <v>222672</v>
      </c>
      <c r="AB514" s="78">
        <v>1365393</v>
      </c>
      <c r="AC514" s="78">
        <v>2991555</v>
      </c>
      <c r="AD514" s="78">
        <v>136.71629394799999</v>
      </c>
      <c r="AE514" s="79"/>
      <c r="AF514" s="78"/>
      <c r="AG514" s="78"/>
      <c r="AH514" s="78"/>
      <c r="AI514" s="78"/>
      <c r="AJ514" s="78"/>
      <c r="AK514" s="78"/>
      <c r="AL514" s="78"/>
      <c r="AM514" s="78"/>
      <c r="AN514" s="78"/>
      <c r="AO514" s="78"/>
      <c r="AP514" s="78"/>
      <c r="AQ514" s="79"/>
      <c r="AR514" s="78"/>
      <c r="AS514" s="78"/>
      <c r="AT514" s="78"/>
      <c r="AU514" s="78"/>
      <c r="AV514" s="78"/>
      <c r="AW514" s="78"/>
      <c r="AX514" s="78"/>
      <c r="AY514" s="79"/>
      <c r="AZ514" s="78"/>
      <c r="BA514" s="78"/>
      <c r="BB514" s="78"/>
      <c r="BC514" s="78"/>
      <c r="BD514" s="78"/>
      <c r="BE514" s="78"/>
      <c r="BF514" s="78"/>
      <c r="BG514" s="79"/>
      <c r="BH514" s="78" t="s">
        <v>789</v>
      </c>
      <c r="BI514" s="78" t="s">
        <v>789</v>
      </c>
      <c r="BJ514" s="78" t="s">
        <v>789</v>
      </c>
      <c r="BK514" s="78" t="s">
        <v>789</v>
      </c>
      <c r="BL514" s="78" t="s">
        <v>789</v>
      </c>
      <c r="BM514" s="78" t="s">
        <v>789</v>
      </c>
      <c r="BN514" s="79"/>
      <c r="BO514" s="78" t="s">
        <v>789</v>
      </c>
      <c r="BP514" s="78" t="s">
        <v>789</v>
      </c>
      <c r="BQ514" s="78" t="s">
        <v>789</v>
      </c>
      <c r="BR514" s="78" t="s">
        <v>789</v>
      </c>
      <c r="BS514" s="78" t="s">
        <v>789</v>
      </c>
      <c r="BT514" s="78" t="s">
        <v>789</v>
      </c>
      <c r="BU514"/>
      <c r="BV514" s="77"/>
      <c r="BW514" s="77"/>
      <c r="BX514" s="77"/>
      <c r="BY514" s="77"/>
      <c r="BZ514" s="77"/>
      <c r="CA514" s="77"/>
      <c r="CB514" s="77"/>
      <c r="CC514" s="77"/>
      <c r="CD514" s="77"/>
    </row>
    <row r="515" spans="1:82">
      <c r="A515" s="77" t="s">
        <v>2090</v>
      </c>
      <c r="B515" s="77">
        <v>411</v>
      </c>
      <c r="C515" s="77">
        <v>3</v>
      </c>
      <c r="D515" s="77">
        <v>25</v>
      </c>
      <c r="E515" s="77">
        <v>2006</v>
      </c>
      <c r="F515" s="77" t="s">
        <v>791</v>
      </c>
      <c r="G515" s="77" t="s">
        <v>1605</v>
      </c>
      <c r="H515" s="77" t="s">
        <v>1606</v>
      </c>
      <c r="I515" s="158"/>
      <c r="J515" s="78" t="s">
        <v>789</v>
      </c>
      <c r="K515" s="78" t="s">
        <v>789</v>
      </c>
      <c r="L515" s="78" t="s">
        <v>789</v>
      </c>
      <c r="M515" s="78" t="s">
        <v>789</v>
      </c>
      <c r="N515" s="78" t="s">
        <v>789</v>
      </c>
      <c r="O515" s="78" t="s">
        <v>789</v>
      </c>
      <c r="P515" s="78" t="s">
        <v>789</v>
      </c>
      <c r="Q515" s="78" t="s">
        <v>789</v>
      </c>
      <c r="R515" s="78" t="s">
        <v>789</v>
      </c>
      <c r="S515" s="78" t="s">
        <v>789</v>
      </c>
      <c r="T515" s="79"/>
      <c r="U515" s="78" t="s">
        <v>789</v>
      </c>
      <c r="V515" s="78" t="s">
        <v>789</v>
      </c>
      <c r="W515" s="78" t="s">
        <v>789</v>
      </c>
      <c r="X515" s="78" t="s">
        <v>789</v>
      </c>
      <c r="Y515" s="78" t="s">
        <v>789</v>
      </c>
      <c r="Z515" s="78" t="s">
        <v>789</v>
      </c>
      <c r="AA515" s="78" t="s">
        <v>789</v>
      </c>
      <c r="AB515" s="78" t="s">
        <v>789</v>
      </c>
      <c r="AC515" s="78" t="s">
        <v>789</v>
      </c>
      <c r="AD515" s="78" t="s">
        <v>789</v>
      </c>
      <c r="AE515" s="79"/>
      <c r="AF515" s="78" t="s">
        <v>789</v>
      </c>
      <c r="AG515" s="78" t="s">
        <v>789</v>
      </c>
      <c r="AH515" s="78" t="s">
        <v>789</v>
      </c>
      <c r="AI515" s="78" t="s">
        <v>789</v>
      </c>
      <c r="AJ515" s="78" t="s">
        <v>789</v>
      </c>
      <c r="AK515" s="78" t="s">
        <v>789</v>
      </c>
      <c r="AL515" s="78" t="s">
        <v>789</v>
      </c>
      <c r="AM515" s="78" t="s">
        <v>789</v>
      </c>
      <c r="AN515" s="78" t="s">
        <v>789</v>
      </c>
      <c r="AO515" s="78" t="s">
        <v>789</v>
      </c>
      <c r="AP515" s="78"/>
      <c r="AQ515" s="79"/>
      <c r="AR515" s="78" t="s">
        <v>789</v>
      </c>
      <c r="AS515" s="78" t="s">
        <v>789</v>
      </c>
      <c r="AT515" s="78" t="s">
        <v>789</v>
      </c>
      <c r="AU515" s="78" t="s">
        <v>789</v>
      </c>
      <c r="AV515" s="78" t="s">
        <v>789</v>
      </c>
      <c r="AW515" s="78" t="s">
        <v>789</v>
      </c>
      <c r="AX515" s="78" t="s">
        <v>789</v>
      </c>
      <c r="AY515" s="79"/>
      <c r="AZ515" s="78" t="s">
        <v>789</v>
      </c>
      <c r="BA515" s="78" t="s">
        <v>789</v>
      </c>
      <c r="BB515" s="78" t="s">
        <v>789</v>
      </c>
      <c r="BC515" s="78" t="s">
        <v>789</v>
      </c>
      <c r="BD515" s="78" t="s">
        <v>789</v>
      </c>
      <c r="BE515" s="78" t="s">
        <v>789</v>
      </c>
      <c r="BF515" s="78" t="s">
        <v>789</v>
      </c>
      <c r="BG515" s="79"/>
      <c r="BH515" s="78" t="s">
        <v>789</v>
      </c>
      <c r="BI515" s="78" t="s">
        <v>789</v>
      </c>
      <c r="BJ515" s="78" t="s">
        <v>789</v>
      </c>
      <c r="BK515" s="78" t="s">
        <v>789</v>
      </c>
      <c r="BL515" s="78" t="s">
        <v>789</v>
      </c>
      <c r="BM515" s="78" t="s">
        <v>789</v>
      </c>
      <c r="BN515" s="79"/>
      <c r="BO515" s="78" t="s">
        <v>789</v>
      </c>
      <c r="BP515" s="78" t="s">
        <v>789</v>
      </c>
      <c r="BQ515" s="78" t="s">
        <v>789</v>
      </c>
      <c r="BR515" s="78" t="s">
        <v>789</v>
      </c>
      <c r="BS515" s="78" t="s">
        <v>789</v>
      </c>
      <c r="BT515" s="78" t="s">
        <v>789</v>
      </c>
      <c r="BU515"/>
      <c r="BV515" s="77"/>
      <c r="BW515" s="77"/>
      <c r="BX515" s="77"/>
      <c r="BY515" s="77"/>
      <c r="BZ515" s="77"/>
      <c r="CA515" s="77"/>
      <c r="CB515" s="77"/>
      <c r="CC515" s="77"/>
      <c r="CD515" s="77"/>
    </row>
    <row r="516" spans="1:82">
      <c r="A516" s="77" t="s">
        <v>2091</v>
      </c>
      <c r="B516" s="77">
        <v>412</v>
      </c>
      <c r="C516" s="77">
        <v>4</v>
      </c>
      <c r="D516" s="77">
        <v>25</v>
      </c>
      <c r="E516" s="77">
        <v>2007</v>
      </c>
      <c r="F516" s="77" t="s">
        <v>792</v>
      </c>
      <c r="G516" s="77" t="s">
        <v>1605</v>
      </c>
      <c r="H516" s="77" t="s">
        <v>1606</v>
      </c>
      <c r="I516" s="158"/>
      <c r="J516" s="78">
        <v>4438.6242680181476</v>
      </c>
      <c r="K516" s="78">
        <v>83.168885574081244</v>
      </c>
      <c r="L516" s="78">
        <v>220.0370194418918</v>
      </c>
      <c r="M516" s="78">
        <v>1687.666782781442</v>
      </c>
      <c r="N516" s="78">
        <v>1709.8480021918681</v>
      </c>
      <c r="O516" s="78">
        <v>1488.391226524446</v>
      </c>
      <c r="P516" s="78">
        <v>1113.7483836112169</v>
      </c>
      <c r="Q516" s="78">
        <v>85.709504913868102</v>
      </c>
      <c r="R516" s="78">
        <v>17.201350825522852</v>
      </c>
      <c r="S516" s="78">
        <v>160.8704220401894</v>
      </c>
      <c r="T516" s="79"/>
      <c r="U516" s="78">
        <v>723242873</v>
      </c>
      <c r="V516" s="78">
        <v>37979</v>
      </c>
      <c r="W516" s="78">
        <v>2483</v>
      </c>
      <c r="X516" s="78">
        <v>404856</v>
      </c>
      <c r="Y516" s="78">
        <v>496305</v>
      </c>
      <c r="Z516" s="78">
        <v>736443</v>
      </c>
      <c r="AA516" s="78">
        <v>218104</v>
      </c>
      <c r="AB516" s="78">
        <v>1377886</v>
      </c>
      <c r="AC516" s="78">
        <v>3128977</v>
      </c>
      <c r="AD516" s="78">
        <v>160.8704220401894</v>
      </c>
      <c r="AE516" s="79"/>
      <c r="AF516" s="78"/>
      <c r="AG516" s="78"/>
      <c r="AH516" s="78"/>
      <c r="AI516" s="78"/>
      <c r="AJ516" s="78"/>
      <c r="AK516" s="78"/>
      <c r="AL516" s="78"/>
      <c r="AM516" s="78"/>
      <c r="AN516" s="78"/>
      <c r="AO516" s="78"/>
      <c r="AP516" s="78"/>
      <c r="AQ516" s="79"/>
      <c r="AR516" s="78"/>
      <c r="AS516" s="78"/>
      <c r="AT516" s="78"/>
      <c r="AU516" s="78"/>
      <c r="AV516" s="78"/>
      <c r="AW516" s="78"/>
      <c r="AX516" s="78"/>
      <c r="AY516" s="79"/>
      <c r="AZ516" s="78"/>
      <c r="BA516" s="78"/>
      <c r="BB516" s="78"/>
      <c r="BC516" s="78"/>
      <c r="BD516" s="78"/>
      <c r="BE516" s="78"/>
      <c r="BF516" s="78"/>
      <c r="BG516" s="79"/>
      <c r="BH516" s="78" t="s">
        <v>789</v>
      </c>
      <c r="BI516" s="78" t="s">
        <v>789</v>
      </c>
      <c r="BJ516" s="78" t="s">
        <v>789</v>
      </c>
      <c r="BK516" s="78" t="s">
        <v>789</v>
      </c>
      <c r="BL516" s="78" t="s">
        <v>789</v>
      </c>
      <c r="BM516" s="78" t="s">
        <v>789</v>
      </c>
      <c r="BN516" s="79"/>
      <c r="BO516" s="78" t="s">
        <v>789</v>
      </c>
      <c r="BP516" s="78" t="s">
        <v>789</v>
      </c>
      <c r="BQ516" s="78" t="s">
        <v>789</v>
      </c>
      <c r="BR516" s="78" t="s">
        <v>789</v>
      </c>
      <c r="BS516" s="78" t="s">
        <v>789</v>
      </c>
      <c r="BT516" s="78" t="s">
        <v>789</v>
      </c>
      <c r="BU516"/>
      <c r="BV516" s="77"/>
      <c r="BW516" s="77"/>
      <c r="BX516" s="77"/>
      <c r="BY516" s="77"/>
      <c r="BZ516" s="77"/>
      <c r="CA516" s="77"/>
      <c r="CB516" s="77"/>
      <c r="CC516" s="77"/>
      <c r="CD516" s="77"/>
    </row>
    <row r="517" spans="1:82">
      <c r="A517" s="77" t="s">
        <v>2092</v>
      </c>
      <c r="B517" s="77">
        <v>413</v>
      </c>
      <c r="C517" s="77">
        <v>5</v>
      </c>
      <c r="D517" s="77">
        <v>25</v>
      </c>
      <c r="E517" s="77">
        <v>2008</v>
      </c>
      <c r="F517" s="77" t="s">
        <v>793</v>
      </c>
      <c r="G517" s="77" t="s">
        <v>1605</v>
      </c>
      <c r="H517" s="77" t="s">
        <v>1606</v>
      </c>
      <c r="I517" s="158"/>
      <c r="J517" s="78">
        <v>3907.4039388373112</v>
      </c>
      <c r="K517" s="78">
        <v>62.339248957793828</v>
      </c>
      <c r="L517" s="78">
        <v>188.80784741191269</v>
      </c>
      <c r="M517" s="78">
        <v>1770.633440693972</v>
      </c>
      <c r="N517" s="78">
        <v>1720.513773860707</v>
      </c>
      <c r="O517" s="78">
        <v>1451.754341349922</v>
      </c>
      <c r="P517" s="78">
        <v>1059.9981874693219</v>
      </c>
      <c r="Q517" s="78">
        <v>84.5939873032289</v>
      </c>
      <c r="R517" s="78">
        <v>16.969875539790859</v>
      </c>
      <c r="S517" s="78">
        <v>159.22955864720089</v>
      </c>
      <c r="T517" s="79"/>
      <c r="U517" s="78">
        <v>746473331</v>
      </c>
      <c r="V517" s="78">
        <v>37979</v>
      </c>
      <c r="W517" s="78">
        <v>2483</v>
      </c>
      <c r="X517" s="78">
        <v>404856</v>
      </c>
      <c r="Y517" s="78">
        <v>503523</v>
      </c>
      <c r="Z517" s="78">
        <v>743527</v>
      </c>
      <c r="AA517" s="78">
        <v>207815</v>
      </c>
      <c r="AB517" s="78">
        <v>1382321</v>
      </c>
      <c r="AC517" s="78">
        <v>3205376</v>
      </c>
      <c r="AD517" s="78">
        <v>159.22955864720089</v>
      </c>
      <c r="AE517" s="79"/>
      <c r="AF517" s="78"/>
      <c r="AG517" s="78"/>
      <c r="AH517" s="78"/>
      <c r="AI517" s="78"/>
      <c r="AJ517" s="78"/>
      <c r="AK517" s="78"/>
      <c r="AL517" s="78"/>
      <c r="AM517" s="78"/>
      <c r="AN517" s="78"/>
      <c r="AO517" s="78"/>
      <c r="AP517" s="78"/>
      <c r="AQ517" s="79"/>
      <c r="AR517" s="78"/>
      <c r="AS517" s="78"/>
      <c r="AT517" s="78"/>
      <c r="AU517" s="78"/>
      <c r="AV517" s="78"/>
      <c r="AW517" s="78"/>
      <c r="AX517" s="78"/>
      <c r="AY517" s="79"/>
      <c r="AZ517" s="78"/>
      <c r="BA517" s="78"/>
      <c r="BB517" s="78"/>
      <c r="BC517" s="78"/>
      <c r="BD517" s="78"/>
      <c r="BE517" s="78"/>
      <c r="BF517" s="78"/>
      <c r="BG517" s="79"/>
      <c r="BH517" s="78" t="s">
        <v>789</v>
      </c>
      <c r="BI517" s="78" t="s">
        <v>789</v>
      </c>
      <c r="BJ517" s="78" t="s">
        <v>789</v>
      </c>
      <c r="BK517" s="78" t="s">
        <v>789</v>
      </c>
      <c r="BL517" s="78" t="s">
        <v>789</v>
      </c>
      <c r="BM517" s="78" t="s">
        <v>789</v>
      </c>
      <c r="BN517" s="79"/>
      <c r="BO517" s="78" t="s">
        <v>789</v>
      </c>
      <c r="BP517" s="78" t="s">
        <v>789</v>
      </c>
      <c r="BQ517" s="78" t="s">
        <v>789</v>
      </c>
      <c r="BR517" s="78" t="s">
        <v>789</v>
      </c>
      <c r="BS517" s="78" t="s">
        <v>789</v>
      </c>
      <c r="BT517" s="78" t="s">
        <v>789</v>
      </c>
      <c r="BU517"/>
      <c r="BV517" s="77"/>
      <c r="BW517" s="77"/>
      <c r="BX517" s="77"/>
      <c r="BY517" s="77"/>
      <c r="BZ517" s="77"/>
      <c r="CA517" s="77"/>
      <c r="CB517" s="77"/>
      <c r="CC517" s="77"/>
      <c r="CD517" s="77"/>
    </row>
    <row r="518" spans="1:82">
      <c r="A518" s="77" t="s">
        <v>2093</v>
      </c>
      <c r="B518" s="77">
        <v>414</v>
      </c>
      <c r="C518" s="77">
        <v>6</v>
      </c>
      <c r="D518" s="77">
        <v>25</v>
      </c>
      <c r="E518" s="77">
        <v>2009</v>
      </c>
      <c r="F518" s="77" t="s">
        <v>177</v>
      </c>
      <c r="G518" s="77" t="s">
        <v>1605</v>
      </c>
      <c r="H518" s="77" t="s">
        <v>1606</v>
      </c>
      <c r="I518" s="158"/>
      <c r="J518" s="78">
        <v>3399.0774959673631</v>
      </c>
      <c r="K518" s="78">
        <v>56.609815506809959</v>
      </c>
      <c r="L518" s="78">
        <v>212.72521226803721</v>
      </c>
      <c r="M518" s="78">
        <v>1614.334888692764</v>
      </c>
      <c r="N518" s="78">
        <v>1449.190995100277</v>
      </c>
      <c r="O518" s="78">
        <v>1481.942245128221</v>
      </c>
      <c r="P518" s="78">
        <v>1009.103528912526</v>
      </c>
      <c r="Q518" s="78">
        <v>80.8333681765032</v>
      </c>
      <c r="R518" s="78">
        <v>17.17643671405796</v>
      </c>
      <c r="S518" s="78">
        <v>149.27395937045759</v>
      </c>
      <c r="T518" s="79"/>
      <c r="U518" s="78">
        <v>611596810</v>
      </c>
      <c r="V518" s="78">
        <v>38084</v>
      </c>
      <c r="W518" s="78">
        <v>3803</v>
      </c>
      <c r="X518" s="78">
        <v>455811</v>
      </c>
      <c r="Y518" s="78">
        <v>510070</v>
      </c>
      <c r="Z518" s="78">
        <v>749158</v>
      </c>
      <c r="AA518" s="78">
        <v>203102</v>
      </c>
      <c r="AB518" s="78">
        <v>1386570</v>
      </c>
      <c r="AC518" s="78">
        <v>3165165</v>
      </c>
      <c r="AD518" s="78">
        <v>149.27395937045759</v>
      </c>
      <c r="AE518" s="79"/>
      <c r="AF518" s="78"/>
      <c r="AG518" s="78"/>
      <c r="AH518" s="78"/>
      <c r="AI518" s="78"/>
      <c r="AJ518" s="78"/>
      <c r="AK518" s="78"/>
      <c r="AL518" s="78"/>
      <c r="AM518" s="78"/>
      <c r="AN518" s="78"/>
      <c r="AO518" s="78"/>
      <c r="AP518" s="78"/>
      <c r="AQ518" s="79"/>
      <c r="AR518" s="78"/>
      <c r="AS518" s="78"/>
      <c r="AT518" s="78"/>
      <c r="AU518" s="78"/>
      <c r="AV518" s="78"/>
      <c r="AW518" s="78"/>
      <c r="AX518" s="78"/>
      <c r="AY518" s="79"/>
      <c r="AZ518" s="78"/>
      <c r="BA518" s="78"/>
      <c r="BB518" s="78"/>
      <c r="BC518" s="78"/>
      <c r="BD518" s="78"/>
      <c r="BE518" s="78"/>
      <c r="BF518" s="78"/>
      <c r="BG518" s="79"/>
      <c r="BH518" s="78">
        <v>0</v>
      </c>
      <c r="BI518" s="78">
        <v>0</v>
      </c>
      <c r="BJ518" s="78">
        <v>4140.3</v>
      </c>
      <c r="BK518" s="78">
        <v>3.2509999999999999</v>
      </c>
      <c r="BL518" s="78">
        <v>345.90600000000001</v>
      </c>
      <c r="BM518" s="78">
        <v>0</v>
      </c>
      <c r="BN518" s="79"/>
      <c r="BO518" s="78">
        <v>0</v>
      </c>
      <c r="BP518" s="78">
        <v>0</v>
      </c>
      <c r="BQ518" s="78">
        <v>242</v>
      </c>
      <c r="BR518" s="78">
        <v>1</v>
      </c>
      <c r="BS518" s="78">
        <v>54</v>
      </c>
      <c r="BT518" s="78">
        <v>0</v>
      </c>
      <c r="BU518"/>
      <c r="BV518" s="77">
        <v>4290.1729999999998</v>
      </c>
      <c r="BW518" s="77">
        <v>0</v>
      </c>
      <c r="BX518" s="77">
        <v>124.251</v>
      </c>
      <c r="BY518" s="77">
        <v>0</v>
      </c>
      <c r="BZ518" s="77">
        <v>21.613</v>
      </c>
      <c r="CA518" s="77">
        <v>5.8</v>
      </c>
      <c r="CB518" s="77">
        <v>26.140999999999998</v>
      </c>
      <c r="CC518" s="77">
        <v>21.478999999999999</v>
      </c>
      <c r="CD518" s="77">
        <v>0</v>
      </c>
    </row>
    <row r="519" spans="1:82">
      <c r="A519" s="77" t="s">
        <v>2094</v>
      </c>
      <c r="B519" s="77">
        <v>415</v>
      </c>
      <c r="C519" s="77">
        <v>7</v>
      </c>
      <c r="D519" s="77">
        <v>25</v>
      </c>
      <c r="E519" s="77">
        <v>2010</v>
      </c>
      <c r="F519" s="77" t="s">
        <v>178</v>
      </c>
      <c r="G519" s="77" t="s">
        <v>1605</v>
      </c>
      <c r="H519" s="77" t="s">
        <v>1606</v>
      </c>
      <c r="I519" s="158"/>
      <c r="J519" s="78">
        <v>3569.3430159387158</v>
      </c>
      <c r="K519" s="78">
        <v>64.363168199284104</v>
      </c>
      <c r="L519" s="78">
        <v>203.67512023723819</v>
      </c>
      <c r="M519" s="78">
        <v>1743.972248618079</v>
      </c>
      <c r="N519" s="78">
        <v>1661.1427624086421</v>
      </c>
      <c r="O519" s="78">
        <v>1489.339388303358</v>
      </c>
      <c r="P519" s="78">
        <v>1018.281964063218</v>
      </c>
      <c r="Q519" s="78">
        <v>84.622560741112295</v>
      </c>
      <c r="R519" s="78">
        <v>18.081927111210291</v>
      </c>
      <c r="S519" s="78">
        <v>165.29718608513059</v>
      </c>
      <c r="T519" s="79"/>
      <c r="U519" s="78">
        <v>657413156</v>
      </c>
      <c r="V519" s="78">
        <v>38084</v>
      </c>
      <c r="W519" s="78">
        <v>3803</v>
      </c>
      <c r="X519" s="78">
        <v>455811</v>
      </c>
      <c r="Y519" s="78">
        <v>517676</v>
      </c>
      <c r="Z519" s="78">
        <v>756396</v>
      </c>
      <c r="AA519" s="78">
        <v>199831</v>
      </c>
      <c r="AB519" s="78">
        <v>1390927</v>
      </c>
      <c r="AC519" s="78">
        <v>3157621</v>
      </c>
      <c r="AD519" s="78">
        <v>165.29718608513059</v>
      </c>
      <c r="AE519" s="79"/>
      <c r="AF519" s="78"/>
      <c r="AG519" s="78"/>
      <c r="AH519" s="78"/>
      <c r="AI519" s="78"/>
      <c r="AJ519" s="78"/>
      <c r="AK519" s="78"/>
      <c r="AL519" s="78"/>
      <c r="AM519" s="78"/>
      <c r="AN519" s="78"/>
      <c r="AO519" s="78"/>
      <c r="AP519" s="78"/>
      <c r="AQ519" s="79"/>
      <c r="AR519" s="78"/>
      <c r="AS519" s="78"/>
      <c r="AT519" s="78"/>
      <c r="AU519" s="78"/>
      <c r="AV519" s="78"/>
      <c r="AW519" s="78"/>
      <c r="AX519" s="78"/>
      <c r="AY519" s="79"/>
      <c r="AZ519" s="78"/>
      <c r="BA519" s="78"/>
      <c r="BB519" s="78"/>
      <c r="BC519" s="78"/>
      <c r="BD519" s="78"/>
      <c r="BE519" s="78"/>
      <c r="BF519" s="78"/>
      <c r="BG519" s="79"/>
      <c r="BH519" s="78">
        <v>0</v>
      </c>
      <c r="BI519" s="78">
        <v>0</v>
      </c>
      <c r="BJ519" s="78">
        <v>4194.9160000000002</v>
      </c>
      <c r="BK519" s="78">
        <v>3.0950000000000002</v>
      </c>
      <c r="BL519" s="78">
        <v>347.10400000000004</v>
      </c>
      <c r="BM519" s="78">
        <v>0</v>
      </c>
      <c r="BN519" s="79"/>
      <c r="BO519" s="78">
        <v>0</v>
      </c>
      <c r="BP519" s="78">
        <v>0</v>
      </c>
      <c r="BQ519" s="78">
        <v>245</v>
      </c>
      <c r="BR519" s="78">
        <v>1</v>
      </c>
      <c r="BS519" s="78">
        <v>53</v>
      </c>
      <c r="BT519" s="78">
        <v>0</v>
      </c>
      <c r="BU519"/>
      <c r="BV519" s="77">
        <v>4296.4709999999995</v>
      </c>
      <c r="BW519" s="77">
        <v>0</v>
      </c>
      <c r="BX519" s="77">
        <v>165.048</v>
      </c>
      <c r="BY519" s="77">
        <v>0</v>
      </c>
      <c r="BZ519" s="77">
        <v>23.965</v>
      </c>
      <c r="CA519" s="77">
        <v>6.6</v>
      </c>
      <c r="CB519" s="77">
        <v>27.257000000000001</v>
      </c>
      <c r="CC519" s="77">
        <v>25.774000000000001</v>
      </c>
      <c r="CD519" s="77">
        <v>0</v>
      </c>
    </row>
    <row r="520" spans="1:82">
      <c r="A520" s="77" t="s">
        <v>2095</v>
      </c>
      <c r="B520" s="77">
        <v>416</v>
      </c>
      <c r="C520" s="77">
        <v>8</v>
      </c>
      <c r="D520" s="77">
        <v>25</v>
      </c>
      <c r="E520" s="77">
        <v>2011</v>
      </c>
      <c r="F520" s="77" t="s">
        <v>179</v>
      </c>
      <c r="G520" s="1029" t="s">
        <v>1605</v>
      </c>
      <c r="H520" s="77" t="s">
        <v>1606</v>
      </c>
      <c r="I520" s="158"/>
      <c r="J520" s="78">
        <v>4338.040190809088</v>
      </c>
      <c r="K520" s="78">
        <v>90.711815152527066</v>
      </c>
      <c r="L520" s="78">
        <v>163.47457729479049</v>
      </c>
      <c r="M520" s="78">
        <v>2205.9120923056612</v>
      </c>
      <c r="N520" s="78">
        <v>1854.6418026877141</v>
      </c>
      <c r="O520" s="78">
        <v>1480.6254924810405</v>
      </c>
      <c r="P520" s="78">
        <v>981.33360251882937</v>
      </c>
      <c r="Q520" s="78">
        <v>97.8599198380129</v>
      </c>
      <c r="R520" s="78">
        <v>18.09256904989854</v>
      </c>
      <c r="S520" s="78">
        <v>147.82662117817119</v>
      </c>
      <c r="T520" s="79"/>
      <c r="U520" s="78">
        <v>651555917</v>
      </c>
      <c r="V520" s="78">
        <v>38084</v>
      </c>
      <c r="W520" s="78">
        <v>3803</v>
      </c>
      <c r="X520" s="78">
        <v>455811</v>
      </c>
      <c r="Y520" s="78">
        <v>525061</v>
      </c>
      <c r="Z520" s="78">
        <v>768307</v>
      </c>
      <c r="AA520" s="78">
        <v>198311</v>
      </c>
      <c r="AB520" s="78">
        <v>1394472</v>
      </c>
      <c r="AC520" s="78">
        <v>3154254</v>
      </c>
      <c r="AD520" s="78">
        <v>147.82662117817119</v>
      </c>
      <c r="AE520" s="79"/>
      <c r="AF520" s="78"/>
      <c r="AG520" s="78"/>
      <c r="AH520" s="78"/>
      <c r="AI520" s="78"/>
      <c r="AJ520" s="78"/>
      <c r="AK520" s="78"/>
      <c r="AL520" s="78"/>
      <c r="AM520" s="78"/>
      <c r="AN520" s="78"/>
      <c r="AO520" s="78"/>
      <c r="AP520" s="78"/>
      <c r="AQ520" s="79"/>
      <c r="AR520" s="78"/>
      <c r="AS520" s="78"/>
      <c r="AT520" s="78"/>
      <c r="AU520" s="78"/>
      <c r="AV520" s="78"/>
      <c r="AW520" s="78"/>
      <c r="AX520" s="78"/>
      <c r="AY520" s="79"/>
      <c r="AZ520" s="78"/>
      <c r="BA520" s="78"/>
      <c r="BB520" s="78"/>
      <c r="BC520" s="78"/>
      <c r="BD520" s="78"/>
      <c r="BE520" s="78"/>
      <c r="BF520" s="78"/>
      <c r="BG520" s="79"/>
      <c r="BH520" s="78">
        <v>2.11</v>
      </c>
      <c r="BI520" s="78">
        <v>0</v>
      </c>
      <c r="BJ520" s="78">
        <v>4223.5140000000001</v>
      </c>
      <c r="BK520" s="78">
        <v>3.4329999999999998</v>
      </c>
      <c r="BL520" s="78">
        <v>309.70699999999999</v>
      </c>
      <c r="BM520" s="78">
        <v>0</v>
      </c>
      <c r="BN520" s="79"/>
      <c r="BO520" s="78">
        <v>1</v>
      </c>
      <c r="BP520" s="78">
        <v>0</v>
      </c>
      <c r="BQ520" s="78">
        <v>250</v>
      </c>
      <c r="BR520" s="78">
        <v>2</v>
      </c>
      <c r="BS520" s="78">
        <v>49</v>
      </c>
      <c r="BT520" s="78">
        <v>0</v>
      </c>
      <c r="BU520"/>
      <c r="BV520" s="77">
        <v>4312.5050000000001</v>
      </c>
      <c r="BW520" s="77">
        <v>19.367000000000001</v>
      </c>
      <c r="BX520" s="77">
        <v>126.449</v>
      </c>
      <c r="BY520" s="77">
        <v>0.33200000000000002</v>
      </c>
      <c r="BZ520" s="77">
        <v>24.224</v>
      </c>
      <c r="CA520" s="77">
        <v>4.5</v>
      </c>
      <c r="CB520" s="77">
        <v>28.295999999999999</v>
      </c>
      <c r="CC520" s="77">
        <v>23.091000000000001</v>
      </c>
      <c r="CD520" s="77">
        <v>0</v>
      </c>
    </row>
    <row r="521" spans="1:82">
      <c r="A521" s="77" t="s">
        <v>2096</v>
      </c>
      <c r="B521" s="77">
        <v>417</v>
      </c>
      <c r="C521" s="77">
        <v>9</v>
      </c>
      <c r="D521" s="77">
        <v>25</v>
      </c>
      <c r="E521" s="77">
        <v>2012</v>
      </c>
      <c r="F521" s="77" t="s">
        <v>180</v>
      </c>
      <c r="G521" s="1029" t="s">
        <v>1605</v>
      </c>
      <c r="H521" s="77" t="s">
        <v>1606</v>
      </c>
      <c r="I521" s="158"/>
      <c r="J521" s="78">
        <v>5101.6179960874497</v>
      </c>
      <c r="K521" s="78">
        <v>88.158090570534299</v>
      </c>
      <c r="L521" s="78">
        <v>161.8070551864318</v>
      </c>
      <c r="M521" s="78">
        <v>2264.567844799672</v>
      </c>
      <c r="N521" s="78">
        <v>2205.697738235016</v>
      </c>
      <c r="O521" s="78">
        <v>1489.8318232972392</v>
      </c>
      <c r="P521" s="78">
        <v>975.74938691453087</v>
      </c>
      <c r="Q521" s="78">
        <v>108.225472260649</v>
      </c>
      <c r="R521" s="78">
        <v>18.870024332474539</v>
      </c>
      <c r="S521" s="78">
        <v>168.0491260059564</v>
      </c>
      <c r="T521" s="79"/>
      <c r="U521" s="78">
        <v>629123768</v>
      </c>
      <c r="V521" s="78">
        <v>38084</v>
      </c>
      <c r="W521" s="78">
        <v>3803</v>
      </c>
      <c r="X521" s="78">
        <v>455811</v>
      </c>
      <c r="Y521" s="78">
        <v>543393</v>
      </c>
      <c r="Z521" s="78">
        <v>779216</v>
      </c>
      <c r="AA521" s="78">
        <v>196067</v>
      </c>
      <c r="AB521" s="78">
        <v>1419426</v>
      </c>
      <c r="AC521" s="78">
        <v>3204587</v>
      </c>
      <c r="AD521" s="78">
        <v>168.0491260059564</v>
      </c>
      <c r="AE521" s="79"/>
      <c r="AF521" s="78"/>
      <c r="AG521" s="78"/>
      <c r="AH521" s="78"/>
      <c r="AI521" s="78"/>
      <c r="AJ521" s="78"/>
      <c r="AK521" s="78"/>
      <c r="AL521" s="78"/>
      <c r="AM521" s="78"/>
      <c r="AN521" s="78"/>
      <c r="AO521" s="78"/>
      <c r="AP521" s="78"/>
      <c r="AQ521" s="79"/>
      <c r="AR521" s="78"/>
      <c r="AS521" s="78"/>
      <c r="AT521" s="78"/>
      <c r="AU521" s="78"/>
      <c r="AV521" s="78"/>
      <c r="AW521" s="78"/>
      <c r="AX521" s="78"/>
      <c r="AY521" s="79"/>
      <c r="AZ521" s="78"/>
      <c r="BA521" s="78"/>
      <c r="BB521" s="78"/>
      <c r="BC521" s="78"/>
      <c r="BD521" s="78"/>
      <c r="BE521" s="78"/>
      <c r="BF521" s="78"/>
      <c r="BG521" s="79"/>
      <c r="BH521" s="78">
        <v>3.302</v>
      </c>
      <c r="BI521" s="78">
        <v>0</v>
      </c>
      <c r="BJ521" s="78">
        <v>4868.6049999999996</v>
      </c>
      <c r="BK521" s="78">
        <v>5.4740000000000002</v>
      </c>
      <c r="BL521" s="78">
        <v>372.30799999999999</v>
      </c>
      <c r="BM521" s="78">
        <v>0</v>
      </c>
      <c r="BN521" s="79"/>
      <c r="BO521" s="78">
        <v>1</v>
      </c>
      <c r="BP521" s="78">
        <v>0</v>
      </c>
      <c r="BQ521" s="78">
        <v>254</v>
      </c>
      <c r="BR521" s="78">
        <v>2</v>
      </c>
      <c r="BS521" s="78">
        <v>55</v>
      </c>
      <c r="BT521" s="78">
        <v>0</v>
      </c>
      <c r="BU521"/>
      <c r="BV521" s="77">
        <v>5015.5439999999999</v>
      </c>
      <c r="BW521" s="77">
        <v>35.392000000000003</v>
      </c>
      <c r="BX521" s="77">
        <v>116.196</v>
      </c>
      <c r="BY521" s="77">
        <v>0</v>
      </c>
      <c r="BZ521" s="77">
        <v>27.558</v>
      </c>
      <c r="CA521" s="77">
        <v>5.0999999999999996</v>
      </c>
      <c r="CB521" s="77">
        <v>28.314</v>
      </c>
      <c r="CC521" s="77">
        <v>21.585000000000001</v>
      </c>
      <c r="CD521" s="77">
        <v>0</v>
      </c>
    </row>
    <row r="522" spans="1:82">
      <c r="A522" s="77" t="s">
        <v>2097</v>
      </c>
      <c r="B522" s="77">
        <v>418</v>
      </c>
      <c r="C522" s="77">
        <v>10</v>
      </c>
      <c r="D522" s="77">
        <v>25</v>
      </c>
      <c r="E522" s="77">
        <v>2013</v>
      </c>
      <c r="F522" s="77" t="s">
        <v>181</v>
      </c>
      <c r="G522" s="77" t="s">
        <v>1605</v>
      </c>
      <c r="H522" s="77" t="s">
        <v>1606</v>
      </c>
      <c r="I522" s="158"/>
      <c r="J522" s="78">
        <v>4997.0412791328827</v>
      </c>
      <c r="K522" s="78">
        <v>71.820570356787726</v>
      </c>
      <c r="L522" s="78">
        <v>167.44925711556499</v>
      </c>
      <c r="M522" s="78">
        <v>2318.4402457617571</v>
      </c>
      <c r="N522" s="78">
        <v>2392.5174549111148</v>
      </c>
      <c r="O522" s="78">
        <v>1449.8600704816492</v>
      </c>
      <c r="P522" s="78">
        <v>972.6023505659831</v>
      </c>
      <c r="Q522" s="78">
        <v>109.981563549228</v>
      </c>
      <c r="R522" s="78">
        <v>17.29794109573108</v>
      </c>
      <c r="S522" s="78">
        <v>157.0889892598162</v>
      </c>
      <c r="T522" s="79"/>
      <c r="U522" s="78">
        <v>643520194</v>
      </c>
      <c r="V522" s="78">
        <v>38084</v>
      </c>
      <c r="W522" s="78">
        <v>3803</v>
      </c>
      <c r="X522" s="78">
        <v>455811</v>
      </c>
      <c r="Y522" s="78">
        <v>548478</v>
      </c>
      <c r="Z522" s="78">
        <v>792167</v>
      </c>
      <c r="AA522" s="78">
        <v>194701</v>
      </c>
      <c r="AB522" s="78">
        <v>1421779</v>
      </c>
      <c r="AC522" s="78">
        <v>2867511</v>
      </c>
      <c r="AD522" s="78">
        <v>157.0889892598162</v>
      </c>
      <c r="AE522" s="79"/>
      <c r="AF522" s="78"/>
      <c r="AG522" s="78"/>
      <c r="AH522" s="78"/>
      <c r="AI522" s="78"/>
      <c r="AJ522" s="78"/>
      <c r="AK522" s="78"/>
      <c r="AL522" s="78"/>
      <c r="AM522" s="78"/>
      <c r="AN522" s="78"/>
      <c r="AO522" s="78"/>
      <c r="AP522" s="78"/>
      <c r="AQ522" s="79"/>
      <c r="AR522" s="78"/>
      <c r="AS522" s="78"/>
      <c r="AT522" s="78"/>
      <c r="AU522" s="78"/>
      <c r="AV522" s="78"/>
      <c r="AW522" s="78"/>
      <c r="AX522" s="78"/>
      <c r="AY522" s="79"/>
      <c r="AZ522" s="78"/>
      <c r="BA522" s="78"/>
      <c r="BB522" s="78"/>
      <c r="BC522" s="78"/>
      <c r="BD522" s="78"/>
      <c r="BE522" s="78"/>
      <c r="BF522" s="78"/>
      <c r="BG522" s="79"/>
      <c r="BH522" s="78">
        <v>4.157</v>
      </c>
      <c r="BI522" s="78">
        <v>0</v>
      </c>
      <c r="BJ522" s="78">
        <v>5160.7548999999999</v>
      </c>
      <c r="BK522" s="78">
        <v>5.2759999999999998</v>
      </c>
      <c r="BL522" s="78">
        <v>374.85</v>
      </c>
      <c r="BM522" s="78">
        <v>0</v>
      </c>
      <c r="BN522" s="79"/>
      <c r="BO522" s="78">
        <v>1</v>
      </c>
      <c r="BP522" s="78">
        <v>0</v>
      </c>
      <c r="BQ522" s="78">
        <v>257</v>
      </c>
      <c r="BR522" s="78">
        <v>2</v>
      </c>
      <c r="BS522" s="78">
        <v>50</v>
      </c>
      <c r="BT522" s="78">
        <v>0</v>
      </c>
      <c r="BU522"/>
      <c r="BV522" s="77">
        <v>5294.2239</v>
      </c>
      <c r="BW522" s="77">
        <v>38.380000000000003</v>
      </c>
      <c r="BX522" s="77">
        <v>123.438</v>
      </c>
      <c r="BY522" s="77">
        <v>0</v>
      </c>
      <c r="BZ522" s="77">
        <v>27.838000000000001</v>
      </c>
      <c r="CA522" s="77">
        <v>0</v>
      </c>
      <c r="CB522" s="77">
        <v>39.42</v>
      </c>
      <c r="CC522" s="77">
        <v>21.738</v>
      </c>
      <c r="CD522" s="77">
        <v>0</v>
      </c>
    </row>
    <row r="523" spans="1:82">
      <c r="A523" s="77" t="s">
        <v>2098</v>
      </c>
      <c r="B523" s="77">
        <v>419</v>
      </c>
      <c r="C523" s="77">
        <v>11</v>
      </c>
      <c r="D523" s="77">
        <v>25</v>
      </c>
      <c r="E523" s="77">
        <v>2014</v>
      </c>
      <c r="F523" s="77" t="s">
        <v>182</v>
      </c>
      <c r="G523" s="77" t="s">
        <v>1605</v>
      </c>
      <c r="H523" s="77" t="s">
        <v>1606</v>
      </c>
      <c r="I523" s="158"/>
      <c r="J523" s="78">
        <v>5276.0080188405946</v>
      </c>
      <c r="K523" s="78">
        <v>72.745575225601428</v>
      </c>
      <c r="L523" s="78">
        <v>213.723835355153</v>
      </c>
      <c r="M523" s="78">
        <v>2224.5410287911282</v>
      </c>
      <c r="N523" s="78">
        <v>2394.9495515348149</v>
      </c>
      <c r="O523" s="78">
        <v>1392.9430425747428</v>
      </c>
      <c r="P523" s="78">
        <v>971.02963468223106</v>
      </c>
      <c r="Q523" s="78">
        <v>105.488326350607</v>
      </c>
      <c r="R523" s="78">
        <v>18.893909520130421</v>
      </c>
      <c r="S523" s="78">
        <v>146.03820856473601</v>
      </c>
      <c r="T523" s="79"/>
      <c r="U523" s="78">
        <v>681392896</v>
      </c>
      <c r="V523" s="78">
        <v>32556</v>
      </c>
      <c r="W523" s="78">
        <v>5387</v>
      </c>
      <c r="X523" s="78">
        <v>452489</v>
      </c>
      <c r="Y523" s="78">
        <v>554109</v>
      </c>
      <c r="Z523" s="78">
        <v>801575</v>
      </c>
      <c r="AA523" s="78">
        <v>193381</v>
      </c>
      <c r="AB523" s="78">
        <v>1421342</v>
      </c>
      <c r="AC523" s="78">
        <v>3141926</v>
      </c>
      <c r="AD523" s="78">
        <v>146.03820856473601</v>
      </c>
      <c r="AE523" s="79"/>
      <c r="AF523" s="78"/>
      <c r="AG523" s="78"/>
      <c r="AH523" s="78"/>
      <c r="AI523" s="78"/>
      <c r="AJ523" s="78"/>
      <c r="AK523" s="78"/>
      <c r="AL523" s="78"/>
      <c r="AM523" s="78"/>
      <c r="AN523" s="78"/>
      <c r="AO523" s="78"/>
      <c r="AP523" s="78"/>
      <c r="AQ523" s="79"/>
      <c r="AR523" s="78">
        <v>34236</v>
      </c>
      <c r="AS523" s="78">
        <v>4693</v>
      </c>
      <c r="AT523" s="78">
        <v>1</v>
      </c>
      <c r="AU523" s="78">
        <v>0</v>
      </c>
      <c r="AV523" s="78">
        <v>0</v>
      </c>
      <c r="AW523" s="78">
        <v>2</v>
      </c>
      <c r="AX523" s="78"/>
      <c r="AY523" s="79"/>
      <c r="AZ523" s="78">
        <v>137020.70000000001</v>
      </c>
      <c r="BA523" s="78">
        <v>236085.7</v>
      </c>
      <c r="BB523" s="78">
        <v>1500</v>
      </c>
      <c r="BC523" s="78">
        <v>0</v>
      </c>
      <c r="BD523" s="78">
        <v>0</v>
      </c>
      <c r="BE523" s="78">
        <v>4726</v>
      </c>
      <c r="BF523" s="78"/>
      <c r="BG523" s="79"/>
      <c r="BH523" s="78">
        <v>3.3279999999999998</v>
      </c>
      <c r="BI523" s="78">
        <v>0</v>
      </c>
      <c r="BJ523" s="78">
        <v>4991.9193999999998</v>
      </c>
      <c r="BK523" s="78">
        <v>3.456</v>
      </c>
      <c r="BL523" s="78">
        <v>381.12099999999998</v>
      </c>
      <c r="BM523" s="78">
        <v>0</v>
      </c>
      <c r="BN523" s="79"/>
      <c r="BO523" s="78">
        <v>1</v>
      </c>
      <c r="BP523" s="78">
        <v>0</v>
      </c>
      <c r="BQ523" s="78">
        <v>261</v>
      </c>
      <c r="BR523" s="78">
        <v>2</v>
      </c>
      <c r="BS523" s="78">
        <v>51</v>
      </c>
      <c r="BT523" s="78">
        <v>0</v>
      </c>
      <c r="BU523"/>
      <c r="BV523" s="77">
        <v>5126.6224000000002</v>
      </c>
      <c r="BW523" s="77">
        <v>40.758000000000003</v>
      </c>
      <c r="BX523" s="77">
        <v>117.85</v>
      </c>
      <c r="BY523" s="77">
        <v>0</v>
      </c>
      <c r="BZ523" s="77">
        <v>29.295000000000002</v>
      </c>
      <c r="CA523" s="77">
        <v>0</v>
      </c>
      <c r="CB523" s="77">
        <v>52.944000000000003</v>
      </c>
      <c r="CC523" s="77">
        <v>12.355</v>
      </c>
      <c r="CD523" s="77">
        <v>0</v>
      </c>
    </row>
    <row r="524" spans="1:82">
      <c r="A524" s="77" t="s">
        <v>2099</v>
      </c>
      <c r="B524" s="77">
        <v>420</v>
      </c>
      <c r="C524" s="77">
        <v>12</v>
      </c>
      <c r="D524" s="77">
        <v>25</v>
      </c>
      <c r="E524" s="77">
        <v>2015</v>
      </c>
      <c r="F524" s="77" t="s">
        <v>183</v>
      </c>
      <c r="G524" s="77" t="s">
        <v>1605</v>
      </c>
      <c r="H524" s="77" t="s">
        <v>1606</v>
      </c>
      <c r="I524" s="158"/>
      <c r="J524" s="78">
        <v>4429.4266336016253</v>
      </c>
      <c r="K524" s="78">
        <v>69.710138657413196</v>
      </c>
      <c r="L524" s="78">
        <v>219.58404859743609</v>
      </c>
      <c r="M524" s="78">
        <v>2216.140011603225</v>
      </c>
      <c r="N524" s="78">
        <v>2058.2573214775698</v>
      </c>
      <c r="O524" s="78">
        <v>1388.3762170374307</v>
      </c>
      <c r="P524" s="78">
        <v>964.20860757188757</v>
      </c>
      <c r="Q524" s="78">
        <v>103.15881753759</v>
      </c>
      <c r="R524" s="78">
        <v>18.435558995819083</v>
      </c>
      <c r="S524" s="78">
        <v>148.70001008699001</v>
      </c>
      <c r="T524" s="79"/>
      <c r="U524" s="78">
        <v>737176902</v>
      </c>
      <c r="V524" s="78">
        <v>32556</v>
      </c>
      <c r="W524" s="78">
        <v>5387</v>
      </c>
      <c r="X524" s="78">
        <v>452489</v>
      </c>
      <c r="Y524" s="78">
        <v>559129</v>
      </c>
      <c r="Z524" s="78">
        <v>806636</v>
      </c>
      <c r="AA524" s="78">
        <v>191871</v>
      </c>
      <c r="AB524" s="78">
        <v>1419863</v>
      </c>
      <c r="AC524" s="78">
        <v>3151258</v>
      </c>
      <c r="AD524" s="78">
        <v>148.70001008699001</v>
      </c>
      <c r="AE524" s="79"/>
      <c r="AF524" s="78">
        <v>5385275362.9664297</v>
      </c>
      <c r="AG524" s="78">
        <v>53963125.402606249</v>
      </c>
      <c r="AH524" s="78">
        <v>43780530.079466671</v>
      </c>
      <c r="AI524" s="78">
        <v>3047045394.7377992</v>
      </c>
      <c r="AJ524" s="78">
        <v>3177589170.4997878</v>
      </c>
      <c r="AK524" s="78"/>
      <c r="AL524" s="78"/>
      <c r="AM524" s="78">
        <v>194586268.0487282</v>
      </c>
      <c r="AN524" s="78"/>
      <c r="AO524" s="78"/>
      <c r="AP524" s="78">
        <v>11902239851.734819</v>
      </c>
      <c r="AQ524" s="79"/>
      <c r="AR524" s="78">
        <v>37818</v>
      </c>
      <c r="AS524" s="78">
        <v>6703</v>
      </c>
      <c r="AT524" s="78">
        <v>1</v>
      </c>
      <c r="AU524" s="78">
        <v>2</v>
      </c>
      <c r="AV524" s="78">
        <v>0</v>
      </c>
      <c r="AW524" s="78">
        <v>2</v>
      </c>
      <c r="AX524" s="78"/>
      <c r="AY524" s="79"/>
      <c r="AZ524" s="78">
        <v>154180.50000000009</v>
      </c>
      <c r="BA524" s="78">
        <v>357271.99999999988</v>
      </c>
      <c r="BB524" s="78">
        <v>1500</v>
      </c>
      <c r="BC524" s="78">
        <v>25</v>
      </c>
      <c r="BD524" s="78">
        <v>0</v>
      </c>
      <c r="BE524" s="78">
        <v>4726</v>
      </c>
      <c r="BF524" s="78"/>
      <c r="BG524" s="79"/>
      <c r="BH524" s="78">
        <v>2.7269999999999999</v>
      </c>
      <c r="BI524" s="78">
        <v>0</v>
      </c>
      <c r="BJ524" s="78">
        <v>4768.9471000000003</v>
      </c>
      <c r="BK524" s="78">
        <v>0.22</v>
      </c>
      <c r="BL524" s="78">
        <v>351.95000000000005</v>
      </c>
      <c r="BM524" s="78">
        <v>0</v>
      </c>
      <c r="BN524" s="79"/>
      <c r="BO524" s="78">
        <v>1</v>
      </c>
      <c r="BP524" s="78">
        <v>0</v>
      </c>
      <c r="BQ524" s="78">
        <v>253</v>
      </c>
      <c r="BR524" s="78">
        <v>2</v>
      </c>
      <c r="BS524" s="78">
        <v>48</v>
      </c>
      <c r="BT524" s="78">
        <v>0</v>
      </c>
      <c r="BU524"/>
      <c r="BV524" s="77">
        <v>4867.3301000000001</v>
      </c>
      <c r="BW524" s="77">
        <v>37.896000000000001</v>
      </c>
      <c r="BX524" s="77">
        <v>109.114</v>
      </c>
      <c r="BY524" s="77">
        <v>0</v>
      </c>
      <c r="BZ524" s="77">
        <v>27.754999999999999</v>
      </c>
      <c r="CA524" s="77">
        <v>0</v>
      </c>
      <c r="CB524" s="77">
        <v>70.587000000000003</v>
      </c>
      <c r="CC524" s="77">
        <v>11.162000000000001</v>
      </c>
      <c r="CD524" s="77">
        <v>0</v>
      </c>
    </row>
    <row r="525" spans="1:82">
      <c r="A525" s="77" t="s">
        <v>2100</v>
      </c>
      <c r="B525" s="77">
        <v>421</v>
      </c>
      <c r="C525" s="77">
        <v>13</v>
      </c>
      <c r="D525" s="77">
        <v>25</v>
      </c>
      <c r="E525" s="77">
        <v>2016</v>
      </c>
      <c r="F525" s="77" t="s">
        <v>156</v>
      </c>
      <c r="G525" s="77" t="s">
        <v>1605</v>
      </c>
      <c r="H525" s="77" t="s">
        <v>1606</v>
      </c>
      <c r="I525" s="158"/>
      <c r="J525" s="78">
        <v>4398.2650810568657</v>
      </c>
      <c r="K525" s="78">
        <v>68.36899208792768</v>
      </c>
      <c r="L525" s="78">
        <v>247.39396090968361</v>
      </c>
      <c r="M525" s="78">
        <v>2081.2822831322142</v>
      </c>
      <c r="N525" s="78">
        <v>2217.1498469787298</v>
      </c>
      <c r="O525" s="78">
        <v>1382.8030329351113</v>
      </c>
      <c r="P525" s="78">
        <v>937.81593154659765</v>
      </c>
      <c r="Q525" s="78">
        <v>100.31584387609598</v>
      </c>
      <c r="R525" s="78">
        <v>18.535053810620646</v>
      </c>
      <c r="S525" s="78">
        <v>157.22339929717504</v>
      </c>
      <c r="T525" s="79"/>
      <c r="U525" s="78">
        <v>729725484</v>
      </c>
      <c r="V525" s="78">
        <v>32556</v>
      </c>
      <c r="W525" s="78">
        <v>5387</v>
      </c>
      <c r="X525" s="78">
        <v>452489</v>
      </c>
      <c r="Y525" s="78">
        <v>566148</v>
      </c>
      <c r="Z525" s="78">
        <v>813274</v>
      </c>
      <c r="AA525" s="78">
        <v>193017</v>
      </c>
      <c r="AB525" s="78">
        <v>1420260</v>
      </c>
      <c r="AC525" s="78">
        <v>3165604.7414216441</v>
      </c>
      <c r="AD525" s="78">
        <v>157.22339929717501</v>
      </c>
      <c r="AE525" s="79"/>
      <c r="AF525" s="78">
        <v>5347867584.7648077</v>
      </c>
      <c r="AG525" s="78">
        <v>50274478.278608382</v>
      </c>
      <c r="AH525" s="78">
        <v>46564051.277909167</v>
      </c>
      <c r="AI525" s="78">
        <v>3184665039.2395191</v>
      </c>
      <c r="AJ525" s="78">
        <v>3138901496.1675248</v>
      </c>
      <c r="AK525" s="78"/>
      <c r="AL525" s="78"/>
      <c r="AM525" s="78">
        <v>194791891.94006041</v>
      </c>
      <c r="AN525" s="78"/>
      <c r="AO525" s="78"/>
      <c r="AP525" s="78">
        <v>11963064541.668428</v>
      </c>
      <c r="AQ525" s="79"/>
      <c r="AR525" s="78">
        <v>40481</v>
      </c>
      <c r="AS525" s="78">
        <v>7916</v>
      </c>
      <c r="AT525" s="78">
        <v>1</v>
      </c>
      <c r="AU525" s="78">
        <v>4</v>
      </c>
      <c r="AV525" s="78">
        <v>0</v>
      </c>
      <c r="AW525" s="78">
        <v>4</v>
      </c>
      <c r="AX525" s="78"/>
      <c r="AY525" s="79"/>
      <c r="AZ525" s="78">
        <v>167228.9</v>
      </c>
      <c r="BA525" s="78">
        <v>440131.2</v>
      </c>
      <c r="BB525" s="78">
        <v>1500</v>
      </c>
      <c r="BC525" s="78">
        <v>245</v>
      </c>
      <c r="BD525" s="78">
        <v>0</v>
      </c>
      <c r="BE525" s="78">
        <v>5246</v>
      </c>
      <c r="BF525" s="78"/>
      <c r="BG525" s="79"/>
      <c r="BH525" s="78">
        <v>3.5830000000000002</v>
      </c>
      <c r="BI525" s="78">
        <v>3.585</v>
      </c>
      <c r="BJ525" s="78">
        <v>4458.6490000000003</v>
      </c>
      <c r="BK525" s="78">
        <v>0.41799999999999998</v>
      </c>
      <c r="BL525" s="78">
        <v>345.75</v>
      </c>
      <c r="BM525" s="78">
        <v>3.4470000000000001</v>
      </c>
      <c r="BN525" s="79"/>
      <c r="BO525" s="78">
        <v>1</v>
      </c>
      <c r="BP525" s="78">
        <v>1</v>
      </c>
      <c r="BQ525" s="78">
        <v>258</v>
      </c>
      <c r="BR525" s="78">
        <v>2</v>
      </c>
      <c r="BS525" s="78">
        <v>47</v>
      </c>
      <c r="BT525" s="78">
        <v>1</v>
      </c>
      <c r="BU525"/>
      <c r="BV525" s="77">
        <v>4581.8980000000001</v>
      </c>
      <c r="BW525" s="77">
        <v>40.112000000000002</v>
      </c>
      <c r="BX525" s="77">
        <v>127.871</v>
      </c>
      <c r="BY525" s="77">
        <v>0</v>
      </c>
      <c r="BZ525" s="77">
        <v>24.81</v>
      </c>
      <c r="CA525" s="77">
        <v>0</v>
      </c>
      <c r="CB525" s="77">
        <v>32.698</v>
      </c>
      <c r="CC525" s="77">
        <v>8.0429999999999993</v>
      </c>
      <c r="CD525" s="77">
        <v>0</v>
      </c>
    </row>
    <row r="526" spans="1:82">
      <c r="A526" s="77" t="s">
        <v>2101</v>
      </c>
      <c r="B526" s="77">
        <v>422</v>
      </c>
      <c r="C526" s="77">
        <v>14</v>
      </c>
      <c r="D526" s="77">
        <v>25</v>
      </c>
      <c r="E526" s="77">
        <v>2017</v>
      </c>
      <c r="F526" s="77" t="s">
        <v>157</v>
      </c>
      <c r="G526" s="77" t="s">
        <v>1605</v>
      </c>
      <c r="H526" s="77" t="s">
        <v>1606</v>
      </c>
      <c r="I526" s="158"/>
      <c r="J526" s="78">
        <v>4074.5111751436398</v>
      </c>
      <c r="K526" s="78">
        <v>66.722603347407627</v>
      </c>
      <c r="L526" s="78">
        <v>196.57900011508332</v>
      </c>
      <c r="M526" s="78">
        <v>1672.9437877297569</v>
      </c>
      <c r="N526" s="78">
        <v>2065.0795238685146</v>
      </c>
      <c r="O526" s="78">
        <v>1372.1876580132384</v>
      </c>
      <c r="P526" s="78">
        <v>929.35018796511054</v>
      </c>
      <c r="Q526" s="78">
        <v>96.964964743675296</v>
      </c>
      <c r="R526" s="78">
        <v>17.162517821196818</v>
      </c>
      <c r="S526" s="78">
        <v>182.1263260041936</v>
      </c>
      <c r="T526" s="79"/>
      <c r="U526" s="78">
        <v>779359621</v>
      </c>
      <c r="V526" s="78">
        <v>32556</v>
      </c>
      <c r="W526" s="78">
        <v>5387</v>
      </c>
      <c r="X526" s="78">
        <v>452489</v>
      </c>
      <c r="Y526" s="78">
        <v>572842</v>
      </c>
      <c r="Z526" s="78">
        <v>820418</v>
      </c>
      <c r="AA526" s="78">
        <v>192494</v>
      </c>
      <c r="AB526" s="78">
        <v>1419635</v>
      </c>
      <c r="AC526" s="78">
        <v>2989349.9999999991</v>
      </c>
      <c r="AD526" s="78">
        <v>182.1263260041936</v>
      </c>
      <c r="AE526" s="79"/>
      <c r="AF526" s="78">
        <v>5520315562.5514135</v>
      </c>
      <c r="AG526" s="78">
        <v>52021015.701533757</v>
      </c>
      <c r="AH526" s="78">
        <v>49514362.107593052</v>
      </c>
      <c r="AI526" s="78">
        <v>2916454181.174058</v>
      </c>
      <c r="AJ526" s="78">
        <v>3465862496.1948242</v>
      </c>
      <c r="AK526" s="78"/>
      <c r="AL526" s="78"/>
      <c r="AM526" s="78">
        <v>195010833.7771152</v>
      </c>
      <c r="AN526" s="78"/>
      <c r="AO526" s="78"/>
      <c r="AP526" s="78">
        <v>12199178451.506538</v>
      </c>
      <c r="AQ526" s="79"/>
      <c r="AR526" s="78">
        <v>42697</v>
      </c>
      <c r="AS526" s="78">
        <v>8818</v>
      </c>
      <c r="AT526" s="78">
        <v>1</v>
      </c>
      <c r="AU526" s="78">
        <v>6</v>
      </c>
      <c r="AV526" s="78">
        <v>0</v>
      </c>
      <c r="AW526" s="78">
        <v>5</v>
      </c>
      <c r="AX526" s="78"/>
      <c r="AY526" s="79"/>
      <c r="AZ526" s="78">
        <v>178297.2</v>
      </c>
      <c r="BA526" s="78">
        <v>485073.40000000008</v>
      </c>
      <c r="BB526" s="78">
        <v>1500</v>
      </c>
      <c r="BC526" s="78">
        <v>1162.5</v>
      </c>
      <c r="BD526" s="78">
        <v>0</v>
      </c>
      <c r="BE526" s="78">
        <v>6796</v>
      </c>
      <c r="BF526" s="78"/>
      <c r="BG526" s="79"/>
      <c r="BH526" s="78">
        <v>3.347</v>
      </c>
      <c r="BI526" s="78">
        <v>3.8849999999999998</v>
      </c>
      <c r="BJ526" s="78">
        <v>4646.8509999999997</v>
      </c>
      <c r="BK526" s="78">
        <v>0</v>
      </c>
      <c r="BL526" s="78">
        <v>362.30600000000004</v>
      </c>
      <c r="BM526" s="78">
        <v>3.3620000000000001</v>
      </c>
      <c r="BN526" s="79"/>
      <c r="BO526" s="78">
        <v>1</v>
      </c>
      <c r="BP526" s="78">
        <v>1</v>
      </c>
      <c r="BQ526" s="78">
        <v>259</v>
      </c>
      <c r="BR526" s="78">
        <v>1</v>
      </c>
      <c r="BS526" s="78">
        <v>46</v>
      </c>
      <c r="BT526" s="78">
        <v>1</v>
      </c>
      <c r="BU526"/>
      <c r="BV526" s="77">
        <v>4758.326</v>
      </c>
      <c r="BW526" s="77">
        <v>43.103000000000002</v>
      </c>
      <c r="BX526" s="77">
        <v>140.97200000000001</v>
      </c>
      <c r="BY526" s="77">
        <v>0</v>
      </c>
      <c r="BZ526" s="77">
        <v>25.832999999999998</v>
      </c>
      <c r="CA526" s="77">
        <v>0</v>
      </c>
      <c r="CB526" s="77">
        <v>45.018999999999998</v>
      </c>
      <c r="CC526" s="77">
        <v>6.4980000000000002</v>
      </c>
      <c r="CD526" s="77">
        <v>0</v>
      </c>
    </row>
    <row r="527" spans="1:82">
      <c r="A527" s="77" t="s">
        <v>2102</v>
      </c>
      <c r="B527" s="77">
        <v>423</v>
      </c>
      <c r="C527" s="77">
        <v>15</v>
      </c>
      <c r="D527" s="77">
        <v>25</v>
      </c>
      <c r="E527" s="77">
        <v>2018</v>
      </c>
      <c r="F527" s="77" t="s">
        <v>184</v>
      </c>
      <c r="G527" s="77" t="s">
        <v>1605</v>
      </c>
      <c r="H527" s="77" t="s">
        <v>1606</v>
      </c>
      <c r="I527" s="158"/>
      <c r="J527" s="78">
        <v>3304.8747695434754</v>
      </c>
      <c r="K527" s="78">
        <v>64.547380675003055</v>
      </c>
      <c r="L527" s="78">
        <v>177.50054975868784</v>
      </c>
      <c r="M527" s="78">
        <v>1568.2776801977377</v>
      </c>
      <c r="N527" s="78">
        <v>1515.3219233719199</v>
      </c>
      <c r="O527" s="78">
        <v>1357.0089043489372</v>
      </c>
      <c r="P527" s="78">
        <v>923.28739901375309</v>
      </c>
      <c r="Q527" s="78">
        <v>90.005853866553295</v>
      </c>
      <c r="R527" s="78">
        <v>17.515802918087644</v>
      </c>
      <c r="S527" s="78">
        <v>190.20997919457452</v>
      </c>
      <c r="T527" s="79"/>
      <c r="U527" s="78">
        <v>807436852</v>
      </c>
      <c r="V527" s="78">
        <v>32556</v>
      </c>
      <c r="W527" s="78">
        <v>5387</v>
      </c>
      <c r="X527" s="78">
        <v>452489</v>
      </c>
      <c r="Y527" s="78">
        <v>580681</v>
      </c>
      <c r="Z527" s="78">
        <v>826878</v>
      </c>
      <c r="AA527" s="78">
        <v>193161</v>
      </c>
      <c r="AB527" s="78">
        <v>1420080</v>
      </c>
      <c r="AC527" s="78">
        <v>3038928</v>
      </c>
      <c r="AD527" s="78">
        <v>190.20997919457449</v>
      </c>
      <c r="AE527" s="79"/>
      <c r="AF527" s="78">
        <v>5006014224.3390541</v>
      </c>
      <c r="AG527" s="78">
        <v>51792396.216086827</v>
      </c>
      <c r="AH527" s="78">
        <v>46718683.753562778</v>
      </c>
      <c r="AI527" s="78">
        <v>3069189115.9638858</v>
      </c>
      <c r="AJ527" s="78">
        <v>2863983458.568213</v>
      </c>
      <c r="AK527" s="78"/>
      <c r="AL527" s="78"/>
      <c r="AM527" s="78">
        <v>195475589.2993983</v>
      </c>
      <c r="AN527" s="78"/>
      <c r="AO527" s="78"/>
      <c r="AP527" s="78">
        <v>11233173468.1402</v>
      </c>
      <c r="AQ527" s="79"/>
      <c r="AR527" s="78">
        <v>45131</v>
      </c>
      <c r="AS527" s="78">
        <v>9689</v>
      </c>
      <c r="AT527" s="78">
        <v>1</v>
      </c>
      <c r="AU527" s="78">
        <v>4</v>
      </c>
      <c r="AV527" s="78">
        <v>0</v>
      </c>
      <c r="AW527" s="78">
        <v>5</v>
      </c>
      <c r="AX527" s="78"/>
      <c r="AY527" s="79"/>
      <c r="AZ527" s="78">
        <v>190643.90000000072</v>
      </c>
      <c r="BA527" s="78">
        <v>536831</v>
      </c>
      <c r="BB527" s="78">
        <v>1500</v>
      </c>
      <c r="BC527" s="78">
        <v>1138</v>
      </c>
      <c r="BD527" s="78">
        <v>0</v>
      </c>
      <c r="BE527" s="78">
        <v>6796</v>
      </c>
      <c r="BF527" s="78"/>
      <c r="BG527" s="79"/>
      <c r="BH527" s="78">
        <v>3.1080000000000001</v>
      </c>
      <c r="BI527" s="78">
        <v>4.1029999999999998</v>
      </c>
      <c r="BJ527" s="78">
        <v>4201.0929999999998</v>
      </c>
      <c r="BK527" s="78">
        <v>9.7000000000000003E-2</v>
      </c>
      <c r="BL527" s="78">
        <v>317.70299999999997</v>
      </c>
      <c r="BM527" s="78">
        <v>0</v>
      </c>
      <c r="BN527" s="79"/>
      <c r="BO527" s="78">
        <v>1</v>
      </c>
      <c r="BP527" s="78">
        <v>1</v>
      </c>
      <c r="BQ527" s="78">
        <v>260</v>
      </c>
      <c r="BR527" s="78">
        <v>1</v>
      </c>
      <c r="BS527" s="78">
        <v>45</v>
      </c>
      <c r="BT527" s="78">
        <v>0</v>
      </c>
      <c r="BU527"/>
      <c r="BV527" s="77">
        <v>4318.482</v>
      </c>
      <c r="BW527" s="77">
        <v>29.015000000000001</v>
      </c>
      <c r="BX527" s="77">
        <v>121.54600000000001</v>
      </c>
      <c r="BY527" s="77">
        <v>0</v>
      </c>
      <c r="BZ527" s="77">
        <v>25.853999999999999</v>
      </c>
      <c r="CA527" s="77">
        <v>0</v>
      </c>
      <c r="CB527" s="77">
        <v>22.456</v>
      </c>
      <c r="CC527" s="77">
        <v>8.7509999999999994</v>
      </c>
      <c r="CD527" s="77">
        <v>0</v>
      </c>
    </row>
    <row r="528" spans="1:82">
      <c r="A528" s="77" t="s">
        <v>2103</v>
      </c>
      <c r="B528" s="77">
        <v>424</v>
      </c>
      <c r="C528" s="77">
        <v>16</v>
      </c>
      <c r="D528" s="77">
        <v>25</v>
      </c>
      <c r="E528" s="77">
        <v>2019</v>
      </c>
      <c r="F528" s="77" t="s">
        <v>159</v>
      </c>
      <c r="G528" s="77" t="s">
        <v>1605</v>
      </c>
      <c r="H528" s="77" t="s">
        <v>1606</v>
      </c>
      <c r="I528" s="158"/>
      <c r="J528" s="78">
        <v>3191.4598094602629</v>
      </c>
      <c r="K528" s="78">
        <v>59.176845413789728</v>
      </c>
      <c r="L528" s="78">
        <v>178.88323646039734</v>
      </c>
      <c r="M528" s="78">
        <v>1414.4141128557515</v>
      </c>
      <c r="N528" s="78">
        <v>1433.3117122001586</v>
      </c>
      <c r="O528" s="78">
        <v>1325.8213272346607</v>
      </c>
      <c r="P528" s="78">
        <v>917.86380930028668</v>
      </c>
      <c r="Q528" s="78">
        <v>87.687013040571301</v>
      </c>
      <c r="R528" s="78">
        <v>16.440237854082856</v>
      </c>
      <c r="S528" s="78">
        <v>199.38711312264823</v>
      </c>
      <c r="T528" s="79"/>
      <c r="U528" s="78">
        <v>804848134</v>
      </c>
      <c r="V528" s="78">
        <v>32556</v>
      </c>
      <c r="W528" s="78">
        <v>5387</v>
      </c>
      <c r="X528" s="78">
        <v>452489</v>
      </c>
      <c r="Y528" s="78">
        <v>589027</v>
      </c>
      <c r="Z528" s="78">
        <v>830053</v>
      </c>
      <c r="AA528" s="78">
        <v>190589</v>
      </c>
      <c r="AB528" s="78">
        <v>1420948</v>
      </c>
      <c r="AC528" s="78">
        <v>2899039</v>
      </c>
      <c r="AD528" s="78">
        <v>199.38711312264829</v>
      </c>
      <c r="AE528" s="79"/>
      <c r="AF528" s="78">
        <v>5115603012.3609858</v>
      </c>
      <c r="AG528" s="78">
        <v>49986512.611799225</v>
      </c>
      <c r="AH528" s="78">
        <v>50035377.894361757</v>
      </c>
      <c r="AI528" s="78">
        <v>2936781161.6400242</v>
      </c>
      <c r="AJ528" s="78">
        <v>2794035200.9640431</v>
      </c>
      <c r="AK528" s="78">
        <v>0</v>
      </c>
      <c r="AL528" s="78">
        <v>0</v>
      </c>
      <c r="AM528" s="78">
        <v>193522420.70918304</v>
      </c>
      <c r="AN528" s="78">
        <v>0</v>
      </c>
      <c r="AO528" s="78">
        <v>0</v>
      </c>
      <c r="AP528" s="78">
        <v>11139963686.180397</v>
      </c>
      <c r="AQ528" s="79"/>
      <c r="AR528" s="78">
        <v>47558</v>
      </c>
      <c r="AS528" s="78">
        <v>10459</v>
      </c>
      <c r="AT528" s="78">
        <v>1</v>
      </c>
      <c r="AU528" s="78">
        <v>4</v>
      </c>
      <c r="AV528" s="78">
        <v>0</v>
      </c>
      <c r="AW528" s="78">
        <v>6</v>
      </c>
      <c r="AX528" s="78"/>
      <c r="AY528" s="79"/>
      <c r="AZ528" s="78">
        <v>203444.2</v>
      </c>
      <c r="BA528" s="78">
        <v>608999.29999999993</v>
      </c>
      <c r="BB528" s="78">
        <v>1500</v>
      </c>
      <c r="BC528" s="78">
        <v>1137.5</v>
      </c>
      <c r="BD528" s="78">
        <v>0</v>
      </c>
      <c r="BE528" s="78">
        <v>7416</v>
      </c>
      <c r="BF528" s="78"/>
      <c r="BG528" s="79"/>
      <c r="BH528" s="78">
        <v>2.3959999999999999</v>
      </c>
      <c r="BI528" s="78">
        <v>3.2639999999999998</v>
      </c>
      <c r="BJ528" s="78">
        <v>3669.5439999999999</v>
      </c>
      <c r="BK528" s="78">
        <v>0</v>
      </c>
      <c r="BL528" s="78">
        <v>290.19599999999997</v>
      </c>
      <c r="BM528" s="78">
        <v>0</v>
      </c>
      <c r="BN528" s="79"/>
      <c r="BO528" s="78">
        <v>1</v>
      </c>
      <c r="BP528" s="78">
        <v>1</v>
      </c>
      <c r="BQ528" s="78">
        <v>261</v>
      </c>
      <c r="BR528" s="78">
        <v>0</v>
      </c>
      <c r="BS528" s="78">
        <v>47</v>
      </c>
      <c r="BT528" s="78">
        <v>0</v>
      </c>
      <c r="BU528"/>
      <c r="BV528" s="77">
        <v>3839.3519999999999</v>
      </c>
      <c r="BW528" s="77">
        <v>8.0960000000000001</v>
      </c>
      <c r="BX528" s="77">
        <v>91.694000000000003</v>
      </c>
      <c r="BY528" s="77">
        <v>0</v>
      </c>
      <c r="BZ528" s="77">
        <v>26.257999999999999</v>
      </c>
      <c r="CA528" s="77">
        <v>0</v>
      </c>
      <c r="CB528" s="77">
        <v>0</v>
      </c>
      <c r="CC528" s="77">
        <v>0</v>
      </c>
      <c r="CD528" s="77">
        <v>0</v>
      </c>
    </row>
    <row r="529" spans="1:82">
      <c r="A529" s="77" t="s">
        <v>2104</v>
      </c>
      <c r="B529" s="77">
        <v>425</v>
      </c>
      <c r="C529" s="77">
        <v>17</v>
      </c>
      <c r="D529" s="77">
        <v>25</v>
      </c>
      <c r="E529" s="77">
        <v>2020</v>
      </c>
      <c r="F529" s="77" t="s">
        <v>160</v>
      </c>
      <c r="G529" s="77" t="s">
        <v>1605</v>
      </c>
      <c r="H529" s="77" t="s">
        <v>1606</v>
      </c>
      <c r="I529" s="158"/>
      <c r="J529" s="78">
        <v>3362.5791026623665</v>
      </c>
      <c r="K529" s="78">
        <v>65.062062902602108</v>
      </c>
      <c r="L529" s="78">
        <v>207.71758487646665</v>
      </c>
      <c r="M529" s="78">
        <v>1562.0252280497768</v>
      </c>
      <c r="N529" s="78">
        <v>1379.9100068042305</v>
      </c>
      <c r="O529" s="78">
        <v>1168.2066764182271</v>
      </c>
      <c r="P529" s="78">
        <v>866.78162582995947</v>
      </c>
      <c r="Q529" s="78">
        <v>83.6585449805998</v>
      </c>
      <c r="R529" s="78">
        <v>12.151581407370498</v>
      </c>
      <c r="S529" s="78">
        <v>207.19940667151715</v>
      </c>
      <c r="T529" s="79"/>
      <c r="U529" s="78">
        <v>759707456</v>
      </c>
      <c r="V529" s="78">
        <v>30693</v>
      </c>
      <c r="W529" s="78">
        <v>9535</v>
      </c>
      <c r="X529" s="78">
        <v>467243</v>
      </c>
      <c r="Y529" s="78">
        <v>596167</v>
      </c>
      <c r="Z529" s="78">
        <v>834769</v>
      </c>
      <c r="AA529" s="78">
        <v>191302</v>
      </c>
      <c r="AB529" s="78">
        <v>1418886</v>
      </c>
      <c r="AC529" s="78">
        <v>2154108</v>
      </c>
      <c r="AD529" s="78">
        <v>207.19940667151715</v>
      </c>
      <c r="AE529" s="79"/>
      <c r="AF529" s="78">
        <v>5269742800.2583351</v>
      </c>
      <c r="AG529" s="78">
        <v>52245019.670500912</v>
      </c>
      <c r="AH529" s="78">
        <v>61978528.63193889</v>
      </c>
      <c r="AI529" s="78">
        <v>3083995571.7811956</v>
      </c>
      <c r="AJ529" s="78">
        <v>2783578801.0037751</v>
      </c>
      <c r="AK529" s="78">
        <v>0</v>
      </c>
      <c r="AL529" s="78">
        <v>0</v>
      </c>
      <c r="AM529" s="78">
        <v>185180387.15225369</v>
      </c>
      <c r="AN529" s="78">
        <v>0</v>
      </c>
      <c r="AO529" s="78">
        <v>0</v>
      </c>
      <c r="AP529" s="78">
        <v>11436721108.497999</v>
      </c>
      <c r="AQ529" s="79"/>
      <c r="AR529" s="78">
        <v>49990</v>
      </c>
      <c r="AS529" s="78">
        <v>10920</v>
      </c>
      <c r="AT529" s="78">
        <v>0</v>
      </c>
      <c r="AU529" s="78">
        <v>6</v>
      </c>
      <c r="AV529" s="78">
        <v>0</v>
      </c>
      <c r="AW529" s="78">
        <v>6</v>
      </c>
      <c r="AX529" s="78"/>
      <c r="AY529" s="79"/>
      <c r="AZ529" s="78">
        <v>217746.79999999981</v>
      </c>
      <c r="BA529" s="78">
        <v>658148.79999999993</v>
      </c>
      <c r="BB529" s="78">
        <v>0</v>
      </c>
      <c r="BC529" s="78">
        <v>1182.5999999999999</v>
      </c>
      <c r="BD529" s="78">
        <v>0</v>
      </c>
      <c r="BE529" s="78">
        <v>7416</v>
      </c>
      <c r="BF529" s="78"/>
      <c r="BG529" s="79"/>
      <c r="BH529" s="78">
        <v>2.407</v>
      </c>
      <c r="BI529" s="78">
        <v>3.6259999999999999</v>
      </c>
      <c r="BJ529" s="78">
        <v>3305.942</v>
      </c>
      <c r="BK529" s="78">
        <v>0.29299999999999998</v>
      </c>
      <c r="BL529" s="78">
        <v>277.63100000000003</v>
      </c>
      <c r="BM529" s="78">
        <v>0</v>
      </c>
      <c r="BN529" s="79"/>
      <c r="BO529" s="78">
        <v>1</v>
      </c>
      <c r="BP529" s="78">
        <v>1</v>
      </c>
      <c r="BQ529" s="78">
        <v>261</v>
      </c>
      <c r="BR529" s="78">
        <v>1</v>
      </c>
      <c r="BS529" s="78">
        <v>46</v>
      </c>
      <c r="BT529" s="78">
        <v>0</v>
      </c>
      <c r="BU529"/>
      <c r="BV529" s="77">
        <v>3471.8609999999999</v>
      </c>
      <c r="BW529" s="77">
        <v>6.6390000000000002</v>
      </c>
      <c r="BX529" s="77">
        <v>79.088999999999999</v>
      </c>
      <c r="BY529" s="77">
        <v>0</v>
      </c>
      <c r="BZ529" s="77">
        <v>25.754000000000001</v>
      </c>
      <c r="CA529" s="77">
        <v>0</v>
      </c>
      <c r="CB529" s="77">
        <v>6.556</v>
      </c>
      <c r="CC529" s="77">
        <v>0</v>
      </c>
      <c r="CD529" s="77">
        <v>0</v>
      </c>
    </row>
    <row r="530" spans="1:82">
      <c r="A530" s="77" t="s">
        <v>2105</v>
      </c>
      <c r="B530" s="77">
        <v>425</v>
      </c>
      <c r="C530" s="77">
        <v>18</v>
      </c>
      <c r="D530" s="77">
        <v>25</v>
      </c>
      <c r="E530" s="77">
        <v>2021</v>
      </c>
      <c r="F530" s="77" t="s">
        <v>161</v>
      </c>
      <c r="G530" s="77" t="s">
        <v>1605</v>
      </c>
      <c r="H530" s="77" t="s">
        <v>1606</v>
      </c>
      <c r="I530" s="158"/>
      <c r="J530" s="78">
        <v>2845.7449673436035</v>
      </c>
      <c r="K530" s="78">
        <v>66.452392926780703</v>
      </c>
      <c r="L530" s="78">
        <v>185.63886977188204</v>
      </c>
      <c r="M530" s="78">
        <v>1418.277606546141</v>
      </c>
      <c r="N530" s="78">
        <v>1372.6432072117634</v>
      </c>
      <c r="O530" s="78">
        <v>1136.8123322062793</v>
      </c>
      <c r="P530" s="78">
        <v>893.93804592469269</v>
      </c>
      <c r="Q530" s="78">
        <v>82.630718905214195</v>
      </c>
      <c r="R530" s="78">
        <v>12.879369971723584</v>
      </c>
      <c r="S530" s="78">
        <v>178.26652002410586</v>
      </c>
      <c r="T530" s="79"/>
      <c r="U530" s="78">
        <v>818742247</v>
      </c>
      <c r="V530" s="78">
        <v>30693</v>
      </c>
      <c r="W530" s="78">
        <v>9535</v>
      </c>
      <c r="X530" s="78">
        <v>467243</v>
      </c>
      <c r="Y530" s="78">
        <v>601688</v>
      </c>
      <c r="Z530" s="78">
        <v>836423</v>
      </c>
      <c r="AA530" s="78">
        <v>192385</v>
      </c>
      <c r="AB530" s="78">
        <v>1415222</v>
      </c>
      <c r="AC530" s="78">
        <v>2214896.9999999995</v>
      </c>
      <c r="AD530" s="78">
        <v>178.26652002410586</v>
      </c>
      <c r="AE530" s="79"/>
      <c r="AF530" s="78">
        <v>4996414805.418911</v>
      </c>
      <c r="AG530" s="78">
        <v>55244676.444568768</v>
      </c>
      <c r="AH530" s="78">
        <v>51992627.975272201</v>
      </c>
      <c r="AI530" s="78">
        <v>3208272935.9084544</v>
      </c>
      <c r="AJ530" s="78">
        <v>3025321944.1433702</v>
      </c>
      <c r="AK530" s="78">
        <v>0</v>
      </c>
      <c r="AL530" s="78">
        <v>0</v>
      </c>
      <c r="AM530" s="78">
        <v>185767541.83113447</v>
      </c>
      <c r="AN530" s="78">
        <v>0</v>
      </c>
      <c r="AO530" s="78">
        <v>0</v>
      </c>
      <c r="AP530" s="78">
        <v>11523014531.72171</v>
      </c>
      <c r="AQ530" s="79"/>
      <c r="AR530" s="78">
        <v>52580</v>
      </c>
      <c r="AS530" s="78">
        <v>11137</v>
      </c>
      <c r="AT530" s="78">
        <v>0</v>
      </c>
      <c r="AU530" s="78">
        <v>6</v>
      </c>
      <c r="AV530" s="78">
        <v>0</v>
      </c>
      <c r="AW530" s="78">
        <v>8</v>
      </c>
      <c r="AX530" s="78"/>
      <c r="AY530" s="79"/>
      <c r="AZ530" s="78">
        <v>233654.79999999239</v>
      </c>
      <c r="BA530" s="78">
        <v>694141.40000000224</v>
      </c>
      <c r="BB530" s="78">
        <v>0</v>
      </c>
      <c r="BC530" s="78">
        <v>1182.5999999999999</v>
      </c>
      <c r="BD530" s="78">
        <v>0</v>
      </c>
      <c r="BE530" s="78">
        <v>10920.903</v>
      </c>
      <c r="BF530" s="78"/>
      <c r="BG530" s="79"/>
      <c r="BH530" s="78">
        <v>2.657</v>
      </c>
      <c r="BI530" s="78">
        <v>3.581</v>
      </c>
      <c r="BJ530" s="78">
        <v>3415.8020000000001</v>
      </c>
      <c r="BK530" s="78">
        <v>0.115</v>
      </c>
      <c r="BL530" s="78">
        <v>261.81400000000002</v>
      </c>
      <c r="BM530" s="78">
        <v>0</v>
      </c>
      <c r="BN530" s="79"/>
      <c r="BO530" s="78">
        <v>1</v>
      </c>
      <c r="BP530" s="78">
        <v>1</v>
      </c>
      <c r="BQ530" s="78">
        <v>258</v>
      </c>
      <c r="BR530" s="78">
        <v>1</v>
      </c>
      <c r="BS530" s="78">
        <v>45</v>
      </c>
      <c r="BT530" s="78">
        <v>0</v>
      </c>
      <c r="BU530"/>
      <c r="BV530" s="77">
        <v>3537.451</v>
      </c>
      <c r="BW530" s="77">
        <v>7.5469999999999997</v>
      </c>
      <c r="BX530" s="77">
        <v>102.11799999999999</v>
      </c>
      <c r="BY530" s="77">
        <v>0</v>
      </c>
      <c r="BZ530" s="77">
        <v>26.466999999999999</v>
      </c>
      <c r="CA530" s="77">
        <v>0</v>
      </c>
      <c r="CB530" s="77">
        <v>4.9690000000000003</v>
      </c>
      <c r="CC530" s="77">
        <v>5.4169999999999998</v>
      </c>
      <c r="CD530" s="77">
        <v>0</v>
      </c>
    </row>
    <row r="531" spans="1:82">
      <c r="A531" s="77" t="s">
        <v>2106</v>
      </c>
      <c r="B531" s="77">
        <v>425</v>
      </c>
      <c r="C531" s="77">
        <v>19</v>
      </c>
      <c r="D531" s="77">
        <v>25</v>
      </c>
      <c r="E531" s="77">
        <v>2022</v>
      </c>
      <c r="F531" s="77" t="s">
        <v>162</v>
      </c>
      <c r="G531" s="77" t="s">
        <v>1605</v>
      </c>
      <c r="H531" s="77" t="s">
        <v>1606</v>
      </c>
      <c r="I531" s="158"/>
      <c r="J531" s="78">
        <v>3022.7548814468278</v>
      </c>
      <c r="K531" s="78">
        <v>63.404450332728821</v>
      </c>
      <c r="L531" s="78">
        <v>201.55582337879082</v>
      </c>
      <c r="M531" s="78">
        <v>1473.4415097046465</v>
      </c>
      <c r="N531" s="78">
        <v>1561.7097422383715</v>
      </c>
      <c r="O531" s="78">
        <v>1204.0045654681201</v>
      </c>
      <c r="P531" s="78">
        <v>891.50866921898989</v>
      </c>
      <c r="Q531" s="78">
        <v>83.241309736749571</v>
      </c>
      <c r="R531" s="78">
        <v>17.494423712899049</v>
      </c>
      <c r="S531" s="78">
        <v>174.27704100293874</v>
      </c>
      <c r="T531" s="79"/>
      <c r="U531" s="78">
        <v>894224789</v>
      </c>
      <c r="V531" s="78">
        <v>30693</v>
      </c>
      <c r="W531" s="78">
        <v>9535</v>
      </c>
      <c r="X531" s="78">
        <v>467243</v>
      </c>
      <c r="Y531" s="78">
        <v>610361</v>
      </c>
      <c r="Z531" s="78">
        <v>841663</v>
      </c>
      <c r="AA531" s="78">
        <v>194787</v>
      </c>
      <c r="AB531" s="78">
        <v>1413989</v>
      </c>
      <c r="AC531" s="78">
        <v>3046344.9999999995</v>
      </c>
      <c r="AD531" s="78">
        <v>174.27704100293874</v>
      </c>
      <c r="AE531" s="79"/>
      <c r="AF531" s="78">
        <v>4872582901.3711786</v>
      </c>
      <c r="AG531" s="78">
        <v>54162664.223505169</v>
      </c>
      <c r="AH531" s="78">
        <v>57279164.16197072</v>
      </c>
      <c r="AI531" s="78">
        <v>2890977330.6811328</v>
      </c>
      <c r="AJ531" s="78">
        <v>3149144551.7269392</v>
      </c>
      <c r="AK531" s="78">
        <v>0</v>
      </c>
      <c r="AL531" s="78">
        <v>0</v>
      </c>
      <c r="AM531" s="78">
        <v>182584573.89142287</v>
      </c>
      <c r="AN531" s="78">
        <v>0</v>
      </c>
      <c r="AO531" s="78">
        <v>0</v>
      </c>
      <c r="AP531" s="78">
        <v>11206731186.056149</v>
      </c>
      <c r="AQ531" s="79"/>
      <c r="AR531" s="78">
        <v>55857</v>
      </c>
      <c r="AS531" s="78">
        <v>11262</v>
      </c>
      <c r="AT531" s="78">
        <v>0</v>
      </c>
      <c r="AU531" s="78">
        <v>7</v>
      </c>
      <c r="AV531" s="78">
        <v>0</v>
      </c>
      <c r="AW531" s="78">
        <v>9</v>
      </c>
      <c r="AX531" s="78"/>
      <c r="AY531" s="79"/>
      <c r="AZ531" s="78">
        <v>253051.49999998798</v>
      </c>
      <c r="BA531" s="78">
        <v>718486.70000000228</v>
      </c>
      <c r="BB531" s="78">
        <v>0</v>
      </c>
      <c r="BC531" s="78">
        <v>1381.6</v>
      </c>
      <c r="BD531" s="78">
        <v>0</v>
      </c>
      <c r="BE531" s="78">
        <v>12711.279</v>
      </c>
      <c r="BF531" s="78"/>
      <c r="BG531" s="79"/>
      <c r="BH531" s="78"/>
      <c r="BI531" s="78"/>
      <c r="BJ531" s="78"/>
      <c r="BK531" s="78"/>
      <c r="BL531" s="78"/>
      <c r="BM531" s="78"/>
      <c r="BN531" s="79"/>
      <c r="BO531" s="78"/>
      <c r="BP531" s="78"/>
      <c r="BQ531" s="78"/>
      <c r="BR531" s="78"/>
      <c r="BS531" s="78"/>
      <c r="BT531" s="78"/>
      <c r="BU531"/>
      <c r="BV531" s="77"/>
      <c r="BW531" s="77"/>
      <c r="BX531" s="77"/>
      <c r="BY531" s="77"/>
      <c r="BZ531" s="77"/>
      <c r="CA531" s="77"/>
      <c r="CB531" s="77"/>
      <c r="CC531" s="77"/>
      <c r="CD531" s="77"/>
    </row>
    <row r="532" spans="1:82">
      <c r="A532" s="77" t="s">
        <v>2550</v>
      </c>
      <c r="B532" s="77">
        <v>425</v>
      </c>
      <c r="C532" s="77">
        <v>20</v>
      </c>
      <c r="D532" s="77">
        <v>25</v>
      </c>
      <c r="E532" s="77">
        <v>2023</v>
      </c>
      <c r="F532" s="77" t="s">
        <v>2526</v>
      </c>
      <c r="G532" s="77" t="s">
        <v>1605</v>
      </c>
      <c r="H532" s="77" t="s">
        <v>1606</v>
      </c>
      <c r="I532" s="158"/>
      <c r="J532" s="78"/>
      <c r="K532" s="78"/>
      <c r="L532" s="78"/>
      <c r="M532" s="78"/>
      <c r="N532" s="78"/>
      <c r="O532" s="78"/>
      <c r="P532" s="78"/>
      <c r="Q532" s="78"/>
      <c r="R532" s="78"/>
      <c r="S532" s="78"/>
      <c r="T532" s="79"/>
      <c r="U532" s="78"/>
      <c r="V532" s="78"/>
      <c r="W532" s="78"/>
      <c r="X532" s="78"/>
      <c r="Y532" s="78"/>
      <c r="Z532" s="78"/>
      <c r="AA532" s="78"/>
      <c r="AB532" s="78"/>
      <c r="AC532" s="78"/>
      <c r="AD532" s="78"/>
      <c r="AE532" s="79"/>
      <c r="AF532" s="78"/>
      <c r="AG532" s="78"/>
      <c r="AH532" s="78"/>
      <c r="AI532" s="78"/>
      <c r="AJ532" s="78"/>
      <c r="AK532" s="78"/>
      <c r="AL532" s="78"/>
      <c r="AM532" s="78"/>
      <c r="AN532" s="78"/>
      <c r="AO532" s="78"/>
      <c r="AP532" s="78"/>
      <c r="AQ532" s="79"/>
      <c r="AR532" s="78">
        <v>58932</v>
      </c>
      <c r="AS532" s="78">
        <v>11327</v>
      </c>
      <c r="AT532" s="78">
        <v>0</v>
      </c>
      <c r="AU532" s="78">
        <v>9</v>
      </c>
      <c r="AV532" s="78">
        <v>0</v>
      </c>
      <c r="AW532" s="78">
        <v>9</v>
      </c>
      <c r="AX532" s="78"/>
      <c r="AY532" s="79"/>
      <c r="AZ532" s="78">
        <v>270003.09999998158</v>
      </c>
      <c r="BA532" s="78">
        <v>726960.80000000226</v>
      </c>
      <c r="BB532" s="78">
        <v>0</v>
      </c>
      <c r="BC532" s="78">
        <v>1779.6</v>
      </c>
      <c r="BD532" s="78">
        <v>0</v>
      </c>
      <c r="BE532" s="78">
        <v>13253.269</v>
      </c>
      <c r="BF532" s="78"/>
      <c r="BG532" s="79"/>
      <c r="BH532" s="78"/>
      <c r="BI532" s="78"/>
      <c r="BJ532" s="78"/>
      <c r="BK532" s="78"/>
      <c r="BL532" s="78"/>
      <c r="BM532" s="78"/>
      <c r="BN532" s="79"/>
      <c r="BO532" s="78"/>
      <c r="BP532" s="78"/>
      <c r="BQ532" s="78"/>
      <c r="BR532" s="78"/>
      <c r="BS532" s="78"/>
      <c r="BT532" s="78"/>
      <c r="BU532"/>
      <c r="BV532" s="77"/>
      <c r="BW532" s="77"/>
      <c r="BX532" s="77"/>
      <c r="BY532" s="77"/>
      <c r="BZ532" s="77"/>
      <c r="CA532" s="77"/>
      <c r="CB532" s="77"/>
      <c r="CC532" s="77"/>
      <c r="CD532" s="77"/>
    </row>
    <row r="533" spans="1:82">
      <c r="A533" s="77" t="s">
        <v>2612</v>
      </c>
      <c r="B533" s="77">
        <v>425</v>
      </c>
      <c r="C533" s="77">
        <v>21</v>
      </c>
      <c r="D533" s="77">
        <v>25</v>
      </c>
      <c r="E533" s="77">
        <v>2024</v>
      </c>
      <c r="F533" s="77" t="s">
        <v>2588</v>
      </c>
      <c r="G533" s="77" t="s">
        <v>1605</v>
      </c>
      <c r="H533" s="77" t="s">
        <v>1606</v>
      </c>
      <c r="I533" s="158"/>
      <c r="J533" s="78"/>
      <c r="K533" s="78"/>
      <c r="L533" s="78"/>
      <c r="M533" s="78"/>
      <c r="N533" s="78"/>
      <c r="O533" s="78"/>
      <c r="P533" s="78"/>
      <c r="Q533" s="78"/>
      <c r="R533" s="78"/>
      <c r="S533" s="78"/>
      <c r="T533" s="79"/>
      <c r="U533" s="78"/>
      <c r="V533" s="78"/>
      <c r="W533" s="78"/>
      <c r="X533" s="78"/>
      <c r="Y533" s="78"/>
      <c r="Z533" s="78"/>
      <c r="AA533" s="78"/>
      <c r="AB533" s="78"/>
      <c r="AC533" s="78"/>
      <c r="AD533" s="78"/>
      <c r="AE533" s="79"/>
      <c r="AF533" s="78"/>
      <c r="AG533" s="78"/>
      <c r="AH533" s="78"/>
      <c r="AI533" s="78"/>
      <c r="AJ533" s="78"/>
      <c r="AK533" s="78"/>
      <c r="AL533" s="78"/>
      <c r="AM533" s="78"/>
      <c r="AN533" s="78"/>
      <c r="AO533" s="78"/>
      <c r="AP533" s="78"/>
      <c r="AQ533" s="79"/>
      <c r="AR533" s="78"/>
      <c r="AS533" s="78"/>
      <c r="AT533" s="78"/>
      <c r="AU533" s="78"/>
      <c r="AV533" s="78"/>
      <c r="AW533" s="78"/>
      <c r="AX533" s="78"/>
      <c r="AY533" s="79"/>
      <c r="AZ533" s="78"/>
      <c r="BA533" s="78"/>
      <c r="BB533" s="78"/>
      <c r="BC533" s="78"/>
      <c r="BD533" s="78"/>
      <c r="BE533" s="78"/>
      <c r="BF533" s="78"/>
      <c r="BG533" s="79"/>
      <c r="BH533" s="78"/>
      <c r="BI533" s="78"/>
      <c r="BJ533" s="78"/>
      <c r="BK533" s="78"/>
      <c r="BL533" s="78"/>
      <c r="BM533" s="78"/>
      <c r="BN533" s="79"/>
      <c r="BO533" s="78"/>
      <c r="BP533" s="78"/>
      <c r="BQ533" s="78"/>
      <c r="BR533" s="78"/>
      <c r="BS533" s="78"/>
      <c r="BT533" s="78"/>
      <c r="BU533"/>
      <c r="BV533" s="77"/>
      <c r="BW533" s="77"/>
      <c r="BX533" s="77"/>
      <c r="BY533" s="77"/>
      <c r="BZ533" s="77"/>
      <c r="CA533" s="77"/>
      <c r="CB533" s="77"/>
      <c r="CC533" s="77"/>
      <c r="CD533" s="77"/>
    </row>
    <row r="534" spans="1:82">
      <c r="A534" s="77" t="s">
        <v>2107</v>
      </c>
      <c r="B534" s="77">
        <v>426</v>
      </c>
      <c r="C534" s="77">
        <v>1</v>
      </c>
      <c r="D534" s="77">
        <v>26</v>
      </c>
      <c r="E534" s="77">
        <v>1990</v>
      </c>
      <c r="F534" s="77" t="s">
        <v>788</v>
      </c>
      <c r="G534" s="77" t="s">
        <v>1607</v>
      </c>
      <c r="H534" s="77" t="s">
        <v>1608</v>
      </c>
      <c r="I534" s="158"/>
      <c r="J534" s="78">
        <v>3674.6869628276372</v>
      </c>
      <c r="K534" s="78">
        <v>201.456141259905</v>
      </c>
      <c r="L534" s="78">
        <v>117.88869029858461</v>
      </c>
      <c r="M534" s="78">
        <v>2114.9852207315989</v>
      </c>
      <c r="N534" s="78">
        <v>2025.411031791125</v>
      </c>
      <c r="O534" s="78">
        <v>1707.510412871128</v>
      </c>
      <c r="P534" s="78">
        <v>1525.766367540863</v>
      </c>
      <c r="Q534" s="78">
        <v>160.283477737281</v>
      </c>
      <c r="R534" s="78">
        <v>30.649837375571622</v>
      </c>
      <c r="S534" s="78">
        <v>213.72612000000001</v>
      </c>
      <c r="T534" s="79"/>
      <c r="U534" s="78">
        <v>628909566</v>
      </c>
      <c r="V534" s="78">
        <v>79433</v>
      </c>
      <c r="W534" s="78">
        <v>1244</v>
      </c>
      <c r="X534" s="78">
        <v>875098</v>
      </c>
      <c r="Y534" s="78">
        <v>902420</v>
      </c>
      <c r="Z534" s="78">
        <v>702319</v>
      </c>
      <c r="AA534" s="78">
        <v>370473</v>
      </c>
      <c r="AB534" s="78">
        <v>2602460</v>
      </c>
      <c r="AC534" s="78">
        <v>5308607</v>
      </c>
      <c r="AD534" s="78">
        <v>213.72612000000001</v>
      </c>
      <c r="AE534" s="79"/>
      <c r="AF534" s="78"/>
      <c r="AG534" s="78"/>
      <c r="AH534" s="78"/>
      <c r="AI534" s="78"/>
      <c r="AJ534" s="78"/>
      <c r="AK534" s="78"/>
      <c r="AL534" s="78"/>
      <c r="AM534" s="78"/>
      <c r="AN534" s="78"/>
      <c r="AO534" s="78"/>
      <c r="AP534" s="78"/>
      <c r="AQ534" s="79"/>
      <c r="AR534" s="78"/>
      <c r="AS534" s="78"/>
      <c r="AT534" s="78"/>
      <c r="AU534" s="78"/>
      <c r="AV534" s="78"/>
      <c r="AW534" s="78"/>
      <c r="AX534" s="78"/>
      <c r="AY534" s="79"/>
      <c r="AZ534" s="78"/>
      <c r="BA534" s="78"/>
      <c r="BB534" s="78"/>
      <c r="BC534" s="78"/>
      <c r="BD534" s="78"/>
      <c r="BE534" s="78"/>
      <c r="BF534" s="78"/>
      <c r="BG534" s="79"/>
      <c r="BH534" s="78" t="s">
        <v>789</v>
      </c>
      <c r="BI534" s="78" t="s">
        <v>789</v>
      </c>
      <c r="BJ534" s="78" t="s">
        <v>789</v>
      </c>
      <c r="BK534" s="78" t="s">
        <v>789</v>
      </c>
      <c r="BL534" s="78" t="s">
        <v>789</v>
      </c>
      <c r="BM534" s="78" t="s">
        <v>789</v>
      </c>
      <c r="BN534" s="79"/>
      <c r="BO534" s="78" t="s">
        <v>789</v>
      </c>
      <c r="BP534" s="78" t="s">
        <v>789</v>
      </c>
      <c r="BQ534" s="78" t="s">
        <v>789</v>
      </c>
      <c r="BR534" s="78" t="s">
        <v>789</v>
      </c>
      <c r="BS534" s="78" t="s">
        <v>789</v>
      </c>
      <c r="BT534" s="78" t="s">
        <v>789</v>
      </c>
      <c r="BU534"/>
      <c r="BV534" s="77"/>
      <c r="BW534" s="77"/>
      <c r="BX534" s="77"/>
      <c r="BY534" s="77"/>
      <c r="BZ534" s="77"/>
      <c r="CA534" s="77"/>
      <c r="CB534" s="77"/>
      <c r="CC534" s="77"/>
      <c r="CD534" s="77"/>
    </row>
    <row r="535" spans="1:82">
      <c r="A535" s="77" t="s">
        <v>2108</v>
      </c>
      <c r="B535" s="77">
        <v>427</v>
      </c>
      <c r="C535" s="77">
        <v>2</v>
      </c>
      <c r="D535" s="77">
        <v>26</v>
      </c>
      <c r="E535" s="77">
        <v>2005</v>
      </c>
      <c r="F535" s="77" t="s">
        <v>790</v>
      </c>
      <c r="G535" s="77" t="s">
        <v>1607</v>
      </c>
      <c r="H535" s="77" t="s">
        <v>1608</v>
      </c>
      <c r="I535" s="158"/>
      <c r="J535" s="78">
        <v>3591.8403783794688</v>
      </c>
      <c r="K535" s="78">
        <v>147.1990349994671</v>
      </c>
      <c r="L535" s="78">
        <v>196.30916998175661</v>
      </c>
      <c r="M535" s="78">
        <v>3623.674290868933</v>
      </c>
      <c r="N535" s="78">
        <v>3199.2184419159148</v>
      </c>
      <c r="O535" s="78">
        <v>2150.3004053136701</v>
      </c>
      <c r="P535" s="78">
        <v>1517.4444715208981</v>
      </c>
      <c r="Q535" s="78">
        <v>151.19888128237801</v>
      </c>
      <c r="R535" s="78">
        <v>66.877635061657458</v>
      </c>
      <c r="S535" s="78">
        <v>351.82359090800003</v>
      </c>
      <c r="T535" s="79"/>
      <c r="U535" s="78">
        <v>486952544</v>
      </c>
      <c r="V535" s="78">
        <v>65105</v>
      </c>
      <c r="W535" s="78">
        <v>1777</v>
      </c>
      <c r="X535" s="78">
        <v>771133</v>
      </c>
      <c r="Y535" s="78">
        <v>1073798</v>
      </c>
      <c r="Z535" s="78">
        <v>1023470</v>
      </c>
      <c r="AA535" s="78">
        <v>301759</v>
      </c>
      <c r="AB535" s="78">
        <v>2566420</v>
      </c>
      <c r="AC535" s="78">
        <v>11825925</v>
      </c>
      <c r="AD535" s="78">
        <v>351.82359090800003</v>
      </c>
      <c r="AE535" s="79"/>
      <c r="AF535" s="78"/>
      <c r="AG535" s="78"/>
      <c r="AH535" s="78"/>
      <c r="AI535" s="78"/>
      <c r="AJ535" s="78"/>
      <c r="AK535" s="78"/>
      <c r="AL535" s="78"/>
      <c r="AM535" s="78"/>
      <c r="AN535" s="78"/>
      <c r="AO535" s="78"/>
      <c r="AP535" s="78"/>
      <c r="AQ535" s="79"/>
      <c r="AR535" s="78"/>
      <c r="AS535" s="78"/>
      <c r="AT535" s="78"/>
      <c r="AU535" s="78"/>
      <c r="AV535" s="78"/>
      <c r="AW535" s="78"/>
      <c r="AX535" s="78"/>
      <c r="AY535" s="79"/>
      <c r="AZ535" s="78"/>
      <c r="BA535" s="78"/>
      <c r="BB535" s="78"/>
      <c r="BC535" s="78"/>
      <c r="BD535" s="78"/>
      <c r="BE535" s="78"/>
      <c r="BF535" s="78"/>
      <c r="BG535" s="79"/>
      <c r="BH535" s="78" t="s">
        <v>789</v>
      </c>
      <c r="BI535" s="78" t="s">
        <v>789</v>
      </c>
      <c r="BJ535" s="78" t="s">
        <v>789</v>
      </c>
      <c r="BK535" s="78" t="s">
        <v>789</v>
      </c>
      <c r="BL535" s="78" t="s">
        <v>789</v>
      </c>
      <c r="BM535" s="78" t="s">
        <v>789</v>
      </c>
      <c r="BN535" s="79"/>
      <c r="BO535" s="78" t="s">
        <v>789</v>
      </c>
      <c r="BP535" s="78" t="s">
        <v>789</v>
      </c>
      <c r="BQ535" s="78" t="s">
        <v>789</v>
      </c>
      <c r="BR535" s="78" t="s">
        <v>789</v>
      </c>
      <c r="BS535" s="78" t="s">
        <v>789</v>
      </c>
      <c r="BT535" s="78" t="s">
        <v>789</v>
      </c>
      <c r="BU535"/>
      <c r="BV535" s="77"/>
      <c r="BW535" s="77"/>
      <c r="BX535" s="77"/>
      <c r="BY535" s="77"/>
      <c r="BZ535" s="77"/>
      <c r="CA535" s="77"/>
      <c r="CB535" s="77"/>
      <c r="CC535" s="77"/>
      <c r="CD535" s="77"/>
    </row>
    <row r="536" spans="1:82">
      <c r="A536" s="77" t="s">
        <v>2109</v>
      </c>
      <c r="B536" s="77">
        <v>428</v>
      </c>
      <c r="C536" s="77">
        <v>3</v>
      </c>
      <c r="D536" s="77">
        <v>26</v>
      </c>
      <c r="E536" s="77">
        <v>2006</v>
      </c>
      <c r="F536" s="77" t="s">
        <v>791</v>
      </c>
      <c r="G536" s="77" t="s">
        <v>1607</v>
      </c>
      <c r="H536" s="77" t="s">
        <v>1608</v>
      </c>
      <c r="I536" s="158"/>
      <c r="J536" s="78" t="s">
        <v>789</v>
      </c>
      <c r="K536" s="78" t="s">
        <v>789</v>
      </c>
      <c r="L536" s="78" t="s">
        <v>789</v>
      </c>
      <c r="M536" s="78" t="s">
        <v>789</v>
      </c>
      <c r="N536" s="78" t="s">
        <v>789</v>
      </c>
      <c r="O536" s="78" t="s">
        <v>789</v>
      </c>
      <c r="P536" s="78" t="s">
        <v>789</v>
      </c>
      <c r="Q536" s="78" t="s">
        <v>789</v>
      </c>
      <c r="R536" s="78" t="s">
        <v>789</v>
      </c>
      <c r="S536" s="78" t="s">
        <v>789</v>
      </c>
      <c r="T536" s="79"/>
      <c r="U536" s="78" t="s">
        <v>789</v>
      </c>
      <c r="V536" s="78" t="s">
        <v>789</v>
      </c>
      <c r="W536" s="78" t="s">
        <v>789</v>
      </c>
      <c r="X536" s="78" t="s">
        <v>789</v>
      </c>
      <c r="Y536" s="78" t="s">
        <v>789</v>
      </c>
      <c r="Z536" s="78" t="s">
        <v>789</v>
      </c>
      <c r="AA536" s="78" t="s">
        <v>789</v>
      </c>
      <c r="AB536" s="78" t="s">
        <v>789</v>
      </c>
      <c r="AC536" s="78" t="s">
        <v>789</v>
      </c>
      <c r="AD536" s="78" t="s">
        <v>789</v>
      </c>
      <c r="AE536" s="79"/>
      <c r="AF536" s="78" t="s">
        <v>789</v>
      </c>
      <c r="AG536" s="78" t="s">
        <v>789</v>
      </c>
      <c r="AH536" s="78" t="s">
        <v>789</v>
      </c>
      <c r="AI536" s="78" t="s">
        <v>789</v>
      </c>
      <c r="AJ536" s="78" t="s">
        <v>789</v>
      </c>
      <c r="AK536" s="78" t="s">
        <v>789</v>
      </c>
      <c r="AL536" s="78" t="s">
        <v>789</v>
      </c>
      <c r="AM536" s="78" t="s">
        <v>789</v>
      </c>
      <c r="AN536" s="78" t="s">
        <v>789</v>
      </c>
      <c r="AO536" s="78" t="s">
        <v>789</v>
      </c>
      <c r="AP536" s="78"/>
      <c r="AQ536" s="79"/>
      <c r="AR536" s="78" t="s">
        <v>789</v>
      </c>
      <c r="AS536" s="78" t="s">
        <v>789</v>
      </c>
      <c r="AT536" s="78" t="s">
        <v>789</v>
      </c>
      <c r="AU536" s="78" t="s">
        <v>789</v>
      </c>
      <c r="AV536" s="78" t="s">
        <v>789</v>
      </c>
      <c r="AW536" s="78" t="s">
        <v>789</v>
      </c>
      <c r="AX536" s="78" t="s">
        <v>789</v>
      </c>
      <c r="AY536" s="79"/>
      <c r="AZ536" s="78" t="s">
        <v>789</v>
      </c>
      <c r="BA536" s="78" t="s">
        <v>789</v>
      </c>
      <c r="BB536" s="78" t="s">
        <v>789</v>
      </c>
      <c r="BC536" s="78" t="s">
        <v>789</v>
      </c>
      <c r="BD536" s="78" t="s">
        <v>789</v>
      </c>
      <c r="BE536" s="78" t="s">
        <v>789</v>
      </c>
      <c r="BF536" s="78" t="s">
        <v>789</v>
      </c>
      <c r="BG536" s="79"/>
      <c r="BH536" s="78" t="s">
        <v>789</v>
      </c>
      <c r="BI536" s="78" t="s">
        <v>789</v>
      </c>
      <c r="BJ536" s="78" t="s">
        <v>789</v>
      </c>
      <c r="BK536" s="78" t="s">
        <v>789</v>
      </c>
      <c r="BL536" s="78" t="s">
        <v>789</v>
      </c>
      <c r="BM536" s="78" t="s">
        <v>789</v>
      </c>
      <c r="BN536" s="79"/>
      <c r="BO536" s="78" t="s">
        <v>789</v>
      </c>
      <c r="BP536" s="78" t="s">
        <v>789</v>
      </c>
      <c r="BQ536" s="78" t="s">
        <v>789</v>
      </c>
      <c r="BR536" s="78" t="s">
        <v>789</v>
      </c>
      <c r="BS536" s="78" t="s">
        <v>789</v>
      </c>
      <c r="BT536" s="78" t="s">
        <v>789</v>
      </c>
      <c r="BU536"/>
      <c r="BV536" s="77"/>
      <c r="BW536" s="77"/>
      <c r="BX536" s="77"/>
      <c r="BY536" s="77"/>
      <c r="BZ536" s="77"/>
      <c r="CA536" s="77"/>
      <c r="CB536" s="77"/>
      <c r="CC536" s="77"/>
      <c r="CD536" s="77"/>
    </row>
    <row r="537" spans="1:82">
      <c r="A537" s="77" t="s">
        <v>2110</v>
      </c>
      <c r="B537" s="77">
        <v>429</v>
      </c>
      <c r="C537" s="77">
        <v>4</v>
      </c>
      <c r="D537" s="77">
        <v>26</v>
      </c>
      <c r="E537" s="77">
        <v>2007</v>
      </c>
      <c r="F537" s="77" t="s">
        <v>792</v>
      </c>
      <c r="G537" s="77" t="s">
        <v>1607</v>
      </c>
      <c r="H537" s="77" t="s">
        <v>1608</v>
      </c>
      <c r="I537" s="158"/>
      <c r="J537" s="78">
        <v>3462.6278833991068</v>
      </c>
      <c r="K537" s="78">
        <v>133.51610294937009</v>
      </c>
      <c r="L537" s="78">
        <v>170.12102958594491</v>
      </c>
      <c r="M537" s="78">
        <v>3463.3163639195482</v>
      </c>
      <c r="N537" s="78">
        <v>3207.520736502091</v>
      </c>
      <c r="O537" s="78">
        <v>2046.8772209468329</v>
      </c>
      <c r="P537" s="78">
        <v>1495.3419145052651</v>
      </c>
      <c r="Q537" s="78">
        <v>159.15058874343501</v>
      </c>
      <c r="R537" s="78">
        <v>39.803388281961951</v>
      </c>
      <c r="S537" s="78">
        <v>284.91191371756992</v>
      </c>
      <c r="T537" s="79"/>
      <c r="U537" s="78">
        <v>613403876</v>
      </c>
      <c r="V537" s="78">
        <v>61017</v>
      </c>
      <c r="W537" s="78">
        <v>2237</v>
      </c>
      <c r="X537" s="78">
        <v>899869</v>
      </c>
      <c r="Y537" s="78">
        <v>1096291</v>
      </c>
      <c r="Z537" s="78">
        <v>1012777</v>
      </c>
      <c r="AA537" s="78">
        <v>292831</v>
      </c>
      <c r="AB537" s="78">
        <v>2558542</v>
      </c>
      <c r="AC537" s="78">
        <v>7240355</v>
      </c>
      <c r="AD537" s="78">
        <v>284.91191371756992</v>
      </c>
      <c r="AE537" s="79"/>
      <c r="AF537" s="78"/>
      <c r="AG537" s="78"/>
      <c r="AH537" s="78"/>
      <c r="AI537" s="78"/>
      <c r="AJ537" s="78"/>
      <c r="AK537" s="78"/>
      <c r="AL537" s="78"/>
      <c r="AM537" s="78"/>
      <c r="AN537" s="78"/>
      <c r="AO537" s="78"/>
      <c r="AP537" s="78"/>
      <c r="AQ537" s="79"/>
      <c r="AR537" s="78"/>
      <c r="AS537" s="78"/>
      <c r="AT537" s="78"/>
      <c r="AU537" s="78"/>
      <c r="AV537" s="78"/>
      <c r="AW537" s="78"/>
      <c r="AX537" s="78"/>
      <c r="AY537" s="79"/>
      <c r="AZ537" s="78"/>
      <c r="BA537" s="78"/>
      <c r="BB537" s="78"/>
      <c r="BC537" s="78"/>
      <c r="BD537" s="78"/>
      <c r="BE537" s="78"/>
      <c r="BF537" s="78"/>
      <c r="BG537" s="79"/>
      <c r="BH537" s="78" t="s">
        <v>789</v>
      </c>
      <c r="BI537" s="78" t="s">
        <v>789</v>
      </c>
      <c r="BJ537" s="78" t="s">
        <v>789</v>
      </c>
      <c r="BK537" s="78" t="s">
        <v>789</v>
      </c>
      <c r="BL537" s="78" t="s">
        <v>789</v>
      </c>
      <c r="BM537" s="78" t="s">
        <v>789</v>
      </c>
      <c r="BN537" s="79"/>
      <c r="BO537" s="78" t="s">
        <v>789</v>
      </c>
      <c r="BP537" s="78" t="s">
        <v>789</v>
      </c>
      <c r="BQ537" s="78" t="s">
        <v>789</v>
      </c>
      <c r="BR537" s="78" t="s">
        <v>789</v>
      </c>
      <c r="BS537" s="78" t="s">
        <v>789</v>
      </c>
      <c r="BT537" s="78" t="s">
        <v>789</v>
      </c>
      <c r="BU537"/>
      <c r="BV537" s="77"/>
      <c r="BW537" s="77"/>
      <c r="BX537" s="77"/>
      <c r="BY537" s="77"/>
      <c r="BZ537" s="77"/>
      <c r="CA537" s="77"/>
      <c r="CB537" s="77"/>
      <c r="CC537" s="77"/>
      <c r="CD537" s="77"/>
    </row>
    <row r="538" spans="1:82">
      <c r="A538" s="77" t="s">
        <v>2111</v>
      </c>
      <c r="B538" s="77">
        <v>430</v>
      </c>
      <c r="C538" s="77">
        <v>5</v>
      </c>
      <c r="D538" s="77">
        <v>26</v>
      </c>
      <c r="E538" s="77">
        <v>2008</v>
      </c>
      <c r="F538" s="77" t="s">
        <v>793</v>
      </c>
      <c r="G538" s="77" t="s">
        <v>1607</v>
      </c>
      <c r="H538" s="77" t="s">
        <v>1608</v>
      </c>
      <c r="I538" s="158"/>
      <c r="J538" s="78">
        <v>2763.3091523734511</v>
      </c>
      <c r="K538" s="78">
        <v>100.8321992051917</v>
      </c>
      <c r="L538" s="78">
        <v>146.3165770304401</v>
      </c>
      <c r="M538" s="78">
        <v>3642.7796823798649</v>
      </c>
      <c r="N538" s="78">
        <v>3034.123220550081</v>
      </c>
      <c r="O538" s="78">
        <v>1975.081549500607</v>
      </c>
      <c r="P538" s="78">
        <v>1439.662336284814</v>
      </c>
      <c r="Q538" s="78">
        <v>156.398277716606</v>
      </c>
      <c r="R538" s="78">
        <v>36.975832464513168</v>
      </c>
      <c r="S538" s="78">
        <v>251.99174777694989</v>
      </c>
      <c r="T538" s="79"/>
      <c r="U538" s="78">
        <v>565446274</v>
      </c>
      <c r="V538" s="78">
        <v>61017</v>
      </c>
      <c r="W538" s="78">
        <v>2237</v>
      </c>
      <c r="X538" s="78">
        <v>899869</v>
      </c>
      <c r="Y538" s="78">
        <v>1106903</v>
      </c>
      <c r="Z538" s="78">
        <v>1011553</v>
      </c>
      <c r="AA538" s="78">
        <v>282249</v>
      </c>
      <c r="AB538" s="78">
        <v>2555650</v>
      </c>
      <c r="AC538" s="78">
        <v>6984226</v>
      </c>
      <c r="AD538" s="78">
        <v>251.99174777694989</v>
      </c>
      <c r="AE538" s="79"/>
      <c r="AF538" s="78"/>
      <c r="AG538" s="78"/>
      <c r="AH538" s="78"/>
      <c r="AI538" s="78"/>
      <c r="AJ538" s="78"/>
      <c r="AK538" s="78"/>
      <c r="AL538" s="78"/>
      <c r="AM538" s="78"/>
      <c r="AN538" s="78"/>
      <c r="AO538" s="78"/>
      <c r="AP538" s="78"/>
      <c r="AQ538" s="79"/>
      <c r="AR538" s="78"/>
      <c r="AS538" s="78"/>
      <c r="AT538" s="78"/>
      <c r="AU538" s="78"/>
      <c r="AV538" s="78"/>
      <c r="AW538" s="78"/>
      <c r="AX538" s="78"/>
      <c r="AY538" s="79"/>
      <c r="AZ538" s="78"/>
      <c r="BA538" s="78"/>
      <c r="BB538" s="78"/>
      <c r="BC538" s="78"/>
      <c r="BD538" s="78"/>
      <c r="BE538" s="78"/>
      <c r="BF538" s="78"/>
      <c r="BG538" s="79"/>
      <c r="BH538" s="78" t="s">
        <v>789</v>
      </c>
      <c r="BI538" s="78" t="s">
        <v>789</v>
      </c>
      <c r="BJ538" s="78" t="s">
        <v>789</v>
      </c>
      <c r="BK538" s="78" t="s">
        <v>789</v>
      </c>
      <c r="BL538" s="78" t="s">
        <v>789</v>
      </c>
      <c r="BM538" s="78" t="s">
        <v>789</v>
      </c>
      <c r="BN538" s="79"/>
      <c r="BO538" s="78" t="s">
        <v>789</v>
      </c>
      <c r="BP538" s="78" t="s">
        <v>789</v>
      </c>
      <c r="BQ538" s="78" t="s">
        <v>789</v>
      </c>
      <c r="BR538" s="78" t="s">
        <v>789</v>
      </c>
      <c r="BS538" s="78" t="s">
        <v>789</v>
      </c>
      <c r="BT538" s="78" t="s">
        <v>789</v>
      </c>
      <c r="BU538"/>
      <c r="BV538" s="77"/>
      <c r="BW538" s="77"/>
      <c r="BX538" s="77"/>
      <c r="BY538" s="77"/>
      <c r="BZ538" s="77"/>
      <c r="CA538" s="77"/>
      <c r="CB538" s="77"/>
      <c r="CC538" s="77"/>
      <c r="CD538" s="77"/>
    </row>
    <row r="539" spans="1:82">
      <c r="A539" s="77" t="s">
        <v>2112</v>
      </c>
      <c r="B539" s="77">
        <v>431</v>
      </c>
      <c r="C539" s="77">
        <v>6</v>
      </c>
      <c r="D539" s="77">
        <v>26</v>
      </c>
      <c r="E539" s="77">
        <v>2009</v>
      </c>
      <c r="F539" s="77" t="s">
        <v>177</v>
      </c>
      <c r="G539" s="1029" t="s">
        <v>1607</v>
      </c>
      <c r="H539" s="77" t="s">
        <v>1608</v>
      </c>
      <c r="I539" s="158"/>
      <c r="J539" s="78">
        <v>2522.2743453959961</v>
      </c>
      <c r="K539" s="78">
        <v>97.455993954706543</v>
      </c>
      <c r="L539" s="78">
        <v>169.76311586505781</v>
      </c>
      <c r="M539" s="78">
        <v>3173.157135441656</v>
      </c>
      <c r="N539" s="78">
        <v>2957.8428282904561</v>
      </c>
      <c r="O539" s="78">
        <v>1999.137829637762</v>
      </c>
      <c r="P539" s="78">
        <v>1364.6413346724471</v>
      </c>
      <c r="Q539" s="78">
        <v>148.75771910267201</v>
      </c>
      <c r="R539" s="78">
        <v>35.365058195567038</v>
      </c>
      <c r="S539" s="78">
        <v>250.98399334821801</v>
      </c>
      <c r="T539" s="79"/>
      <c r="U539" s="78">
        <v>467505404</v>
      </c>
      <c r="V539" s="78">
        <v>63665</v>
      </c>
      <c r="W539" s="78">
        <v>3742</v>
      </c>
      <c r="X539" s="78">
        <v>994657</v>
      </c>
      <c r="Y539" s="78">
        <v>1116543</v>
      </c>
      <c r="Z539" s="78">
        <v>1010613</v>
      </c>
      <c r="AA539" s="78">
        <v>274661</v>
      </c>
      <c r="AB539" s="78">
        <v>2551706</v>
      </c>
      <c r="AC539" s="78">
        <v>6516849</v>
      </c>
      <c r="AD539" s="78">
        <v>250.98399334821801</v>
      </c>
      <c r="AE539" s="79"/>
      <c r="AF539" s="78"/>
      <c r="AG539" s="78"/>
      <c r="AH539" s="78"/>
      <c r="AI539" s="78"/>
      <c r="AJ539" s="78"/>
      <c r="AK539" s="78"/>
      <c r="AL539" s="78"/>
      <c r="AM539" s="78"/>
      <c r="AN539" s="78"/>
      <c r="AO539" s="78"/>
      <c r="AP539" s="78"/>
      <c r="AQ539" s="79"/>
      <c r="AR539" s="78"/>
      <c r="AS539" s="78"/>
      <c r="AT539" s="78"/>
      <c r="AU539" s="78"/>
      <c r="AV539" s="78"/>
      <c r="AW539" s="78"/>
      <c r="AX539" s="78"/>
      <c r="AY539" s="79"/>
      <c r="AZ539" s="78"/>
      <c r="BA539" s="78"/>
      <c r="BB539" s="78"/>
      <c r="BC539" s="78"/>
      <c r="BD539" s="78"/>
      <c r="BE539" s="78"/>
      <c r="BF539" s="78"/>
      <c r="BG539" s="79"/>
      <c r="BH539" s="78">
        <v>0</v>
      </c>
      <c r="BI539" s="78">
        <v>3.91</v>
      </c>
      <c r="BJ539" s="78">
        <v>1833.2117000000001</v>
      </c>
      <c r="BK539" s="78">
        <v>224.37</v>
      </c>
      <c r="BL539" s="78">
        <v>758.18200000000013</v>
      </c>
      <c r="BM539" s="78">
        <v>0</v>
      </c>
      <c r="BN539" s="79"/>
      <c r="BO539" s="78">
        <v>0</v>
      </c>
      <c r="BP539" s="78">
        <v>1</v>
      </c>
      <c r="BQ539" s="78">
        <v>132</v>
      </c>
      <c r="BR539" s="78">
        <v>2</v>
      </c>
      <c r="BS539" s="78">
        <v>114</v>
      </c>
      <c r="BT539" s="78">
        <v>0</v>
      </c>
      <c r="BU539"/>
      <c r="BV539" s="77">
        <v>2633.3420000000001</v>
      </c>
      <c r="BW539" s="77">
        <v>38.695999999999998</v>
      </c>
      <c r="BX539" s="77">
        <v>97.683999999999997</v>
      </c>
      <c r="BY539" s="77">
        <v>9.2399999999999996E-2</v>
      </c>
      <c r="BZ539" s="77">
        <v>35.061300000000003</v>
      </c>
      <c r="CA539" s="77">
        <v>0</v>
      </c>
      <c r="CB539" s="77">
        <v>14.798</v>
      </c>
      <c r="CC539" s="77">
        <v>0</v>
      </c>
      <c r="CD539" s="77">
        <v>0</v>
      </c>
    </row>
    <row r="540" spans="1:82">
      <c r="A540" s="77" t="s">
        <v>2113</v>
      </c>
      <c r="B540" s="77">
        <v>432</v>
      </c>
      <c r="C540" s="77">
        <v>7</v>
      </c>
      <c r="D540" s="77">
        <v>26</v>
      </c>
      <c r="E540" s="77">
        <v>2010</v>
      </c>
      <c r="F540" s="77" t="s">
        <v>178</v>
      </c>
      <c r="G540" s="1029" t="s">
        <v>1607</v>
      </c>
      <c r="H540" s="77" t="s">
        <v>1608</v>
      </c>
      <c r="I540" s="158"/>
      <c r="J540" s="78">
        <v>2997.2374009034879</v>
      </c>
      <c r="K540" s="78">
        <v>105.45457278273391</v>
      </c>
      <c r="L540" s="78">
        <v>156.21339035764899</v>
      </c>
      <c r="M540" s="78">
        <v>3485.8222317429968</v>
      </c>
      <c r="N540" s="78">
        <v>3016.1615188375949</v>
      </c>
      <c r="O540" s="78">
        <v>1988.6192338227299</v>
      </c>
      <c r="P540" s="78">
        <v>1374.6814158426989</v>
      </c>
      <c r="Q540" s="78">
        <v>154.97053568144099</v>
      </c>
      <c r="R540" s="78">
        <v>41.13573837873556</v>
      </c>
      <c r="S540" s="78">
        <v>246.18694347863999</v>
      </c>
      <c r="T540" s="79"/>
      <c r="U540" s="78">
        <v>483289706</v>
      </c>
      <c r="V540" s="78">
        <v>63665</v>
      </c>
      <c r="W540" s="78">
        <v>3742</v>
      </c>
      <c r="X540" s="78">
        <v>994657</v>
      </c>
      <c r="Y540" s="78">
        <v>1125013</v>
      </c>
      <c r="Z540" s="78">
        <v>1009967</v>
      </c>
      <c r="AA540" s="78">
        <v>269772</v>
      </c>
      <c r="AB540" s="78">
        <v>2547225</v>
      </c>
      <c r="AC540" s="78">
        <v>7183475</v>
      </c>
      <c r="AD540" s="78">
        <v>246.18694347863999</v>
      </c>
      <c r="AE540" s="79"/>
      <c r="AF540" s="78"/>
      <c r="AG540" s="78"/>
      <c r="AH540" s="78"/>
      <c r="AI540" s="78"/>
      <c r="AJ540" s="78"/>
      <c r="AK540" s="78"/>
      <c r="AL540" s="78"/>
      <c r="AM540" s="78"/>
      <c r="AN540" s="78"/>
      <c r="AO540" s="78"/>
      <c r="AP540" s="78"/>
      <c r="AQ540" s="79"/>
      <c r="AR540" s="78"/>
      <c r="AS540" s="78"/>
      <c r="AT540" s="78"/>
      <c r="AU540" s="78"/>
      <c r="AV540" s="78"/>
      <c r="AW540" s="78"/>
      <c r="AX540" s="78"/>
      <c r="AY540" s="79"/>
      <c r="AZ540" s="78"/>
      <c r="BA540" s="78"/>
      <c r="BB540" s="78"/>
      <c r="BC540" s="78"/>
      <c r="BD540" s="78"/>
      <c r="BE540" s="78"/>
      <c r="BF540" s="78"/>
      <c r="BG540" s="79"/>
      <c r="BH540" s="78">
        <v>3.0910000000000002</v>
      </c>
      <c r="BI540" s="78">
        <v>4.1120000000000001</v>
      </c>
      <c r="BJ540" s="78">
        <v>1881.6559999999999</v>
      </c>
      <c r="BK540" s="78">
        <v>463.06400000000002</v>
      </c>
      <c r="BL540" s="78">
        <v>785.25200000000007</v>
      </c>
      <c r="BM540" s="78">
        <v>0</v>
      </c>
      <c r="BN540" s="79"/>
      <c r="BO540" s="78">
        <v>1</v>
      </c>
      <c r="BP540" s="78">
        <v>1</v>
      </c>
      <c r="BQ540" s="78">
        <v>130</v>
      </c>
      <c r="BR540" s="78">
        <v>2</v>
      </c>
      <c r="BS540" s="78">
        <v>114</v>
      </c>
      <c r="BT540" s="78">
        <v>0</v>
      </c>
      <c r="BU540"/>
      <c r="BV540" s="77">
        <v>2934.0219999999999</v>
      </c>
      <c r="BW540" s="77">
        <v>48.744</v>
      </c>
      <c r="BX540" s="77">
        <v>104.438</v>
      </c>
      <c r="BY540" s="77">
        <v>0</v>
      </c>
      <c r="BZ540" s="77">
        <v>23.646000000000001</v>
      </c>
      <c r="CA540" s="77">
        <v>0</v>
      </c>
      <c r="CB540" s="77">
        <v>18.795999999999999</v>
      </c>
      <c r="CC540" s="77">
        <v>7.5289999999999999</v>
      </c>
      <c r="CD540" s="77">
        <v>0</v>
      </c>
    </row>
    <row r="541" spans="1:82">
      <c r="A541" s="77" t="s">
        <v>2114</v>
      </c>
      <c r="B541" s="77">
        <v>433</v>
      </c>
      <c r="C541" s="77">
        <v>8</v>
      </c>
      <c r="D541" s="77">
        <v>26</v>
      </c>
      <c r="E541" s="77">
        <v>2011</v>
      </c>
      <c r="F541" s="77" t="s">
        <v>179</v>
      </c>
      <c r="G541" s="77" t="s">
        <v>1607</v>
      </c>
      <c r="H541" s="77" t="s">
        <v>1608</v>
      </c>
      <c r="I541" s="158"/>
      <c r="J541" s="78">
        <v>3264.0455957154718</v>
      </c>
      <c r="K541" s="78">
        <v>148.03420177192001</v>
      </c>
      <c r="L541" s="78">
        <v>161.17869582178989</v>
      </c>
      <c r="M541" s="78">
        <v>4600.9380345722111</v>
      </c>
      <c r="N541" s="78">
        <v>3588.1869005423182</v>
      </c>
      <c r="O541" s="78">
        <v>1959.6997353336037</v>
      </c>
      <c r="P541" s="78">
        <v>1329.5417281822695</v>
      </c>
      <c r="Q541" s="78">
        <v>178.441971275801</v>
      </c>
      <c r="R541" s="78">
        <v>42.256335220711918</v>
      </c>
      <c r="S541" s="78">
        <v>234.303700627692</v>
      </c>
      <c r="T541" s="79"/>
      <c r="U541" s="78">
        <v>503804796</v>
      </c>
      <c r="V541" s="78">
        <v>63665</v>
      </c>
      <c r="W541" s="78">
        <v>3742</v>
      </c>
      <c r="X541" s="78">
        <v>994657</v>
      </c>
      <c r="Y541" s="78">
        <v>1132893</v>
      </c>
      <c r="Z541" s="78">
        <v>1016902</v>
      </c>
      <c r="AA541" s="78">
        <v>268678</v>
      </c>
      <c r="AB541" s="78">
        <v>2542740</v>
      </c>
      <c r="AC541" s="78">
        <v>7366959</v>
      </c>
      <c r="AD541" s="78">
        <v>234.303700627692</v>
      </c>
      <c r="AE541" s="79"/>
      <c r="AF541" s="78"/>
      <c r="AG541" s="78"/>
      <c r="AH541" s="78"/>
      <c r="AI541" s="78"/>
      <c r="AJ541" s="78"/>
      <c r="AK541" s="78"/>
      <c r="AL541" s="78"/>
      <c r="AM541" s="78"/>
      <c r="AN541" s="78"/>
      <c r="AO541" s="78"/>
      <c r="AP541" s="78"/>
      <c r="AQ541" s="79"/>
      <c r="AR541" s="78"/>
      <c r="AS541" s="78"/>
      <c r="AT541" s="78"/>
      <c r="AU541" s="78"/>
      <c r="AV541" s="78"/>
      <c r="AW541" s="78"/>
      <c r="AX541" s="78"/>
      <c r="AY541" s="79"/>
      <c r="AZ541" s="78"/>
      <c r="BA541" s="78"/>
      <c r="BB541" s="78"/>
      <c r="BC541" s="78"/>
      <c r="BD541" s="78"/>
      <c r="BE541" s="78"/>
      <c r="BF541" s="78"/>
      <c r="BG541" s="79"/>
      <c r="BH541" s="78">
        <v>3.7040000000000002</v>
      </c>
      <c r="BI541" s="78">
        <v>4.3940000000000001</v>
      </c>
      <c r="BJ541" s="78">
        <v>1790.499</v>
      </c>
      <c r="BK541" s="78">
        <v>515.15200000000004</v>
      </c>
      <c r="BL541" s="78">
        <v>911.85699999999997</v>
      </c>
      <c r="BM541" s="78">
        <v>0</v>
      </c>
      <c r="BN541" s="79"/>
      <c r="BO541" s="78">
        <v>1</v>
      </c>
      <c r="BP541" s="78">
        <v>1</v>
      </c>
      <c r="BQ541" s="78">
        <v>138</v>
      </c>
      <c r="BR541" s="78">
        <v>2</v>
      </c>
      <c r="BS541" s="78">
        <v>125</v>
      </c>
      <c r="BT541" s="78">
        <v>0</v>
      </c>
      <c r="BU541"/>
      <c r="BV541" s="77">
        <v>2891.857</v>
      </c>
      <c r="BW541" s="77">
        <v>7.38</v>
      </c>
      <c r="BX541" s="77">
        <v>280.04500000000002</v>
      </c>
      <c r="BY541" s="77">
        <v>0</v>
      </c>
      <c r="BZ541" s="77">
        <v>25.677</v>
      </c>
      <c r="CA541" s="77">
        <v>0</v>
      </c>
      <c r="CB541" s="77">
        <v>20.646999999999998</v>
      </c>
      <c r="CC541" s="77">
        <v>0</v>
      </c>
      <c r="CD541" s="77">
        <v>0</v>
      </c>
    </row>
    <row r="542" spans="1:82">
      <c r="A542" s="77" t="s">
        <v>2115</v>
      </c>
      <c r="B542" s="77">
        <v>434</v>
      </c>
      <c r="C542" s="77">
        <v>9</v>
      </c>
      <c r="D542" s="77">
        <v>26</v>
      </c>
      <c r="E542" s="77">
        <v>2012</v>
      </c>
      <c r="F542" s="77" t="s">
        <v>180</v>
      </c>
      <c r="G542" s="77" t="s">
        <v>1607</v>
      </c>
      <c r="H542" s="77" t="s">
        <v>1608</v>
      </c>
      <c r="I542" s="158"/>
      <c r="J542" s="78">
        <v>3294.4971289576401</v>
      </c>
      <c r="K542" s="78">
        <v>142.41598113830159</v>
      </c>
      <c r="L542" s="78">
        <v>158.06351214531051</v>
      </c>
      <c r="M542" s="78">
        <v>5092.2621238524207</v>
      </c>
      <c r="N542" s="78">
        <v>4260.7677192029078</v>
      </c>
      <c r="O542" s="78">
        <v>1953.333612617997</v>
      </c>
      <c r="P542" s="78">
        <v>1318.284614933219</v>
      </c>
      <c r="Q542" s="78">
        <v>197.258087300234</v>
      </c>
      <c r="R542" s="78">
        <v>42.128386430058697</v>
      </c>
      <c r="S542" s="78">
        <v>239.05511520620999</v>
      </c>
      <c r="T542" s="79"/>
      <c r="U542" s="78">
        <v>464615146</v>
      </c>
      <c r="V542" s="78">
        <v>63665</v>
      </c>
      <c r="W542" s="78">
        <v>3742</v>
      </c>
      <c r="X542" s="78">
        <v>994657</v>
      </c>
      <c r="Y542" s="78">
        <v>1168371</v>
      </c>
      <c r="Z542" s="78">
        <v>1021638</v>
      </c>
      <c r="AA542" s="78">
        <v>264896</v>
      </c>
      <c r="AB542" s="78">
        <v>2587129</v>
      </c>
      <c r="AC542" s="78">
        <v>7154420</v>
      </c>
      <c r="AD542" s="78">
        <v>239.05511520620999</v>
      </c>
      <c r="AE542" s="79"/>
      <c r="AF542" s="78"/>
      <c r="AG542" s="78"/>
      <c r="AH542" s="78"/>
      <c r="AI542" s="78"/>
      <c r="AJ542" s="78"/>
      <c r="AK542" s="78"/>
      <c r="AL542" s="78"/>
      <c r="AM542" s="78"/>
      <c r="AN542" s="78"/>
      <c r="AO542" s="78"/>
      <c r="AP542" s="78"/>
      <c r="AQ542" s="79"/>
      <c r="AR542" s="78"/>
      <c r="AS542" s="78"/>
      <c r="AT542" s="78"/>
      <c r="AU542" s="78"/>
      <c r="AV542" s="78"/>
      <c r="AW542" s="78"/>
      <c r="AX542" s="78"/>
      <c r="AY542" s="79"/>
      <c r="AZ542" s="78"/>
      <c r="BA542" s="78"/>
      <c r="BB542" s="78"/>
      <c r="BC542" s="78"/>
      <c r="BD542" s="78"/>
      <c r="BE542" s="78"/>
      <c r="BF542" s="78"/>
      <c r="BG542" s="79"/>
      <c r="BH542" s="78">
        <v>4.8840000000000003</v>
      </c>
      <c r="BI542" s="78">
        <v>4.5949999999999998</v>
      </c>
      <c r="BJ542" s="78">
        <v>2034.54</v>
      </c>
      <c r="BK542" s="78">
        <v>594.19500000000005</v>
      </c>
      <c r="BL542" s="78">
        <v>1033.636</v>
      </c>
      <c r="BM542" s="78">
        <v>0</v>
      </c>
      <c r="BN542" s="79"/>
      <c r="BO542" s="78">
        <v>1</v>
      </c>
      <c r="BP542" s="78">
        <v>1</v>
      </c>
      <c r="BQ542" s="78">
        <v>133</v>
      </c>
      <c r="BR542" s="78">
        <v>3</v>
      </c>
      <c r="BS542" s="78">
        <v>126</v>
      </c>
      <c r="BT542" s="78">
        <v>0</v>
      </c>
      <c r="BU542"/>
      <c r="BV542" s="77">
        <v>3320.4630000000002</v>
      </c>
      <c r="BW542" s="77">
        <v>4.0739999999999998</v>
      </c>
      <c r="BX542" s="77">
        <v>256.92500000000001</v>
      </c>
      <c r="BY542" s="77">
        <v>3.9060000000000001</v>
      </c>
      <c r="BZ542" s="77">
        <v>66.067999999999998</v>
      </c>
      <c r="CA542" s="77">
        <v>0</v>
      </c>
      <c r="CB542" s="77">
        <v>17.016999999999999</v>
      </c>
      <c r="CC542" s="77">
        <v>3.3969999999999998</v>
      </c>
      <c r="CD542" s="77">
        <v>0</v>
      </c>
    </row>
    <row r="543" spans="1:82">
      <c r="A543" s="77" t="s">
        <v>2116</v>
      </c>
      <c r="B543" s="77">
        <v>435</v>
      </c>
      <c r="C543" s="77">
        <v>10</v>
      </c>
      <c r="D543" s="77">
        <v>26</v>
      </c>
      <c r="E543" s="77">
        <v>2013</v>
      </c>
      <c r="F543" s="77" t="s">
        <v>181</v>
      </c>
      <c r="G543" s="77" t="s">
        <v>1607</v>
      </c>
      <c r="H543" s="77" t="s">
        <v>1608</v>
      </c>
      <c r="I543" s="158"/>
      <c r="J543" s="78">
        <v>3462.1890756335561</v>
      </c>
      <c r="K543" s="78">
        <v>128.7859977195329</v>
      </c>
      <c r="L543" s="78">
        <v>155.46667433508199</v>
      </c>
      <c r="M543" s="78">
        <v>4852.9752460464633</v>
      </c>
      <c r="N543" s="78">
        <v>4154.189475644439</v>
      </c>
      <c r="O543" s="78">
        <v>1885.1015966508642</v>
      </c>
      <c r="P543" s="78">
        <v>1315.0695148216992</v>
      </c>
      <c r="Q543" s="78">
        <v>200.03232929182701</v>
      </c>
      <c r="R543" s="78">
        <v>43.116070288107032</v>
      </c>
      <c r="S543" s="78">
        <v>228.60813892192499</v>
      </c>
      <c r="T543" s="79"/>
      <c r="U543" s="78">
        <v>456051616</v>
      </c>
      <c r="V543" s="78">
        <v>63665</v>
      </c>
      <c r="W543" s="78">
        <v>3742</v>
      </c>
      <c r="X543" s="78">
        <v>994657</v>
      </c>
      <c r="Y543" s="78">
        <v>1176024</v>
      </c>
      <c r="Z543" s="78">
        <v>1029972</v>
      </c>
      <c r="AA543" s="78">
        <v>263258</v>
      </c>
      <c r="AB543" s="78">
        <v>2585904</v>
      </c>
      <c r="AC543" s="78">
        <v>7147429</v>
      </c>
      <c r="AD543" s="78">
        <v>228.60813892192499</v>
      </c>
      <c r="AE543" s="79"/>
      <c r="AF543" s="78"/>
      <c r="AG543" s="78"/>
      <c r="AH543" s="78"/>
      <c r="AI543" s="78"/>
      <c r="AJ543" s="78"/>
      <c r="AK543" s="78"/>
      <c r="AL543" s="78"/>
      <c r="AM543" s="78"/>
      <c r="AN543" s="78"/>
      <c r="AO543" s="78"/>
      <c r="AP543" s="78"/>
      <c r="AQ543" s="79"/>
      <c r="AR543" s="78"/>
      <c r="AS543" s="78"/>
      <c r="AT543" s="78"/>
      <c r="AU543" s="78"/>
      <c r="AV543" s="78"/>
      <c r="AW543" s="78"/>
      <c r="AX543" s="78"/>
      <c r="AY543" s="79"/>
      <c r="AZ543" s="78"/>
      <c r="BA543" s="78"/>
      <c r="BB543" s="78"/>
      <c r="BC543" s="78"/>
      <c r="BD543" s="78"/>
      <c r="BE543" s="78"/>
      <c r="BF543" s="78"/>
      <c r="BG543" s="79"/>
      <c r="BH543" s="78">
        <v>6.2149999999999999</v>
      </c>
      <c r="BI543" s="78">
        <v>4.8719999999999999</v>
      </c>
      <c r="BJ543" s="78">
        <v>2251.056</v>
      </c>
      <c r="BK543" s="78">
        <v>564.17399999999998</v>
      </c>
      <c r="BL543" s="78">
        <v>1102.221</v>
      </c>
      <c r="BM543" s="78">
        <v>0</v>
      </c>
      <c r="BN543" s="79"/>
      <c r="BO543" s="78">
        <v>1</v>
      </c>
      <c r="BP543" s="78">
        <v>1</v>
      </c>
      <c r="BQ543" s="78">
        <v>128</v>
      </c>
      <c r="BR543" s="78">
        <v>3</v>
      </c>
      <c r="BS543" s="78">
        <v>117</v>
      </c>
      <c r="BT543" s="78">
        <v>0</v>
      </c>
      <c r="BU543"/>
      <c r="BV543" s="77">
        <v>3552.462</v>
      </c>
      <c r="BW543" s="77">
        <v>9.7100000000000009</v>
      </c>
      <c r="BX543" s="77">
        <v>272.88099999999997</v>
      </c>
      <c r="BY543" s="77">
        <v>3.8</v>
      </c>
      <c r="BZ543" s="77">
        <v>73.191000000000003</v>
      </c>
      <c r="CA543" s="77">
        <v>0</v>
      </c>
      <c r="CB543" s="77">
        <v>13.077</v>
      </c>
      <c r="CC543" s="77">
        <v>3.4169999999999998</v>
      </c>
      <c r="CD543" s="77">
        <v>0</v>
      </c>
    </row>
    <row r="544" spans="1:82">
      <c r="A544" s="77" t="s">
        <v>2117</v>
      </c>
      <c r="B544" s="77">
        <v>436</v>
      </c>
      <c r="C544" s="77">
        <v>11</v>
      </c>
      <c r="D544" s="77">
        <v>26</v>
      </c>
      <c r="E544" s="77">
        <v>2014</v>
      </c>
      <c r="F544" s="77" t="s">
        <v>182</v>
      </c>
      <c r="G544" s="77" t="s">
        <v>1607</v>
      </c>
      <c r="H544" s="77" t="s">
        <v>1608</v>
      </c>
      <c r="I544" s="158"/>
      <c r="J544" s="78">
        <v>3355.563494352582</v>
      </c>
      <c r="K544" s="78">
        <v>134.66134664083219</v>
      </c>
      <c r="L544" s="78">
        <v>136.96412169168991</v>
      </c>
      <c r="M544" s="78">
        <v>4876.3742222352221</v>
      </c>
      <c r="N544" s="78">
        <v>3964.0412821668369</v>
      </c>
      <c r="O544" s="78">
        <v>1797.7866912484101</v>
      </c>
      <c r="P544" s="78">
        <v>1313.9763667268837</v>
      </c>
      <c r="Q544" s="78">
        <v>191.42934466001299</v>
      </c>
      <c r="R544" s="78">
        <v>42.773463106076107</v>
      </c>
      <c r="S544" s="78">
        <v>245.1347991087479</v>
      </c>
      <c r="T544" s="79"/>
      <c r="U544" s="78">
        <v>481457049</v>
      </c>
      <c r="V544" s="78">
        <v>53212</v>
      </c>
      <c r="W544" s="78">
        <v>4207</v>
      </c>
      <c r="X544" s="78">
        <v>998076</v>
      </c>
      <c r="Y544" s="78">
        <v>1184484</v>
      </c>
      <c r="Z544" s="78">
        <v>1034544</v>
      </c>
      <c r="AA544" s="78">
        <v>261679</v>
      </c>
      <c r="AB544" s="78">
        <v>2579305</v>
      </c>
      <c r="AC544" s="78">
        <v>7112930</v>
      </c>
      <c r="AD544" s="78">
        <v>245.1347991087479</v>
      </c>
      <c r="AE544" s="79"/>
      <c r="AF544" s="78"/>
      <c r="AG544" s="78"/>
      <c r="AH544" s="78"/>
      <c r="AI544" s="78"/>
      <c r="AJ544" s="78"/>
      <c r="AK544" s="78"/>
      <c r="AL544" s="78"/>
      <c r="AM544" s="78"/>
      <c r="AN544" s="78"/>
      <c r="AO544" s="78"/>
      <c r="AP544" s="78"/>
      <c r="AQ544" s="79"/>
      <c r="AR544" s="78">
        <v>31300</v>
      </c>
      <c r="AS544" s="78">
        <v>3082</v>
      </c>
      <c r="AT544" s="78">
        <v>4</v>
      </c>
      <c r="AU544" s="78">
        <v>4</v>
      </c>
      <c r="AV544" s="78">
        <v>0</v>
      </c>
      <c r="AW544" s="78">
        <v>5</v>
      </c>
      <c r="AX544" s="78"/>
      <c r="AY544" s="79"/>
      <c r="AZ544" s="78">
        <v>118508.8</v>
      </c>
      <c r="BA544" s="78">
        <v>147378.4</v>
      </c>
      <c r="BB544" s="78">
        <v>4502.5</v>
      </c>
      <c r="BC544" s="78">
        <v>988.5</v>
      </c>
      <c r="BD544" s="78">
        <v>0</v>
      </c>
      <c r="BE544" s="78">
        <v>17141</v>
      </c>
      <c r="BF544" s="78"/>
      <c r="BG544" s="79"/>
      <c r="BH544" s="78">
        <v>6.6779999999999999</v>
      </c>
      <c r="BI544" s="78">
        <v>4.9379999999999997</v>
      </c>
      <c r="BJ544" s="78">
        <v>2271.3690000000001</v>
      </c>
      <c r="BK544" s="78">
        <v>554.10199999999998</v>
      </c>
      <c r="BL544" s="78">
        <v>1000.9458999999999</v>
      </c>
      <c r="BM544" s="78">
        <v>0</v>
      </c>
      <c r="BN544" s="79"/>
      <c r="BO544" s="78">
        <v>1</v>
      </c>
      <c r="BP544" s="78">
        <v>1</v>
      </c>
      <c r="BQ544" s="78">
        <v>132</v>
      </c>
      <c r="BR544" s="78">
        <v>3</v>
      </c>
      <c r="BS544" s="78">
        <v>111</v>
      </c>
      <c r="BT544" s="78">
        <v>0</v>
      </c>
      <c r="BU544"/>
      <c r="BV544" s="77">
        <v>3511.2408999999998</v>
      </c>
      <c r="BW544" s="77">
        <v>7.58</v>
      </c>
      <c r="BX544" s="77">
        <v>250.22499999999999</v>
      </c>
      <c r="BY544" s="77">
        <v>3.85</v>
      </c>
      <c r="BZ544" s="77">
        <v>42.572000000000003</v>
      </c>
      <c r="CA544" s="77">
        <v>0</v>
      </c>
      <c r="CB544" s="77">
        <v>14.826000000000001</v>
      </c>
      <c r="CC544" s="77">
        <v>7.7389999999999999</v>
      </c>
      <c r="CD544" s="77">
        <v>0</v>
      </c>
    </row>
    <row r="545" spans="1:82">
      <c r="A545" s="77" t="s">
        <v>2118</v>
      </c>
      <c r="B545" s="77">
        <v>437</v>
      </c>
      <c r="C545" s="77">
        <v>12</v>
      </c>
      <c r="D545" s="77">
        <v>26</v>
      </c>
      <c r="E545" s="77">
        <v>2015</v>
      </c>
      <c r="F545" s="77" t="s">
        <v>183</v>
      </c>
      <c r="G545" s="77" t="s">
        <v>1607</v>
      </c>
      <c r="H545" s="77" t="s">
        <v>1608</v>
      </c>
      <c r="I545" s="158"/>
      <c r="J545" s="78">
        <v>3065.2356833991789</v>
      </c>
      <c r="K545" s="78">
        <v>128.00221069267741</v>
      </c>
      <c r="L545" s="78">
        <v>158.12571092078011</v>
      </c>
      <c r="M545" s="78">
        <v>4440.5819856465323</v>
      </c>
      <c r="N545" s="78">
        <v>3778.164531762819</v>
      </c>
      <c r="O545" s="78">
        <v>1785.6550948853217</v>
      </c>
      <c r="P545" s="78">
        <v>1305.280486097103</v>
      </c>
      <c r="Q545" s="78">
        <v>187.07273593728701</v>
      </c>
      <c r="R545" s="78">
        <v>39.724394133737562</v>
      </c>
      <c r="S545" s="78">
        <v>255.28356380923</v>
      </c>
      <c r="T545" s="79"/>
      <c r="U545" s="78">
        <v>532129345</v>
      </c>
      <c r="V545" s="78">
        <v>53212</v>
      </c>
      <c r="W545" s="78">
        <v>4207</v>
      </c>
      <c r="X545" s="78">
        <v>998076</v>
      </c>
      <c r="Y545" s="78">
        <v>1193739</v>
      </c>
      <c r="Z545" s="78">
        <v>1037452</v>
      </c>
      <c r="AA545" s="78">
        <v>259742</v>
      </c>
      <c r="AB545" s="78">
        <v>2574842</v>
      </c>
      <c r="AC545" s="78">
        <v>6790237</v>
      </c>
      <c r="AD545" s="78">
        <v>255.28356380923</v>
      </c>
      <c r="AE545" s="79"/>
      <c r="AF545" s="78">
        <v>3406192893.5709872</v>
      </c>
      <c r="AG545" s="78">
        <v>99152517.330588222</v>
      </c>
      <c r="AH545" s="78">
        <v>25061699.984051362</v>
      </c>
      <c r="AI545" s="78">
        <v>6169673456.0857458</v>
      </c>
      <c r="AJ545" s="78">
        <v>5714460880.0752058</v>
      </c>
      <c r="AK545" s="78"/>
      <c r="AL545" s="78"/>
      <c r="AM545" s="78">
        <v>352871295.04404539</v>
      </c>
      <c r="AN545" s="78"/>
      <c r="AO545" s="78"/>
      <c r="AP545" s="78">
        <v>15767412742.090622</v>
      </c>
      <c r="AQ545" s="79"/>
      <c r="AR545" s="78">
        <v>34790</v>
      </c>
      <c r="AS545" s="78">
        <v>4174</v>
      </c>
      <c r="AT545" s="78">
        <v>4</v>
      </c>
      <c r="AU545" s="78">
        <v>4</v>
      </c>
      <c r="AV545" s="78">
        <v>0</v>
      </c>
      <c r="AW545" s="78">
        <v>5</v>
      </c>
      <c r="AX545" s="78"/>
      <c r="AY545" s="79"/>
      <c r="AZ545" s="78">
        <v>133387.4</v>
      </c>
      <c r="BA545" s="78">
        <v>213919.6</v>
      </c>
      <c r="BB545" s="78">
        <v>4502.5</v>
      </c>
      <c r="BC545" s="78">
        <v>988.5</v>
      </c>
      <c r="BD545" s="78">
        <v>0</v>
      </c>
      <c r="BE545" s="78">
        <v>17141</v>
      </c>
      <c r="BF545" s="78"/>
      <c r="BG545" s="79"/>
      <c r="BH545" s="78">
        <v>6.8150000000000004</v>
      </c>
      <c r="BI545" s="78">
        <v>4.5819999999999999</v>
      </c>
      <c r="BJ545" s="78">
        <v>2162.6149999999998</v>
      </c>
      <c r="BK545" s="78">
        <v>545.31500000000005</v>
      </c>
      <c r="BL545" s="78">
        <v>1024.1090000000002</v>
      </c>
      <c r="BM545" s="78">
        <v>0</v>
      </c>
      <c r="BN545" s="79"/>
      <c r="BO545" s="78">
        <v>1</v>
      </c>
      <c r="BP545" s="78">
        <v>1</v>
      </c>
      <c r="BQ545" s="78">
        <v>133</v>
      </c>
      <c r="BR545" s="78">
        <v>3</v>
      </c>
      <c r="BS545" s="78">
        <v>108</v>
      </c>
      <c r="BT545" s="78">
        <v>0</v>
      </c>
      <c r="BU545"/>
      <c r="BV545" s="77">
        <v>3393.4670000000001</v>
      </c>
      <c r="BW545" s="77">
        <v>8.7409999999999997</v>
      </c>
      <c r="BX545" s="77">
        <v>278.02699999999999</v>
      </c>
      <c r="BY545" s="77">
        <v>4.6749999999999998</v>
      </c>
      <c r="BZ545" s="77">
        <v>41.597000000000001</v>
      </c>
      <c r="CA545" s="77">
        <v>0</v>
      </c>
      <c r="CB545" s="77">
        <v>12.938000000000001</v>
      </c>
      <c r="CC545" s="77">
        <v>3.9910000000000001</v>
      </c>
      <c r="CD545" s="77">
        <v>0</v>
      </c>
    </row>
    <row r="546" spans="1:82">
      <c r="A546" s="77" t="s">
        <v>2119</v>
      </c>
      <c r="B546" s="77">
        <v>438</v>
      </c>
      <c r="C546" s="77">
        <v>13</v>
      </c>
      <c r="D546" s="77">
        <v>26</v>
      </c>
      <c r="E546" s="77">
        <v>2016</v>
      </c>
      <c r="F546" s="77" t="s">
        <v>156</v>
      </c>
      <c r="G546" s="77" t="s">
        <v>1607</v>
      </c>
      <c r="H546" s="77" t="s">
        <v>1608</v>
      </c>
      <c r="I546" s="158"/>
      <c r="J546" s="78">
        <v>2940.4779835095155</v>
      </c>
      <c r="K546" s="78">
        <v>117.85675813784071</v>
      </c>
      <c r="L546" s="78">
        <v>190.67476657249287</v>
      </c>
      <c r="M546" s="78">
        <v>4339.7757547743458</v>
      </c>
      <c r="N546" s="78">
        <v>3750.2992040626309</v>
      </c>
      <c r="O546" s="78">
        <v>1769.0310940108893</v>
      </c>
      <c r="P546" s="78">
        <v>1271.1145387792953</v>
      </c>
      <c r="Q546" s="78">
        <v>181.48263868142436</v>
      </c>
      <c r="R546" s="78">
        <v>40.232941727367624</v>
      </c>
      <c r="S546" s="78">
        <v>251.96220268350996</v>
      </c>
      <c r="T546" s="79"/>
      <c r="U546" s="78">
        <v>544855230.00000012</v>
      </c>
      <c r="V546" s="78">
        <v>53212</v>
      </c>
      <c r="W546" s="78">
        <v>4207</v>
      </c>
      <c r="X546" s="78">
        <v>998076</v>
      </c>
      <c r="Y546" s="78">
        <v>1202380</v>
      </c>
      <c r="Z546" s="78">
        <v>1040428</v>
      </c>
      <c r="AA546" s="78">
        <v>261615</v>
      </c>
      <c r="AB546" s="78">
        <v>2569410</v>
      </c>
      <c r="AC546" s="78">
        <v>6871390.4148752484</v>
      </c>
      <c r="AD546" s="78">
        <v>251.96220268350999</v>
      </c>
      <c r="AE546" s="79"/>
      <c r="AF546" s="78">
        <v>3245848477.6998329</v>
      </c>
      <c r="AG546" s="78">
        <v>88106145.629380643</v>
      </c>
      <c r="AH546" s="78">
        <v>23534305.816668749</v>
      </c>
      <c r="AI546" s="78">
        <v>6523699411.9305286</v>
      </c>
      <c r="AJ546" s="78">
        <v>5363831595.1826239</v>
      </c>
      <c r="AK546" s="78"/>
      <c r="AL546" s="78"/>
      <c r="AM546" s="78">
        <v>352400430.25200361</v>
      </c>
      <c r="AN546" s="78"/>
      <c r="AO546" s="78"/>
      <c r="AP546" s="78">
        <v>15597420366.511036</v>
      </c>
      <c r="AQ546" s="79"/>
      <c r="AR546" s="78">
        <v>37650</v>
      </c>
      <c r="AS546" s="78">
        <v>4847</v>
      </c>
      <c r="AT546" s="78">
        <v>4</v>
      </c>
      <c r="AU546" s="78">
        <v>4</v>
      </c>
      <c r="AV546" s="78">
        <v>0</v>
      </c>
      <c r="AW546" s="78">
        <v>5</v>
      </c>
      <c r="AX546" s="78"/>
      <c r="AY546" s="79"/>
      <c r="AZ546" s="78">
        <v>145806.6</v>
      </c>
      <c r="BA546" s="78">
        <v>260159.8</v>
      </c>
      <c r="BB546" s="78">
        <v>2252.5</v>
      </c>
      <c r="BC546" s="78">
        <v>988.5</v>
      </c>
      <c r="BD546" s="78">
        <v>0</v>
      </c>
      <c r="BE546" s="78">
        <v>17141</v>
      </c>
      <c r="BF546" s="78"/>
      <c r="BG546" s="79"/>
      <c r="BH546" s="78">
        <v>5.5220000000000002</v>
      </c>
      <c r="BI546" s="78">
        <v>4.577</v>
      </c>
      <c r="BJ546" s="78">
        <v>2047.24</v>
      </c>
      <c r="BK546" s="78">
        <v>557</v>
      </c>
      <c r="BL546" s="78">
        <v>1037.135</v>
      </c>
      <c r="BM546" s="78">
        <v>0</v>
      </c>
      <c r="BN546" s="79"/>
      <c r="BO546" s="78">
        <v>1</v>
      </c>
      <c r="BP546" s="78">
        <v>1</v>
      </c>
      <c r="BQ546" s="78">
        <v>132</v>
      </c>
      <c r="BR546" s="78">
        <v>1</v>
      </c>
      <c r="BS546" s="78">
        <v>114</v>
      </c>
      <c r="BT546" s="78">
        <v>0</v>
      </c>
      <c r="BU546"/>
      <c r="BV546" s="77">
        <v>3290.241</v>
      </c>
      <c r="BW546" s="77">
        <v>6.7990000000000004</v>
      </c>
      <c r="BX546" s="77">
        <v>286.37599999999998</v>
      </c>
      <c r="BY546" s="77">
        <v>4.6159999999999997</v>
      </c>
      <c r="BZ546" s="77">
        <v>41.067</v>
      </c>
      <c r="CA546" s="77">
        <v>0</v>
      </c>
      <c r="CB546" s="77">
        <v>17.84</v>
      </c>
      <c r="CC546" s="77">
        <v>4.5350000000000001</v>
      </c>
      <c r="CD546" s="77">
        <v>0</v>
      </c>
    </row>
    <row r="547" spans="1:82">
      <c r="A547" s="77" t="s">
        <v>2120</v>
      </c>
      <c r="B547" s="77">
        <v>439</v>
      </c>
      <c r="C547" s="77">
        <v>14</v>
      </c>
      <c r="D547" s="77">
        <v>26</v>
      </c>
      <c r="E547" s="77">
        <v>2017</v>
      </c>
      <c r="F547" s="77" t="s">
        <v>157</v>
      </c>
      <c r="G547" s="77" t="s">
        <v>1607</v>
      </c>
      <c r="H547" s="77" t="s">
        <v>1608</v>
      </c>
      <c r="I547" s="158"/>
      <c r="J547" s="78">
        <v>2859.7505518195244</v>
      </c>
      <c r="K547" s="78">
        <v>120.16040723869217</v>
      </c>
      <c r="L547" s="78">
        <v>168.60891749051129</v>
      </c>
      <c r="M547" s="78">
        <v>3791.8940320127163</v>
      </c>
      <c r="N547" s="78">
        <v>3421.2600763812898</v>
      </c>
      <c r="O547" s="78">
        <v>1746.1139713547861</v>
      </c>
      <c r="P547" s="78">
        <v>1261.6285828060447</v>
      </c>
      <c r="Q547" s="78">
        <v>175.07031265971901</v>
      </c>
      <c r="R547" s="78">
        <v>40.639815670349556</v>
      </c>
      <c r="S547" s="78">
        <v>267.24452210847511</v>
      </c>
      <c r="T547" s="79"/>
      <c r="U547" s="78">
        <v>573581657</v>
      </c>
      <c r="V547" s="78">
        <v>53212</v>
      </c>
      <c r="W547" s="78">
        <v>4207</v>
      </c>
      <c r="X547" s="78">
        <v>998076</v>
      </c>
      <c r="Y547" s="78">
        <v>1210844</v>
      </c>
      <c r="Z547" s="78">
        <v>1043985</v>
      </c>
      <c r="AA547" s="78">
        <v>261318</v>
      </c>
      <c r="AB547" s="78">
        <v>2563152</v>
      </c>
      <c r="AC547" s="78">
        <v>7078601.9999999981</v>
      </c>
      <c r="AD547" s="78">
        <v>267.24452210847511</v>
      </c>
      <c r="AE547" s="79"/>
      <c r="AF547" s="78">
        <v>3452089643.4487338</v>
      </c>
      <c r="AG547" s="78">
        <v>96671479.317771032</v>
      </c>
      <c r="AH547" s="78">
        <v>28382940.945643611</v>
      </c>
      <c r="AI547" s="78">
        <v>6560764411.04</v>
      </c>
      <c r="AJ547" s="78">
        <v>5423089424.086195</v>
      </c>
      <c r="AK547" s="78"/>
      <c r="AL547" s="78"/>
      <c r="AM547" s="78">
        <v>352092198.78171539</v>
      </c>
      <c r="AN547" s="78"/>
      <c r="AO547" s="78"/>
      <c r="AP547" s="78">
        <v>15913090097.620058</v>
      </c>
      <c r="AQ547" s="79"/>
      <c r="AR547" s="78">
        <v>39755</v>
      </c>
      <c r="AS547" s="78">
        <v>5353</v>
      </c>
      <c r="AT547" s="78">
        <v>4</v>
      </c>
      <c r="AU547" s="78">
        <v>5</v>
      </c>
      <c r="AV547" s="78">
        <v>0</v>
      </c>
      <c r="AW547" s="78">
        <v>5</v>
      </c>
      <c r="AX547" s="78"/>
      <c r="AY547" s="79"/>
      <c r="AZ547" s="78">
        <v>155404.70000000001</v>
      </c>
      <c r="BA547" s="78">
        <v>312542.99999999988</v>
      </c>
      <c r="BB547" s="78">
        <v>2252.5</v>
      </c>
      <c r="BC547" s="78">
        <v>1768.5</v>
      </c>
      <c r="BD547" s="78">
        <v>0</v>
      </c>
      <c r="BE547" s="78">
        <v>18501</v>
      </c>
      <c r="BF547" s="78"/>
      <c r="BG547" s="79"/>
      <c r="BH547" s="78">
        <v>5.1710000000000003</v>
      </c>
      <c r="BI547" s="78">
        <v>3.9510000000000001</v>
      </c>
      <c r="BJ547" s="78">
        <v>2217.9940000000001</v>
      </c>
      <c r="BK547" s="78">
        <v>604</v>
      </c>
      <c r="BL547" s="78">
        <v>1087.9559999999999</v>
      </c>
      <c r="BM547" s="78">
        <v>0</v>
      </c>
      <c r="BN547" s="79"/>
      <c r="BO547" s="78">
        <v>1</v>
      </c>
      <c r="BP547" s="78">
        <v>1</v>
      </c>
      <c r="BQ547" s="78">
        <v>137</v>
      </c>
      <c r="BR547" s="78">
        <v>1</v>
      </c>
      <c r="BS547" s="78">
        <v>112</v>
      </c>
      <c r="BT547" s="78">
        <v>0</v>
      </c>
      <c r="BU547"/>
      <c r="BV547" s="77">
        <v>3516.442</v>
      </c>
      <c r="BW547" s="77">
        <v>6.7910000000000004</v>
      </c>
      <c r="BX547" s="77">
        <v>307.303</v>
      </c>
      <c r="BY547" s="77">
        <v>4.5890000000000004</v>
      </c>
      <c r="BZ547" s="77">
        <v>47.588000000000001</v>
      </c>
      <c r="CA547" s="77">
        <v>4.069</v>
      </c>
      <c r="CB547" s="77">
        <v>26.852</v>
      </c>
      <c r="CC547" s="77">
        <v>5.4379999999999997</v>
      </c>
      <c r="CD547" s="77">
        <v>0</v>
      </c>
    </row>
    <row r="548" spans="1:82">
      <c r="A548" s="77" t="s">
        <v>2121</v>
      </c>
      <c r="B548" s="77">
        <v>440</v>
      </c>
      <c r="C548" s="77">
        <v>15</v>
      </c>
      <c r="D548" s="77">
        <v>26</v>
      </c>
      <c r="E548" s="77">
        <v>2018</v>
      </c>
      <c r="F548" s="77" t="s">
        <v>184</v>
      </c>
      <c r="G548" s="77" t="s">
        <v>1607</v>
      </c>
      <c r="H548" s="77" t="s">
        <v>1608</v>
      </c>
      <c r="I548" s="158"/>
      <c r="J548" s="78">
        <v>2530.4339412553113</v>
      </c>
      <c r="K548" s="78">
        <v>102.13687008337756</v>
      </c>
      <c r="L548" s="78">
        <v>151.50256459281096</v>
      </c>
      <c r="M548" s="78">
        <v>3376.3924726079276</v>
      </c>
      <c r="N548" s="78">
        <v>2691.9633696340843</v>
      </c>
      <c r="O548" s="78">
        <v>1715.8618887694342</v>
      </c>
      <c r="P548" s="78">
        <v>1254.3326860069587</v>
      </c>
      <c r="Q548" s="78">
        <v>161.94233918307799</v>
      </c>
      <c r="R548" s="78">
        <v>41.850901751003349</v>
      </c>
      <c r="S548" s="78">
        <v>287.98728128456594</v>
      </c>
      <c r="T548" s="79"/>
      <c r="U548" s="78">
        <v>590767007</v>
      </c>
      <c r="V548" s="78">
        <v>53212</v>
      </c>
      <c r="W548" s="78">
        <v>4207</v>
      </c>
      <c r="X548" s="78">
        <v>998076</v>
      </c>
      <c r="Y548" s="78">
        <v>1218744</v>
      </c>
      <c r="Z548" s="78">
        <v>1045541</v>
      </c>
      <c r="AA548" s="78">
        <v>262419</v>
      </c>
      <c r="AB548" s="78">
        <v>2555068</v>
      </c>
      <c r="AC548" s="78">
        <v>7260979.0000000009</v>
      </c>
      <c r="AD548" s="78">
        <v>287.98728128456588</v>
      </c>
      <c r="AE548" s="79"/>
      <c r="AF548" s="78">
        <v>3492917432.4922009</v>
      </c>
      <c r="AG548" s="78">
        <v>80842658.421093106</v>
      </c>
      <c r="AH548" s="78">
        <v>26835605.83624208</v>
      </c>
      <c r="AI548" s="78">
        <v>6547328806.4678774</v>
      </c>
      <c r="AJ548" s="78">
        <v>4847456259.8182011</v>
      </c>
      <c r="AK548" s="78"/>
      <c r="AL548" s="78"/>
      <c r="AM548" s="78">
        <v>351707948.1437912</v>
      </c>
      <c r="AN548" s="78"/>
      <c r="AO548" s="78"/>
      <c r="AP548" s="78">
        <v>15347088711.179405</v>
      </c>
      <c r="AQ548" s="79"/>
      <c r="AR548" s="78">
        <v>42268</v>
      </c>
      <c r="AS548" s="78">
        <v>5866</v>
      </c>
      <c r="AT548" s="78">
        <v>4</v>
      </c>
      <c r="AU548" s="78">
        <v>6</v>
      </c>
      <c r="AV548" s="78">
        <v>0</v>
      </c>
      <c r="AW548" s="78">
        <v>6</v>
      </c>
      <c r="AX548" s="78"/>
      <c r="AY548" s="79"/>
      <c r="AZ548" s="78">
        <v>167118.90000000002</v>
      </c>
      <c r="BA548" s="78">
        <v>337186.7</v>
      </c>
      <c r="BB548" s="78">
        <v>2253</v>
      </c>
      <c r="BC548" s="78">
        <v>1793.5</v>
      </c>
      <c r="BD548" s="78">
        <v>0</v>
      </c>
      <c r="BE548" s="78">
        <v>19749</v>
      </c>
      <c r="BF548" s="78"/>
      <c r="BG548" s="79"/>
      <c r="BH548" s="78">
        <v>4.3499999999999996</v>
      </c>
      <c r="BI548" s="78">
        <v>3.673</v>
      </c>
      <c r="BJ548" s="78">
        <v>2027.5329999999999</v>
      </c>
      <c r="BK548" s="78">
        <v>279</v>
      </c>
      <c r="BL548" s="78">
        <v>982.03680000000008</v>
      </c>
      <c r="BM548" s="78">
        <v>0</v>
      </c>
      <c r="BN548" s="79"/>
      <c r="BO548" s="78">
        <v>1</v>
      </c>
      <c r="BP548" s="78">
        <v>1</v>
      </c>
      <c r="BQ548" s="78">
        <v>133</v>
      </c>
      <c r="BR548" s="78">
        <v>1</v>
      </c>
      <c r="BS548" s="78">
        <v>107</v>
      </c>
      <c r="BT548" s="78">
        <v>0</v>
      </c>
      <c r="BU548"/>
      <c r="BV548" s="77">
        <v>2890.2330000000002</v>
      </c>
      <c r="BW548" s="77">
        <v>6.0590000000000002</v>
      </c>
      <c r="BX548" s="77">
        <v>317.53480000000002</v>
      </c>
      <c r="BY548" s="77">
        <v>4.5460000000000003</v>
      </c>
      <c r="BZ548" s="77">
        <v>44.162999999999997</v>
      </c>
      <c r="CA548" s="77">
        <v>3.4569999999999999</v>
      </c>
      <c r="CB548" s="77">
        <v>26.315000000000001</v>
      </c>
      <c r="CC548" s="77">
        <v>4.2850000000000001</v>
      </c>
      <c r="CD548" s="77">
        <v>0</v>
      </c>
    </row>
    <row r="549" spans="1:82">
      <c r="A549" s="77" t="s">
        <v>2122</v>
      </c>
      <c r="B549" s="77">
        <v>441</v>
      </c>
      <c r="C549" s="77">
        <v>16</v>
      </c>
      <c r="D549" s="77">
        <v>26</v>
      </c>
      <c r="E549" s="77">
        <v>2019</v>
      </c>
      <c r="F549" s="77" t="s">
        <v>159</v>
      </c>
      <c r="G549" s="77" t="s">
        <v>1607</v>
      </c>
      <c r="H549" s="77" t="s">
        <v>1608</v>
      </c>
      <c r="I549" s="158"/>
      <c r="J549" s="78">
        <v>2344.2377419467748</v>
      </c>
      <c r="K549" s="78">
        <v>97.681494102487974</v>
      </c>
      <c r="L549" s="78">
        <v>152.84844344138929</v>
      </c>
      <c r="M549" s="78">
        <v>3123.3324046330745</v>
      </c>
      <c r="N549" s="78">
        <v>2653.5368149510127</v>
      </c>
      <c r="O549" s="78">
        <v>1667.9029176494157</v>
      </c>
      <c r="P549" s="78">
        <v>1248.4631456577715</v>
      </c>
      <c r="Q549" s="78">
        <v>157.10798622678399</v>
      </c>
      <c r="R549" s="78">
        <v>39.992016352270468</v>
      </c>
      <c r="S549" s="78">
        <v>284.33918182080384</v>
      </c>
      <c r="T549" s="79"/>
      <c r="U549" s="78">
        <v>565878174</v>
      </c>
      <c r="V549" s="78">
        <v>53212</v>
      </c>
      <c r="W549" s="78">
        <v>4207</v>
      </c>
      <c r="X549" s="78">
        <v>998076</v>
      </c>
      <c r="Y549" s="78">
        <v>1227295</v>
      </c>
      <c r="Z549" s="78">
        <v>1044219</v>
      </c>
      <c r="AA549" s="78">
        <v>259236</v>
      </c>
      <c r="AB549" s="78">
        <v>2545899</v>
      </c>
      <c r="AC549" s="78">
        <v>7052113</v>
      </c>
      <c r="AD549" s="78">
        <v>284.33918182080379</v>
      </c>
      <c r="AE549" s="79"/>
      <c r="AF549" s="78">
        <v>3282678825.0567179</v>
      </c>
      <c r="AG549" s="78">
        <v>84952643.587446347</v>
      </c>
      <c r="AH549" s="78">
        <v>28441186.0858161</v>
      </c>
      <c r="AI549" s="78">
        <v>6323707362.5785055</v>
      </c>
      <c r="AJ549" s="78">
        <v>4705698809.6481647</v>
      </c>
      <c r="AK549" s="78">
        <v>0</v>
      </c>
      <c r="AL549" s="78">
        <v>0</v>
      </c>
      <c r="AM549" s="78">
        <v>346732278.28258914</v>
      </c>
      <c r="AN549" s="78">
        <v>0</v>
      </c>
      <c r="AO549" s="78">
        <v>0</v>
      </c>
      <c r="AP549" s="78">
        <v>14772211105.239241</v>
      </c>
      <c r="AQ549" s="79"/>
      <c r="AR549" s="78">
        <v>44534</v>
      </c>
      <c r="AS549" s="78">
        <v>6222</v>
      </c>
      <c r="AT549" s="78">
        <v>4</v>
      </c>
      <c r="AU549" s="78">
        <v>6</v>
      </c>
      <c r="AV549" s="78">
        <v>0</v>
      </c>
      <c r="AW549" s="78">
        <v>7</v>
      </c>
      <c r="AX549" s="78"/>
      <c r="AY549" s="79"/>
      <c r="AZ549" s="78">
        <v>177796.50000000009</v>
      </c>
      <c r="BA549" s="78">
        <v>369578.1</v>
      </c>
      <c r="BB549" s="78">
        <v>2252.5</v>
      </c>
      <c r="BC549" s="78">
        <v>1793.5</v>
      </c>
      <c r="BD549" s="78">
        <v>0</v>
      </c>
      <c r="BE549" s="78">
        <v>21245.762999999999</v>
      </c>
      <c r="BF549" s="78"/>
      <c r="BG549" s="79"/>
      <c r="BH549" s="78">
        <v>4.085</v>
      </c>
      <c r="BI549" s="78">
        <v>3.117</v>
      </c>
      <c r="BJ549" s="78">
        <v>1803.875</v>
      </c>
      <c r="BK549" s="78">
        <v>475</v>
      </c>
      <c r="BL549" s="78">
        <v>861.97220000000004</v>
      </c>
      <c r="BM549" s="78">
        <v>0</v>
      </c>
      <c r="BN549" s="79"/>
      <c r="BO549" s="78">
        <v>1</v>
      </c>
      <c r="BP549" s="78">
        <v>1</v>
      </c>
      <c r="BQ549" s="78">
        <v>134</v>
      </c>
      <c r="BR549" s="78">
        <v>1</v>
      </c>
      <c r="BS549" s="78">
        <v>105</v>
      </c>
      <c r="BT549" s="78">
        <v>0</v>
      </c>
      <c r="BU549"/>
      <c r="BV549" s="77">
        <v>2782.732</v>
      </c>
      <c r="BW549" s="77">
        <v>5.9189999999999996</v>
      </c>
      <c r="BX549" s="77">
        <v>310.88819999999998</v>
      </c>
      <c r="BY549" s="77">
        <v>4.3540000000000001</v>
      </c>
      <c r="BZ549" s="77">
        <v>41.045999999999999</v>
      </c>
      <c r="CA549" s="77">
        <v>3.11</v>
      </c>
      <c r="CB549" s="77">
        <v>0</v>
      </c>
      <c r="CC549" s="77">
        <v>0</v>
      </c>
      <c r="CD549" s="77">
        <v>0</v>
      </c>
    </row>
    <row r="550" spans="1:82">
      <c r="A550" s="77" t="s">
        <v>2123</v>
      </c>
      <c r="B550" s="77">
        <v>442</v>
      </c>
      <c r="C550" s="77">
        <v>17</v>
      </c>
      <c r="D550" s="77">
        <v>26</v>
      </c>
      <c r="E550" s="77">
        <v>2020</v>
      </c>
      <c r="F550" s="77" t="s">
        <v>160</v>
      </c>
      <c r="G550" s="77" t="s">
        <v>1607</v>
      </c>
      <c r="H550" s="77" t="s">
        <v>1608</v>
      </c>
      <c r="I550" s="158"/>
      <c r="J550" s="78">
        <v>2226.0989500270175</v>
      </c>
      <c r="K550" s="78">
        <v>101.34958031173731</v>
      </c>
      <c r="L550" s="78">
        <v>188.5152028691144</v>
      </c>
      <c r="M550" s="78">
        <v>3301.7641750558614</v>
      </c>
      <c r="N550" s="78">
        <v>3026.7441103273013</v>
      </c>
      <c r="O550" s="78">
        <v>1460.2565962264571</v>
      </c>
      <c r="P550" s="78">
        <v>1180.831494882694</v>
      </c>
      <c r="Q550" s="78">
        <v>149.20653727981701</v>
      </c>
      <c r="R550" s="78">
        <v>38.211129453265372</v>
      </c>
      <c r="S550" s="78">
        <v>239.6149534683133</v>
      </c>
      <c r="T550" s="79"/>
      <c r="U550" s="78">
        <v>527036027</v>
      </c>
      <c r="V550" s="78">
        <v>52316</v>
      </c>
      <c r="W550" s="78">
        <v>6283</v>
      </c>
      <c r="X550" s="78">
        <v>999815</v>
      </c>
      <c r="Y550" s="78">
        <v>1231277</v>
      </c>
      <c r="Z550" s="78">
        <v>1043460</v>
      </c>
      <c r="AA550" s="78">
        <v>260614</v>
      </c>
      <c r="AB550" s="78">
        <v>2530609</v>
      </c>
      <c r="AC550" s="78">
        <v>6773677.9999999991</v>
      </c>
      <c r="AD550" s="78">
        <v>239.6149534683133</v>
      </c>
      <c r="AE550" s="79"/>
      <c r="AF550" s="78">
        <v>3106160473.2398767</v>
      </c>
      <c r="AG550" s="78">
        <v>78033262.171437085</v>
      </c>
      <c r="AH550" s="78">
        <v>34222566.988521613</v>
      </c>
      <c r="AI550" s="78">
        <v>6472211104.6023436</v>
      </c>
      <c r="AJ550" s="78">
        <v>5770321717.0580502</v>
      </c>
      <c r="AK550" s="78">
        <v>0</v>
      </c>
      <c r="AL550" s="78">
        <v>0</v>
      </c>
      <c r="AM550" s="78">
        <v>330272590.15239942</v>
      </c>
      <c r="AN550" s="78">
        <v>0</v>
      </c>
      <c r="AO550" s="78">
        <v>0</v>
      </c>
      <c r="AP550" s="78">
        <v>15791221714.212627</v>
      </c>
      <c r="AQ550" s="79"/>
      <c r="AR550" s="78">
        <v>46792</v>
      </c>
      <c r="AS550" s="78">
        <v>6485</v>
      </c>
      <c r="AT550" s="78">
        <v>4</v>
      </c>
      <c r="AU550" s="78">
        <v>7</v>
      </c>
      <c r="AV550" s="78">
        <v>0</v>
      </c>
      <c r="AW550" s="78">
        <v>10</v>
      </c>
      <c r="AX550" s="78"/>
      <c r="AY550" s="79"/>
      <c r="AZ550" s="78">
        <v>189418.10000000041</v>
      </c>
      <c r="BA550" s="78">
        <v>395653.5</v>
      </c>
      <c r="BB550" s="78">
        <v>2252.5</v>
      </c>
      <c r="BC550" s="78">
        <v>1808.5</v>
      </c>
      <c r="BD550" s="78">
        <v>0</v>
      </c>
      <c r="BE550" s="78">
        <v>28490.762999999999</v>
      </c>
      <c r="BF550" s="78"/>
      <c r="BG550" s="79"/>
      <c r="BH550" s="78">
        <v>6.8440000000000003</v>
      </c>
      <c r="BI550" s="78">
        <v>2.7789999999999999</v>
      </c>
      <c r="BJ550" s="78">
        <v>1639.6510000000001</v>
      </c>
      <c r="BK550" s="78">
        <v>489</v>
      </c>
      <c r="BL550" s="78">
        <v>840.67659999999989</v>
      </c>
      <c r="BM550" s="78">
        <v>0</v>
      </c>
      <c r="BN550" s="79"/>
      <c r="BO550" s="78">
        <v>2</v>
      </c>
      <c r="BP550" s="78">
        <v>1</v>
      </c>
      <c r="BQ550" s="78">
        <v>133</v>
      </c>
      <c r="BR550" s="78">
        <v>1</v>
      </c>
      <c r="BS550" s="78">
        <v>107</v>
      </c>
      <c r="BT550" s="78">
        <v>0</v>
      </c>
      <c r="BU550"/>
      <c r="BV550" s="77">
        <v>2620.7800000000002</v>
      </c>
      <c r="BW550" s="77">
        <v>5.931</v>
      </c>
      <c r="BX550" s="77">
        <v>302.40660000000003</v>
      </c>
      <c r="BY550" s="77">
        <v>4.3330000000000002</v>
      </c>
      <c r="BZ550" s="77">
        <v>42.344000000000001</v>
      </c>
      <c r="CA550" s="77">
        <v>3.1560000000000001</v>
      </c>
      <c r="CB550" s="77">
        <v>0</v>
      </c>
      <c r="CC550" s="77">
        <v>0</v>
      </c>
      <c r="CD550" s="77">
        <v>0</v>
      </c>
    </row>
    <row r="551" spans="1:82">
      <c r="A551" s="77" t="s">
        <v>2124</v>
      </c>
      <c r="B551" s="77">
        <v>442</v>
      </c>
      <c r="C551" s="77">
        <v>18</v>
      </c>
      <c r="D551" s="77">
        <v>26</v>
      </c>
      <c r="E551" s="77">
        <v>2021</v>
      </c>
      <c r="F551" s="77" t="s">
        <v>161</v>
      </c>
      <c r="G551" s="77" t="s">
        <v>1607</v>
      </c>
      <c r="H551" s="77" t="s">
        <v>1608</v>
      </c>
      <c r="I551" s="158"/>
      <c r="J551" s="78">
        <v>2013.0769986395642</v>
      </c>
      <c r="K551" s="78">
        <v>114.20984425996859</v>
      </c>
      <c r="L551" s="78">
        <v>190.54168831069717</v>
      </c>
      <c r="M551" s="78">
        <v>3102.7497838442964</v>
      </c>
      <c r="N551" s="78">
        <v>2687.2762093924798</v>
      </c>
      <c r="O551" s="78">
        <v>1414.8615887404692</v>
      </c>
      <c r="P551" s="78">
        <v>1213.7363257943341</v>
      </c>
      <c r="Q551" s="78">
        <v>146.638869906016</v>
      </c>
      <c r="R551" s="78">
        <v>41.17033506139488</v>
      </c>
      <c r="S551" s="78">
        <v>276.51489838547485</v>
      </c>
      <c r="T551" s="79"/>
      <c r="U551" s="78">
        <v>590664344</v>
      </c>
      <c r="V551" s="78">
        <v>52316</v>
      </c>
      <c r="W551" s="78">
        <v>6283</v>
      </c>
      <c r="X551" s="78">
        <v>999815</v>
      </c>
      <c r="Y551" s="78">
        <v>1233229</v>
      </c>
      <c r="Z551" s="78">
        <v>1041001</v>
      </c>
      <c r="AA551" s="78">
        <v>261209</v>
      </c>
      <c r="AB551" s="78">
        <v>2511494</v>
      </c>
      <c r="AC551" s="78">
        <v>7080164</v>
      </c>
      <c r="AD551" s="78">
        <v>276.51489838547485</v>
      </c>
      <c r="AE551" s="79"/>
      <c r="AF551" s="78">
        <v>3093056620.223156</v>
      </c>
      <c r="AG551" s="78">
        <v>88278656.034583673</v>
      </c>
      <c r="AH551" s="78">
        <v>35140903.341733471</v>
      </c>
      <c r="AI551" s="78">
        <v>6945969328.8542004</v>
      </c>
      <c r="AJ551" s="78">
        <v>5396789684.6566963</v>
      </c>
      <c r="AK551" s="78">
        <v>0</v>
      </c>
      <c r="AL551" s="78">
        <v>0</v>
      </c>
      <c r="AM551" s="78">
        <v>329668466.64597011</v>
      </c>
      <c r="AN551" s="78">
        <v>0</v>
      </c>
      <c r="AO551" s="78">
        <v>0</v>
      </c>
      <c r="AP551" s="78">
        <v>15888903659.75634</v>
      </c>
      <c r="AQ551" s="79"/>
      <c r="AR551" s="78">
        <v>49127</v>
      </c>
      <c r="AS551" s="78">
        <v>6657</v>
      </c>
      <c r="AT551" s="78">
        <v>3</v>
      </c>
      <c r="AU551" s="78">
        <v>7</v>
      </c>
      <c r="AV551" s="78">
        <v>0</v>
      </c>
      <c r="AW551" s="78">
        <v>9</v>
      </c>
      <c r="AX551" s="78"/>
      <c r="AY551" s="79"/>
      <c r="AZ551" s="78">
        <v>201763.39999999691</v>
      </c>
      <c r="BA551" s="78">
        <v>409104.20000000321</v>
      </c>
      <c r="BB551" s="78">
        <v>2.5</v>
      </c>
      <c r="BC551" s="78">
        <v>1808.5</v>
      </c>
      <c r="BD551" s="78">
        <v>0</v>
      </c>
      <c r="BE551" s="78">
        <v>26730.762999999999</v>
      </c>
      <c r="BF551" s="78"/>
      <c r="BG551" s="79"/>
      <c r="BH551" s="78">
        <v>6.9729999999999999</v>
      </c>
      <c r="BI551" s="78">
        <v>3.226</v>
      </c>
      <c r="BJ551" s="78">
        <v>1717.2170000000001</v>
      </c>
      <c r="BK551" s="78">
        <v>683.52800000000002</v>
      </c>
      <c r="BL551" s="78">
        <v>854.60799999999995</v>
      </c>
      <c r="BM551" s="78">
        <v>0</v>
      </c>
      <c r="BN551" s="79"/>
      <c r="BO551" s="78">
        <v>2</v>
      </c>
      <c r="BP551" s="78">
        <v>1</v>
      </c>
      <c r="BQ551" s="78">
        <v>137</v>
      </c>
      <c r="BR551" s="78">
        <v>1</v>
      </c>
      <c r="BS551" s="78">
        <v>103</v>
      </c>
      <c r="BT551" s="78">
        <v>0</v>
      </c>
      <c r="BU551"/>
      <c r="BV551" s="77">
        <v>2920.4549999999999</v>
      </c>
      <c r="BW551" s="77">
        <v>4.7939999999999996</v>
      </c>
      <c r="BX551" s="77">
        <v>286.26299999999998</v>
      </c>
      <c r="BY551" s="77">
        <v>4.3179999999999996</v>
      </c>
      <c r="BZ551" s="77">
        <v>31.866</v>
      </c>
      <c r="CA551" s="77">
        <v>5.0869999999999997</v>
      </c>
      <c r="CB551" s="77">
        <v>6.1859999999999999</v>
      </c>
      <c r="CC551" s="77">
        <v>6.5830000000000002</v>
      </c>
      <c r="CD551" s="77">
        <v>0</v>
      </c>
    </row>
    <row r="552" spans="1:82">
      <c r="A552" s="77" t="s">
        <v>2125</v>
      </c>
      <c r="B552" s="77">
        <v>442</v>
      </c>
      <c r="C552" s="77">
        <v>19</v>
      </c>
      <c r="D552" s="77">
        <v>26</v>
      </c>
      <c r="E552" s="77">
        <v>2022</v>
      </c>
      <c r="F552" s="77" t="s">
        <v>162</v>
      </c>
      <c r="G552" s="77" t="s">
        <v>1607</v>
      </c>
      <c r="H552" s="77" t="s">
        <v>1608</v>
      </c>
      <c r="I552" s="158"/>
      <c r="J552" s="78">
        <v>2103.01668471109</v>
      </c>
      <c r="K552" s="78">
        <v>107.19702601724471</v>
      </c>
      <c r="L552" s="78">
        <v>142.53423148017134</v>
      </c>
      <c r="M552" s="78">
        <v>3575.7285153239845</v>
      </c>
      <c r="N552" s="78">
        <v>2939.7004577005591</v>
      </c>
      <c r="O552" s="78">
        <v>1487.1805204016769</v>
      </c>
      <c r="P552" s="78">
        <v>1204.2303233423449</v>
      </c>
      <c r="Q552" s="78">
        <v>147.24931209785217</v>
      </c>
      <c r="R552" s="78">
        <v>34.935749880493987</v>
      </c>
      <c r="S552" s="78">
        <v>266.00921220741947</v>
      </c>
      <c r="T552" s="79"/>
      <c r="U552" s="78">
        <v>625961384</v>
      </c>
      <c r="V552" s="78">
        <v>52316</v>
      </c>
      <c r="W552" s="78">
        <v>6283</v>
      </c>
      <c r="X552" s="78">
        <v>999815</v>
      </c>
      <c r="Y552" s="78">
        <v>1246024</v>
      </c>
      <c r="Z552" s="78">
        <v>1039618</v>
      </c>
      <c r="AA552" s="78">
        <v>263114</v>
      </c>
      <c r="AB552" s="78">
        <v>2501269</v>
      </c>
      <c r="AC552" s="78">
        <v>6083443.9999999991</v>
      </c>
      <c r="AD552" s="78">
        <v>266.00921220741947</v>
      </c>
      <c r="AE552" s="79"/>
      <c r="AF552" s="78">
        <v>2954281270.9208589</v>
      </c>
      <c r="AG552" s="78">
        <v>88063560.171212643</v>
      </c>
      <c r="AH552" s="78">
        <v>30846512.314395241</v>
      </c>
      <c r="AI552" s="78">
        <v>6930534986.2064447</v>
      </c>
      <c r="AJ552" s="78">
        <v>5485201921.3897429</v>
      </c>
      <c r="AK552" s="78">
        <v>0</v>
      </c>
      <c r="AL552" s="78">
        <v>0</v>
      </c>
      <c r="AM552" s="78">
        <v>322982098.55439156</v>
      </c>
      <c r="AN552" s="78">
        <v>0</v>
      </c>
      <c r="AO552" s="78">
        <v>0</v>
      </c>
      <c r="AP552" s="78">
        <v>15811910349.557047</v>
      </c>
      <c r="AQ552" s="79"/>
      <c r="AR552" s="78">
        <v>51876</v>
      </c>
      <c r="AS552" s="78">
        <v>6720</v>
      </c>
      <c r="AT552" s="78">
        <v>3</v>
      </c>
      <c r="AU552" s="78">
        <v>8</v>
      </c>
      <c r="AV552" s="78">
        <v>0</v>
      </c>
      <c r="AW552" s="78">
        <v>9</v>
      </c>
      <c r="AX552" s="78"/>
      <c r="AY552" s="79"/>
      <c r="AZ552" s="78">
        <v>216228.39999999545</v>
      </c>
      <c r="BA552" s="78">
        <v>418720.90000000293</v>
      </c>
      <c r="BB552" s="78">
        <v>2.5</v>
      </c>
      <c r="BC552" s="78">
        <v>1845.5</v>
      </c>
      <c r="BD552" s="78">
        <v>0</v>
      </c>
      <c r="BE552" s="78">
        <v>24429.762999999999</v>
      </c>
      <c r="BF552" s="78"/>
      <c r="BG552" s="79"/>
      <c r="BH552" s="78"/>
      <c r="BI552" s="78"/>
      <c r="BJ552" s="78"/>
      <c r="BK552" s="78"/>
      <c r="BL552" s="78"/>
      <c r="BM552" s="78"/>
      <c r="BN552" s="79"/>
      <c r="BO552" s="78"/>
      <c r="BP552" s="78"/>
      <c r="BQ552" s="78"/>
      <c r="BR552" s="78"/>
      <c r="BS552" s="78"/>
      <c r="BT552" s="78"/>
      <c r="BU552"/>
      <c r="BV552" s="77"/>
      <c r="BW552" s="77"/>
      <c r="BX552" s="77"/>
      <c r="BY552" s="77"/>
      <c r="BZ552" s="77"/>
      <c r="CA552" s="77"/>
      <c r="CB552" s="77"/>
      <c r="CC552" s="77"/>
      <c r="CD552" s="77"/>
    </row>
    <row r="553" spans="1:82">
      <c r="A553" s="77" t="s">
        <v>2551</v>
      </c>
      <c r="B553" s="77">
        <v>442</v>
      </c>
      <c r="C553" s="77">
        <v>20</v>
      </c>
      <c r="D553" s="77">
        <v>26</v>
      </c>
      <c r="E553" s="77">
        <v>2023</v>
      </c>
      <c r="F553" s="77" t="s">
        <v>2526</v>
      </c>
      <c r="G553" s="77" t="s">
        <v>1607</v>
      </c>
      <c r="H553" s="77" t="s">
        <v>1608</v>
      </c>
      <c r="I553" s="158"/>
      <c r="J553" s="78"/>
      <c r="K553" s="78"/>
      <c r="L553" s="78"/>
      <c r="M553" s="78"/>
      <c r="N553" s="78"/>
      <c r="O553" s="78"/>
      <c r="P553" s="78"/>
      <c r="Q553" s="78"/>
      <c r="R553" s="78"/>
      <c r="S553" s="78"/>
      <c r="T553" s="79"/>
      <c r="U553" s="78"/>
      <c r="V553" s="78"/>
      <c r="W553" s="78"/>
      <c r="X553" s="78"/>
      <c r="Y553" s="78"/>
      <c r="Z553" s="78"/>
      <c r="AA553" s="78"/>
      <c r="AB553" s="78"/>
      <c r="AC553" s="78"/>
      <c r="AD553" s="78"/>
      <c r="AE553" s="79"/>
      <c r="AF553" s="78"/>
      <c r="AG553" s="78"/>
      <c r="AH553" s="78"/>
      <c r="AI553" s="78"/>
      <c r="AJ553" s="78"/>
      <c r="AK553" s="78"/>
      <c r="AL553" s="78"/>
      <c r="AM553" s="78"/>
      <c r="AN553" s="78"/>
      <c r="AO553" s="78"/>
      <c r="AP553" s="78"/>
      <c r="AQ553" s="79"/>
      <c r="AR553" s="78">
        <v>54990</v>
      </c>
      <c r="AS553" s="78">
        <v>6768</v>
      </c>
      <c r="AT553" s="78">
        <v>3</v>
      </c>
      <c r="AU553" s="78">
        <v>8</v>
      </c>
      <c r="AV553" s="78">
        <v>0</v>
      </c>
      <c r="AW553" s="78">
        <v>9</v>
      </c>
      <c r="AX553" s="78"/>
      <c r="AY553" s="79"/>
      <c r="AZ553" s="78">
        <v>231099.4999999929</v>
      </c>
      <c r="BA553" s="78">
        <v>423837.40000000305</v>
      </c>
      <c r="BB553" s="78">
        <v>2.5</v>
      </c>
      <c r="BC553" s="78">
        <v>1845.5</v>
      </c>
      <c r="BD553" s="78">
        <v>0</v>
      </c>
      <c r="BE553" s="78">
        <v>24429.762999999999</v>
      </c>
      <c r="BF553" s="78"/>
      <c r="BG553" s="79"/>
      <c r="BH553" s="78"/>
      <c r="BI553" s="78"/>
      <c r="BJ553" s="78"/>
      <c r="BK553" s="78"/>
      <c r="BL553" s="78"/>
      <c r="BM553" s="78"/>
      <c r="BN553" s="79"/>
      <c r="BO553" s="78"/>
      <c r="BP553" s="78"/>
      <c r="BQ553" s="78"/>
      <c r="BR553" s="78"/>
      <c r="BS553" s="78"/>
      <c r="BT553" s="78"/>
      <c r="BU553"/>
      <c r="BV553" s="77"/>
      <c r="BW553" s="77"/>
      <c r="BX553" s="77"/>
      <c r="BY553" s="77"/>
      <c r="BZ553" s="77"/>
      <c r="CA553" s="77"/>
      <c r="CB553" s="77"/>
      <c r="CC553" s="77"/>
      <c r="CD553" s="77"/>
    </row>
    <row r="554" spans="1:82">
      <c r="A554" s="77" t="s">
        <v>2613</v>
      </c>
      <c r="B554" s="77">
        <v>442</v>
      </c>
      <c r="C554" s="77">
        <v>21</v>
      </c>
      <c r="D554" s="77">
        <v>26</v>
      </c>
      <c r="E554" s="77">
        <v>2024</v>
      </c>
      <c r="F554" s="77" t="s">
        <v>2588</v>
      </c>
      <c r="G554" s="77" t="s">
        <v>1607</v>
      </c>
      <c r="H554" s="77" t="s">
        <v>1608</v>
      </c>
      <c r="I554" s="158"/>
      <c r="J554" s="78"/>
      <c r="K554" s="78"/>
      <c r="L554" s="78"/>
      <c r="M554" s="78"/>
      <c r="N554" s="78"/>
      <c r="O554" s="78"/>
      <c r="P554" s="78"/>
      <c r="Q554" s="78"/>
      <c r="R554" s="78"/>
      <c r="S554" s="78"/>
      <c r="T554" s="79"/>
      <c r="U554" s="78"/>
      <c r="V554" s="78"/>
      <c r="W554" s="78"/>
      <c r="X554" s="78"/>
      <c r="Y554" s="78"/>
      <c r="Z554" s="78"/>
      <c r="AA554" s="78"/>
      <c r="AB554" s="78"/>
      <c r="AC554" s="78"/>
      <c r="AD554" s="78"/>
      <c r="AE554" s="79"/>
      <c r="AF554" s="78"/>
      <c r="AG554" s="78"/>
      <c r="AH554" s="78"/>
      <c r="AI554" s="78"/>
      <c r="AJ554" s="78"/>
      <c r="AK554" s="78"/>
      <c r="AL554" s="78"/>
      <c r="AM554" s="78"/>
      <c r="AN554" s="78"/>
      <c r="AO554" s="78"/>
      <c r="AP554" s="78"/>
      <c r="AQ554" s="79"/>
      <c r="AR554" s="78"/>
      <c r="AS554" s="78"/>
      <c r="AT554" s="78"/>
      <c r="AU554" s="78"/>
      <c r="AV554" s="78"/>
      <c r="AW554" s="78"/>
      <c r="AX554" s="78"/>
      <c r="AY554" s="79"/>
      <c r="AZ554" s="78"/>
      <c r="BA554" s="78"/>
      <c r="BB554" s="78"/>
      <c r="BC554" s="78"/>
      <c r="BD554" s="78"/>
      <c r="BE554" s="78"/>
      <c r="BF554" s="78"/>
      <c r="BG554" s="79"/>
      <c r="BH554" s="78"/>
      <c r="BI554" s="78"/>
      <c r="BJ554" s="78"/>
      <c r="BK554" s="78"/>
      <c r="BL554" s="78"/>
      <c r="BM554" s="78"/>
      <c r="BN554" s="79"/>
      <c r="BO554" s="78"/>
      <c r="BP554" s="78"/>
      <c r="BQ554" s="78"/>
      <c r="BR554" s="78"/>
      <c r="BS554" s="78"/>
      <c r="BT554" s="78"/>
      <c r="BU554"/>
      <c r="BV554" s="77"/>
      <c r="BW554" s="77"/>
      <c r="BX554" s="77"/>
      <c r="BY554" s="77"/>
      <c r="BZ554" s="77"/>
      <c r="CA554" s="77"/>
      <c r="CB554" s="77"/>
      <c r="CC554" s="77"/>
      <c r="CD554" s="77"/>
    </row>
    <row r="555" spans="1:82">
      <c r="A555" s="77" t="s">
        <v>2126</v>
      </c>
      <c r="B555" s="77">
        <v>443</v>
      </c>
      <c r="C555" s="77">
        <v>1</v>
      </c>
      <c r="D555" s="77">
        <v>27</v>
      </c>
      <c r="E555" s="77">
        <v>1990</v>
      </c>
      <c r="F555" s="77" t="s">
        <v>788</v>
      </c>
      <c r="G555" s="77" t="s">
        <v>1609</v>
      </c>
      <c r="H555" s="77" t="s">
        <v>1610</v>
      </c>
      <c r="I555" s="158"/>
      <c r="J555" s="78">
        <v>16810.751716503521</v>
      </c>
      <c r="K555" s="78">
        <v>748.50916881718399</v>
      </c>
      <c r="L555" s="78">
        <v>96.387562942118819</v>
      </c>
      <c r="M555" s="78">
        <v>7812.6265153847862</v>
      </c>
      <c r="N555" s="78">
        <v>7634.9384701550207</v>
      </c>
      <c r="O555" s="78">
        <v>4936.6405839995778</v>
      </c>
      <c r="P555" s="78">
        <v>4822.3743961885284</v>
      </c>
      <c r="Q555" s="78">
        <v>537.95201495197898</v>
      </c>
      <c r="R555" s="78">
        <v>573.20017493482987</v>
      </c>
      <c r="S555" s="78">
        <v>927.31725000000029</v>
      </c>
      <c r="T555" s="79"/>
      <c r="U555" s="78">
        <v>2455269316</v>
      </c>
      <c r="V555" s="78">
        <v>365078</v>
      </c>
      <c r="W555" s="78">
        <v>1215</v>
      </c>
      <c r="X555" s="78">
        <v>3518529</v>
      </c>
      <c r="Y555" s="78">
        <v>3091912</v>
      </c>
      <c r="Z555" s="78">
        <v>2030498</v>
      </c>
      <c r="AA555" s="78">
        <v>1170926</v>
      </c>
      <c r="AB555" s="78">
        <v>8734516</v>
      </c>
      <c r="AC555" s="78">
        <v>99279302</v>
      </c>
      <c r="AD555" s="78">
        <v>927.31725000000006</v>
      </c>
      <c r="AE555" s="79"/>
      <c r="AF555" s="78"/>
      <c r="AG555" s="78"/>
      <c r="AH555" s="78"/>
      <c r="AI555" s="78"/>
      <c r="AJ555" s="78"/>
      <c r="AK555" s="78"/>
      <c r="AL555" s="78"/>
      <c r="AM555" s="78"/>
      <c r="AN555" s="78"/>
      <c r="AO555" s="78"/>
      <c r="AP555" s="78"/>
      <c r="AQ555" s="79"/>
      <c r="AR555" s="78"/>
      <c r="AS555" s="78"/>
      <c r="AT555" s="78"/>
      <c r="AU555" s="78"/>
      <c r="AV555" s="78"/>
      <c r="AW555" s="78"/>
      <c r="AX555" s="78"/>
      <c r="AY555" s="79"/>
      <c r="AZ555" s="78"/>
      <c r="BA555" s="78"/>
      <c r="BB555" s="78"/>
      <c r="BC555" s="78"/>
      <c r="BD555" s="78"/>
      <c r="BE555" s="78"/>
      <c r="BF555" s="78"/>
      <c r="BG555" s="79"/>
      <c r="BH555" s="78" t="s">
        <v>789</v>
      </c>
      <c r="BI555" s="78" t="s">
        <v>789</v>
      </c>
      <c r="BJ555" s="78" t="s">
        <v>789</v>
      </c>
      <c r="BK555" s="78" t="s">
        <v>789</v>
      </c>
      <c r="BL555" s="78" t="s">
        <v>789</v>
      </c>
      <c r="BM555" s="78" t="s">
        <v>789</v>
      </c>
      <c r="BN555" s="79"/>
      <c r="BO555" s="78" t="s">
        <v>789</v>
      </c>
      <c r="BP555" s="78" t="s">
        <v>789</v>
      </c>
      <c r="BQ555" s="78" t="s">
        <v>789</v>
      </c>
      <c r="BR555" s="78" t="s">
        <v>789</v>
      </c>
      <c r="BS555" s="78" t="s">
        <v>789</v>
      </c>
      <c r="BT555" s="78" t="s">
        <v>789</v>
      </c>
      <c r="BU555"/>
      <c r="BV555" s="77"/>
      <c r="BW555" s="77"/>
      <c r="BX555" s="77"/>
      <c r="BY555" s="77"/>
      <c r="BZ555" s="77"/>
      <c r="CA555" s="77"/>
      <c r="CB555" s="77"/>
      <c r="CC555" s="77"/>
      <c r="CD555" s="77"/>
    </row>
    <row r="556" spans="1:82">
      <c r="A556" s="77" t="s">
        <v>2127</v>
      </c>
      <c r="B556" s="77">
        <v>444</v>
      </c>
      <c r="C556" s="77">
        <v>2</v>
      </c>
      <c r="D556" s="77">
        <v>27</v>
      </c>
      <c r="E556" s="77">
        <v>2005</v>
      </c>
      <c r="F556" s="77" t="s">
        <v>790</v>
      </c>
      <c r="G556" s="77" t="s">
        <v>1609</v>
      </c>
      <c r="H556" s="77" t="s">
        <v>1610</v>
      </c>
      <c r="I556" s="158"/>
      <c r="J556" s="78">
        <v>15487.21094472034</v>
      </c>
      <c r="K556" s="78">
        <v>468.70725833346091</v>
      </c>
      <c r="L556" s="78">
        <v>102.992506599349</v>
      </c>
      <c r="M556" s="78">
        <v>12849.54454149017</v>
      </c>
      <c r="N556" s="78">
        <v>10276.549715358809</v>
      </c>
      <c r="O556" s="78">
        <v>5938.1377579793261</v>
      </c>
      <c r="P556" s="78">
        <v>4085.7639569602661</v>
      </c>
      <c r="Q556" s="78">
        <v>510.41708704923099</v>
      </c>
      <c r="R556" s="78">
        <v>534.69318798941651</v>
      </c>
      <c r="S556" s="78">
        <v>1392.707127802166</v>
      </c>
      <c r="T556" s="79"/>
      <c r="U556" s="78">
        <v>1630187405</v>
      </c>
      <c r="V556" s="78">
        <v>257802</v>
      </c>
      <c r="W556" s="78">
        <v>1143</v>
      </c>
      <c r="X556" s="78">
        <v>3056880</v>
      </c>
      <c r="Y556" s="78">
        <v>3737692</v>
      </c>
      <c r="Z556" s="78">
        <v>2826352</v>
      </c>
      <c r="AA556" s="78">
        <v>812495</v>
      </c>
      <c r="AB556" s="78">
        <v>8663719</v>
      </c>
      <c r="AC556" s="78">
        <v>94549419</v>
      </c>
      <c r="AD556" s="78">
        <v>1392.707127802166</v>
      </c>
      <c r="AE556" s="79"/>
      <c r="AF556" s="78"/>
      <c r="AG556" s="78"/>
      <c r="AH556" s="78"/>
      <c r="AI556" s="78"/>
      <c r="AJ556" s="78"/>
      <c r="AK556" s="78"/>
      <c r="AL556" s="78"/>
      <c r="AM556" s="78"/>
      <c r="AN556" s="78"/>
      <c r="AO556" s="78"/>
      <c r="AP556" s="78"/>
      <c r="AQ556" s="79"/>
      <c r="AR556" s="78"/>
      <c r="AS556" s="78"/>
      <c r="AT556" s="78"/>
      <c r="AU556" s="78"/>
      <c r="AV556" s="78"/>
      <c r="AW556" s="78"/>
      <c r="AX556" s="78"/>
      <c r="AY556" s="79"/>
      <c r="AZ556" s="78"/>
      <c r="BA556" s="78"/>
      <c r="BB556" s="78"/>
      <c r="BC556" s="78"/>
      <c r="BD556" s="78"/>
      <c r="BE556" s="78"/>
      <c r="BF556" s="78"/>
      <c r="BG556" s="79"/>
      <c r="BH556" s="78" t="s">
        <v>789</v>
      </c>
      <c r="BI556" s="78" t="s">
        <v>789</v>
      </c>
      <c r="BJ556" s="78" t="s">
        <v>789</v>
      </c>
      <c r="BK556" s="78" t="s">
        <v>789</v>
      </c>
      <c r="BL556" s="78" t="s">
        <v>789</v>
      </c>
      <c r="BM556" s="78" t="s">
        <v>789</v>
      </c>
      <c r="BN556" s="79"/>
      <c r="BO556" s="78" t="s">
        <v>789</v>
      </c>
      <c r="BP556" s="78" t="s">
        <v>789</v>
      </c>
      <c r="BQ556" s="78" t="s">
        <v>789</v>
      </c>
      <c r="BR556" s="78" t="s">
        <v>789</v>
      </c>
      <c r="BS556" s="78" t="s">
        <v>789</v>
      </c>
      <c r="BT556" s="78" t="s">
        <v>789</v>
      </c>
      <c r="BU556"/>
      <c r="BV556" s="77"/>
      <c r="BW556" s="77"/>
      <c r="BX556" s="77"/>
      <c r="BY556" s="77"/>
      <c r="BZ556" s="77"/>
      <c r="CA556" s="77"/>
      <c r="CB556" s="77"/>
      <c r="CC556" s="77"/>
      <c r="CD556" s="77"/>
    </row>
    <row r="557" spans="1:82">
      <c r="A557" s="77" t="s">
        <v>2128</v>
      </c>
      <c r="B557" s="77">
        <v>445</v>
      </c>
      <c r="C557" s="77">
        <v>3</v>
      </c>
      <c r="D557" s="77">
        <v>27</v>
      </c>
      <c r="E557" s="77">
        <v>2006</v>
      </c>
      <c r="F557" s="77" t="s">
        <v>791</v>
      </c>
      <c r="G557" s="77" t="s">
        <v>1609</v>
      </c>
      <c r="H557" s="77" t="s">
        <v>1610</v>
      </c>
      <c r="I557" s="158"/>
      <c r="J557" s="78" t="s">
        <v>789</v>
      </c>
      <c r="K557" s="78" t="s">
        <v>789</v>
      </c>
      <c r="L557" s="78" t="s">
        <v>789</v>
      </c>
      <c r="M557" s="78" t="s">
        <v>789</v>
      </c>
      <c r="N557" s="78" t="s">
        <v>789</v>
      </c>
      <c r="O557" s="78" t="s">
        <v>789</v>
      </c>
      <c r="P557" s="78" t="s">
        <v>789</v>
      </c>
      <c r="Q557" s="78" t="s">
        <v>789</v>
      </c>
      <c r="R557" s="78" t="s">
        <v>789</v>
      </c>
      <c r="S557" s="78" t="s">
        <v>789</v>
      </c>
      <c r="T557" s="79"/>
      <c r="U557" s="78" t="s">
        <v>789</v>
      </c>
      <c r="V557" s="78" t="s">
        <v>789</v>
      </c>
      <c r="W557" s="78" t="s">
        <v>789</v>
      </c>
      <c r="X557" s="78" t="s">
        <v>789</v>
      </c>
      <c r="Y557" s="78" t="s">
        <v>789</v>
      </c>
      <c r="Z557" s="78" t="s">
        <v>789</v>
      </c>
      <c r="AA557" s="78" t="s">
        <v>789</v>
      </c>
      <c r="AB557" s="78" t="s">
        <v>789</v>
      </c>
      <c r="AC557" s="78" t="s">
        <v>789</v>
      </c>
      <c r="AD557" s="78" t="s">
        <v>789</v>
      </c>
      <c r="AE557" s="79"/>
      <c r="AF557" s="78" t="s">
        <v>789</v>
      </c>
      <c r="AG557" s="78" t="s">
        <v>789</v>
      </c>
      <c r="AH557" s="78" t="s">
        <v>789</v>
      </c>
      <c r="AI557" s="78" t="s">
        <v>789</v>
      </c>
      <c r="AJ557" s="78" t="s">
        <v>789</v>
      </c>
      <c r="AK557" s="78" t="s">
        <v>789</v>
      </c>
      <c r="AL557" s="78" t="s">
        <v>789</v>
      </c>
      <c r="AM557" s="78" t="s">
        <v>789</v>
      </c>
      <c r="AN557" s="78" t="s">
        <v>789</v>
      </c>
      <c r="AO557" s="78" t="s">
        <v>789</v>
      </c>
      <c r="AP557" s="78"/>
      <c r="AQ557" s="79"/>
      <c r="AR557" s="78" t="s">
        <v>789</v>
      </c>
      <c r="AS557" s="78" t="s">
        <v>789</v>
      </c>
      <c r="AT557" s="78" t="s">
        <v>789</v>
      </c>
      <c r="AU557" s="78" t="s">
        <v>789</v>
      </c>
      <c r="AV557" s="78" t="s">
        <v>789</v>
      </c>
      <c r="AW557" s="78" t="s">
        <v>789</v>
      </c>
      <c r="AX557" s="78" t="s">
        <v>789</v>
      </c>
      <c r="AY557" s="79"/>
      <c r="AZ557" s="78" t="s">
        <v>789</v>
      </c>
      <c r="BA557" s="78" t="s">
        <v>789</v>
      </c>
      <c r="BB557" s="78" t="s">
        <v>789</v>
      </c>
      <c r="BC557" s="78" t="s">
        <v>789</v>
      </c>
      <c r="BD557" s="78" t="s">
        <v>789</v>
      </c>
      <c r="BE557" s="78" t="s">
        <v>789</v>
      </c>
      <c r="BF557" s="78" t="s">
        <v>789</v>
      </c>
      <c r="BG557" s="79"/>
      <c r="BH557" s="78" t="s">
        <v>789</v>
      </c>
      <c r="BI557" s="78" t="s">
        <v>789</v>
      </c>
      <c r="BJ557" s="78" t="s">
        <v>789</v>
      </c>
      <c r="BK557" s="78" t="s">
        <v>789</v>
      </c>
      <c r="BL557" s="78" t="s">
        <v>789</v>
      </c>
      <c r="BM557" s="78" t="s">
        <v>789</v>
      </c>
      <c r="BN557" s="79"/>
      <c r="BO557" s="78" t="s">
        <v>789</v>
      </c>
      <c r="BP557" s="78" t="s">
        <v>789</v>
      </c>
      <c r="BQ557" s="78" t="s">
        <v>789</v>
      </c>
      <c r="BR557" s="78" t="s">
        <v>789</v>
      </c>
      <c r="BS557" s="78" t="s">
        <v>789</v>
      </c>
      <c r="BT557" s="78" t="s">
        <v>789</v>
      </c>
      <c r="BU557"/>
      <c r="BV557" s="77"/>
      <c r="BW557" s="77"/>
      <c r="BX557" s="77"/>
      <c r="BY557" s="77"/>
      <c r="BZ557" s="77"/>
      <c r="CA557" s="77"/>
      <c r="CB557" s="77"/>
      <c r="CC557" s="77"/>
      <c r="CD557" s="77"/>
    </row>
    <row r="558" spans="1:82">
      <c r="A558" s="77" t="s">
        <v>2129</v>
      </c>
      <c r="B558" s="77">
        <v>446</v>
      </c>
      <c r="C558" s="77">
        <v>4</v>
      </c>
      <c r="D558" s="77">
        <v>27</v>
      </c>
      <c r="E558" s="77">
        <v>2007</v>
      </c>
      <c r="F558" s="77" t="s">
        <v>792</v>
      </c>
      <c r="G558" s="1029" t="s">
        <v>1609</v>
      </c>
      <c r="H558" s="77" t="s">
        <v>1610</v>
      </c>
      <c r="I558" s="158"/>
      <c r="J558" s="78">
        <v>15135.53279236731</v>
      </c>
      <c r="K558" s="78">
        <v>458.27270288654381</v>
      </c>
      <c r="L558" s="78">
        <v>142.4484177674772</v>
      </c>
      <c r="M558" s="78">
        <v>12611.04332535404</v>
      </c>
      <c r="N558" s="78">
        <v>10914.39824246888</v>
      </c>
      <c r="O558" s="78">
        <v>5680.2577451051457</v>
      </c>
      <c r="P558" s="78">
        <v>4000.627251951385</v>
      </c>
      <c r="Q558" s="78">
        <v>539.32421976398598</v>
      </c>
      <c r="R558" s="78">
        <v>461.06701129875938</v>
      </c>
      <c r="S558" s="78">
        <v>1352.7218332858231</v>
      </c>
      <c r="T558" s="79"/>
      <c r="U558" s="78">
        <v>1796150409</v>
      </c>
      <c r="V558" s="78">
        <v>245399</v>
      </c>
      <c r="W558" s="78">
        <v>1596</v>
      </c>
      <c r="X558" s="78">
        <v>3466525</v>
      </c>
      <c r="Y558" s="78">
        <v>3821714</v>
      </c>
      <c r="Z558" s="78">
        <v>2810542</v>
      </c>
      <c r="AA558" s="78">
        <v>783438</v>
      </c>
      <c r="AB558" s="78">
        <v>8670302</v>
      </c>
      <c r="AC558" s="78">
        <v>83869464</v>
      </c>
      <c r="AD558" s="78">
        <v>1352.721833285824</v>
      </c>
      <c r="AE558" s="79"/>
      <c r="AF558" s="78"/>
      <c r="AG558" s="78"/>
      <c r="AH558" s="78"/>
      <c r="AI558" s="78"/>
      <c r="AJ558" s="78"/>
      <c r="AK558" s="78"/>
      <c r="AL558" s="78"/>
      <c r="AM558" s="78"/>
      <c r="AN558" s="78"/>
      <c r="AO558" s="78"/>
      <c r="AP558" s="78"/>
      <c r="AQ558" s="79"/>
      <c r="AR558" s="78"/>
      <c r="AS558" s="78"/>
      <c r="AT558" s="78"/>
      <c r="AU558" s="78"/>
      <c r="AV558" s="78"/>
      <c r="AW558" s="78"/>
      <c r="AX558" s="78"/>
      <c r="AY558" s="79"/>
      <c r="AZ558" s="78"/>
      <c r="BA558" s="78"/>
      <c r="BB558" s="78"/>
      <c r="BC558" s="78"/>
      <c r="BD558" s="78"/>
      <c r="BE558" s="78"/>
      <c r="BF558" s="78"/>
      <c r="BG558" s="79"/>
      <c r="BH558" s="78" t="s">
        <v>789</v>
      </c>
      <c r="BI558" s="78" t="s">
        <v>789</v>
      </c>
      <c r="BJ558" s="78" t="s">
        <v>789</v>
      </c>
      <c r="BK558" s="78" t="s">
        <v>789</v>
      </c>
      <c r="BL558" s="78" t="s">
        <v>789</v>
      </c>
      <c r="BM558" s="78" t="s">
        <v>789</v>
      </c>
      <c r="BN558" s="79"/>
      <c r="BO558" s="78" t="s">
        <v>789</v>
      </c>
      <c r="BP558" s="78" t="s">
        <v>789</v>
      </c>
      <c r="BQ558" s="78" t="s">
        <v>789</v>
      </c>
      <c r="BR558" s="78" t="s">
        <v>789</v>
      </c>
      <c r="BS558" s="78" t="s">
        <v>789</v>
      </c>
      <c r="BT558" s="78" t="s">
        <v>789</v>
      </c>
      <c r="BU558"/>
      <c r="BV558" s="77"/>
      <c r="BW558" s="77"/>
      <c r="BX558" s="77"/>
      <c r="BY558" s="77"/>
      <c r="BZ558" s="77"/>
      <c r="CA558" s="77"/>
      <c r="CB558" s="77"/>
      <c r="CC558" s="77"/>
      <c r="CD558" s="77"/>
    </row>
    <row r="559" spans="1:82">
      <c r="A559" s="77" t="s">
        <v>2130</v>
      </c>
      <c r="B559" s="77">
        <v>447</v>
      </c>
      <c r="C559" s="77">
        <v>5</v>
      </c>
      <c r="D559" s="77">
        <v>27</v>
      </c>
      <c r="E559" s="77">
        <v>2008</v>
      </c>
      <c r="F559" s="77" t="s">
        <v>793</v>
      </c>
      <c r="G559" s="1029" t="s">
        <v>1609</v>
      </c>
      <c r="H559" s="77" t="s">
        <v>1610</v>
      </c>
      <c r="I559" s="158"/>
      <c r="J559" s="78">
        <v>14409.45471442383</v>
      </c>
      <c r="K559" s="78">
        <v>343.81865063199513</v>
      </c>
      <c r="L559" s="78">
        <v>126.18501647661959</v>
      </c>
      <c r="M559" s="78">
        <v>13030.99378111294</v>
      </c>
      <c r="N559" s="78">
        <v>10596.992772294559</v>
      </c>
      <c r="O559" s="78">
        <v>5468.6273766770028</v>
      </c>
      <c r="P559" s="78">
        <v>3887.780470488738</v>
      </c>
      <c r="Q559" s="78">
        <v>530.983795589387</v>
      </c>
      <c r="R559" s="78">
        <v>444.29610955540522</v>
      </c>
      <c r="S559" s="78">
        <v>1365.4841895145371</v>
      </c>
      <c r="T559" s="79"/>
      <c r="U559" s="78">
        <v>1815800814</v>
      </c>
      <c r="V559" s="78">
        <v>245399</v>
      </c>
      <c r="W559" s="78">
        <v>1596</v>
      </c>
      <c r="X559" s="78">
        <v>3412585</v>
      </c>
      <c r="Y559" s="78">
        <v>3864118</v>
      </c>
      <c r="Z559" s="78">
        <v>2800799</v>
      </c>
      <c r="AA559" s="78">
        <v>762208</v>
      </c>
      <c r="AB559" s="78">
        <v>8676622</v>
      </c>
      <c r="AC559" s="78">
        <v>83921422</v>
      </c>
      <c r="AD559" s="78">
        <v>1365.4841895145371</v>
      </c>
      <c r="AE559" s="79"/>
      <c r="AF559" s="78"/>
      <c r="AG559" s="78"/>
      <c r="AH559" s="78"/>
      <c r="AI559" s="78"/>
      <c r="AJ559" s="78"/>
      <c r="AK559" s="78"/>
      <c r="AL559" s="78"/>
      <c r="AM559" s="78"/>
      <c r="AN559" s="78"/>
      <c r="AO559" s="78"/>
      <c r="AP559" s="78"/>
      <c r="AQ559" s="79"/>
      <c r="AR559" s="78"/>
      <c r="AS559" s="78"/>
      <c r="AT559" s="78"/>
      <c r="AU559" s="78"/>
      <c r="AV559" s="78"/>
      <c r="AW559" s="78"/>
      <c r="AX559" s="78"/>
      <c r="AY559" s="79"/>
      <c r="AZ559" s="78"/>
      <c r="BA559" s="78"/>
      <c r="BB559" s="78"/>
      <c r="BC559" s="78"/>
      <c r="BD559" s="78"/>
      <c r="BE559" s="78"/>
      <c r="BF559" s="78"/>
      <c r="BG559" s="79"/>
      <c r="BH559" s="78" t="s">
        <v>789</v>
      </c>
      <c r="BI559" s="78" t="s">
        <v>789</v>
      </c>
      <c r="BJ559" s="78" t="s">
        <v>789</v>
      </c>
      <c r="BK559" s="78" t="s">
        <v>789</v>
      </c>
      <c r="BL559" s="78" t="s">
        <v>789</v>
      </c>
      <c r="BM559" s="78" t="s">
        <v>789</v>
      </c>
      <c r="BN559" s="79"/>
      <c r="BO559" s="78" t="s">
        <v>789</v>
      </c>
      <c r="BP559" s="78" t="s">
        <v>789</v>
      </c>
      <c r="BQ559" s="78" t="s">
        <v>789</v>
      </c>
      <c r="BR559" s="78" t="s">
        <v>789</v>
      </c>
      <c r="BS559" s="78" t="s">
        <v>789</v>
      </c>
      <c r="BT559" s="78" t="s">
        <v>789</v>
      </c>
      <c r="BU559"/>
      <c r="BV559" s="77"/>
      <c r="BW559" s="77"/>
      <c r="BX559" s="77"/>
      <c r="BY559" s="77"/>
      <c r="BZ559" s="77"/>
      <c r="CA559" s="77"/>
      <c r="CB559" s="77"/>
      <c r="CC559" s="77"/>
      <c r="CD559" s="77"/>
    </row>
    <row r="560" spans="1:82">
      <c r="A560" s="77" t="s">
        <v>2131</v>
      </c>
      <c r="B560" s="77">
        <v>448</v>
      </c>
      <c r="C560" s="77">
        <v>6</v>
      </c>
      <c r="D560" s="77">
        <v>27</v>
      </c>
      <c r="E560" s="77">
        <v>2009</v>
      </c>
      <c r="F560" s="77" t="s">
        <v>177</v>
      </c>
      <c r="G560" s="77" t="s">
        <v>1609</v>
      </c>
      <c r="H560" s="77" t="s">
        <v>1610</v>
      </c>
      <c r="I560" s="158"/>
      <c r="J560" s="78">
        <v>11303.63747949846</v>
      </c>
      <c r="K560" s="78">
        <v>318.75557107937863</v>
      </c>
      <c r="L560" s="78">
        <v>145.21921939307779</v>
      </c>
      <c r="M560" s="78">
        <v>11863.4884194325</v>
      </c>
      <c r="N560" s="78">
        <v>8703.2405764874075</v>
      </c>
      <c r="O560" s="78">
        <v>5503.7063837614414</v>
      </c>
      <c r="P560" s="78">
        <v>3707.8053461709978</v>
      </c>
      <c r="Q560" s="78">
        <v>506.19800301785199</v>
      </c>
      <c r="R560" s="78">
        <v>417.34935191181251</v>
      </c>
      <c r="S560" s="78">
        <v>1166.667945281145</v>
      </c>
      <c r="T560" s="79"/>
      <c r="U560" s="78">
        <v>1480615837</v>
      </c>
      <c r="V560" s="78">
        <v>275127</v>
      </c>
      <c r="W560" s="78">
        <v>3097</v>
      </c>
      <c r="X560" s="78">
        <v>3867681</v>
      </c>
      <c r="Y560" s="78">
        <v>3901462</v>
      </c>
      <c r="Z560" s="78">
        <v>2782258</v>
      </c>
      <c r="AA560" s="78">
        <v>746269</v>
      </c>
      <c r="AB560" s="78">
        <v>8683035</v>
      </c>
      <c r="AC560" s="78">
        <v>76906496</v>
      </c>
      <c r="AD560" s="78">
        <v>1166.667945281145</v>
      </c>
      <c r="AE560" s="79"/>
      <c r="AF560" s="78"/>
      <c r="AG560" s="78"/>
      <c r="AH560" s="78"/>
      <c r="AI560" s="78"/>
      <c r="AJ560" s="78"/>
      <c r="AK560" s="78"/>
      <c r="AL560" s="78"/>
      <c r="AM560" s="78"/>
      <c r="AN560" s="78"/>
      <c r="AO560" s="78"/>
      <c r="AP560" s="78"/>
      <c r="AQ560" s="79"/>
      <c r="AR560" s="78"/>
      <c r="AS560" s="78"/>
      <c r="AT560" s="78"/>
      <c r="AU560" s="78"/>
      <c r="AV560" s="78"/>
      <c r="AW560" s="78"/>
      <c r="AX560" s="78"/>
      <c r="AY560" s="79"/>
      <c r="AZ560" s="78"/>
      <c r="BA560" s="78"/>
      <c r="BB560" s="78"/>
      <c r="BC560" s="78"/>
      <c r="BD560" s="78"/>
      <c r="BE560" s="78"/>
      <c r="BF560" s="78"/>
      <c r="BG560" s="79"/>
      <c r="BH560" s="78">
        <v>0</v>
      </c>
      <c r="BI560" s="78">
        <v>3.13</v>
      </c>
      <c r="BJ560" s="78">
        <v>7673.8459999999995</v>
      </c>
      <c r="BK560" s="78">
        <v>1656.992</v>
      </c>
      <c r="BL560" s="78">
        <v>4112.9980700000006</v>
      </c>
      <c r="BM560" s="78">
        <v>4.13</v>
      </c>
      <c r="BN560" s="79"/>
      <c r="BO560" s="78">
        <v>0</v>
      </c>
      <c r="BP560" s="78">
        <v>1</v>
      </c>
      <c r="BQ560" s="78">
        <v>368</v>
      </c>
      <c r="BR560" s="78">
        <v>27</v>
      </c>
      <c r="BS560" s="78">
        <v>474</v>
      </c>
      <c r="BT560" s="78">
        <v>1</v>
      </c>
      <c r="BU560"/>
      <c r="BV560" s="77">
        <v>11835.22407</v>
      </c>
      <c r="BW560" s="77">
        <v>165.51300000000001</v>
      </c>
      <c r="BX560" s="77">
        <v>1078.201</v>
      </c>
      <c r="BY560" s="77">
        <v>9.2119999999999997</v>
      </c>
      <c r="BZ560" s="77">
        <v>251.19300000000001</v>
      </c>
      <c r="CA560" s="77">
        <v>21.1</v>
      </c>
      <c r="CB560" s="77">
        <v>56</v>
      </c>
      <c r="CC560" s="77">
        <v>34.652999999999999</v>
      </c>
      <c r="CD560" s="77">
        <v>0</v>
      </c>
    </row>
    <row r="561" spans="1:82">
      <c r="A561" s="77" t="s">
        <v>2132</v>
      </c>
      <c r="B561" s="77">
        <v>449</v>
      </c>
      <c r="C561" s="77">
        <v>7</v>
      </c>
      <c r="D561" s="77">
        <v>27</v>
      </c>
      <c r="E561" s="77">
        <v>2010</v>
      </c>
      <c r="F561" s="77" t="s">
        <v>178</v>
      </c>
      <c r="G561" s="77" t="s">
        <v>1609</v>
      </c>
      <c r="H561" s="77" t="s">
        <v>1610</v>
      </c>
      <c r="I561" s="158"/>
      <c r="J561" s="78">
        <v>11898.28438829782</v>
      </c>
      <c r="K561" s="78">
        <v>347.32882870484059</v>
      </c>
      <c r="L561" s="78">
        <v>137.75304309112181</v>
      </c>
      <c r="M561" s="78">
        <v>12806.302766557281</v>
      </c>
      <c r="N561" s="78">
        <v>10132.199007839399</v>
      </c>
      <c r="O561" s="78">
        <v>5470.135828591011</v>
      </c>
      <c r="P561" s="78">
        <v>3745.9370468662651</v>
      </c>
      <c r="Q561" s="78">
        <v>528.18096826716101</v>
      </c>
      <c r="R561" s="78">
        <v>406.05774683923607</v>
      </c>
      <c r="S561" s="78">
        <v>1186.2248795143521</v>
      </c>
      <c r="T561" s="79"/>
      <c r="U561" s="78">
        <v>1571310772</v>
      </c>
      <c r="V561" s="78">
        <v>275127</v>
      </c>
      <c r="W561" s="78">
        <v>3097</v>
      </c>
      <c r="X561" s="78">
        <v>3867681</v>
      </c>
      <c r="Y561" s="78">
        <v>3932806</v>
      </c>
      <c r="Z561" s="78">
        <v>2778137</v>
      </c>
      <c r="AA561" s="78">
        <v>735115</v>
      </c>
      <c r="AB561" s="78">
        <v>8681623</v>
      </c>
      <c r="AC561" s="78">
        <v>70909282</v>
      </c>
      <c r="AD561" s="78">
        <v>1186.224879514353</v>
      </c>
      <c r="AE561" s="79"/>
      <c r="AF561" s="78"/>
      <c r="AG561" s="78"/>
      <c r="AH561" s="78"/>
      <c r="AI561" s="78"/>
      <c r="AJ561" s="78"/>
      <c r="AK561" s="78"/>
      <c r="AL561" s="78"/>
      <c r="AM561" s="78"/>
      <c r="AN561" s="78"/>
      <c r="AO561" s="78"/>
      <c r="AP561" s="78"/>
      <c r="AQ561" s="79"/>
      <c r="AR561" s="78"/>
      <c r="AS561" s="78"/>
      <c r="AT561" s="78"/>
      <c r="AU561" s="78"/>
      <c r="AV561" s="78"/>
      <c r="AW561" s="78"/>
      <c r="AX561" s="78"/>
      <c r="AY561" s="79"/>
      <c r="AZ561" s="78"/>
      <c r="BA561" s="78"/>
      <c r="BB561" s="78"/>
      <c r="BC561" s="78"/>
      <c r="BD561" s="78"/>
      <c r="BE561" s="78"/>
      <c r="BF561" s="78"/>
      <c r="BG561" s="79"/>
      <c r="BH561" s="78">
        <v>0</v>
      </c>
      <c r="BI561" s="78">
        <v>2.823</v>
      </c>
      <c r="BJ561" s="78">
        <v>7862.0249999999996</v>
      </c>
      <c r="BK561" s="78">
        <v>2322.3119999999999</v>
      </c>
      <c r="BL561" s="78">
        <v>3981.6449999999995</v>
      </c>
      <c r="BM561" s="78">
        <v>3.544</v>
      </c>
      <c r="BN561" s="79"/>
      <c r="BO561" s="78">
        <v>0</v>
      </c>
      <c r="BP561" s="78">
        <v>1</v>
      </c>
      <c r="BQ561" s="78">
        <v>380</v>
      </c>
      <c r="BR561" s="78">
        <v>28</v>
      </c>
      <c r="BS561" s="78">
        <v>460</v>
      </c>
      <c r="BT561" s="78">
        <v>1</v>
      </c>
      <c r="BU561"/>
      <c r="BV561" s="77">
        <v>12278.47</v>
      </c>
      <c r="BW561" s="77">
        <v>0</v>
      </c>
      <c r="BX561" s="77">
        <v>1464.037</v>
      </c>
      <c r="BY561" s="77">
        <v>7.08</v>
      </c>
      <c r="BZ561" s="77">
        <v>249.63300000000001</v>
      </c>
      <c r="CA561" s="77">
        <v>11.8</v>
      </c>
      <c r="CB561" s="77">
        <v>106.239</v>
      </c>
      <c r="CC561" s="77">
        <v>55.09</v>
      </c>
      <c r="CD561" s="77">
        <v>0</v>
      </c>
    </row>
    <row r="562" spans="1:82">
      <c r="A562" s="77" t="s">
        <v>2133</v>
      </c>
      <c r="B562" s="77">
        <v>450</v>
      </c>
      <c r="C562" s="77">
        <v>8</v>
      </c>
      <c r="D562" s="77">
        <v>27</v>
      </c>
      <c r="E562" s="77">
        <v>2011</v>
      </c>
      <c r="F562" s="77" t="s">
        <v>179</v>
      </c>
      <c r="G562" s="77" t="s">
        <v>1609</v>
      </c>
      <c r="H562" s="77" t="s">
        <v>1610</v>
      </c>
      <c r="I562" s="158"/>
      <c r="J562" s="78">
        <v>13795.584629256</v>
      </c>
      <c r="K562" s="78">
        <v>552.7592907257665</v>
      </c>
      <c r="L562" s="78">
        <v>121.19461664749841</v>
      </c>
      <c r="M562" s="78">
        <v>16332.56719878182</v>
      </c>
      <c r="N562" s="78">
        <v>12525.609954169569</v>
      </c>
      <c r="O562" s="78">
        <v>5388.6125145222759</v>
      </c>
      <c r="P562" s="78">
        <v>3650.4426342609468</v>
      </c>
      <c r="Q562" s="78">
        <v>609.13202099384</v>
      </c>
      <c r="R562" s="78">
        <v>402.20251102987038</v>
      </c>
      <c r="S562" s="78">
        <v>1288.170278872994</v>
      </c>
      <c r="T562" s="79"/>
      <c r="U562" s="78">
        <v>1649251030</v>
      </c>
      <c r="V562" s="78">
        <v>275127</v>
      </c>
      <c r="W562" s="78">
        <v>3097</v>
      </c>
      <c r="X562" s="78">
        <v>3867681</v>
      </c>
      <c r="Y562" s="78">
        <v>3963932</v>
      </c>
      <c r="Z562" s="78">
        <v>2796189</v>
      </c>
      <c r="AA562" s="78">
        <v>737693</v>
      </c>
      <c r="AB562" s="78">
        <v>8679933</v>
      </c>
      <c r="AC562" s="78">
        <v>70119886</v>
      </c>
      <c r="AD562" s="78">
        <v>1288.1702788729949</v>
      </c>
      <c r="AE562" s="79"/>
      <c r="AF562" s="78"/>
      <c r="AG562" s="78"/>
      <c r="AH562" s="78"/>
      <c r="AI562" s="78"/>
      <c r="AJ562" s="78"/>
      <c r="AK562" s="78"/>
      <c r="AL562" s="78"/>
      <c r="AM562" s="78"/>
      <c r="AN562" s="78"/>
      <c r="AO562" s="78"/>
      <c r="AP562" s="78"/>
      <c r="AQ562" s="79"/>
      <c r="AR562" s="78"/>
      <c r="AS562" s="78"/>
      <c r="AT562" s="78"/>
      <c r="AU562" s="78"/>
      <c r="AV562" s="78"/>
      <c r="AW562" s="78"/>
      <c r="AX562" s="78"/>
      <c r="AY562" s="79"/>
      <c r="AZ562" s="78"/>
      <c r="BA562" s="78"/>
      <c r="BB562" s="78"/>
      <c r="BC562" s="78"/>
      <c r="BD562" s="78"/>
      <c r="BE562" s="78"/>
      <c r="BF562" s="78"/>
      <c r="BG562" s="79"/>
      <c r="BH562" s="78">
        <v>0</v>
      </c>
      <c r="BI562" s="78">
        <v>7.2720000000000002</v>
      </c>
      <c r="BJ562" s="78">
        <v>7907.3329999999996</v>
      </c>
      <c r="BK562" s="78">
        <v>2522.9459999999999</v>
      </c>
      <c r="BL562" s="78">
        <v>4105.7660000000005</v>
      </c>
      <c r="BM562" s="78">
        <v>3.5169999999999999</v>
      </c>
      <c r="BN562" s="79"/>
      <c r="BO562" s="78">
        <v>0</v>
      </c>
      <c r="BP562" s="78">
        <v>2</v>
      </c>
      <c r="BQ562" s="78">
        <v>394</v>
      </c>
      <c r="BR562" s="78">
        <v>29</v>
      </c>
      <c r="BS562" s="78">
        <v>473</v>
      </c>
      <c r="BT562" s="78">
        <v>1</v>
      </c>
      <c r="BU562"/>
      <c r="BV562" s="77">
        <v>12696.508</v>
      </c>
      <c r="BW562" s="77">
        <v>0</v>
      </c>
      <c r="BX562" s="77">
        <v>1465.44</v>
      </c>
      <c r="BY562" s="77">
        <v>3.4809999999999999</v>
      </c>
      <c r="BZ562" s="77">
        <v>233.273</v>
      </c>
      <c r="CA562" s="77">
        <v>14.9</v>
      </c>
      <c r="CB562" s="77">
        <v>103.54900000000001</v>
      </c>
      <c r="CC562" s="77">
        <v>29.683</v>
      </c>
      <c r="CD562" s="77">
        <v>0</v>
      </c>
    </row>
    <row r="563" spans="1:82">
      <c r="A563" s="77" t="s">
        <v>2134</v>
      </c>
      <c r="B563" s="77">
        <v>451</v>
      </c>
      <c r="C563" s="77">
        <v>9</v>
      </c>
      <c r="D563" s="77">
        <v>27</v>
      </c>
      <c r="E563" s="77">
        <v>2012</v>
      </c>
      <c r="F563" s="77" t="s">
        <v>180</v>
      </c>
      <c r="G563" s="77" t="s">
        <v>1609</v>
      </c>
      <c r="H563" s="77" t="s">
        <v>1610</v>
      </c>
      <c r="I563" s="158"/>
      <c r="J563" s="78">
        <v>13784.792342570259</v>
      </c>
      <c r="K563" s="78">
        <v>537.52645288002896</v>
      </c>
      <c r="L563" s="78">
        <v>120.7082225488261</v>
      </c>
      <c r="M563" s="78">
        <v>18267.87583907029</v>
      </c>
      <c r="N563" s="78">
        <v>13570.72473766335</v>
      </c>
      <c r="O563" s="78">
        <v>5377.9663953751615</v>
      </c>
      <c r="P563" s="78">
        <v>3634.917411917218</v>
      </c>
      <c r="Q563" s="78">
        <v>676.58346172916595</v>
      </c>
      <c r="R563" s="78">
        <v>425.88315549642289</v>
      </c>
      <c r="S563" s="78">
        <v>1186.8700370793499</v>
      </c>
      <c r="T563" s="79"/>
      <c r="U563" s="78">
        <v>1602274091</v>
      </c>
      <c r="V563" s="78">
        <v>275127</v>
      </c>
      <c r="W563" s="78">
        <v>3097</v>
      </c>
      <c r="X563" s="78">
        <v>3867681</v>
      </c>
      <c r="Y563" s="78">
        <v>4090596</v>
      </c>
      <c r="Z563" s="78">
        <v>2812799</v>
      </c>
      <c r="AA563" s="78">
        <v>730400</v>
      </c>
      <c r="AB563" s="78">
        <v>8873698</v>
      </c>
      <c r="AC563" s="78">
        <v>72325271</v>
      </c>
      <c r="AD563" s="78">
        <v>1186.8700370793499</v>
      </c>
      <c r="AE563" s="79"/>
      <c r="AF563" s="78"/>
      <c r="AG563" s="78"/>
      <c r="AH563" s="78"/>
      <c r="AI563" s="78"/>
      <c r="AJ563" s="78"/>
      <c r="AK563" s="78"/>
      <c r="AL563" s="78"/>
      <c r="AM563" s="78"/>
      <c r="AN563" s="78"/>
      <c r="AO563" s="78"/>
      <c r="AP563" s="78"/>
      <c r="AQ563" s="79"/>
      <c r="AR563" s="78"/>
      <c r="AS563" s="78"/>
      <c r="AT563" s="78"/>
      <c r="AU563" s="78"/>
      <c r="AV563" s="78"/>
      <c r="AW563" s="78"/>
      <c r="AX563" s="78"/>
      <c r="AY563" s="79"/>
      <c r="AZ563" s="78"/>
      <c r="BA563" s="78"/>
      <c r="BB563" s="78"/>
      <c r="BC563" s="78"/>
      <c r="BD563" s="78"/>
      <c r="BE563" s="78"/>
      <c r="BF563" s="78"/>
      <c r="BG563" s="79"/>
      <c r="BH563" s="78">
        <v>0</v>
      </c>
      <c r="BI563" s="78">
        <v>6.72</v>
      </c>
      <c r="BJ563" s="78">
        <v>8766.3320000000003</v>
      </c>
      <c r="BK563" s="78">
        <v>2782.0369999999998</v>
      </c>
      <c r="BL563" s="78">
        <v>4488.9440000000004</v>
      </c>
      <c r="BM563" s="78">
        <v>4.6500000000000004</v>
      </c>
      <c r="BN563" s="79"/>
      <c r="BO563" s="78">
        <v>0</v>
      </c>
      <c r="BP563" s="78">
        <v>2</v>
      </c>
      <c r="BQ563" s="78">
        <v>393</v>
      </c>
      <c r="BR563" s="78">
        <v>29</v>
      </c>
      <c r="BS563" s="78">
        <v>484</v>
      </c>
      <c r="BT563" s="78">
        <v>1</v>
      </c>
      <c r="BU563"/>
      <c r="BV563" s="77">
        <v>14443.813</v>
      </c>
      <c r="BW563" s="77">
        <v>0</v>
      </c>
      <c r="BX563" s="77">
        <v>1240.048</v>
      </c>
      <c r="BY563" s="77">
        <v>21.283000000000001</v>
      </c>
      <c r="BZ563" s="77">
        <v>210.71799999999999</v>
      </c>
      <c r="CA563" s="77">
        <v>14.3</v>
      </c>
      <c r="CB563" s="77">
        <v>99.534999999999997</v>
      </c>
      <c r="CC563" s="77">
        <v>18.986000000000001</v>
      </c>
      <c r="CD563" s="77">
        <v>0</v>
      </c>
    </row>
    <row r="564" spans="1:82">
      <c r="A564" s="77" t="s">
        <v>2135</v>
      </c>
      <c r="B564" s="77">
        <v>452</v>
      </c>
      <c r="C564" s="77">
        <v>10</v>
      </c>
      <c r="D564" s="77">
        <v>27</v>
      </c>
      <c r="E564" s="77">
        <v>2013</v>
      </c>
      <c r="F564" s="77" t="s">
        <v>181</v>
      </c>
      <c r="G564" s="77" t="s">
        <v>1609</v>
      </c>
      <c r="H564" s="77" t="s">
        <v>1610</v>
      </c>
      <c r="I564" s="158"/>
      <c r="J564" s="78">
        <v>13941.209614944481</v>
      </c>
      <c r="K564" s="78">
        <v>455.77099865652337</v>
      </c>
      <c r="L564" s="78">
        <v>107.09369228345351</v>
      </c>
      <c r="M564" s="78">
        <v>18399.854691041612</v>
      </c>
      <c r="N564" s="78">
        <v>13634.899022703379</v>
      </c>
      <c r="O564" s="78">
        <v>5190.1460711811924</v>
      </c>
      <c r="P564" s="78">
        <v>3641.910028705217</v>
      </c>
      <c r="Q564" s="78">
        <v>686.81043143495299</v>
      </c>
      <c r="R564" s="78">
        <v>416.77382972139623</v>
      </c>
      <c r="S564" s="78">
        <v>1151.5328076072581</v>
      </c>
      <c r="T564" s="79"/>
      <c r="U564" s="78">
        <v>1602446034</v>
      </c>
      <c r="V564" s="78">
        <v>275127</v>
      </c>
      <c r="W564" s="78">
        <v>3097</v>
      </c>
      <c r="X564" s="78">
        <v>3867681</v>
      </c>
      <c r="Y564" s="78">
        <v>4117692</v>
      </c>
      <c r="Z564" s="78">
        <v>2835765</v>
      </c>
      <c r="AA564" s="78">
        <v>729058</v>
      </c>
      <c r="AB564" s="78">
        <v>8878694</v>
      </c>
      <c r="AC564" s="78">
        <v>69089352</v>
      </c>
      <c r="AD564" s="78">
        <v>1151.5328076072581</v>
      </c>
      <c r="AE564" s="79"/>
      <c r="AF564" s="78"/>
      <c r="AG564" s="78"/>
      <c r="AH564" s="78"/>
      <c r="AI564" s="78"/>
      <c r="AJ564" s="78"/>
      <c r="AK564" s="78"/>
      <c r="AL564" s="78"/>
      <c r="AM564" s="78"/>
      <c r="AN564" s="78"/>
      <c r="AO564" s="78"/>
      <c r="AP564" s="78"/>
      <c r="AQ564" s="79"/>
      <c r="AR564" s="78"/>
      <c r="AS564" s="78"/>
      <c r="AT564" s="78"/>
      <c r="AU564" s="78"/>
      <c r="AV564" s="78"/>
      <c r="AW564" s="78"/>
      <c r="AX564" s="78"/>
      <c r="AY564" s="79"/>
      <c r="AZ564" s="78"/>
      <c r="BA564" s="78"/>
      <c r="BB564" s="78"/>
      <c r="BC564" s="78"/>
      <c r="BD564" s="78"/>
      <c r="BE564" s="78"/>
      <c r="BF564" s="78"/>
      <c r="BG564" s="79"/>
      <c r="BH564" s="78">
        <v>0</v>
      </c>
      <c r="BI564" s="78">
        <v>3.2530000000000001</v>
      </c>
      <c r="BJ564" s="78">
        <v>8949.5509999999995</v>
      </c>
      <c r="BK564" s="78">
        <v>2654.6959999999999</v>
      </c>
      <c r="BL564" s="78">
        <v>4943.7542000000003</v>
      </c>
      <c r="BM564" s="78">
        <v>5.0949999999999998</v>
      </c>
      <c r="BN564" s="79"/>
      <c r="BO564" s="78">
        <v>0</v>
      </c>
      <c r="BP564" s="78">
        <v>1</v>
      </c>
      <c r="BQ564" s="78">
        <v>395</v>
      </c>
      <c r="BR564" s="78">
        <v>25</v>
      </c>
      <c r="BS564" s="78">
        <v>477</v>
      </c>
      <c r="BT564" s="78">
        <v>1</v>
      </c>
      <c r="BU564"/>
      <c r="BV564" s="77">
        <v>14835.930200000001</v>
      </c>
      <c r="BW564" s="77">
        <v>1.2589999999999999</v>
      </c>
      <c r="BX564" s="77">
        <v>1363.5070000000001</v>
      </c>
      <c r="BY564" s="77">
        <v>17.058</v>
      </c>
      <c r="BZ564" s="77">
        <v>195.095</v>
      </c>
      <c r="CA564" s="77">
        <v>15.939</v>
      </c>
      <c r="CB564" s="77">
        <v>116.735</v>
      </c>
      <c r="CC564" s="77">
        <v>10.826000000000001</v>
      </c>
      <c r="CD564" s="77">
        <v>0</v>
      </c>
    </row>
    <row r="565" spans="1:82">
      <c r="A565" s="77" t="s">
        <v>2136</v>
      </c>
      <c r="B565" s="77">
        <v>453</v>
      </c>
      <c r="C565" s="77">
        <v>11</v>
      </c>
      <c r="D565" s="77">
        <v>27</v>
      </c>
      <c r="E565" s="77">
        <v>2014</v>
      </c>
      <c r="F565" s="77" t="s">
        <v>182</v>
      </c>
      <c r="G565" s="77" t="s">
        <v>1609</v>
      </c>
      <c r="H565" s="77" t="s">
        <v>1610</v>
      </c>
      <c r="I565" s="158"/>
      <c r="J565" s="78">
        <v>13514.857207778579</v>
      </c>
      <c r="K565" s="78">
        <v>471.87598928350991</v>
      </c>
      <c r="L565" s="78">
        <v>238.05369957587891</v>
      </c>
      <c r="M565" s="78">
        <v>18169.638304748922</v>
      </c>
      <c r="N565" s="78">
        <v>13230.34788049266</v>
      </c>
      <c r="O565" s="78">
        <v>4945.034254580587</v>
      </c>
      <c r="P565" s="78">
        <v>3645.8363895818484</v>
      </c>
      <c r="Q565" s="78">
        <v>658.22458839681701</v>
      </c>
      <c r="R565" s="78">
        <v>413.15845438368268</v>
      </c>
      <c r="S565" s="78">
        <v>1188.2235860220071</v>
      </c>
      <c r="T565" s="79"/>
      <c r="U565" s="78">
        <v>1652916463</v>
      </c>
      <c r="V565" s="78">
        <v>237285</v>
      </c>
      <c r="W565" s="78">
        <v>2595</v>
      </c>
      <c r="X565" s="78">
        <v>3836290</v>
      </c>
      <c r="Y565" s="78">
        <v>4147504</v>
      </c>
      <c r="Z565" s="78">
        <v>2845641</v>
      </c>
      <c r="AA565" s="78">
        <v>726070</v>
      </c>
      <c r="AB565" s="78">
        <v>8868870</v>
      </c>
      <c r="AC565" s="78">
        <v>68705383.000000015</v>
      </c>
      <c r="AD565" s="78">
        <v>1188.2235860220071</v>
      </c>
      <c r="AE565" s="79"/>
      <c r="AF565" s="78"/>
      <c r="AG565" s="78"/>
      <c r="AH565" s="78"/>
      <c r="AI565" s="78"/>
      <c r="AJ565" s="78"/>
      <c r="AK565" s="78"/>
      <c r="AL565" s="78"/>
      <c r="AM565" s="78"/>
      <c r="AN565" s="78"/>
      <c r="AO565" s="78"/>
      <c r="AP565" s="78"/>
      <c r="AQ565" s="79"/>
      <c r="AR565" s="78">
        <v>82277</v>
      </c>
      <c r="AS565" s="78">
        <v>6977</v>
      </c>
      <c r="AT565" s="78">
        <v>0</v>
      </c>
      <c r="AU565" s="78">
        <v>3</v>
      </c>
      <c r="AV565" s="78">
        <v>0</v>
      </c>
      <c r="AW565" s="78">
        <v>12</v>
      </c>
      <c r="AX565" s="78"/>
      <c r="AY565" s="79"/>
      <c r="AZ565" s="78">
        <v>299346.09999999998</v>
      </c>
      <c r="BA565" s="78">
        <v>314806.49999999988</v>
      </c>
      <c r="BB565" s="78">
        <v>0</v>
      </c>
      <c r="BC565" s="78">
        <v>333</v>
      </c>
      <c r="BD565" s="78">
        <v>0</v>
      </c>
      <c r="BE565" s="78">
        <v>87633.600000000006</v>
      </c>
      <c r="BF565" s="78"/>
      <c r="BG565" s="79"/>
      <c r="BH565" s="78">
        <v>0</v>
      </c>
      <c r="BI565" s="78">
        <v>3.0680000000000001</v>
      </c>
      <c r="BJ565" s="78">
        <v>8910.991</v>
      </c>
      <c r="BK565" s="78">
        <v>2675.4250000000002</v>
      </c>
      <c r="BL565" s="78">
        <v>4670.8550000000005</v>
      </c>
      <c r="BM565" s="78">
        <v>5.0759999999999996</v>
      </c>
      <c r="BN565" s="79"/>
      <c r="BO565" s="78">
        <v>0</v>
      </c>
      <c r="BP565" s="78">
        <v>1</v>
      </c>
      <c r="BQ565" s="78">
        <v>398</v>
      </c>
      <c r="BR565" s="78">
        <v>25</v>
      </c>
      <c r="BS565" s="78">
        <v>467</v>
      </c>
      <c r="BT565" s="78">
        <v>1</v>
      </c>
      <c r="BU565"/>
      <c r="BV565" s="77">
        <v>14783.575000000001</v>
      </c>
      <c r="BW565" s="77">
        <v>2.5859999999999999</v>
      </c>
      <c r="BX565" s="77">
        <v>1013.65</v>
      </c>
      <c r="BY565" s="77">
        <v>28.382999999999999</v>
      </c>
      <c r="BZ565" s="77">
        <v>197.815</v>
      </c>
      <c r="CA565" s="77">
        <v>16.803000000000001</v>
      </c>
      <c r="CB565" s="77">
        <v>198.26900000000001</v>
      </c>
      <c r="CC565" s="77">
        <v>24.334</v>
      </c>
      <c r="CD565" s="77">
        <v>0</v>
      </c>
    </row>
    <row r="566" spans="1:82">
      <c r="A566" s="77" t="s">
        <v>2137</v>
      </c>
      <c r="B566" s="77">
        <v>454</v>
      </c>
      <c r="C566" s="77">
        <v>12</v>
      </c>
      <c r="D566" s="77">
        <v>27</v>
      </c>
      <c r="E566" s="77">
        <v>2015</v>
      </c>
      <c r="F566" s="77" t="s">
        <v>183</v>
      </c>
      <c r="G566" s="77" t="s">
        <v>1609</v>
      </c>
      <c r="H566" s="77" t="s">
        <v>1610</v>
      </c>
      <c r="I566" s="158"/>
      <c r="J566" s="78">
        <v>12940.38589469683</v>
      </c>
      <c r="K566" s="78">
        <v>450.83546312749132</v>
      </c>
      <c r="L566" s="78">
        <v>267.53004602247921</v>
      </c>
      <c r="M566" s="78">
        <v>16655.3179450473</v>
      </c>
      <c r="N566" s="78">
        <v>12426.17452348247</v>
      </c>
      <c r="O566" s="78">
        <v>4915.7942647382024</v>
      </c>
      <c r="P566" s="78">
        <v>3639.5104707363225</v>
      </c>
      <c r="Q566" s="78">
        <v>644.11475135076</v>
      </c>
      <c r="R566" s="78">
        <v>395.04552149942992</v>
      </c>
      <c r="S566" s="78">
        <v>1139.2232627553799</v>
      </c>
      <c r="T566" s="79"/>
      <c r="U566" s="78">
        <v>1668589908</v>
      </c>
      <c r="V566" s="78">
        <v>237285</v>
      </c>
      <c r="W566" s="78">
        <v>2595</v>
      </c>
      <c r="X566" s="78">
        <v>3836290</v>
      </c>
      <c r="Y566" s="78">
        <v>4186316</v>
      </c>
      <c r="Z566" s="78">
        <v>2856039</v>
      </c>
      <c r="AA566" s="78">
        <v>724238</v>
      </c>
      <c r="AB566" s="78">
        <v>8865502</v>
      </c>
      <c r="AC566" s="78">
        <v>67526586</v>
      </c>
      <c r="AD566" s="78">
        <v>1139.2232627553799</v>
      </c>
      <c r="AE566" s="79"/>
      <c r="AF566" s="78">
        <v>13565313528.43487</v>
      </c>
      <c r="AG566" s="78">
        <v>379473439.46186948</v>
      </c>
      <c r="AH566" s="78">
        <v>54420638.954915002</v>
      </c>
      <c r="AI566" s="78">
        <v>23951136575.499489</v>
      </c>
      <c r="AJ566" s="78">
        <v>18953167578.247871</v>
      </c>
      <c r="AK566" s="78"/>
      <c r="AL566" s="78"/>
      <c r="AM566" s="78">
        <v>1214979859.717829</v>
      </c>
      <c r="AN566" s="78"/>
      <c r="AO566" s="78"/>
      <c r="AP566" s="78">
        <v>58118491620.316841</v>
      </c>
      <c r="AQ566" s="79"/>
      <c r="AR566" s="78">
        <v>90773</v>
      </c>
      <c r="AS566" s="78">
        <v>9030</v>
      </c>
      <c r="AT566" s="78">
        <v>0</v>
      </c>
      <c r="AU566" s="78">
        <v>3</v>
      </c>
      <c r="AV566" s="78">
        <v>0</v>
      </c>
      <c r="AW566" s="78">
        <v>14</v>
      </c>
      <c r="AX566" s="78"/>
      <c r="AY566" s="79"/>
      <c r="AZ566" s="78">
        <v>334737.69999999978</v>
      </c>
      <c r="BA566" s="78">
        <v>394272.4</v>
      </c>
      <c r="BB566" s="78">
        <v>0</v>
      </c>
      <c r="BC566" s="78">
        <v>333</v>
      </c>
      <c r="BD566" s="78">
        <v>0</v>
      </c>
      <c r="BE566" s="78">
        <v>93633.600000000006</v>
      </c>
      <c r="BF566" s="78"/>
      <c r="BG566" s="79"/>
      <c r="BH566" s="78">
        <v>0</v>
      </c>
      <c r="BI566" s="78">
        <v>7.9619999999999997</v>
      </c>
      <c r="BJ566" s="78">
        <v>9118.0509999999995</v>
      </c>
      <c r="BK566" s="78">
        <v>2523.61</v>
      </c>
      <c r="BL566" s="78">
        <v>4992.2980000000007</v>
      </c>
      <c r="BM566" s="78">
        <v>5.1559999999999997</v>
      </c>
      <c r="BN566" s="79"/>
      <c r="BO566" s="78">
        <v>0</v>
      </c>
      <c r="BP566" s="78">
        <v>2</v>
      </c>
      <c r="BQ566" s="78">
        <v>389</v>
      </c>
      <c r="BR566" s="78">
        <v>26</v>
      </c>
      <c r="BS566" s="78">
        <v>467</v>
      </c>
      <c r="BT566" s="78">
        <v>1</v>
      </c>
      <c r="BU566"/>
      <c r="BV566" s="77">
        <v>14681.833000000001</v>
      </c>
      <c r="BW566" s="77">
        <v>1.927</v>
      </c>
      <c r="BX566" s="77">
        <v>1366.048</v>
      </c>
      <c r="BY566" s="77">
        <v>15.256</v>
      </c>
      <c r="BZ566" s="77">
        <v>191.221</v>
      </c>
      <c r="CA566" s="77">
        <v>19.984999999999999</v>
      </c>
      <c r="CB566" s="77">
        <v>321.71199999999999</v>
      </c>
      <c r="CC566" s="77">
        <v>39.902999999999999</v>
      </c>
      <c r="CD566" s="77">
        <v>9.1920000000000002</v>
      </c>
    </row>
    <row r="567" spans="1:82">
      <c r="A567" s="77" t="s">
        <v>2138</v>
      </c>
      <c r="B567" s="77">
        <v>455</v>
      </c>
      <c r="C567" s="77">
        <v>13</v>
      </c>
      <c r="D567" s="77">
        <v>27</v>
      </c>
      <c r="E567" s="77">
        <v>2016</v>
      </c>
      <c r="F567" s="77" t="s">
        <v>156</v>
      </c>
      <c r="G567" s="77" t="s">
        <v>1609</v>
      </c>
      <c r="H567" s="77" t="s">
        <v>1610</v>
      </c>
      <c r="I567" s="158"/>
      <c r="J567" s="78">
        <v>12925.729093741551</v>
      </c>
      <c r="K567" s="78">
        <v>439.1091067422613</v>
      </c>
      <c r="L567" s="78">
        <v>255.74871866960072</v>
      </c>
      <c r="M567" s="78">
        <v>15188.808674469314</v>
      </c>
      <c r="N567" s="78">
        <v>12535.389600753295</v>
      </c>
      <c r="O567" s="78">
        <v>4883.0541341074249</v>
      </c>
      <c r="P567" s="78">
        <v>3569.4746450235084</v>
      </c>
      <c r="Q567" s="78">
        <v>625.90126498659401</v>
      </c>
      <c r="R567" s="78">
        <v>417.06716958278537</v>
      </c>
      <c r="S567" s="78">
        <v>1172.1305735786384</v>
      </c>
      <c r="T567" s="79"/>
      <c r="U567" s="78">
        <v>1581964963</v>
      </c>
      <c r="V567" s="78">
        <v>237285</v>
      </c>
      <c r="W567" s="78">
        <v>2595</v>
      </c>
      <c r="X567" s="78">
        <v>3836290</v>
      </c>
      <c r="Y567" s="78">
        <v>4223735</v>
      </c>
      <c r="Z567" s="78">
        <v>2871892</v>
      </c>
      <c r="AA567" s="78">
        <v>734653</v>
      </c>
      <c r="AB567" s="78">
        <v>8861437</v>
      </c>
      <c r="AC567" s="78">
        <v>71230967.172377512</v>
      </c>
      <c r="AD567" s="78">
        <v>1172.130573578638</v>
      </c>
      <c r="AE567" s="79"/>
      <c r="AF567" s="78">
        <v>13495680752.47261</v>
      </c>
      <c r="AG567" s="78">
        <v>344418740.4677518</v>
      </c>
      <c r="AH567" s="78">
        <v>38689649.81732972</v>
      </c>
      <c r="AI567" s="78">
        <v>23311454706.442982</v>
      </c>
      <c r="AJ567" s="78">
        <v>18065352353.19257</v>
      </c>
      <c r="AK567" s="78"/>
      <c r="AL567" s="78"/>
      <c r="AM567" s="78">
        <v>1215366255.8529079</v>
      </c>
      <c r="AN567" s="78"/>
      <c r="AO567" s="78"/>
      <c r="AP567" s="78">
        <v>56470962458.246155</v>
      </c>
      <c r="AQ567" s="79"/>
      <c r="AR567" s="78">
        <v>97759</v>
      </c>
      <c r="AS567" s="78">
        <v>10281</v>
      </c>
      <c r="AT567" s="78">
        <v>0</v>
      </c>
      <c r="AU567" s="78">
        <v>3</v>
      </c>
      <c r="AV567" s="78">
        <v>0</v>
      </c>
      <c r="AW567" s="78">
        <v>18</v>
      </c>
      <c r="AX567" s="78"/>
      <c r="AY567" s="79"/>
      <c r="AZ567" s="78">
        <v>364759.7</v>
      </c>
      <c r="BA567" s="78">
        <v>434860.99999999988</v>
      </c>
      <c r="BB567" s="78">
        <v>0</v>
      </c>
      <c r="BC567" s="78">
        <v>324</v>
      </c>
      <c r="BD567" s="78">
        <v>0</v>
      </c>
      <c r="BE567" s="78">
        <v>103403.6</v>
      </c>
      <c r="BF567" s="78"/>
      <c r="BG567" s="79"/>
      <c r="BH567" s="78">
        <v>0</v>
      </c>
      <c r="BI567" s="78">
        <v>7.2590000000000003</v>
      </c>
      <c r="BJ567" s="78">
        <v>8853.9269999999997</v>
      </c>
      <c r="BK567" s="78">
        <v>1502.951</v>
      </c>
      <c r="BL567" s="78">
        <v>5026.7490000000007</v>
      </c>
      <c r="BM567" s="78">
        <v>4.976</v>
      </c>
      <c r="BN567" s="79"/>
      <c r="BO567" s="78">
        <v>0</v>
      </c>
      <c r="BP567" s="78">
        <v>2</v>
      </c>
      <c r="BQ567" s="78">
        <v>395</v>
      </c>
      <c r="BR567" s="78">
        <v>24</v>
      </c>
      <c r="BS567" s="78">
        <v>489</v>
      </c>
      <c r="BT567" s="78">
        <v>1</v>
      </c>
      <c r="BU567"/>
      <c r="BV567" s="77">
        <v>13696.814</v>
      </c>
      <c r="BW567" s="77">
        <v>2.7690000000000001</v>
      </c>
      <c r="BX567" s="77">
        <v>1351.403</v>
      </c>
      <c r="BY567" s="77">
        <v>13.132999999999999</v>
      </c>
      <c r="BZ567" s="77">
        <v>157.077</v>
      </c>
      <c r="CA567" s="77">
        <v>19.963000000000001</v>
      </c>
      <c r="CB567" s="77">
        <v>131.208</v>
      </c>
      <c r="CC567" s="77">
        <v>13.077</v>
      </c>
      <c r="CD567" s="77">
        <v>10.417999999999999</v>
      </c>
    </row>
    <row r="568" spans="1:82">
      <c r="A568" s="77" t="s">
        <v>2139</v>
      </c>
      <c r="B568" s="77">
        <v>456</v>
      </c>
      <c r="C568" s="77">
        <v>14</v>
      </c>
      <c r="D568" s="77">
        <v>27</v>
      </c>
      <c r="E568" s="77">
        <v>2017</v>
      </c>
      <c r="F568" s="77" t="s">
        <v>157</v>
      </c>
      <c r="G568" s="77" t="s">
        <v>1609</v>
      </c>
      <c r="H568" s="77" t="s">
        <v>1610</v>
      </c>
      <c r="I568" s="158"/>
      <c r="J568" s="78">
        <v>11634.893128233576</v>
      </c>
      <c r="K568" s="78">
        <v>432.02619358581052</v>
      </c>
      <c r="L568" s="78">
        <v>216.63257908037792</v>
      </c>
      <c r="M568" s="78">
        <v>13641.341919463795</v>
      </c>
      <c r="N568" s="78">
        <v>11795.745195591573</v>
      </c>
      <c r="O568" s="78">
        <v>4825.072277831985</v>
      </c>
      <c r="P568" s="78">
        <v>3546.4094710560516</v>
      </c>
      <c r="Q568" s="78">
        <v>604.91941957921199</v>
      </c>
      <c r="R568" s="78">
        <v>412.04775317071704</v>
      </c>
      <c r="S568" s="78">
        <v>1199.9380440533876</v>
      </c>
      <c r="T568" s="79"/>
      <c r="U568" s="78">
        <v>1699571197</v>
      </c>
      <c r="V568" s="78">
        <v>237285</v>
      </c>
      <c r="W568" s="78">
        <v>2595</v>
      </c>
      <c r="X568" s="78">
        <v>3836290</v>
      </c>
      <c r="Y568" s="78">
        <v>4261381</v>
      </c>
      <c r="Z568" s="78">
        <v>2884865</v>
      </c>
      <c r="AA568" s="78">
        <v>734559</v>
      </c>
      <c r="AB568" s="78">
        <v>8856444</v>
      </c>
      <c r="AC568" s="78">
        <v>71770060.999999985</v>
      </c>
      <c r="AD568" s="78">
        <v>1199.938044053388</v>
      </c>
      <c r="AE568" s="79"/>
      <c r="AF568" s="78">
        <v>13650160009.641171</v>
      </c>
      <c r="AG568" s="78">
        <v>362892966.31806678</v>
      </c>
      <c r="AH568" s="78">
        <v>45378355.792952217</v>
      </c>
      <c r="AI568" s="78">
        <v>23849603211.797081</v>
      </c>
      <c r="AJ568" s="78">
        <v>19537609583.132622</v>
      </c>
      <c r="AK568" s="78"/>
      <c r="AL568" s="78"/>
      <c r="AM568" s="78">
        <v>1216582099.4412861</v>
      </c>
      <c r="AN568" s="78"/>
      <c r="AO568" s="78"/>
      <c r="AP568" s="78">
        <v>58662226226.123177</v>
      </c>
      <c r="AQ568" s="79"/>
      <c r="AR568" s="78">
        <v>102888</v>
      </c>
      <c r="AS568" s="78">
        <v>11260</v>
      </c>
      <c r="AT568" s="78">
        <v>0</v>
      </c>
      <c r="AU568" s="78">
        <v>3</v>
      </c>
      <c r="AV568" s="78">
        <v>0</v>
      </c>
      <c r="AW568" s="78">
        <v>23</v>
      </c>
      <c r="AX568" s="78"/>
      <c r="AY568" s="79"/>
      <c r="AZ568" s="78">
        <v>387229.4</v>
      </c>
      <c r="BA568" s="78">
        <v>485502.50000000012</v>
      </c>
      <c r="BB568" s="78">
        <v>0</v>
      </c>
      <c r="BC568" s="78">
        <v>324</v>
      </c>
      <c r="BD568" s="78">
        <v>0</v>
      </c>
      <c r="BE568" s="78">
        <v>115123.6</v>
      </c>
      <c r="BF568" s="78"/>
      <c r="BG568" s="79"/>
      <c r="BH568" s="78">
        <v>0</v>
      </c>
      <c r="BI568" s="78">
        <v>6.7069999999999999</v>
      </c>
      <c r="BJ568" s="78">
        <v>8905.5049999999992</v>
      </c>
      <c r="BK568" s="78">
        <v>2640.6010000000001</v>
      </c>
      <c r="BL568" s="78">
        <v>5063.5606500000004</v>
      </c>
      <c r="BM568" s="78">
        <v>4.9249999999999998</v>
      </c>
      <c r="BN568" s="79"/>
      <c r="BO568" s="78">
        <v>0</v>
      </c>
      <c r="BP568" s="78">
        <v>2</v>
      </c>
      <c r="BQ568" s="78">
        <v>390</v>
      </c>
      <c r="BR568" s="78">
        <v>25</v>
      </c>
      <c r="BS568" s="78">
        <v>491</v>
      </c>
      <c r="BT568" s="78">
        <v>1</v>
      </c>
      <c r="BU568"/>
      <c r="BV568" s="77">
        <v>14881.82</v>
      </c>
      <c r="BW568" s="77">
        <v>2.887</v>
      </c>
      <c r="BX568" s="77">
        <v>1336.5044700000001</v>
      </c>
      <c r="BY568" s="77">
        <v>12.898</v>
      </c>
      <c r="BZ568" s="77">
        <v>174.39117999999999</v>
      </c>
      <c r="CA568" s="77">
        <v>24.925000000000001</v>
      </c>
      <c r="CB568" s="77">
        <v>156.75</v>
      </c>
      <c r="CC568" s="77">
        <v>15.238</v>
      </c>
      <c r="CD568" s="77">
        <v>15.885</v>
      </c>
    </row>
    <row r="569" spans="1:82">
      <c r="A569" s="77" t="s">
        <v>2140</v>
      </c>
      <c r="B569" s="77">
        <v>457</v>
      </c>
      <c r="C569" s="77">
        <v>15</v>
      </c>
      <c r="D569" s="77">
        <v>27</v>
      </c>
      <c r="E569" s="77">
        <v>2018</v>
      </c>
      <c r="F569" s="77" t="s">
        <v>184</v>
      </c>
      <c r="G569" s="77" t="s">
        <v>1609</v>
      </c>
      <c r="H569" s="77" t="s">
        <v>1610</v>
      </c>
      <c r="I569" s="158"/>
      <c r="J569" s="78">
        <v>10488.7600782591</v>
      </c>
      <c r="K569" s="78">
        <v>388.23213460652045</v>
      </c>
      <c r="L569" s="78">
        <v>200.6109501936694</v>
      </c>
      <c r="M569" s="78">
        <v>11900.77654896977</v>
      </c>
      <c r="N569" s="78">
        <v>9564.3039556832173</v>
      </c>
      <c r="O569" s="78">
        <v>4751.2543448796669</v>
      </c>
      <c r="P569" s="78">
        <v>3536.7804326558994</v>
      </c>
      <c r="Q569" s="78">
        <v>560.85686781971594</v>
      </c>
      <c r="R569" s="78">
        <v>418.12359155024348</v>
      </c>
      <c r="S569" s="78">
        <v>1327.2932531162812</v>
      </c>
      <c r="T569" s="79"/>
      <c r="U569" s="78">
        <v>1756148925</v>
      </c>
      <c r="V569" s="78">
        <v>237285</v>
      </c>
      <c r="W569" s="78">
        <v>2595</v>
      </c>
      <c r="X569" s="78">
        <v>3836290</v>
      </c>
      <c r="Y569" s="78">
        <v>4300161</v>
      </c>
      <c r="Z569" s="78">
        <v>2895123</v>
      </c>
      <c r="AA569" s="78">
        <v>739930</v>
      </c>
      <c r="AB569" s="78">
        <v>8848998</v>
      </c>
      <c r="AC569" s="78">
        <v>72542920</v>
      </c>
      <c r="AD569" s="78">
        <v>1327.293253116281</v>
      </c>
      <c r="AE569" s="79"/>
      <c r="AF569" s="78">
        <v>13504392550.3755</v>
      </c>
      <c r="AG569" s="78">
        <v>331961258.19886023</v>
      </c>
      <c r="AH569" s="78">
        <v>43573028.005108893</v>
      </c>
      <c r="AI569" s="78">
        <v>23032017110.613129</v>
      </c>
      <c r="AJ569" s="78">
        <v>17620540578.640511</v>
      </c>
      <c r="AK569" s="78"/>
      <c r="AL569" s="78"/>
      <c r="AM569" s="78">
        <v>1218074403.385159</v>
      </c>
      <c r="AN569" s="78"/>
      <c r="AO569" s="78"/>
      <c r="AP569" s="78">
        <v>55750558929.218269</v>
      </c>
      <c r="AQ569" s="79"/>
      <c r="AR569" s="78">
        <v>108792</v>
      </c>
      <c r="AS569" s="78">
        <v>12208</v>
      </c>
      <c r="AT569" s="78">
        <v>0</v>
      </c>
      <c r="AU569" s="78">
        <v>4</v>
      </c>
      <c r="AV569" s="78">
        <v>0</v>
      </c>
      <c r="AW569" s="78">
        <v>24</v>
      </c>
      <c r="AX569" s="78"/>
      <c r="AY569" s="79"/>
      <c r="AZ569" s="78">
        <v>413509.89999999711</v>
      </c>
      <c r="BA569" s="78">
        <v>525878.1</v>
      </c>
      <c r="BB569" s="78">
        <v>0</v>
      </c>
      <c r="BC569" s="78">
        <v>414</v>
      </c>
      <c r="BD569" s="78">
        <v>0</v>
      </c>
      <c r="BE569" s="78">
        <v>118390.902</v>
      </c>
      <c r="BF569" s="78"/>
      <c r="BG569" s="79"/>
      <c r="BH569" s="78">
        <v>0</v>
      </c>
      <c r="BI569" s="78">
        <v>5.3949999999999996</v>
      </c>
      <c r="BJ569" s="78">
        <v>7798.7879999999996</v>
      </c>
      <c r="BK569" s="78">
        <v>2674.7689999999998</v>
      </c>
      <c r="BL569" s="78">
        <v>4734.0792200000005</v>
      </c>
      <c r="BM569" s="78">
        <v>0</v>
      </c>
      <c r="BN569" s="79"/>
      <c r="BO569" s="78">
        <v>0</v>
      </c>
      <c r="BP569" s="78">
        <v>2</v>
      </c>
      <c r="BQ569" s="78">
        <v>389</v>
      </c>
      <c r="BR569" s="78">
        <v>25</v>
      </c>
      <c r="BS569" s="78">
        <v>476</v>
      </c>
      <c r="BT569" s="78">
        <v>0</v>
      </c>
      <c r="BU569"/>
      <c r="BV569" s="77">
        <v>13346.053</v>
      </c>
      <c r="BW569" s="77">
        <v>0.84899999999999998</v>
      </c>
      <c r="BX569" s="77">
        <v>1444.664</v>
      </c>
      <c r="BY569" s="77">
        <v>13.56</v>
      </c>
      <c r="BZ569" s="77">
        <v>181.56422000000001</v>
      </c>
      <c r="CA569" s="77">
        <v>20.777000000000001</v>
      </c>
      <c r="CB569" s="77">
        <v>170.322</v>
      </c>
      <c r="CC569" s="77">
        <v>19.849</v>
      </c>
      <c r="CD569" s="77">
        <v>15.393000000000001</v>
      </c>
    </row>
    <row r="570" spans="1:82">
      <c r="A570" s="77" t="s">
        <v>2141</v>
      </c>
      <c r="B570" s="77">
        <v>458</v>
      </c>
      <c r="C570" s="77">
        <v>16</v>
      </c>
      <c r="D570" s="77">
        <v>27</v>
      </c>
      <c r="E570" s="77">
        <v>2019</v>
      </c>
      <c r="F570" s="77" t="s">
        <v>159</v>
      </c>
      <c r="G570" s="77" t="s">
        <v>1609</v>
      </c>
      <c r="H570" s="77" t="s">
        <v>1610</v>
      </c>
      <c r="I570" s="158"/>
      <c r="J570" s="78">
        <v>9853.1595536915556</v>
      </c>
      <c r="K570" s="78">
        <v>348.56109255604287</v>
      </c>
      <c r="L570" s="78">
        <v>202.3230568953048</v>
      </c>
      <c r="M570" s="78">
        <v>11338.088962221302</v>
      </c>
      <c r="N570" s="78">
        <v>8410.8396015351846</v>
      </c>
      <c r="O570" s="78">
        <v>4626.4248607155059</v>
      </c>
      <c r="P570" s="78">
        <v>3530.7047862800018</v>
      </c>
      <c r="Q570" s="78">
        <v>546.11291873404002</v>
      </c>
      <c r="R570" s="78">
        <v>422.65709222514431</v>
      </c>
      <c r="S570" s="78">
        <v>1340.4234459381069</v>
      </c>
      <c r="T570" s="79"/>
      <c r="U570" s="78">
        <v>1693835597</v>
      </c>
      <c r="V570" s="78">
        <v>237285</v>
      </c>
      <c r="W570" s="78">
        <v>2595</v>
      </c>
      <c r="X570" s="78">
        <v>3836290</v>
      </c>
      <c r="Y570" s="78">
        <v>4348468</v>
      </c>
      <c r="Z570" s="78">
        <v>2896452</v>
      </c>
      <c r="AA570" s="78">
        <v>733130</v>
      </c>
      <c r="AB570" s="78">
        <v>8849635</v>
      </c>
      <c r="AC570" s="78">
        <v>74530515.000000015</v>
      </c>
      <c r="AD570" s="78">
        <v>1340.4234459381071</v>
      </c>
      <c r="AE570" s="79"/>
      <c r="AF570" s="78">
        <v>12916740210.682739</v>
      </c>
      <c r="AG570" s="78">
        <v>313635895.85430282</v>
      </c>
      <c r="AH570" s="78">
        <v>46238885.557781056</v>
      </c>
      <c r="AI570" s="78">
        <v>23207655541.397392</v>
      </c>
      <c r="AJ570" s="78">
        <v>16087838013.404131</v>
      </c>
      <c r="AK570" s="78">
        <v>0</v>
      </c>
      <c r="AL570" s="78">
        <v>0</v>
      </c>
      <c r="AM570" s="78">
        <v>1205253666.9833884</v>
      </c>
      <c r="AN570" s="78">
        <v>0</v>
      </c>
      <c r="AO570" s="78">
        <v>0</v>
      </c>
      <c r="AP570" s="78">
        <v>53777362213.879738</v>
      </c>
      <c r="AQ570" s="79"/>
      <c r="AR570" s="78">
        <v>114758</v>
      </c>
      <c r="AS570" s="78">
        <v>13043</v>
      </c>
      <c r="AT570" s="78">
        <v>0</v>
      </c>
      <c r="AU570" s="78">
        <v>5</v>
      </c>
      <c r="AV570" s="78">
        <v>0</v>
      </c>
      <c r="AW570" s="78">
        <v>24</v>
      </c>
      <c r="AX570" s="78"/>
      <c r="AY570" s="79"/>
      <c r="AZ570" s="78">
        <v>440891.30000000022</v>
      </c>
      <c r="BA570" s="78">
        <v>554837.10000000021</v>
      </c>
      <c r="BB570" s="78">
        <v>0</v>
      </c>
      <c r="BC570" s="78">
        <v>438</v>
      </c>
      <c r="BD570" s="78">
        <v>0</v>
      </c>
      <c r="BE570" s="78">
        <v>118390.868</v>
      </c>
      <c r="BF570" s="78"/>
      <c r="BG570" s="79"/>
      <c r="BH570" s="78">
        <v>0</v>
      </c>
      <c r="BI570" s="78">
        <v>4.8819999999999997</v>
      </c>
      <c r="BJ570" s="78">
        <v>7132.3370000000004</v>
      </c>
      <c r="BK570" s="78">
        <v>2399.8890000000001</v>
      </c>
      <c r="BL570" s="78">
        <v>4372.6689999999999</v>
      </c>
      <c r="BM570" s="78">
        <v>0</v>
      </c>
      <c r="BN570" s="79"/>
      <c r="BO570" s="78">
        <v>0</v>
      </c>
      <c r="BP570" s="78">
        <v>2</v>
      </c>
      <c r="BQ570" s="78">
        <v>382</v>
      </c>
      <c r="BR570" s="78">
        <v>24</v>
      </c>
      <c r="BS570" s="78">
        <v>484</v>
      </c>
      <c r="BT570" s="78">
        <v>0</v>
      </c>
      <c r="BU570"/>
      <c r="BV570" s="77">
        <v>11965.56</v>
      </c>
      <c r="BW570" s="77">
        <v>2.7160000000000002</v>
      </c>
      <c r="BX570" s="77">
        <v>1517.796</v>
      </c>
      <c r="BY570" s="77">
        <v>4.3099999999999996</v>
      </c>
      <c r="BZ570" s="77">
        <v>175.42099999999999</v>
      </c>
      <c r="CA570" s="77">
        <v>17.393000000000001</v>
      </c>
      <c r="CB570" s="77">
        <v>193</v>
      </c>
      <c r="CC570" s="77">
        <v>20.568999999999999</v>
      </c>
      <c r="CD570" s="77">
        <v>13.012</v>
      </c>
    </row>
    <row r="571" spans="1:82">
      <c r="A571" s="77" t="s">
        <v>2142</v>
      </c>
      <c r="B571" s="77">
        <v>459</v>
      </c>
      <c r="C571" s="77">
        <v>17</v>
      </c>
      <c r="D571" s="77">
        <v>27</v>
      </c>
      <c r="E571" s="77">
        <v>2020</v>
      </c>
      <c r="F571" s="77" t="s">
        <v>160</v>
      </c>
      <c r="G571" s="77" t="s">
        <v>1609</v>
      </c>
      <c r="H571" s="77" t="s">
        <v>1610</v>
      </c>
      <c r="I571" s="158"/>
      <c r="J571" s="78">
        <v>9641.898941030975</v>
      </c>
      <c r="K571" s="78">
        <v>371.71556194658302</v>
      </c>
      <c r="L571" s="78">
        <v>213.59899123189146</v>
      </c>
      <c r="M571" s="78">
        <v>10953.947072875635</v>
      </c>
      <c r="N571" s="78">
        <v>10356.960074097251</v>
      </c>
      <c r="O571" s="78">
        <v>4068.3650568111561</v>
      </c>
      <c r="P571" s="78">
        <v>3340.1237068409009</v>
      </c>
      <c r="Q571" s="78">
        <v>521.18520122790096</v>
      </c>
      <c r="R571" s="78">
        <v>413.60576822005237</v>
      </c>
      <c r="S571" s="78">
        <v>1238.5908941356754</v>
      </c>
      <c r="T571" s="79"/>
      <c r="U571" s="78">
        <v>1697579275</v>
      </c>
      <c r="V571" s="78">
        <v>242875</v>
      </c>
      <c r="W571" s="78">
        <v>3091</v>
      </c>
      <c r="X571" s="78">
        <v>3925549</v>
      </c>
      <c r="Y571" s="78">
        <v>4391310</v>
      </c>
      <c r="Z571" s="78">
        <v>2907144</v>
      </c>
      <c r="AA571" s="78">
        <v>737178</v>
      </c>
      <c r="AB571" s="78">
        <v>8839532</v>
      </c>
      <c r="AC571" s="78">
        <v>73319798</v>
      </c>
      <c r="AD571" s="78">
        <v>1238.5908941356754</v>
      </c>
      <c r="AE571" s="79"/>
      <c r="AF571" s="78">
        <v>12319481945.92799</v>
      </c>
      <c r="AG571" s="78">
        <v>302107575.10834551</v>
      </c>
      <c r="AH571" s="78">
        <v>49329301.721299082</v>
      </c>
      <c r="AI571" s="78">
        <v>21457545148.264191</v>
      </c>
      <c r="AJ571" s="78">
        <v>19530859111.923271</v>
      </c>
      <c r="AK571" s="78">
        <v>0</v>
      </c>
      <c r="AL571" s="78">
        <v>0</v>
      </c>
      <c r="AM571" s="78">
        <v>1153657135.2488749</v>
      </c>
      <c r="AN571" s="78">
        <v>0</v>
      </c>
      <c r="AO571" s="78">
        <v>0</v>
      </c>
      <c r="AP571" s="78">
        <v>54812980218.193977</v>
      </c>
      <c r="AQ571" s="79"/>
      <c r="AR571" s="78">
        <v>121156</v>
      </c>
      <c r="AS571" s="78">
        <v>13371</v>
      </c>
      <c r="AT571" s="78">
        <v>0</v>
      </c>
      <c r="AU571" s="78">
        <v>8</v>
      </c>
      <c r="AV571" s="78">
        <v>0</v>
      </c>
      <c r="AW571" s="78">
        <v>25</v>
      </c>
      <c r="AX571" s="78"/>
      <c r="AY571" s="79"/>
      <c r="AZ571" s="78">
        <v>473512.70000000042</v>
      </c>
      <c r="BA571" s="78">
        <v>571208.10000000021</v>
      </c>
      <c r="BB571" s="78">
        <v>0</v>
      </c>
      <c r="BC571" s="78">
        <v>624.6</v>
      </c>
      <c r="BD571" s="78">
        <v>0</v>
      </c>
      <c r="BE571" s="78">
        <v>120093.58199999999</v>
      </c>
      <c r="BF571" s="78"/>
      <c r="BG571" s="79"/>
      <c r="BH571" s="78">
        <v>0</v>
      </c>
      <c r="BI571" s="78">
        <v>0</v>
      </c>
      <c r="BJ571" s="78">
        <v>6564.2849999999999</v>
      </c>
      <c r="BK571" s="78">
        <v>2020.306</v>
      </c>
      <c r="BL571" s="78">
        <v>4001.0593000000003</v>
      </c>
      <c r="BM571" s="78">
        <v>0</v>
      </c>
      <c r="BN571" s="79"/>
      <c r="BO571" s="78">
        <v>0</v>
      </c>
      <c r="BP571" s="78">
        <v>0</v>
      </c>
      <c r="BQ571" s="78">
        <v>372</v>
      </c>
      <c r="BR571" s="78">
        <v>24</v>
      </c>
      <c r="BS571" s="78">
        <v>467</v>
      </c>
      <c r="BT571" s="78">
        <v>0</v>
      </c>
      <c r="BU571"/>
      <c r="BV571" s="77">
        <v>10795.135</v>
      </c>
      <c r="BW571" s="77">
        <v>0</v>
      </c>
      <c r="BX571" s="77">
        <v>1436.1293000000001</v>
      </c>
      <c r="BY571" s="77">
        <v>15.654</v>
      </c>
      <c r="BZ571" s="77">
        <v>156.55199999999999</v>
      </c>
      <c r="CA571" s="77">
        <v>14.406000000000001</v>
      </c>
      <c r="CB571" s="77">
        <v>137.184</v>
      </c>
      <c r="CC571" s="77">
        <v>15.262</v>
      </c>
      <c r="CD571" s="77">
        <v>15.327999999999999</v>
      </c>
    </row>
    <row r="572" spans="1:82">
      <c r="A572" s="77" t="s">
        <v>2143</v>
      </c>
      <c r="B572" s="77">
        <v>459</v>
      </c>
      <c r="C572" s="77">
        <v>18</v>
      </c>
      <c r="D572" s="77">
        <v>27</v>
      </c>
      <c r="E572" s="77">
        <v>2021</v>
      </c>
      <c r="F572" s="77" t="s">
        <v>161</v>
      </c>
      <c r="G572" s="77" t="s">
        <v>1609</v>
      </c>
      <c r="H572" s="77" t="s">
        <v>1610</v>
      </c>
      <c r="I572" s="158"/>
      <c r="J572" s="78">
        <v>8901.7408828048665</v>
      </c>
      <c r="K572" s="78">
        <v>400.46564020047975</v>
      </c>
      <c r="L572" s="78">
        <v>204.33679236479915</v>
      </c>
      <c r="M572" s="78">
        <v>11084.731302062528</v>
      </c>
      <c r="N572" s="78">
        <v>8645.4985691375859</v>
      </c>
      <c r="O572" s="78">
        <v>3954.3073660889891</v>
      </c>
      <c r="P572" s="78">
        <v>3441.9623448011971</v>
      </c>
      <c r="Q572" s="78">
        <v>513.85051058930696</v>
      </c>
      <c r="R572" s="78">
        <v>425.67884373622064</v>
      </c>
      <c r="S572" s="78">
        <v>1261.6141678972051</v>
      </c>
      <c r="T572" s="79"/>
      <c r="U572" s="78">
        <v>1860583592</v>
      </c>
      <c r="V572" s="78">
        <v>242875</v>
      </c>
      <c r="W572" s="78">
        <v>3091</v>
      </c>
      <c r="X572" s="78">
        <v>3925549</v>
      </c>
      <c r="Y572" s="78">
        <v>4433664</v>
      </c>
      <c r="Z572" s="78">
        <v>2909428</v>
      </c>
      <c r="AA572" s="78">
        <v>740747</v>
      </c>
      <c r="AB572" s="78">
        <v>8800753</v>
      </c>
      <c r="AC572" s="78">
        <v>73205040</v>
      </c>
      <c r="AD572" s="78">
        <v>1261.6141678972051</v>
      </c>
      <c r="AE572" s="79"/>
      <c r="AF572" s="78">
        <v>12644274792.59535</v>
      </c>
      <c r="AG572" s="78">
        <v>352717439.9118616</v>
      </c>
      <c r="AH572" s="78">
        <v>43702166.803993307</v>
      </c>
      <c r="AI572" s="78">
        <v>24529801166.950378</v>
      </c>
      <c r="AJ572" s="78">
        <v>17993332070.216919</v>
      </c>
      <c r="AK572" s="78">
        <v>0</v>
      </c>
      <c r="AL572" s="78">
        <v>0</v>
      </c>
      <c r="AM572" s="78">
        <v>1155221054.4161849</v>
      </c>
      <c r="AN572" s="78">
        <v>0</v>
      </c>
      <c r="AO572" s="78">
        <v>0</v>
      </c>
      <c r="AP572" s="78">
        <v>56719048690.894684</v>
      </c>
      <c r="AQ572" s="79"/>
      <c r="AR572" s="78">
        <v>127813</v>
      </c>
      <c r="AS572" s="78">
        <v>13484</v>
      </c>
      <c r="AT572" s="78">
        <v>0</v>
      </c>
      <c r="AU572" s="78">
        <v>11</v>
      </c>
      <c r="AV572" s="78">
        <v>0</v>
      </c>
      <c r="AW572" s="78">
        <v>25</v>
      </c>
      <c r="AX572" s="78"/>
      <c r="AY572" s="79"/>
      <c r="AZ572" s="78">
        <v>509999.49999999063</v>
      </c>
      <c r="BA572" s="78">
        <v>589500.20000000659</v>
      </c>
      <c r="BB572" s="78">
        <v>0</v>
      </c>
      <c r="BC572" s="78">
        <v>841.5</v>
      </c>
      <c r="BD572" s="78">
        <v>0</v>
      </c>
      <c r="BE572" s="78">
        <v>120093.58199999999</v>
      </c>
      <c r="BF572" s="78"/>
      <c r="BG572" s="79"/>
      <c r="BH572" s="78">
        <v>0</v>
      </c>
      <c r="BI572" s="78">
        <v>0</v>
      </c>
      <c r="BJ572" s="78">
        <v>7235.317</v>
      </c>
      <c r="BK572" s="78">
        <v>1944.2059999999999</v>
      </c>
      <c r="BL572" s="78">
        <v>4059.2849999999999</v>
      </c>
      <c r="BM572" s="78">
        <v>0</v>
      </c>
      <c r="BN572" s="79"/>
      <c r="BO572" s="78">
        <v>0</v>
      </c>
      <c r="BP572" s="78">
        <v>0</v>
      </c>
      <c r="BQ572" s="78">
        <v>374</v>
      </c>
      <c r="BR572" s="78">
        <v>24</v>
      </c>
      <c r="BS572" s="78">
        <v>465</v>
      </c>
      <c r="BT572" s="78">
        <v>0</v>
      </c>
      <c r="BU572"/>
      <c r="BV572" s="77">
        <v>11444.009</v>
      </c>
      <c r="BW572" s="77">
        <v>9.5890000000000004</v>
      </c>
      <c r="BX572" s="77">
        <v>1393.3330000000001</v>
      </c>
      <c r="BY572" s="77">
        <v>15.71</v>
      </c>
      <c r="BZ572" s="77">
        <v>161.43</v>
      </c>
      <c r="CA572" s="77">
        <v>20.425000000000001</v>
      </c>
      <c r="CB572" s="77">
        <v>164.23699999999999</v>
      </c>
      <c r="CC572" s="77">
        <v>12.036</v>
      </c>
      <c r="CD572" s="77">
        <v>18.039000000000001</v>
      </c>
    </row>
    <row r="573" spans="1:82">
      <c r="A573" s="77" t="s">
        <v>2144</v>
      </c>
      <c r="B573" s="77">
        <v>459</v>
      </c>
      <c r="C573" s="77">
        <v>19</v>
      </c>
      <c r="D573" s="77">
        <v>27</v>
      </c>
      <c r="E573" s="77">
        <v>2022</v>
      </c>
      <c r="F573" s="77" t="s">
        <v>162</v>
      </c>
      <c r="G573" s="77" t="s">
        <v>1609</v>
      </c>
      <c r="H573" s="77" t="s">
        <v>1610</v>
      </c>
      <c r="I573" s="158"/>
      <c r="J573" s="78">
        <v>9321.8759694440851</v>
      </c>
      <c r="K573" s="78">
        <v>409.77805347856366</v>
      </c>
      <c r="L573" s="78">
        <v>188.45155762774812</v>
      </c>
      <c r="M573" s="78">
        <v>11944.389056319718</v>
      </c>
      <c r="N573" s="78">
        <v>10704.242847827554</v>
      </c>
      <c r="O573" s="78">
        <v>4168.9957873489175</v>
      </c>
      <c r="P573" s="78">
        <v>3420.5369763391091</v>
      </c>
      <c r="Q573" s="78">
        <v>517.13748078592346</v>
      </c>
      <c r="R573" s="78">
        <v>428.83248730333582</v>
      </c>
      <c r="S573" s="78">
        <v>1291.3429196054537</v>
      </c>
      <c r="T573" s="79"/>
      <c r="U573" s="78">
        <v>2024891869</v>
      </c>
      <c r="V573" s="78">
        <v>242875</v>
      </c>
      <c r="W573" s="78">
        <v>3091</v>
      </c>
      <c r="X573" s="78">
        <v>3925549</v>
      </c>
      <c r="Y573" s="78">
        <v>4462498</v>
      </c>
      <c r="Z573" s="78">
        <v>2914349</v>
      </c>
      <c r="AA573" s="78">
        <v>747358</v>
      </c>
      <c r="AB573" s="78">
        <v>8784421</v>
      </c>
      <c r="AC573" s="78">
        <v>74673605.999999985</v>
      </c>
      <c r="AD573" s="78">
        <v>1291.3429196054537</v>
      </c>
      <c r="AE573" s="79"/>
      <c r="AF573" s="78">
        <v>11480924109.92775</v>
      </c>
      <c r="AG573" s="78">
        <v>364465293.15367967</v>
      </c>
      <c r="AH573" s="78">
        <v>47355635.485286668</v>
      </c>
      <c r="AI573" s="78">
        <v>23520158814.018799</v>
      </c>
      <c r="AJ573" s="78">
        <v>20904887584.206001</v>
      </c>
      <c r="AK573" s="78">
        <v>0</v>
      </c>
      <c r="AL573" s="78">
        <v>0</v>
      </c>
      <c r="AM573" s="78">
        <v>1134308516.6630485</v>
      </c>
      <c r="AN573" s="78">
        <v>0</v>
      </c>
      <c r="AO573" s="78">
        <v>0</v>
      </c>
      <c r="AP573" s="78">
        <v>57452099953.454559</v>
      </c>
      <c r="AQ573" s="79"/>
      <c r="AR573" s="78">
        <v>135932</v>
      </c>
      <c r="AS573" s="78">
        <v>13572</v>
      </c>
      <c r="AT573" s="78">
        <v>0</v>
      </c>
      <c r="AU573" s="78">
        <v>14</v>
      </c>
      <c r="AV573" s="78">
        <v>0</v>
      </c>
      <c r="AW573" s="78">
        <v>26</v>
      </c>
      <c r="AX573" s="78"/>
      <c r="AY573" s="79"/>
      <c r="AZ573" s="78">
        <v>554129.50000001793</v>
      </c>
      <c r="BA573" s="78">
        <v>598954.1000000065</v>
      </c>
      <c r="BB573" s="78">
        <v>0</v>
      </c>
      <c r="BC573" s="78">
        <v>955.69999999999993</v>
      </c>
      <c r="BD573" s="78">
        <v>0</v>
      </c>
      <c r="BE573" s="78">
        <v>120142.58200000001</v>
      </c>
      <c r="BF573" s="78"/>
      <c r="BG573" s="79"/>
      <c r="BH573" s="78"/>
      <c r="BI573" s="78"/>
      <c r="BJ573" s="78"/>
      <c r="BK573" s="78"/>
      <c r="BL573" s="78"/>
      <c r="BM573" s="78"/>
      <c r="BN573" s="79"/>
      <c r="BO573" s="78"/>
      <c r="BP573" s="78"/>
      <c r="BQ573" s="78"/>
      <c r="BR573" s="78"/>
      <c r="BS573" s="78"/>
      <c r="BT573" s="78"/>
      <c r="BU573"/>
      <c r="BV573" s="77"/>
      <c r="BW573" s="77"/>
      <c r="BX573" s="77"/>
      <c r="BY573" s="77"/>
      <c r="BZ573" s="77"/>
      <c r="CA573" s="77"/>
      <c r="CB573" s="77"/>
      <c r="CC573" s="77"/>
      <c r="CD573" s="77"/>
    </row>
    <row r="574" spans="1:82">
      <c r="A574" s="77" t="s">
        <v>2552</v>
      </c>
      <c r="B574" s="77">
        <v>459</v>
      </c>
      <c r="C574" s="77">
        <v>20</v>
      </c>
      <c r="D574" s="77">
        <v>27</v>
      </c>
      <c r="E574" s="77">
        <v>2023</v>
      </c>
      <c r="F574" s="77" t="s">
        <v>2526</v>
      </c>
      <c r="G574" s="77" t="s">
        <v>1609</v>
      </c>
      <c r="H574" s="77" t="s">
        <v>1610</v>
      </c>
      <c r="I574" s="158"/>
      <c r="J574" s="78"/>
      <c r="K574" s="78"/>
      <c r="L574" s="78"/>
      <c r="M574" s="78"/>
      <c r="N574" s="78"/>
      <c r="O574" s="78"/>
      <c r="P574" s="78"/>
      <c r="Q574" s="78"/>
      <c r="R574" s="78"/>
      <c r="S574" s="78"/>
      <c r="T574" s="79"/>
      <c r="U574" s="78"/>
      <c r="V574" s="78"/>
      <c r="W574" s="78"/>
      <c r="X574" s="78"/>
      <c r="Y574" s="78"/>
      <c r="Z574" s="78"/>
      <c r="AA574" s="78"/>
      <c r="AB574" s="78"/>
      <c r="AC574" s="78"/>
      <c r="AD574" s="78"/>
      <c r="AE574" s="79"/>
      <c r="AF574" s="78"/>
      <c r="AG574" s="78"/>
      <c r="AH574" s="78"/>
      <c r="AI574" s="78"/>
      <c r="AJ574" s="78"/>
      <c r="AK574" s="78"/>
      <c r="AL574" s="78"/>
      <c r="AM574" s="78"/>
      <c r="AN574" s="78"/>
      <c r="AO574" s="78"/>
      <c r="AP574" s="78"/>
      <c r="AQ574" s="79"/>
      <c r="AR574" s="78">
        <v>145081</v>
      </c>
      <c r="AS574" s="78">
        <v>13634</v>
      </c>
      <c r="AT574" s="78">
        <v>0</v>
      </c>
      <c r="AU574" s="78">
        <v>14</v>
      </c>
      <c r="AV574" s="78">
        <v>0</v>
      </c>
      <c r="AW574" s="78">
        <v>28</v>
      </c>
      <c r="AX574" s="78"/>
      <c r="AY574" s="79"/>
      <c r="AZ574" s="78">
        <v>599033.0000000624</v>
      </c>
      <c r="BA574" s="78">
        <v>604412.50000000629</v>
      </c>
      <c r="BB574" s="78">
        <v>0</v>
      </c>
      <c r="BC574" s="78">
        <v>955.69999999999993</v>
      </c>
      <c r="BD574" s="78">
        <v>0</v>
      </c>
      <c r="BE574" s="78">
        <v>133457.53899999999</v>
      </c>
      <c r="BF574" s="78"/>
      <c r="BG574" s="79"/>
      <c r="BH574" s="78"/>
      <c r="BI574" s="78"/>
      <c r="BJ574" s="78"/>
      <c r="BK574" s="78"/>
      <c r="BL574" s="78"/>
      <c r="BM574" s="78"/>
      <c r="BN574" s="79"/>
      <c r="BO574" s="78"/>
      <c r="BP574" s="78"/>
      <c r="BQ574" s="78"/>
      <c r="BR574" s="78"/>
      <c r="BS574" s="78"/>
      <c r="BT574" s="78"/>
      <c r="BU574"/>
      <c r="BV574" s="77"/>
      <c r="BW574" s="77"/>
      <c r="BX574" s="77"/>
      <c r="BY574" s="77"/>
      <c r="BZ574" s="77"/>
      <c r="CA574" s="77"/>
      <c r="CB574" s="77"/>
      <c r="CC574" s="77"/>
      <c r="CD574" s="77"/>
    </row>
    <row r="575" spans="1:82">
      <c r="A575" s="77" t="s">
        <v>2614</v>
      </c>
      <c r="B575" s="77">
        <v>459</v>
      </c>
      <c r="C575" s="77">
        <v>21</v>
      </c>
      <c r="D575" s="77">
        <v>27</v>
      </c>
      <c r="E575" s="77">
        <v>2024</v>
      </c>
      <c r="F575" s="77" t="s">
        <v>2588</v>
      </c>
      <c r="G575" s="77" t="s">
        <v>1609</v>
      </c>
      <c r="H575" s="77" t="s">
        <v>1610</v>
      </c>
      <c r="I575" s="158"/>
      <c r="J575" s="78"/>
      <c r="K575" s="78"/>
      <c r="L575" s="78"/>
      <c r="M575" s="78"/>
      <c r="N575" s="78"/>
      <c r="O575" s="78"/>
      <c r="P575" s="78"/>
      <c r="Q575" s="78"/>
      <c r="R575" s="78"/>
      <c r="S575" s="78"/>
      <c r="T575" s="79"/>
      <c r="U575" s="78"/>
      <c r="V575" s="78"/>
      <c r="W575" s="78"/>
      <c r="X575" s="78"/>
      <c r="Y575" s="78"/>
      <c r="Z575" s="78"/>
      <c r="AA575" s="78"/>
      <c r="AB575" s="78"/>
      <c r="AC575" s="78"/>
      <c r="AD575" s="78"/>
      <c r="AE575" s="79"/>
      <c r="AF575" s="78"/>
      <c r="AG575" s="78"/>
      <c r="AH575" s="78"/>
      <c r="AI575" s="78"/>
      <c r="AJ575" s="78"/>
      <c r="AK575" s="78"/>
      <c r="AL575" s="78"/>
      <c r="AM575" s="78"/>
      <c r="AN575" s="78"/>
      <c r="AO575" s="78"/>
      <c r="AP575" s="78"/>
      <c r="AQ575" s="79"/>
      <c r="AR575" s="78"/>
      <c r="AS575" s="78"/>
      <c r="AT575" s="78"/>
      <c r="AU575" s="78"/>
      <c r="AV575" s="78"/>
      <c r="AW575" s="78"/>
      <c r="AX575" s="78"/>
      <c r="AY575" s="79"/>
      <c r="AZ575" s="78"/>
      <c r="BA575" s="78"/>
      <c r="BB575" s="78"/>
      <c r="BC575" s="78"/>
      <c r="BD575" s="78"/>
      <c r="BE575" s="78"/>
      <c r="BF575" s="78"/>
      <c r="BG575" s="79"/>
      <c r="BH575" s="78"/>
      <c r="BI575" s="78"/>
      <c r="BJ575" s="78"/>
      <c r="BK575" s="78"/>
      <c r="BL575" s="78"/>
      <c r="BM575" s="78"/>
      <c r="BN575" s="79"/>
      <c r="BO575" s="78"/>
      <c r="BP575" s="78"/>
      <c r="BQ575" s="78"/>
      <c r="BR575" s="78"/>
      <c r="BS575" s="78"/>
      <c r="BT575" s="78"/>
      <c r="BU575"/>
      <c r="BV575" s="77"/>
      <c r="BW575" s="77"/>
      <c r="BX575" s="77"/>
      <c r="BY575" s="77"/>
      <c r="BZ575" s="77"/>
      <c r="CA575" s="77"/>
      <c r="CB575" s="77"/>
      <c r="CC575" s="77"/>
      <c r="CD575" s="77"/>
    </row>
    <row r="576" spans="1:82">
      <c r="A576" s="77" t="s">
        <v>2145</v>
      </c>
      <c r="B576" s="77">
        <v>460</v>
      </c>
      <c r="C576" s="77">
        <v>1</v>
      </c>
      <c r="D576" s="77">
        <v>28</v>
      </c>
      <c r="E576" s="77">
        <v>1990</v>
      </c>
      <c r="F576" s="77" t="s">
        <v>788</v>
      </c>
      <c r="G576" s="77" t="s">
        <v>1611</v>
      </c>
      <c r="H576" s="77" t="s">
        <v>1612</v>
      </c>
      <c r="I576" s="158"/>
      <c r="J576" s="78">
        <v>36758.418739133813</v>
      </c>
      <c r="K576" s="78">
        <v>409.03982435137539</v>
      </c>
      <c r="L576" s="78">
        <v>353.79726554747441</v>
      </c>
      <c r="M576" s="78">
        <v>4256.9902337836547</v>
      </c>
      <c r="N576" s="78">
        <v>4162.6195072208466</v>
      </c>
      <c r="O576" s="78">
        <v>3427.9526243780051</v>
      </c>
      <c r="P576" s="78">
        <v>3211.500714524283</v>
      </c>
      <c r="Q576" s="78">
        <v>332.89218989306897</v>
      </c>
      <c r="R576" s="78">
        <v>1775.7491676348891</v>
      </c>
      <c r="S576" s="78">
        <v>420.11957999999998</v>
      </c>
      <c r="T576" s="79"/>
      <c r="U576" s="78">
        <v>1542423487</v>
      </c>
      <c r="V576" s="78">
        <v>181130</v>
      </c>
      <c r="W576" s="78">
        <v>3699</v>
      </c>
      <c r="X576" s="78">
        <v>1585092</v>
      </c>
      <c r="Y576" s="78">
        <v>1791672</v>
      </c>
      <c r="Z576" s="78">
        <v>1409957</v>
      </c>
      <c r="AA576" s="78">
        <v>779788</v>
      </c>
      <c r="AB576" s="78">
        <v>5405040</v>
      </c>
      <c r="AC576" s="78">
        <v>307562952</v>
      </c>
      <c r="AD576" s="78">
        <v>420.11957999999998</v>
      </c>
      <c r="AE576" s="79"/>
      <c r="AF576" s="78"/>
      <c r="AG576" s="78"/>
      <c r="AH576" s="78"/>
      <c r="AI576" s="78"/>
      <c r="AJ576" s="78"/>
      <c r="AK576" s="78"/>
      <c r="AL576" s="78"/>
      <c r="AM576" s="78"/>
      <c r="AN576" s="78"/>
      <c r="AO576" s="78"/>
      <c r="AP576" s="78"/>
      <c r="AQ576" s="79"/>
      <c r="AR576" s="78"/>
      <c r="AS576" s="78"/>
      <c r="AT576" s="78"/>
      <c r="AU576" s="78"/>
      <c r="AV576" s="78"/>
      <c r="AW576" s="78"/>
      <c r="AX576" s="78"/>
      <c r="AY576" s="79"/>
      <c r="AZ576" s="78"/>
      <c r="BA576" s="78"/>
      <c r="BB576" s="78"/>
      <c r="BC576" s="78"/>
      <c r="BD576" s="78"/>
      <c r="BE576" s="78"/>
      <c r="BF576" s="78"/>
      <c r="BG576" s="79"/>
      <c r="BH576" s="78" t="s">
        <v>789</v>
      </c>
      <c r="BI576" s="78" t="s">
        <v>789</v>
      </c>
      <c r="BJ576" s="78" t="s">
        <v>789</v>
      </c>
      <c r="BK576" s="78" t="s">
        <v>789</v>
      </c>
      <c r="BL576" s="78" t="s">
        <v>789</v>
      </c>
      <c r="BM576" s="78" t="s">
        <v>789</v>
      </c>
      <c r="BN576" s="79"/>
      <c r="BO576" s="78" t="s">
        <v>789</v>
      </c>
      <c r="BP576" s="78" t="s">
        <v>789</v>
      </c>
      <c r="BQ576" s="78" t="s">
        <v>789</v>
      </c>
      <c r="BR576" s="78" t="s">
        <v>789</v>
      </c>
      <c r="BS576" s="78" t="s">
        <v>789</v>
      </c>
      <c r="BT576" s="78" t="s">
        <v>789</v>
      </c>
      <c r="BU576"/>
      <c r="BV576" s="77"/>
      <c r="BW576" s="77"/>
      <c r="BX576" s="77"/>
      <c r="BY576" s="77"/>
      <c r="BZ576" s="77"/>
      <c r="CA576" s="77"/>
      <c r="CB576" s="77"/>
      <c r="CC576" s="77"/>
      <c r="CD576" s="77"/>
    </row>
    <row r="577" spans="1:82">
      <c r="A577" s="77" t="s">
        <v>2146</v>
      </c>
      <c r="B577" s="77">
        <v>461</v>
      </c>
      <c r="C577" s="77">
        <v>2</v>
      </c>
      <c r="D577" s="77">
        <v>28</v>
      </c>
      <c r="E577" s="77">
        <v>2005</v>
      </c>
      <c r="F577" s="77" t="s">
        <v>790</v>
      </c>
      <c r="G577" s="1029" t="s">
        <v>1611</v>
      </c>
      <c r="H577" s="77" t="s">
        <v>1612</v>
      </c>
      <c r="I577" s="158"/>
      <c r="J577" s="78">
        <v>30393.619474627842</v>
      </c>
      <c r="K577" s="78">
        <v>299.56654669592598</v>
      </c>
      <c r="L577" s="78">
        <v>415.47802005422187</v>
      </c>
      <c r="M577" s="78">
        <v>7003.4962505432759</v>
      </c>
      <c r="N577" s="78">
        <v>6020.4395389784277</v>
      </c>
      <c r="O577" s="78">
        <v>4723.3767587841539</v>
      </c>
      <c r="P577" s="78">
        <v>3070.039300962957</v>
      </c>
      <c r="Q577" s="78">
        <v>328.55242008457998</v>
      </c>
      <c r="R577" s="78">
        <v>861.65313707207952</v>
      </c>
      <c r="S577" s="78">
        <v>927.52481642750354</v>
      </c>
      <c r="T577" s="79"/>
      <c r="U577" s="78">
        <v>1347782719</v>
      </c>
      <c r="V577" s="78">
        <v>146144</v>
      </c>
      <c r="W577" s="78">
        <v>3717</v>
      </c>
      <c r="X577" s="78">
        <v>1424313</v>
      </c>
      <c r="Y577" s="78">
        <v>2241030</v>
      </c>
      <c r="Z577" s="78">
        <v>2248167</v>
      </c>
      <c r="AA577" s="78">
        <v>610508</v>
      </c>
      <c r="AB577" s="78">
        <v>5576784</v>
      </c>
      <c r="AC577" s="78">
        <v>152365516</v>
      </c>
      <c r="AD577" s="78">
        <v>927.52481642750365</v>
      </c>
      <c r="AE577" s="79"/>
      <c r="AF577" s="78"/>
      <c r="AG577" s="78"/>
      <c r="AH577" s="78"/>
      <c r="AI577" s="78"/>
      <c r="AJ577" s="78"/>
      <c r="AK577" s="78"/>
      <c r="AL577" s="78"/>
      <c r="AM577" s="78"/>
      <c r="AN577" s="78"/>
      <c r="AO577" s="78"/>
      <c r="AP577" s="78"/>
      <c r="AQ577" s="79"/>
      <c r="AR577" s="78"/>
      <c r="AS577" s="78"/>
      <c r="AT577" s="78"/>
      <c r="AU577" s="78"/>
      <c r="AV577" s="78"/>
      <c r="AW577" s="78"/>
      <c r="AX577" s="78"/>
      <c r="AY577" s="79"/>
      <c r="AZ577" s="78"/>
      <c r="BA577" s="78"/>
      <c r="BB577" s="78"/>
      <c r="BC577" s="78"/>
      <c r="BD577" s="78"/>
      <c r="BE577" s="78"/>
      <c r="BF577" s="78"/>
      <c r="BG577" s="79"/>
      <c r="BH577" s="78" t="s">
        <v>789</v>
      </c>
      <c r="BI577" s="78" t="s">
        <v>789</v>
      </c>
      <c r="BJ577" s="78" t="s">
        <v>789</v>
      </c>
      <c r="BK577" s="78" t="s">
        <v>789</v>
      </c>
      <c r="BL577" s="78" t="s">
        <v>789</v>
      </c>
      <c r="BM577" s="78" t="s">
        <v>789</v>
      </c>
      <c r="BN577" s="79"/>
      <c r="BO577" s="78" t="s">
        <v>789</v>
      </c>
      <c r="BP577" s="78" t="s">
        <v>789</v>
      </c>
      <c r="BQ577" s="78" t="s">
        <v>789</v>
      </c>
      <c r="BR577" s="78" t="s">
        <v>789</v>
      </c>
      <c r="BS577" s="78" t="s">
        <v>789</v>
      </c>
      <c r="BT577" s="78" t="s">
        <v>789</v>
      </c>
      <c r="BU577"/>
      <c r="BV577" s="77"/>
      <c r="BW577" s="77"/>
      <c r="BX577" s="77"/>
      <c r="BY577" s="77"/>
      <c r="BZ577" s="77"/>
      <c r="CA577" s="77"/>
      <c r="CB577" s="77"/>
      <c r="CC577" s="77"/>
      <c r="CD577" s="77"/>
    </row>
    <row r="578" spans="1:82">
      <c r="A578" s="77" t="s">
        <v>2147</v>
      </c>
      <c r="B578" s="77">
        <v>462</v>
      </c>
      <c r="C578" s="77">
        <v>3</v>
      </c>
      <c r="D578" s="77">
        <v>28</v>
      </c>
      <c r="E578" s="77">
        <v>2006</v>
      </c>
      <c r="F578" s="77" t="s">
        <v>791</v>
      </c>
      <c r="G578" s="1029" t="s">
        <v>1611</v>
      </c>
      <c r="H578" s="77" t="s">
        <v>1612</v>
      </c>
      <c r="I578" s="158"/>
      <c r="J578" s="78" t="s">
        <v>789</v>
      </c>
      <c r="K578" s="78" t="s">
        <v>789</v>
      </c>
      <c r="L578" s="78" t="s">
        <v>789</v>
      </c>
      <c r="M578" s="78" t="s">
        <v>789</v>
      </c>
      <c r="N578" s="78" t="s">
        <v>789</v>
      </c>
      <c r="O578" s="78" t="s">
        <v>789</v>
      </c>
      <c r="P578" s="78" t="s">
        <v>789</v>
      </c>
      <c r="Q578" s="78" t="s">
        <v>789</v>
      </c>
      <c r="R578" s="78" t="s">
        <v>789</v>
      </c>
      <c r="S578" s="78" t="s">
        <v>789</v>
      </c>
      <c r="T578" s="79"/>
      <c r="U578" s="78" t="s">
        <v>789</v>
      </c>
      <c r="V578" s="78" t="s">
        <v>789</v>
      </c>
      <c r="W578" s="78" t="s">
        <v>789</v>
      </c>
      <c r="X578" s="78" t="s">
        <v>789</v>
      </c>
      <c r="Y578" s="78" t="s">
        <v>789</v>
      </c>
      <c r="Z578" s="78" t="s">
        <v>789</v>
      </c>
      <c r="AA578" s="78" t="s">
        <v>789</v>
      </c>
      <c r="AB578" s="78" t="s">
        <v>789</v>
      </c>
      <c r="AC578" s="78" t="s">
        <v>789</v>
      </c>
      <c r="AD578" s="78" t="s">
        <v>789</v>
      </c>
      <c r="AE578" s="79"/>
      <c r="AF578" s="78" t="s">
        <v>789</v>
      </c>
      <c r="AG578" s="78" t="s">
        <v>789</v>
      </c>
      <c r="AH578" s="78" t="s">
        <v>789</v>
      </c>
      <c r="AI578" s="78" t="s">
        <v>789</v>
      </c>
      <c r="AJ578" s="78" t="s">
        <v>789</v>
      </c>
      <c r="AK578" s="78" t="s">
        <v>789</v>
      </c>
      <c r="AL578" s="78" t="s">
        <v>789</v>
      </c>
      <c r="AM578" s="78" t="s">
        <v>789</v>
      </c>
      <c r="AN578" s="78" t="s">
        <v>789</v>
      </c>
      <c r="AO578" s="78" t="s">
        <v>789</v>
      </c>
      <c r="AP578" s="78"/>
      <c r="AQ578" s="79"/>
      <c r="AR578" s="78" t="s">
        <v>789</v>
      </c>
      <c r="AS578" s="78" t="s">
        <v>789</v>
      </c>
      <c r="AT578" s="78" t="s">
        <v>789</v>
      </c>
      <c r="AU578" s="78" t="s">
        <v>789</v>
      </c>
      <c r="AV578" s="78" t="s">
        <v>789</v>
      </c>
      <c r="AW578" s="78" t="s">
        <v>789</v>
      </c>
      <c r="AX578" s="78" t="s">
        <v>789</v>
      </c>
      <c r="AY578" s="79"/>
      <c r="AZ578" s="78" t="s">
        <v>789</v>
      </c>
      <c r="BA578" s="78" t="s">
        <v>789</v>
      </c>
      <c r="BB578" s="78" t="s">
        <v>789</v>
      </c>
      <c r="BC578" s="78" t="s">
        <v>789</v>
      </c>
      <c r="BD578" s="78" t="s">
        <v>789</v>
      </c>
      <c r="BE578" s="78" t="s">
        <v>789</v>
      </c>
      <c r="BF578" s="78" t="s">
        <v>789</v>
      </c>
      <c r="BG578" s="79"/>
      <c r="BH578" s="78" t="s">
        <v>789</v>
      </c>
      <c r="BI578" s="78" t="s">
        <v>789</v>
      </c>
      <c r="BJ578" s="78" t="s">
        <v>789</v>
      </c>
      <c r="BK578" s="78" t="s">
        <v>789</v>
      </c>
      <c r="BL578" s="78" t="s">
        <v>789</v>
      </c>
      <c r="BM578" s="78" t="s">
        <v>789</v>
      </c>
      <c r="BN578" s="79"/>
      <c r="BO578" s="78" t="s">
        <v>789</v>
      </c>
      <c r="BP578" s="78" t="s">
        <v>789</v>
      </c>
      <c r="BQ578" s="78" t="s">
        <v>789</v>
      </c>
      <c r="BR578" s="78" t="s">
        <v>789</v>
      </c>
      <c r="BS578" s="78" t="s">
        <v>789</v>
      </c>
      <c r="BT578" s="78" t="s">
        <v>789</v>
      </c>
      <c r="BU578"/>
      <c r="BV578" s="77"/>
      <c r="BW578" s="77"/>
      <c r="BX578" s="77"/>
      <c r="BY578" s="77"/>
      <c r="BZ578" s="77"/>
      <c r="CA578" s="77"/>
      <c r="CB578" s="77"/>
      <c r="CC578" s="77"/>
      <c r="CD578" s="77"/>
    </row>
    <row r="579" spans="1:82">
      <c r="A579" s="77" t="s">
        <v>2148</v>
      </c>
      <c r="B579" s="77">
        <v>463</v>
      </c>
      <c r="C579" s="77">
        <v>4</v>
      </c>
      <c r="D579" s="77">
        <v>28</v>
      </c>
      <c r="E579" s="77">
        <v>2007</v>
      </c>
      <c r="F579" s="77" t="s">
        <v>792</v>
      </c>
      <c r="G579" s="77" t="s">
        <v>1611</v>
      </c>
      <c r="H579" s="77" t="s">
        <v>1612</v>
      </c>
      <c r="I579" s="158"/>
      <c r="J579" s="78">
        <v>33334.868320370719</v>
      </c>
      <c r="K579" s="78">
        <v>374.87840137173089</v>
      </c>
      <c r="L579" s="78">
        <v>442.29639546448482</v>
      </c>
      <c r="M579" s="78">
        <v>6595.6799002175794</v>
      </c>
      <c r="N579" s="78">
        <v>6547.502608900686</v>
      </c>
      <c r="O579" s="78">
        <v>4572.9645848782338</v>
      </c>
      <c r="P579" s="78">
        <v>3031.2294502090099</v>
      </c>
      <c r="Q579" s="78">
        <v>347.23494513721897</v>
      </c>
      <c r="R579" s="78">
        <v>790.9472173523784</v>
      </c>
      <c r="S579" s="78">
        <v>842.32262082693694</v>
      </c>
      <c r="T579" s="79"/>
      <c r="U579" s="78">
        <v>1578463943</v>
      </c>
      <c r="V579" s="78">
        <v>137881</v>
      </c>
      <c r="W579" s="78">
        <v>5205</v>
      </c>
      <c r="X579" s="78">
        <v>1714206</v>
      </c>
      <c r="Y579" s="78">
        <v>2293683</v>
      </c>
      <c r="Z579" s="78">
        <v>2262663</v>
      </c>
      <c r="AA579" s="78">
        <v>593602</v>
      </c>
      <c r="AB579" s="78">
        <v>5582230</v>
      </c>
      <c r="AC579" s="78">
        <v>143875657</v>
      </c>
      <c r="AD579" s="78">
        <v>842.32262082693683</v>
      </c>
      <c r="AE579" s="79"/>
      <c r="AF579" s="78"/>
      <c r="AG579" s="78"/>
      <c r="AH579" s="78"/>
      <c r="AI579" s="78"/>
      <c r="AJ579" s="78"/>
      <c r="AK579" s="78"/>
      <c r="AL579" s="78"/>
      <c r="AM579" s="78"/>
      <c r="AN579" s="78"/>
      <c r="AO579" s="78"/>
      <c r="AP579" s="78"/>
      <c r="AQ579" s="79"/>
      <c r="AR579" s="78"/>
      <c r="AS579" s="78"/>
      <c r="AT579" s="78"/>
      <c r="AU579" s="78"/>
      <c r="AV579" s="78"/>
      <c r="AW579" s="78"/>
      <c r="AX579" s="78"/>
      <c r="AY579" s="79"/>
      <c r="AZ579" s="78"/>
      <c r="BA579" s="78"/>
      <c r="BB579" s="78"/>
      <c r="BC579" s="78"/>
      <c r="BD579" s="78"/>
      <c r="BE579" s="78"/>
      <c r="BF579" s="78"/>
      <c r="BG579" s="79"/>
      <c r="BH579" s="78" t="s">
        <v>789</v>
      </c>
      <c r="BI579" s="78" t="s">
        <v>789</v>
      </c>
      <c r="BJ579" s="78" t="s">
        <v>789</v>
      </c>
      <c r="BK579" s="78" t="s">
        <v>789</v>
      </c>
      <c r="BL579" s="78" t="s">
        <v>789</v>
      </c>
      <c r="BM579" s="78" t="s">
        <v>789</v>
      </c>
      <c r="BN579" s="79"/>
      <c r="BO579" s="78" t="s">
        <v>789</v>
      </c>
      <c r="BP579" s="78" t="s">
        <v>789</v>
      </c>
      <c r="BQ579" s="78" t="s">
        <v>789</v>
      </c>
      <c r="BR579" s="78" t="s">
        <v>789</v>
      </c>
      <c r="BS579" s="78" t="s">
        <v>789</v>
      </c>
      <c r="BT579" s="78" t="s">
        <v>789</v>
      </c>
      <c r="BU579"/>
      <c r="BV579" s="77"/>
      <c r="BW579" s="77"/>
      <c r="BX579" s="77"/>
      <c r="BY579" s="77"/>
      <c r="BZ579" s="77"/>
      <c r="CA579" s="77"/>
      <c r="CB579" s="77"/>
      <c r="CC579" s="77"/>
      <c r="CD579" s="77"/>
    </row>
    <row r="580" spans="1:82">
      <c r="A580" s="77" t="s">
        <v>2149</v>
      </c>
      <c r="B580" s="77">
        <v>464</v>
      </c>
      <c r="C580" s="77">
        <v>5</v>
      </c>
      <c r="D580" s="77">
        <v>28</v>
      </c>
      <c r="E580" s="77">
        <v>2008</v>
      </c>
      <c r="F580" s="77" t="s">
        <v>793</v>
      </c>
      <c r="G580" s="77" t="s">
        <v>1611</v>
      </c>
      <c r="H580" s="77" t="s">
        <v>1612</v>
      </c>
      <c r="I580" s="158"/>
      <c r="J580" s="78">
        <v>30913.67436012486</v>
      </c>
      <c r="K580" s="78">
        <v>294.11743419071462</v>
      </c>
      <c r="L580" s="78">
        <v>399.0135965489257</v>
      </c>
      <c r="M580" s="78">
        <v>7222.9033769837879</v>
      </c>
      <c r="N580" s="78">
        <v>5933.4561048230526</v>
      </c>
      <c r="O580" s="78">
        <v>4433.1745907889526</v>
      </c>
      <c r="P580" s="78">
        <v>2936.9878802752351</v>
      </c>
      <c r="Q580" s="78">
        <v>341.86234597362801</v>
      </c>
      <c r="R580" s="78">
        <v>707.95898278047923</v>
      </c>
      <c r="S580" s="78">
        <v>751.35744865645142</v>
      </c>
      <c r="T580" s="79"/>
      <c r="U580" s="78">
        <v>1651279173</v>
      </c>
      <c r="V580" s="78">
        <v>137881</v>
      </c>
      <c r="W580" s="78">
        <v>5205</v>
      </c>
      <c r="X580" s="78">
        <v>1714206</v>
      </c>
      <c r="Y580" s="78">
        <v>2321121</v>
      </c>
      <c r="Z580" s="78">
        <v>2270484</v>
      </c>
      <c r="AA580" s="78">
        <v>575803</v>
      </c>
      <c r="AB580" s="78">
        <v>5586254</v>
      </c>
      <c r="AC580" s="78">
        <v>133723711</v>
      </c>
      <c r="AD580" s="78">
        <v>751.35744865645154</v>
      </c>
      <c r="AE580" s="79"/>
      <c r="AF580" s="78"/>
      <c r="AG580" s="78"/>
      <c r="AH580" s="78"/>
      <c r="AI580" s="78"/>
      <c r="AJ580" s="78"/>
      <c r="AK580" s="78"/>
      <c r="AL580" s="78"/>
      <c r="AM580" s="78"/>
      <c r="AN580" s="78"/>
      <c r="AO580" s="78"/>
      <c r="AP580" s="78"/>
      <c r="AQ580" s="79"/>
      <c r="AR580" s="78"/>
      <c r="AS580" s="78"/>
      <c r="AT580" s="78"/>
      <c r="AU580" s="78"/>
      <c r="AV580" s="78"/>
      <c r="AW580" s="78"/>
      <c r="AX580" s="78"/>
      <c r="AY580" s="79"/>
      <c r="AZ580" s="78"/>
      <c r="BA580" s="78"/>
      <c r="BB580" s="78"/>
      <c r="BC580" s="78"/>
      <c r="BD580" s="78"/>
      <c r="BE580" s="78"/>
      <c r="BF580" s="78"/>
      <c r="BG580" s="79"/>
      <c r="BH580" s="78" t="s">
        <v>789</v>
      </c>
      <c r="BI580" s="78" t="s">
        <v>789</v>
      </c>
      <c r="BJ580" s="78" t="s">
        <v>789</v>
      </c>
      <c r="BK580" s="78" t="s">
        <v>789</v>
      </c>
      <c r="BL580" s="78" t="s">
        <v>789</v>
      </c>
      <c r="BM580" s="78" t="s">
        <v>789</v>
      </c>
      <c r="BN580" s="79"/>
      <c r="BO580" s="78" t="s">
        <v>789</v>
      </c>
      <c r="BP580" s="78" t="s">
        <v>789</v>
      </c>
      <c r="BQ580" s="78" t="s">
        <v>789</v>
      </c>
      <c r="BR580" s="78" t="s">
        <v>789</v>
      </c>
      <c r="BS580" s="78" t="s">
        <v>789</v>
      </c>
      <c r="BT580" s="78" t="s">
        <v>789</v>
      </c>
      <c r="BU580"/>
      <c r="BV580" s="77"/>
      <c r="BW580" s="77"/>
      <c r="BX580" s="77"/>
      <c r="BY580" s="77"/>
      <c r="BZ580" s="77"/>
      <c r="CA580" s="77"/>
      <c r="CB580" s="77"/>
      <c r="CC580" s="77"/>
      <c r="CD580" s="77"/>
    </row>
    <row r="581" spans="1:82">
      <c r="A581" s="77" t="s">
        <v>2150</v>
      </c>
      <c r="B581" s="77">
        <v>465</v>
      </c>
      <c r="C581" s="77">
        <v>6</v>
      </c>
      <c r="D581" s="77">
        <v>28</v>
      </c>
      <c r="E581" s="77">
        <v>2009</v>
      </c>
      <c r="F581" s="77" t="s">
        <v>177</v>
      </c>
      <c r="G581" s="77" t="s">
        <v>1611</v>
      </c>
      <c r="H581" s="77" t="s">
        <v>1612</v>
      </c>
      <c r="I581" s="158"/>
      <c r="J581" s="78">
        <v>28432.65239637886</v>
      </c>
      <c r="K581" s="78">
        <v>215.1972347625738</v>
      </c>
      <c r="L581" s="78">
        <v>458.13940257221412</v>
      </c>
      <c r="M581" s="78">
        <v>6390.3480200961376</v>
      </c>
      <c r="N581" s="78">
        <v>5241.7346026298837</v>
      </c>
      <c r="O581" s="78">
        <v>4508.9948010179187</v>
      </c>
      <c r="P581" s="78">
        <v>2799.8546308453879</v>
      </c>
      <c r="Q581" s="78">
        <v>325.65965389915698</v>
      </c>
      <c r="R581" s="78">
        <v>601.28173536115105</v>
      </c>
      <c r="S581" s="78">
        <v>704.92256252202094</v>
      </c>
      <c r="T581" s="79"/>
      <c r="U581" s="78">
        <v>1342302780</v>
      </c>
      <c r="V581" s="78">
        <v>137778</v>
      </c>
      <c r="W581" s="78">
        <v>7159</v>
      </c>
      <c r="X581" s="78">
        <v>1871522</v>
      </c>
      <c r="Y581" s="78">
        <v>2345254</v>
      </c>
      <c r="Z581" s="78">
        <v>2279407</v>
      </c>
      <c r="AA581" s="78">
        <v>563526</v>
      </c>
      <c r="AB581" s="78">
        <v>5586182</v>
      </c>
      <c r="AC581" s="78">
        <v>110800391</v>
      </c>
      <c r="AD581" s="78">
        <v>704.9225625220206</v>
      </c>
      <c r="AE581" s="79"/>
      <c r="AF581" s="78"/>
      <c r="AG581" s="78"/>
      <c r="AH581" s="78"/>
      <c r="AI581" s="78"/>
      <c r="AJ581" s="78"/>
      <c r="AK581" s="78"/>
      <c r="AL581" s="78"/>
      <c r="AM581" s="78"/>
      <c r="AN581" s="78"/>
      <c r="AO581" s="78"/>
      <c r="AP581" s="78"/>
      <c r="AQ581" s="79"/>
      <c r="AR581" s="78"/>
      <c r="AS581" s="78"/>
      <c r="AT581" s="78"/>
      <c r="AU581" s="78"/>
      <c r="AV581" s="78"/>
      <c r="AW581" s="78"/>
      <c r="AX581" s="78"/>
      <c r="AY581" s="79"/>
      <c r="AZ581" s="78"/>
      <c r="BA581" s="78"/>
      <c r="BB581" s="78"/>
      <c r="BC581" s="78"/>
      <c r="BD581" s="78"/>
      <c r="BE581" s="78"/>
      <c r="BF581" s="78"/>
      <c r="BG581" s="79"/>
      <c r="BH581" s="78">
        <v>0</v>
      </c>
      <c r="BI581" s="78">
        <v>9.64</v>
      </c>
      <c r="BJ581" s="78">
        <v>29295.191699999999</v>
      </c>
      <c r="BK581" s="78">
        <v>1433.12</v>
      </c>
      <c r="BL581" s="78">
        <v>1821.671</v>
      </c>
      <c r="BM581" s="78">
        <v>0</v>
      </c>
      <c r="BN581" s="79"/>
      <c r="BO581" s="78">
        <v>0</v>
      </c>
      <c r="BP581" s="78">
        <v>2</v>
      </c>
      <c r="BQ581" s="78">
        <v>435</v>
      </c>
      <c r="BR581" s="78">
        <v>16</v>
      </c>
      <c r="BS581" s="78">
        <v>225</v>
      </c>
      <c r="BT581" s="78">
        <v>0</v>
      </c>
      <c r="BU581"/>
      <c r="BV581" s="77">
        <v>28940.043699999998</v>
      </c>
      <c r="BW581" s="77">
        <v>639.48599999999999</v>
      </c>
      <c r="BX581" s="77">
        <v>2544.5709999999999</v>
      </c>
      <c r="BY581" s="77">
        <v>21.811</v>
      </c>
      <c r="BZ581" s="77">
        <v>276.64</v>
      </c>
      <c r="CA581" s="77">
        <v>0</v>
      </c>
      <c r="CB581" s="77">
        <v>36</v>
      </c>
      <c r="CC581" s="77">
        <v>101.071</v>
      </c>
      <c r="CD581" s="77">
        <v>0</v>
      </c>
    </row>
    <row r="582" spans="1:82">
      <c r="A582" s="77" t="s">
        <v>2151</v>
      </c>
      <c r="B582" s="77">
        <v>466</v>
      </c>
      <c r="C582" s="77">
        <v>7</v>
      </c>
      <c r="D582" s="77">
        <v>28</v>
      </c>
      <c r="E582" s="77">
        <v>2010</v>
      </c>
      <c r="F582" s="77" t="s">
        <v>178</v>
      </c>
      <c r="G582" s="77" t="s">
        <v>1611</v>
      </c>
      <c r="H582" s="77" t="s">
        <v>1612</v>
      </c>
      <c r="I582" s="158"/>
      <c r="J582" s="78">
        <v>30778.220114793028</v>
      </c>
      <c r="K582" s="78">
        <v>301.59294491812301</v>
      </c>
      <c r="L582" s="78">
        <v>426.14025797377542</v>
      </c>
      <c r="M582" s="78">
        <v>7017.9713532589594</v>
      </c>
      <c r="N582" s="78">
        <v>5726.6870011926048</v>
      </c>
      <c r="O582" s="78">
        <v>4497.0844582936134</v>
      </c>
      <c r="P582" s="78">
        <v>2823.393389376201</v>
      </c>
      <c r="Q582" s="78">
        <v>339.48988801809799</v>
      </c>
      <c r="R582" s="78">
        <v>606.03691875510128</v>
      </c>
      <c r="S582" s="78">
        <v>731.67872261453829</v>
      </c>
      <c r="T582" s="79"/>
      <c r="U582" s="78">
        <v>1418378348</v>
      </c>
      <c r="V582" s="78">
        <v>137778</v>
      </c>
      <c r="W582" s="78">
        <v>7159</v>
      </c>
      <c r="X582" s="78">
        <v>1871522</v>
      </c>
      <c r="Y582" s="78">
        <v>2364110</v>
      </c>
      <c r="Z582" s="78">
        <v>2283950</v>
      </c>
      <c r="AA582" s="78">
        <v>554072</v>
      </c>
      <c r="AB582" s="78">
        <v>5580139</v>
      </c>
      <c r="AC582" s="78">
        <v>105831358</v>
      </c>
      <c r="AD582" s="78">
        <v>731.67872261453817</v>
      </c>
      <c r="AE582" s="79"/>
      <c r="AF582" s="78"/>
      <c r="AG582" s="78"/>
      <c r="AH582" s="78"/>
      <c r="AI582" s="78"/>
      <c r="AJ582" s="78"/>
      <c r="AK582" s="78"/>
      <c r="AL582" s="78"/>
      <c r="AM582" s="78"/>
      <c r="AN582" s="78"/>
      <c r="AO582" s="78"/>
      <c r="AP582" s="78"/>
      <c r="AQ582" s="79"/>
      <c r="AR582" s="78"/>
      <c r="AS582" s="78"/>
      <c r="AT582" s="78"/>
      <c r="AU582" s="78"/>
      <c r="AV582" s="78"/>
      <c r="AW582" s="78"/>
      <c r="AX582" s="78"/>
      <c r="AY582" s="79"/>
      <c r="AZ582" s="78"/>
      <c r="BA582" s="78"/>
      <c r="BB582" s="78"/>
      <c r="BC582" s="78"/>
      <c r="BD582" s="78"/>
      <c r="BE582" s="78"/>
      <c r="BF582" s="78"/>
      <c r="BG582" s="79"/>
      <c r="BH582" s="78">
        <v>0</v>
      </c>
      <c r="BI582" s="78">
        <v>5.4450000000000003</v>
      </c>
      <c r="BJ582" s="78">
        <v>31205.194200000002</v>
      </c>
      <c r="BK582" s="78">
        <v>1435.403</v>
      </c>
      <c r="BL582" s="78">
        <v>1782.1386000000002</v>
      </c>
      <c r="BM582" s="78">
        <v>0</v>
      </c>
      <c r="BN582" s="79"/>
      <c r="BO582" s="78">
        <v>0</v>
      </c>
      <c r="BP582" s="78">
        <v>1</v>
      </c>
      <c r="BQ582" s="78">
        <v>446</v>
      </c>
      <c r="BR582" s="78">
        <v>16</v>
      </c>
      <c r="BS582" s="78">
        <v>216</v>
      </c>
      <c r="BT582" s="78">
        <v>0</v>
      </c>
      <c r="BU582"/>
      <c r="BV582" s="77">
        <v>30416.049800000001</v>
      </c>
      <c r="BW582" s="77">
        <v>806.15700000000004</v>
      </c>
      <c r="BX582" s="77">
        <v>2809.8009999999999</v>
      </c>
      <c r="BY582" s="77">
        <v>30.172000000000001</v>
      </c>
      <c r="BZ582" s="77">
        <v>270.995</v>
      </c>
      <c r="CA582" s="77">
        <v>0</v>
      </c>
      <c r="CB582" s="77">
        <v>27.187999999999999</v>
      </c>
      <c r="CC582" s="77">
        <v>67.817999999999998</v>
      </c>
      <c r="CD582" s="77">
        <v>0</v>
      </c>
    </row>
    <row r="583" spans="1:82">
      <c r="A583" s="77" t="s">
        <v>2152</v>
      </c>
      <c r="B583" s="77">
        <v>467</v>
      </c>
      <c r="C583" s="77">
        <v>8</v>
      </c>
      <c r="D583" s="77">
        <v>28</v>
      </c>
      <c r="E583" s="77">
        <v>2011</v>
      </c>
      <c r="F583" s="77" t="s">
        <v>179</v>
      </c>
      <c r="G583" s="77" t="s">
        <v>1611</v>
      </c>
      <c r="H583" s="77" t="s">
        <v>1612</v>
      </c>
      <c r="I583" s="158"/>
      <c r="J583" s="78">
        <v>31973.347651226599</v>
      </c>
      <c r="K583" s="78">
        <v>317.64606706156388</v>
      </c>
      <c r="L583" s="78">
        <v>324.52088894837868</v>
      </c>
      <c r="M583" s="78">
        <v>8801.0803542773265</v>
      </c>
      <c r="N583" s="78">
        <v>6976.2127497017327</v>
      </c>
      <c r="O583" s="78">
        <v>4440.9013509647812</v>
      </c>
      <c r="P583" s="78">
        <v>2727.847225094471</v>
      </c>
      <c r="Q583" s="78">
        <v>391.05489863184198</v>
      </c>
      <c r="R583" s="78">
        <v>502.14168615638209</v>
      </c>
      <c r="S583" s="78">
        <v>719.42129526365068</v>
      </c>
      <c r="T583" s="79"/>
      <c r="U583" s="78">
        <v>1435744318</v>
      </c>
      <c r="V583" s="78">
        <v>137778</v>
      </c>
      <c r="W583" s="78">
        <v>7159</v>
      </c>
      <c r="X583" s="78">
        <v>1871522</v>
      </c>
      <c r="Y583" s="78">
        <v>2381894</v>
      </c>
      <c r="Z583" s="78">
        <v>2304415</v>
      </c>
      <c r="AA583" s="78">
        <v>551252</v>
      </c>
      <c r="AB583" s="78">
        <v>5572405</v>
      </c>
      <c r="AC583" s="78">
        <v>87543257</v>
      </c>
      <c r="AD583" s="78">
        <v>719.42129526365102</v>
      </c>
      <c r="AE583" s="79"/>
      <c r="AF583" s="78"/>
      <c r="AG583" s="78"/>
      <c r="AH583" s="78"/>
      <c r="AI583" s="78"/>
      <c r="AJ583" s="78"/>
      <c r="AK583" s="78"/>
      <c r="AL583" s="78"/>
      <c r="AM583" s="78"/>
      <c r="AN583" s="78"/>
      <c r="AO583" s="78"/>
      <c r="AP583" s="78"/>
      <c r="AQ583" s="79"/>
      <c r="AR583" s="78"/>
      <c r="AS583" s="78"/>
      <c r="AT583" s="78"/>
      <c r="AU583" s="78"/>
      <c r="AV583" s="78"/>
      <c r="AW583" s="78"/>
      <c r="AX583" s="78"/>
      <c r="AY583" s="79"/>
      <c r="AZ583" s="78"/>
      <c r="BA583" s="78"/>
      <c r="BB583" s="78"/>
      <c r="BC583" s="78"/>
      <c r="BD583" s="78"/>
      <c r="BE583" s="78"/>
      <c r="BF583" s="78"/>
      <c r="BG583" s="79"/>
      <c r="BH583" s="78">
        <v>0</v>
      </c>
      <c r="BI583" s="78">
        <v>5.4829999999999997</v>
      </c>
      <c r="BJ583" s="78">
        <v>31408.312000000002</v>
      </c>
      <c r="BK583" s="78">
        <v>1631.8340000000001</v>
      </c>
      <c r="BL583" s="78">
        <v>1816.0339999999999</v>
      </c>
      <c r="BM583" s="78">
        <v>0</v>
      </c>
      <c r="BN583" s="79"/>
      <c r="BO583" s="78">
        <v>0</v>
      </c>
      <c r="BP583" s="78">
        <v>1</v>
      </c>
      <c r="BQ583" s="78">
        <v>464</v>
      </c>
      <c r="BR583" s="78">
        <v>16</v>
      </c>
      <c r="BS583" s="78">
        <v>223</v>
      </c>
      <c r="BT583" s="78">
        <v>0</v>
      </c>
      <c r="BU583"/>
      <c r="BV583" s="77">
        <v>30817.224999999999</v>
      </c>
      <c r="BW583" s="77">
        <v>792.06799999999998</v>
      </c>
      <c r="BX583" s="77">
        <v>2819.6729999999998</v>
      </c>
      <c r="BY583" s="77">
        <v>57.893999999999998</v>
      </c>
      <c r="BZ583" s="77">
        <v>282.58100000000002</v>
      </c>
      <c r="CA583" s="77">
        <v>0</v>
      </c>
      <c r="CB583" s="77">
        <v>26.01</v>
      </c>
      <c r="CC583" s="77">
        <v>66.212000000000003</v>
      </c>
      <c r="CD583" s="77">
        <v>0</v>
      </c>
    </row>
    <row r="584" spans="1:82">
      <c r="A584" s="77" t="s">
        <v>2153</v>
      </c>
      <c r="B584" s="77">
        <v>468</v>
      </c>
      <c r="C584" s="77">
        <v>9</v>
      </c>
      <c r="D584" s="77">
        <v>28</v>
      </c>
      <c r="E584" s="77">
        <v>2012</v>
      </c>
      <c r="F584" s="77" t="s">
        <v>180</v>
      </c>
      <c r="G584" s="77" t="s">
        <v>1611</v>
      </c>
      <c r="H584" s="77" t="s">
        <v>1612</v>
      </c>
      <c r="I584" s="158"/>
      <c r="J584" s="78">
        <v>32677.509970710169</v>
      </c>
      <c r="K584" s="78">
        <v>299.38570841348411</v>
      </c>
      <c r="L584" s="78">
        <v>318.27345045856828</v>
      </c>
      <c r="M584" s="78">
        <v>9355.78924549773</v>
      </c>
      <c r="N584" s="78">
        <v>7198.6649872191256</v>
      </c>
      <c r="O584" s="78">
        <v>4443.8063408468561</v>
      </c>
      <c r="P584" s="78">
        <v>2716.3443203826391</v>
      </c>
      <c r="Q584" s="78">
        <v>431.575057162473</v>
      </c>
      <c r="R584" s="78">
        <v>501.14567489846797</v>
      </c>
      <c r="S584" s="78">
        <v>691.28698625254526</v>
      </c>
      <c r="T584" s="79"/>
      <c r="U584" s="78">
        <v>1434702239</v>
      </c>
      <c r="V584" s="78">
        <v>137778</v>
      </c>
      <c r="W584" s="78">
        <v>7159</v>
      </c>
      <c r="X584" s="78">
        <v>1871522</v>
      </c>
      <c r="Y584" s="78">
        <v>2448763</v>
      </c>
      <c r="Z584" s="78">
        <v>2324212</v>
      </c>
      <c r="AA584" s="78">
        <v>545822</v>
      </c>
      <c r="AB584" s="78">
        <v>5660302</v>
      </c>
      <c r="AC584" s="78">
        <v>85106669</v>
      </c>
      <c r="AD584" s="78">
        <v>691.28698625254515</v>
      </c>
      <c r="AE584" s="79"/>
      <c r="AF584" s="78"/>
      <c r="AG584" s="78"/>
      <c r="AH584" s="78"/>
      <c r="AI584" s="78"/>
      <c r="AJ584" s="78"/>
      <c r="AK584" s="78"/>
      <c r="AL584" s="78"/>
      <c r="AM584" s="78"/>
      <c r="AN584" s="78"/>
      <c r="AO584" s="78"/>
      <c r="AP584" s="78"/>
      <c r="AQ584" s="79"/>
      <c r="AR584" s="78"/>
      <c r="AS584" s="78"/>
      <c r="AT584" s="78"/>
      <c r="AU584" s="78"/>
      <c r="AV584" s="78"/>
      <c r="AW584" s="78"/>
      <c r="AX584" s="78"/>
      <c r="AY584" s="79"/>
      <c r="AZ584" s="78"/>
      <c r="BA584" s="78"/>
      <c r="BB584" s="78"/>
      <c r="BC584" s="78"/>
      <c r="BD584" s="78"/>
      <c r="BE584" s="78"/>
      <c r="BF584" s="78"/>
      <c r="BG584" s="79"/>
      <c r="BH584" s="78">
        <v>0</v>
      </c>
      <c r="BI584" s="78">
        <v>4.9809999999999999</v>
      </c>
      <c r="BJ584" s="78">
        <v>32205.269</v>
      </c>
      <c r="BK584" s="78">
        <v>1747.5840000000001</v>
      </c>
      <c r="BL584" s="78">
        <v>2036.3185800000001</v>
      </c>
      <c r="BM584" s="78">
        <v>0</v>
      </c>
      <c r="BN584" s="79"/>
      <c r="BO584" s="78">
        <v>0</v>
      </c>
      <c r="BP584" s="78">
        <v>1</v>
      </c>
      <c r="BQ584" s="78">
        <v>467</v>
      </c>
      <c r="BR584" s="78">
        <v>16</v>
      </c>
      <c r="BS584" s="78">
        <v>230</v>
      </c>
      <c r="BT584" s="78">
        <v>0</v>
      </c>
      <c r="BU584"/>
      <c r="BV584" s="77">
        <v>32068.191579999999</v>
      </c>
      <c r="BW584" s="77">
        <v>687.28499999999997</v>
      </c>
      <c r="BX584" s="77">
        <v>2825.7040000000002</v>
      </c>
      <c r="BY584" s="77">
        <v>40.728000000000002</v>
      </c>
      <c r="BZ584" s="77">
        <v>290.983</v>
      </c>
      <c r="CA584" s="77">
        <v>0</v>
      </c>
      <c r="CB584" s="77">
        <v>22.919</v>
      </c>
      <c r="CC584" s="77">
        <v>58.341999999999999</v>
      </c>
      <c r="CD584" s="77">
        <v>0</v>
      </c>
    </row>
    <row r="585" spans="1:82">
      <c r="A585" s="77" t="s">
        <v>2154</v>
      </c>
      <c r="B585" s="77">
        <v>469</v>
      </c>
      <c r="C585" s="77">
        <v>10</v>
      </c>
      <c r="D585" s="77">
        <v>28</v>
      </c>
      <c r="E585" s="77">
        <v>2013</v>
      </c>
      <c r="F585" s="77" t="s">
        <v>181</v>
      </c>
      <c r="G585" s="77" t="s">
        <v>1611</v>
      </c>
      <c r="H585" s="77" t="s">
        <v>1612</v>
      </c>
      <c r="I585" s="158"/>
      <c r="J585" s="78">
        <v>34303.734159692081</v>
      </c>
      <c r="K585" s="78">
        <v>256.18913102860847</v>
      </c>
      <c r="L585" s="78">
        <v>317.89411780613892</v>
      </c>
      <c r="M585" s="78">
        <v>9145.0575139772118</v>
      </c>
      <c r="N585" s="78">
        <v>7814.750539068109</v>
      </c>
      <c r="O585" s="78">
        <v>4294.1109617083548</v>
      </c>
      <c r="P585" s="78">
        <v>2711.6284012685196</v>
      </c>
      <c r="Q585" s="78">
        <v>437.46984954435902</v>
      </c>
      <c r="R585" s="78">
        <v>525.96925944946406</v>
      </c>
      <c r="S585" s="78">
        <v>714.72073745267278</v>
      </c>
      <c r="T585" s="79"/>
      <c r="U585" s="78">
        <v>1402686606</v>
      </c>
      <c r="V585" s="78">
        <v>137778</v>
      </c>
      <c r="W585" s="78">
        <v>7159</v>
      </c>
      <c r="X585" s="78">
        <v>1871522</v>
      </c>
      <c r="Y585" s="78">
        <v>2460392</v>
      </c>
      <c r="Z585" s="78">
        <v>2346194</v>
      </c>
      <c r="AA585" s="78">
        <v>542829</v>
      </c>
      <c r="AB585" s="78">
        <v>5655361</v>
      </c>
      <c r="AC585" s="78">
        <v>87190876</v>
      </c>
      <c r="AD585" s="78">
        <v>714.72073745267267</v>
      </c>
      <c r="AE585" s="79"/>
      <c r="AF585" s="78"/>
      <c r="AG585" s="78"/>
      <c r="AH585" s="78"/>
      <c r="AI585" s="78"/>
      <c r="AJ585" s="78"/>
      <c r="AK585" s="78"/>
      <c r="AL585" s="78"/>
      <c r="AM585" s="78"/>
      <c r="AN585" s="78"/>
      <c r="AO585" s="78"/>
      <c r="AP585" s="78"/>
      <c r="AQ585" s="79"/>
      <c r="AR585" s="78"/>
      <c r="AS585" s="78"/>
      <c r="AT585" s="78"/>
      <c r="AU585" s="78"/>
      <c r="AV585" s="78"/>
      <c r="AW585" s="78"/>
      <c r="AX585" s="78"/>
      <c r="AY585" s="79"/>
      <c r="AZ585" s="78"/>
      <c r="BA585" s="78"/>
      <c r="BB585" s="78"/>
      <c r="BC585" s="78"/>
      <c r="BD585" s="78"/>
      <c r="BE585" s="78"/>
      <c r="BF585" s="78"/>
      <c r="BG585" s="79"/>
      <c r="BH585" s="78">
        <v>0</v>
      </c>
      <c r="BI585" s="78">
        <v>5.5869999999999997</v>
      </c>
      <c r="BJ585" s="78">
        <v>33660.2048</v>
      </c>
      <c r="BK585" s="78">
        <v>1759.049</v>
      </c>
      <c r="BL585" s="78">
        <v>2183.8393430000006</v>
      </c>
      <c r="BM585" s="78">
        <v>0</v>
      </c>
      <c r="BN585" s="79"/>
      <c r="BO585" s="78">
        <v>0</v>
      </c>
      <c r="BP585" s="78">
        <v>1</v>
      </c>
      <c r="BQ585" s="78">
        <v>463</v>
      </c>
      <c r="BR585" s="78">
        <v>15</v>
      </c>
      <c r="BS585" s="78">
        <v>227</v>
      </c>
      <c r="BT585" s="78">
        <v>0</v>
      </c>
      <c r="BU585"/>
      <c r="BV585" s="77">
        <v>33557.919142999999</v>
      </c>
      <c r="BW585" s="77">
        <v>720.255</v>
      </c>
      <c r="BX585" s="77">
        <v>2898.6039999999998</v>
      </c>
      <c r="BY585" s="77">
        <v>52.600999999999999</v>
      </c>
      <c r="BZ585" s="77">
        <v>305.66199999999998</v>
      </c>
      <c r="CA585" s="77">
        <v>0</v>
      </c>
      <c r="CB585" s="77">
        <v>23.52</v>
      </c>
      <c r="CC585" s="77">
        <v>50.119</v>
      </c>
      <c r="CD585" s="77">
        <v>0</v>
      </c>
    </row>
    <row r="586" spans="1:82">
      <c r="A586" s="77" t="s">
        <v>2155</v>
      </c>
      <c r="B586" s="77">
        <v>470</v>
      </c>
      <c r="C586" s="77">
        <v>11</v>
      </c>
      <c r="D586" s="77">
        <v>28</v>
      </c>
      <c r="E586" s="77">
        <v>2014</v>
      </c>
      <c r="F586" s="77" t="s">
        <v>182</v>
      </c>
      <c r="G586" s="77" t="s">
        <v>1611</v>
      </c>
      <c r="H586" s="77" t="s">
        <v>1612</v>
      </c>
      <c r="I586" s="158"/>
      <c r="J586" s="78">
        <v>33700.314698367503</v>
      </c>
      <c r="K586" s="78">
        <v>264.16287146228831</v>
      </c>
      <c r="L586" s="78">
        <v>350.28887735188709</v>
      </c>
      <c r="M586" s="78">
        <v>9738.2160047466696</v>
      </c>
      <c r="N586" s="78">
        <v>7030.587217363046</v>
      </c>
      <c r="O586" s="78">
        <v>4101.5076036255932</v>
      </c>
      <c r="P586" s="78">
        <v>2713.2048582107759</v>
      </c>
      <c r="Q586" s="78">
        <v>418.46286046499</v>
      </c>
      <c r="R586" s="78">
        <v>529.39120144641925</v>
      </c>
      <c r="S586" s="78">
        <v>703.94650102957405</v>
      </c>
      <c r="T586" s="79"/>
      <c r="U586" s="78">
        <v>1488835591</v>
      </c>
      <c r="V586" s="78">
        <v>116088</v>
      </c>
      <c r="W586" s="78">
        <v>7602</v>
      </c>
      <c r="X586" s="78">
        <v>1848407</v>
      </c>
      <c r="Y586" s="78">
        <v>2474489</v>
      </c>
      <c r="Z586" s="78">
        <v>2360230</v>
      </c>
      <c r="AA586" s="78">
        <v>540336</v>
      </c>
      <c r="AB586" s="78">
        <v>5638338</v>
      </c>
      <c r="AC586" s="78">
        <v>88034082</v>
      </c>
      <c r="AD586" s="78">
        <v>703.94650102957382</v>
      </c>
      <c r="AE586" s="79"/>
      <c r="AF586" s="78"/>
      <c r="AG586" s="78"/>
      <c r="AH586" s="78"/>
      <c r="AI586" s="78"/>
      <c r="AJ586" s="78"/>
      <c r="AK586" s="78"/>
      <c r="AL586" s="78"/>
      <c r="AM586" s="78"/>
      <c r="AN586" s="78"/>
      <c r="AO586" s="78"/>
      <c r="AP586" s="78"/>
      <c r="AQ586" s="79"/>
      <c r="AR586" s="78">
        <v>81536</v>
      </c>
      <c r="AS586" s="78">
        <v>11713</v>
      </c>
      <c r="AT586" s="78">
        <v>6</v>
      </c>
      <c r="AU586" s="78">
        <v>1</v>
      </c>
      <c r="AV586" s="78">
        <v>0</v>
      </c>
      <c r="AW586" s="78">
        <v>18</v>
      </c>
      <c r="AX586" s="78"/>
      <c r="AY586" s="79"/>
      <c r="AZ586" s="78">
        <v>313118.56599999988</v>
      </c>
      <c r="BA586" s="78">
        <v>738797.9</v>
      </c>
      <c r="BB586" s="78">
        <v>55100</v>
      </c>
      <c r="BC586" s="78">
        <v>5.5</v>
      </c>
      <c r="BD586" s="78">
        <v>0</v>
      </c>
      <c r="BE586" s="78">
        <v>65454</v>
      </c>
      <c r="BF586" s="78"/>
      <c r="BG586" s="79"/>
      <c r="BH586" s="78">
        <v>0</v>
      </c>
      <c r="BI586" s="78">
        <v>6.4379999999999997</v>
      </c>
      <c r="BJ586" s="78">
        <v>33511.4</v>
      </c>
      <c r="BK586" s="78">
        <v>1735.9760000000001</v>
      </c>
      <c r="BL586" s="78">
        <v>2146.4479999999999</v>
      </c>
      <c r="BM586" s="78">
        <v>0</v>
      </c>
      <c r="BN586" s="79"/>
      <c r="BO586" s="78">
        <v>0</v>
      </c>
      <c r="BP586" s="78">
        <v>1</v>
      </c>
      <c r="BQ586" s="78">
        <v>469</v>
      </c>
      <c r="BR586" s="78">
        <v>15</v>
      </c>
      <c r="BS586" s="78">
        <v>226</v>
      </c>
      <c r="BT586" s="78">
        <v>0</v>
      </c>
      <c r="BU586"/>
      <c r="BV586" s="77">
        <v>33324.175000000003</v>
      </c>
      <c r="BW586" s="77">
        <v>777.84</v>
      </c>
      <c r="BX586" s="77">
        <v>2853.009</v>
      </c>
      <c r="BY586" s="77">
        <v>58.951000000000001</v>
      </c>
      <c r="BZ586" s="77">
        <v>313.03399999999999</v>
      </c>
      <c r="CA586" s="77">
        <v>0</v>
      </c>
      <c r="CB586" s="77">
        <v>26.609000000000002</v>
      </c>
      <c r="CC586" s="77">
        <v>46.643999999999998</v>
      </c>
      <c r="CD586" s="77">
        <v>0</v>
      </c>
    </row>
    <row r="587" spans="1:82">
      <c r="A587" s="77" t="s">
        <v>2156</v>
      </c>
      <c r="B587" s="77">
        <v>471</v>
      </c>
      <c r="C587" s="77">
        <v>12</v>
      </c>
      <c r="D587" s="77">
        <v>28</v>
      </c>
      <c r="E587" s="77">
        <v>2015</v>
      </c>
      <c r="F587" s="77" t="s">
        <v>183</v>
      </c>
      <c r="G587" s="77" t="s">
        <v>1611</v>
      </c>
      <c r="H587" s="77" t="s">
        <v>1612</v>
      </c>
      <c r="I587" s="158"/>
      <c r="J587" s="78">
        <v>32638.56190407242</v>
      </c>
      <c r="K587" s="78">
        <v>254.31651125641591</v>
      </c>
      <c r="L587" s="78">
        <v>410.13201705269228</v>
      </c>
      <c r="M587" s="78">
        <v>9038.7750138105348</v>
      </c>
      <c r="N587" s="78">
        <v>6459.9597001063703</v>
      </c>
      <c r="O587" s="78">
        <v>4076.0775689425386</v>
      </c>
      <c r="P587" s="78">
        <v>2700.8856461287614</v>
      </c>
      <c r="Q587" s="78">
        <v>408.39481569413499</v>
      </c>
      <c r="R587" s="78">
        <v>528.42548839924905</v>
      </c>
      <c r="S587" s="78">
        <v>695.7687694661405</v>
      </c>
      <c r="T587" s="79"/>
      <c r="U587" s="78">
        <v>1544567243</v>
      </c>
      <c r="V587" s="78">
        <v>116088</v>
      </c>
      <c r="W587" s="78">
        <v>7602</v>
      </c>
      <c r="X587" s="78">
        <v>1848407</v>
      </c>
      <c r="Y587" s="78">
        <v>2490682</v>
      </c>
      <c r="Z587" s="78">
        <v>2368170</v>
      </c>
      <c r="AA587" s="78">
        <v>537458</v>
      </c>
      <c r="AB587" s="78">
        <v>5621087</v>
      </c>
      <c r="AC587" s="78">
        <v>90325715</v>
      </c>
      <c r="AD587" s="78">
        <v>695.76876946614038</v>
      </c>
      <c r="AE587" s="79"/>
      <c r="AF587" s="78">
        <v>12985894001.36948</v>
      </c>
      <c r="AG587" s="78">
        <v>201812873.5817652</v>
      </c>
      <c r="AH587" s="78">
        <v>78982154.498100832</v>
      </c>
      <c r="AI587" s="78">
        <v>12350437576.54233</v>
      </c>
      <c r="AJ587" s="78">
        <v>9335550228.7123337</v>
      </c>
      <c r="AK587" s="78"/>
      <c r="AL587" s="78"/>
      <c r="AM587" s="78">
        <v>770346393.77688003</v>
      </c>
      <c r="AN587" s="78"/>
      <c r="AO587" s="78"/>
      <c r="AP587" s="78">
        <v>35723023228.480888</v>
      </c>
      <c r="AQ587" s="79"/>
      <c r="AR587" s="78">
        <v>89099</v>
      </c>
      <c r="AS587" s="78">
        <v>16485</v>
      </c>
      <c r="AT587" s="78">
        <v>6</v>
      </c>
      <c r="AU587" s="78">
        <v>2</v>
      </c>
      <c r="AV587" s="78">
        <v>0</v>
      </c>
      <c r="AW587" s="78">
        <v>19</v>
      </c>
      <c r="AX587" s="78"/>
      <c r="AY587" s="79"/>
      <c r="AZ587" s="78">
        <v>347075.86599999998</v>
      </c>
      <c r="BA587" s="78">
        <v>1132113.6000000001</v>
      </c>
      <c r="BB587" s="78">
        <v>55100</v>
      </c>
      <c r="BC587" s="78">
        <v>21.5</v>
      </c>
      <c r="BD587" s="78">
        <v>0</v>
      </c>
      <c r="BE587" s="78">
        <v>81984</v>
      </c>
      <c r="BF587" s="78"/>
      <c r="BG587" s="79"/>
      <c r="BH587" s="78">
        <v>0</v>
      </c>
      <c r="BI587" s="78">
        <v>6.75</v>
      </c>
      <c r="BJ587" s="78">
        <v>32625.829000000002</v>
      </c>
      <c r="BK587" s="78">
        <v>1725.538</v>
      </c>
      <c r="BL587" s="78">
        <v>2174.4589999999998</v>
      </c>
      <c r="BM587" s="78">
        <v>0</v>
      </c>
      <c r="BN587" s="79"/>
      <c r="BO587" s="78">
        <v>0</v>
      </c>
      <c r="BP587" s="78">
        <v>1</v>
      </c>
      <c r="BQ587" s="78">
        <v>465</v>
      </c>
      <c r="BR587" s="78">
        <v>16</v>
      </c>
      <c r="BS587" s="78">
        <v>229</v>
      </c>
      <c r="BT587" s="78">
        <v>0</v>
      </c>
      <c r="BU587"/>
      <c r="BV587" s="77">
        <v>32597.719000000001</v>
      </c>
      <c r="BW587" s="77">
        <v>802.89499999999998</v>
      </c>
      <c r="BX587" s="77">
        <v>2714.058</v>
      </c>
      <c r="BY587" s="77">
        <v>45.582000000000001</v>
      </c>
      <c r="BZ587" s="77">
        <v>287.30200000000002</v>
      </c>
      <c r="CA587" s="77">
        <v>0</v>
      </c>
      <c r="CB587" s="77">
        <v>30.789000000000001</v>
      </c>
      <c r="CC587" s="77">
        <v>54.231000000000002</v>
      </c>
      <c r="CD587" s="77">
        <v>0</v>
      </c>
    </row>
    <row r="588" spans="1:82">
      <c r="A588" s="77" t="s">
        <v>2157</v>
      </c>
      <c r="B588" s="77">
        <v>472</v>
      </c>
      <c r="C588" s="77">
        <v>13</v>
      </c>
      <c r="D588" s="77">
        <v>28</v>
      </c>
      <c r="E588" s="77">
        <v>2016</v>
      </c>
      <c r="F588" s="77" t="s">
        <v>156</v>
      </c>
      <c r="G588" s="77" t="s">
        <v>1611</v>
      </c>
      <c r="H588" s="77" t="s">
        <v>1612</v>
      </c>
      <c r="I588" s="158"/>
      <c r="J588" s="78">
        <v>31856.551966653195</v>
      </c>
      <c r="K588" s="78">
        <v>241.85090322519196</v>
      </c>
      <c r="L588" s="78">
        <v>404.63312154838053</v>
      </c>
      <c r="M588" s="78">
        <v>8160.9117927189609</v>
      </c>
      <c r="N588" s="78">
        <v>5953.849867942793</v>
      </c>
      <c r="O588" s="78">
        <v>4046.7537588705859</v>
      </c>
      <c r="P588" s="78">
        <v>2663.7505718513821</v>
      </c>
      <c r="Q588" s="78">
        <v>396.00164258960086</v>
      </c>
      <c r="R588" s="78">
        <v>528.57616831980329</v>
      </c>
      <c r="S588" s="78">
        <v>744.4680566701245</v>
      </c>
      <c r="T588" s="79"/>
      <c r="U588" s="78">
        <v>1510535036</v>
      </c>
      <c r="V588" s="78">
        <v>116088</v>
      </c>
      <c r="W588" s="78">
        <v>7602</v>
      </c>
      <c r="X588" s="78">
        <v>1848407</v>
      </c>
      <c r="Y588" s="78">
        <v>2507945</v>
      </c>
      <c r="Z588" s="78">
        <v>2380035</v>
      </c>
      <c r="AA588" s="78">
        <v>548241</v>
      </c>
      <c r="AB588" s="78">
        <v>5606545</v>
      </c>
      <c r="AC588" s="78">
        <v>90275606.520056009</v>
      </c>
      <c r="AD588" s="78">
        <v>744.4680566701245</v>
      </c>
      <c r="AE588" s="79"/>
      <c r="AF588" s="78">
        <v>12664582214.66144</v>
      </c>
      <c r="AG588" s="78">
        <v>182317947.0144465</v>
      </c>
      <c r="AH588" s="78">
        <v>56939253.09099973</v>
      </c>
      <c r="AI588" s="78">
        <v>12257539974.75584</v>
      </c>
      <c r="AJ588" s="78">
        <v>8163406132.300456</v>
      </c>
      <c r="AK588" s="78"/>
      <c r="AL588" s="78"/>
      <c r="AM588" s="78">
        <v>768950408.9371568</v>
      </c>
      <c r="AN588" s="78"/>
      <c r="AO588" s="78"/>
      <c r="AP588" s="78">
        <v>34093735930.760342</v>
      </c>
      <c r="AQ588" s="79"/>
      <c r="AR588" s="78">
        <v>95691</v>
      </c>
      <c r="AS588" s="78">
        <v>19457</v>
      </c>
      <c r="AT588" s="78">
        <v>6</v>
      </c>
      <c r="AU588" s="78">
        <v>5</v>
      </c>
      <c r="AV588" s="78">
        <v>0</v>
      </c>
      <c r="AW588" s="78">
        <v>22</v>
      </c>
      <c r="AX588" s="78"/>
      <c r="AY588" s="79"/>
      <c r="AZ588" s="78">
        <v>377253.76599999983</v>
      </c>
      <c r="BA588" s="78">
        <v>1366375.5</v>
      </c>
      <c r="BB588" s="78">
        <v>55100</v>
      </c>
      <c r="BC588" s="78">
        <v>520.5</v>
      </c>
      <c r="BD588" s="78">
        <v>0</v>
      </c>
      <c r="BE588" s="78">
        <v>96624</v>
      </c>
      <c r="BF588" s="78"/>
      <c r="BG588" s="79"/>
      <c r="BH588" s="78">
        <v>0</v>
      </c>
      <c r="BI588" s="78">
        <v>6.2629999999999999</v>
      </c>
      <c r="BJ588" s="78">
        <v>31860.825000000001</v>
      </c>
      <c r="BK588" s="78">
        <v>1703.31</v>
      </c>
      <c r="BL588" s="78">
        <v>2125.279</v>
      </c>
      <c r="BM588" s="78">
        <v>0</v>
      </c>
      <c r="BN588" s="79"/>
      <c r="BO588" s="78">
        <v>0</v>
      </c>
      <c r="BP588" s="78">
        <v>1</v>
      </c>
      <c r="BQ588" s="78">
        <v>478</v>
      </c>
      <c r="BR588" s="78">
        <v>16</v>
      </c>
      <c r="BS588" s="78">
        <v>231</v>
      </c>
      <c r="BT588" s="78">
        <v>0</v>
      </c>
      <c r="BU588"/>
      <c r="BV588" s="77">
        <v>31648.182000000001</v>
      </c>
      <c r="BW588" s="77">
        <v>881.88199999999995</v>
      </c>
      <c r="BX588" s="77">
        <v>2745.011</v>
      </c>
      <c r="BY588" s="77">
        <v>35.853999999999999</v>
      </c>
      <c r="BZ588" s="77">
        <v>291.81599999999997</v>
      </c>
      <c r="CA588" s="77">
        <v>7.0389999999999997</v>
      </c>
      <c r="CB588" s="77">
        <v>33.677</v>
      </c>
      <c r="CC588" s="77">
        <v>52.216000000000001</v>
      </c>
      <c r="CD588" s="77">
        <v>0</v>
      </c>
    </row>
    <row r="589" spans="1:82">
      <c r="A589" s="77" t="s">
        <v>2158</v>
      </c>
      <c r="B589" s="77">
        <v>473</v>
      </c>
      <c r="C589" s="77">
        <v>14</v>
      </c>
      <c r="D589" s="77">
        <v>28</v>
      </c>
      <c r="E589" s="77">
        <v>2017</v>
      </c>
      <c r="F589" s="77" t="s">
        <v>157</v>
      </c>
      <c r="G589" s="77" t="s">
        <v>1611</v>
      </c>
      <c r="H589" s="77" t="s">
        <v>1612</v>
      </c>
      <c r="I589" s="158"/>
      <c r="J589" s="78">
        <v>31003.595215945108</v>
      </c>
      <c r="K589" s="78">
        <v>238.17000035696341</v>
      </c>
      <c r="L589" s="78">
        <v>325.28918302731768</v>
      </c>
      <c r="M589" s="78">
        <v>7108.0251934592634</v>
      </c>
      <c r="N589" s="78">
        <v>5847.6207134409533</v>
      </c>
      <c r="O589" s="78">
        <v>3998.4845015044734</v>
      </c>
      <c r="P589" s="78">
        <v>2645.6696772532587</v>
      </c>
      <c r="Q589" s="78">
        <v>381.792389696957</v>
      </c>
      <c r="R589" s="78">
        <v>512.34917940249159</v>
      </c>
      <c r="S589" s="78">
        <v>738.36591532767955</v>
      </c>
      <c r="T589" s="79"/>
      <c r="U589" s="78">
        <v>1566588114</v>
      </c>
      <c r="V589" s="78">
        <v>116088</v>
      </c>
      <c r="W589" s="78">
        <v>7602</v>
      </c>
      <c r="X589" s="78">
        <v>1848407</v>
      </c>
      <c r="Y589" s="78">
        <v>2524247</v>
      </c>
      <c r="Z589" s="78">
        <v>2390656</v>
      </c>
      <c r="AA589" s="78">
        <v>547991</v>
      </c>
      <c r="AB589" s="78">
        <v>5589708</v>
      </c>
      <c r="AC589" s="78">
        <v>89240461.999999985</v>
      </c>
      <c r="AD589" s="78">
        <v>738.36591532767955</v>
      </c>
      <c r="AE589" s="79"/>
      <c r="AF589" s="78">
        <v>12733342559.546961</v>
      </c>
      <c r="AG589" s="78">
        <v>192764446.99667659</v>
      </c>
      <c r="AH589" s="78">
        <v>62861172.931373343</v>
      </c>
      <c r="AI589" s="78">
        <v>12406152235.72345</v>
      </c>
      <c r="AJ589" s="78">
        <v>9149381286.5510426</v>
      </c>
      <c r="AK589" s="78"/>
      <c r="AL589" s="78"/>
      <c r="AM589" s="78">
        <v>767840760.23105335</v>
      </c>
      <c r="AN589" s="78"/>
      <c r="AO589" s="78"/>
      <c r="AP589" s="78">
        <v>35312342461.98056</v>
      </c>
      <c r="AQ589" s="79"/>
      <c r="AR589" s="78">
        <v>100633</v>
      </c>
      <c r="AS589" s="78">
        <v>21672</v>
      </c>
      <c r="AT589" s="78">
        <v>6</v>
      </c>
      <c r="AU589" s="78">
        <v>5</v>
      </c>
      <c r="AV589" s="78">
        <v>0</v>
      </c>
      <c r="AW589" s="78">
        <v>23</v>
      </c>
      <c r="AX589" s="78"/>
      <c r="AY589" s="79"/>
      <c r="AZ589" s="78">
        <v>400479.56600000022</v>
      </c>
      <c r="BA589" s="78">
        <v>1551676.4000000011</v>
      </c>
      <c r="BB589" s="78">
        <v>55100</v>
      </c>
      <c r="BC589" s="78">
        <v>520.5</v>
      </c>
      <c r="BD589" s="78">
        <v>0</v>
      </c>
      <c r="BE589" s="78">
        <v>117472.5</v>
      </c>
      <c r="BF589" s="78"/>
      <c r="BG589" s="79"/>
      <c r="BH589" s="78">
        <v>4.5090000000000003</v>
      </c>
      <c r="BI589" s="78">
        <v>6.6520000000000001</v>
      </c>
      <c r="BJ589" s="78">
        <v>31712.720000000001</v>
      </c>
      <c r="BK589" s="78">
        <v>1554.3040000000001</v>
      </c>
      <c r="BL589" s="78">
        <v>2106.5790000000002</v>
      </c>
      <c r="BM589" s="78">
        <v>0</v>
      </c>
      <c r="BN589" s="79"/>
      <c r="BO589" s="78">
        <v>1</v>
      </c>
      <c r="BP589" s="78">
        <v>1</v>
      </c>
      <c r="BQ589" s="78">
        <v>469</v>
      </c>
      <c r="BR589" s="78">
        <v>15</v>
      </c>
      <c r="BS589" s="78">
        <v>220</v>
      </c>
      <c r="BT589" s="78">
        <v>0</v>
      </c>
      <c r="BU589"/>
      <c r="BV589" s="77">
        <v>31433.478999999999</v>
      </c>
      <c r="BW589" s="77">
        <v>818.62199999999996</v>
      </c>
      <c r="BX589" s="77">
        <v>2738.3870000000002</v>
      </c>
      <c r="BY589" s="77">
        <v>28.242999999999999</v>
      </c>
      <c r="BZ589" s="77">
        <v>285.99900000000002</v>
      </c>
      <c r="CA589" s="77">
        <v>9.7739999999999991</v>
      </c>
      <c r="CB589" s="77">
        <v>36.25</v>
      </c>
      <c r="CC589" s="77">
        <v>34.01</v>
      </c>
      <c r="CD589" s="77">
        <v>0</v>
      </c>
    </row>
    <row r="590" spans="1:82">
      <c r="A590" s="77" t="s">
        <v>2159</v>
      </c>
      <c r="B590" s="77">
        <v>474</v>
      </c>
      <c r="C590" s="77">
        <v>15</v>
      </c>
      <c r="D590" s="77">
        <v>28</v>
      </c>
      <c r="E590" s="77">
        <v>2018</v>
      </c>
      <c r="F590" s="77" t="s">
        <v>184</v>
      </c>
      <c r="G590" s="77" t="s">
        <v>1611</v>
      </c>
      <c r="H590" s="77" t="s">
        <v>1612</v>
      </c>
      <c r="I590" s="158"/>
      <c r="J590" s="78">
        <v>28964.614933317836</v>
      </c>
      <c r="K590" s="78">
        <v>207.62579106247736</v>
      </c>
      <c r="L590" s="78">
        <v>293.60960570648228</v>
      </c>
      <c r="M590" s="78">
        <v>5935.3883206898872</v>
      </c>
      <c r="N590" s="78">
        <v>4810.8742469478902</v>
      </c>
      <c r="O590" s="78">
        <v>3926.7571886763362</v>
      </c>
      <c r="P590" s="78">
        <v>2627.7466512143228</v>
      </c>
      <c r="Q590" s="78">
        <v>353.07041128273801</v>
      </c>
      <c r="R590" s="78">
        <v>497.73373565725444</v>
      </c>
      <c r="S590" s="78">
        <v>747.6581658756977</v>
      </c>
      <c r="T590" s="79"/>
      <c r="U590" s="78">
        <v>1650673635</v>
      </c>
      <c r="V590" s="78">
        <v>116088</v>
      </c>
      <c r="W590" s="78">
        <v>7602</v>
      </c>
      <c r="X590" s="78">
        <v>1848407</v>
      </c>
      <c r="Y590" s="78">
        <v>2540807</v>
      </c>
      <c r="Z590" s="78">
        <v>2392725</v>
      </c>
      <c r="AA590" s="78">
        <v>549751</v>
      </c>
      <c r="AB590" s="78">
        <v>5570618</v>
      </c>
      <c r="AC590" s="78">
        <v>86354990</v>
      </c>
      <c r="AD590" s="78">
        <v>747.6581658756977</v>
      </c>
      <c r="AE590" s="79"/>
      <c r="AF590" s="78">
        <v>12869886275.676029</v>
      </c>
      <c r="AG590" s="78">
        <v>166303787.0776169</v>
      </c>
      <c r="AH590" s="78">
        <v>59135631.31769944</v>
      </c>
      <c r="AI590" s="78">
        <v>11562253448.329359</v>
      </c>
      <c r="AJ590" s="78">
        <v>8764229118.5662899</v>
      </c>
      <c r="AK590" s="78"/>
      <c r="AL590" s="78"/>
      <c r="AM590" s="78">
        <v>766801755.0503037</v>
      </c>
      <c r="AN590" s="78"/>
      <c r="AO590" s="78"/>
      <c r="AP590" s="78">
        <v>34188610016.0173</v>
      </c>
      <c r="AQ590" s="79"/>
      <c r="AR590" s="78">
        <v>106198</v>
      </c>
      <c r="AS590" s="78">
        <v>24020</v>
      </c>
      <c r="AT590" s="78">
        <v>6</v>
      </c>
      <c r="AU590" s="78">
        <v>7</v>
      </c>
      <c r="AV590" s="78">
        <v>0</v>
      </c>
      <c r="AW590" s="78">
        <v>26</v>
      </c>
      <c r="AX590" s="78"/>
      <c r="AY590" s="79"/>
      <c r="AZ590" s="78">
        <v>427316.06599999836</v>
      </c>
      <c r="BA590" s="78">
        <v>1756376.2</v>
      </c>
      <c r="BB590" s="78">
        <v>55100</v>
      </c>
      <c r="BC590" s="78">
        <v>1038</v>
      </c>
      <c r="BD590" s="78">
        <v>0</v>
      </c>
      <c r="BE590" s="78">
        <v>123869.20000000001</v>
      </c>
      <c r="BF590" s="78"/>
      <c r="BG590" s="79"/>
      <c r="BH590" s="78">
        <v>3.4830000000000001</v>
      </c>
      <c r="BI590" s="78">
        <v>5.742</v>
      </c>
      <c r="BJ590" s="78">
        <v>29984.859</v>
      </c>
      <c r="BK590" s="78">
        <v>1511.52</v>
      </c>
      <c r="BL590" s="78">
        <v>1988.3490000000002</v>
      </c>
      <c r="BM590" s="78">
        <v>0</v>
      </c>
      <c r="BN590" s="79"/>
      <c r="BO590" s="78">
        <v>1</v>
      </c>
      <c r="BP590" s="78">
        <v>1</v>
      </c>
      <c r="BQ590" s="78">
        <v>464</v>
      </c>
      <c r="BR590" s="78">
        <v>15</v>
      </c>
      <c r="BS590" s="78">
        <v>220</v>
      </c>
      <c r="BT590" s="78">
        <v>0</v>
      </c>
      <c r="BU590"/>
      <c r="BV590" s="77">
        <v>29701.374</v>
      </c>
      <c r="BW590" s="77">
        <v>783.61400000000003</v>
      </c>
      <c r="BX590" s="77">
        <v>2607.0740000000001</v>
      </c>
      <c r="BY590" s="77">
        <v>26.126000000000001</v>
      </c>
      <c r="BZ590" s="77">
        <v>255.67500000000001</v>
      </c>
      <c r="CA590" s="77">
        <v>24.893999999999998</v>
      </c>
      <c r="CB590" s="77">
        <v>41.180999999999997</v>
      </c>
      <c r="CC590" s="77">
        <v>54.015000000000001</v>
      </c>
      <c r="CD590" s="77">
        <v>0</v>
      </c>
    </row>
    <row r="591" spans="1:82">
      <c r="A591" s="77" t="s">
        <v>2160</v>
      </c>
      <c r="B591" s="77">
        <v>475</v>
      </c>
      <c r="C591" s="77">
        <v>16</v>
      </c>
      <c r="D591" s="77">
        <v>28</v>
      </c>
      <c r="E591" s="77">
        <v>2019</v>
      </c>
      <c r="F591" s="77" t="s">
        <v>159</v>
      </c>
      <c r="G591" s="77" t="s">
        <v>1611</v>
      </c>
      <c r="H591" s="77" t="s">
        <v>1612</v>
      </c>
      <c r="I591" s="158"/>
      <c r="J591" s="78">
        <v>27252.061832916836</v>
      </c>
      <c r="K591" s="78">
        <v>193.70466496663053</v>
      </c>
      <c r="L591" s="78">
        <v>296.19521552463698</v>
      </c>
      <c r="M591" s="78">
        <v>5734.163166494327</v>
      </c>
      <c r="N591" s="78">
        <v>5048.9844635636155</v>
      </c>
      <c r="O591" s="78">
        <v>3822.1898692519662</v>
      </c>
      <c r="P591" s="78">
        <v>2586.3533467851516</v>
      </c>
      <c r="Q591" s="78">
        <v>342.46505965421397</v>
      </c>
      <c r="R591" s="78">
        <v>488.76957872063008</v>
      </c>
      <c r="S591" s="78">
        <v>737.7906794010031</v>
      </c>
      <c r="T591" s="79"/>
      <c r="U591" s="78">
        <v>1626331268</v>
      </c>
      <c r="V591" s="78">
        <v>116088</v>
      </c>
      <c r="W591" s="78">
        <v>7602</v>
      </c>
      <c r="X591" s="78">
        <v>1848407</v>
      </c>
      <c r="Y591" s="78">
        <v>2558797</v>
      </c>
      <c r="Z591" s="78">
        <v>2392947</v>
      </c>
      <c r="AA591" s="78">
        <v>537041</v>
      </c>
      <c r="AB591" s="78">
        <v>5549568</v>
      </c>
      <c r="AC591" s="78">
        <v>86188660</v>
      </c>
      <c r="AD591" s="78">
        <v>737.79067940100299</v>
      </c>
      <c r="AE591" s="79"/>
      <c r="AF591" s="78">
        <v>12017212637.416689</v>
      </c>
      <c r="AG591" s="78">
        <v>167692875.69088042</v>
      </c>
      <c r="AH591" s="78">
        <v>63295872.248743594</v>
      </c>
      <c r="AI591" s="78">
        <v>11785624099.855761</v>
      </c>
      <c r="AJ591" s="78">
        <v>9466215670.9408703</v>
      </c>
      <c r="AK591" s="78">
        <v>0</v>
      </c>
      <c r="AL591" s="78">
        <v>0</v>
      </c>
      <c r="AM591" s="78">
        <v>755809384.47446299</v>
      </c>
      <c r="AN591" s="78">
        <v>0</v>
      </c>
      <c r="AO591" s="78">
        <v>0</v>
      </c>
      <c r="AP591" s="78">
        <v>34255850540.627411</v>
      </c>
      <c r="AQ591" s="79"/>
      <c r="AR591" s="78">
        <v>111900</v>
      </c>
      <c r="AS591" s="78">
        <v>26145</v>
      </c>
      <c r="AT591" s="78">
        <v>6</v>
      </c>
      <c r="AU591" s="78">
        <v>9</v>
      </c>
      <c r="AV591" s="78">
        <v>0</v>
      </c>
      <c r="AW591" s="78">
        <v>27</v>
      </c>
      <c r="AX591" s="78"/>
      <c r="AY591" s="79"/>
      <c r="AZ591" s="78">
        <v>454272.16600000073</v>
      </c>
      <c r="BA591" s="78">
        <v>1887510.7000000009</v>
      </c>
      <c r="BB591" s="78">
        <v>55100</v>
      </c>
      <c r="BC591" s="78">
        <v>1068.3</v>
      </c>
      <c r="BD591" s="78">
        <v>0</v>
      </c>
      <c r="BE591" s="78">
        <v>125346.1</v>
      </c>
      <c r="BF591" s="78"/>
      <c r="BG591" s="79"/>
      <c r="BH591" s="78">
        <v>3.8559999999999999</v>
      </c>
      <c r="BI591" s="78">
        <v>4.8600000000000003</v>
      </c>
      <c r="BJ591" s="78">
        <v>27381.795999999998</v>
      </c>
      <c r="BK591" s="78">
        <v>1467.796</v>
      </c>
      <c r="BL591" s="78">
        <v>1814.905</v>
      </c>
      <c r="BM591" s="78">
        <v>0</v>
      </c>
      <c r="BN591" s="79"/>
      <c r="BO591" s="78">
        <v>1</v>
      </c>
      <c r="BP591" s="78">
        <v>1</v>
      </c>
      <c r="BQ591" s="78">
        <v>467</v>
      </c>
      <c r="BR591" s="78">
        <v>16</v>
      </c>
      <c r="BS591" s="78">
        <v>222</v>
      </c>
      <c r="BT591" s="78">
        <v>0</v>
      </c>
      <c r="BU591"/>
      <c r="BV591" s="77">
        <v>27100.940999999999</v>
      </c>
      <c r="BW591" s="77">
        <v>655.50199999999995</v>
      </c>
      <c r="BX591" s="77">
        <v>2542.4940000000001</v>
      </c>
      <c r="BY591" s="77">
        <v>26.658000000000001</v>
      </c>
      <c r="BZ591" s="77">
        <v>277.78199999999998</v>
      </c>
      <c r="CA591" s="77">
        <v>23.029</v>
      </c>
      <c r="CB591" s="77">
        <v>13.728</v>
      </c>
      <c r="CC591" s="77">
        <v>33.079000000000001</v>
      </c>
      <c r="CD591" s="77">
        <v>0</v>
      </c>
    </row>
    <row r="592" spans="1:82">
      <c r="A592" s="77" t="s">
        <v>2161</v>
      </c>
      <c r="B592" s="77">
        <v>476</v>
      </c>
      <c r="C592" s="77">
        <v>17</v>
      </c>
      <c r="D592" s="77">
        <v>28</v>
      </c>
      <c r="E592" s="77">
        <v>2020</v>
      </c>
      <c r="F592" s="77" t="s">
        <v>160</v>
      </c>
      <c r="G592" s="77" t="s">
        <v>1611</v>
      </c>
      <c r="H592" s="77" t="s">
        <v>1612</v>
      </c>
      <c r="I592" s="158"/>
      <c r="J592" s="78">
        <v>26326.209232764042</v>
      </c>
      <c r="K592" s="78">
        <v>208.43680709283876</v>
      </c>
      <c r="L592" s="78">
        <v>347.94101867418289</v>
      </c>
      <c r="M592" s="78">
        <v>5733.4071280535827</v>
      </c>
      <c r="N592" s="78">
        <v>5045.5363003124894</v>
      </c>
      <c r="O592" s="78">
        <v>3357.6357552448862</v>
      </c>
      <c r="P592" s="78">
        <v>2441.3806922716467</v>
      </c>
      <c r="Q592" s="78">
        <v>325.67704370580498</v>
      </c>
      <c r="R592" s="78">
        <v>450.26717486803062</v>
      </c>
      <c r="S592" s="78">
        <v>902.77579073818595</v>
      </c>
      <c r="T592" s="79"/>
      <c r="U592" s="78">
        <v>1524989901</v>
      </c>
      <c r="V592" s="78">
        <v>110549</v>
      </c>
      <c r="W592" s="78">
        <v>11377</v>
      </c>
      <c r="X592" s="78">
        <v>1873969</v>
      </c>
      <c r="Y592" s="78">
        <v>2574868</v>
      </c>
      <c r="Z592" s="78">
        <v>2399276</v>
      </c>
      <c r="AA592" s="78">
        <v>538822</v>
      </c>
      <c r="AB592" s="78">
        <v>5523627</v>
      </c>
      <c r="AC592" s="78">
        <v>79818757</v>
      </c>
      <c r="AD592" s="78">
        <v>902.77579073818595</v>
      </c>
      <c r="AE592" s="79"/>
      <c r="AF592" s="78">
        <v>12012240970.27883</v>
      </c>
      <c r="AG592" s="78">
        <v>163461906.6193608</v>
      </c>
      <c r="AH592" s="78">
        <v>76049169.277555585</v>
      </c>
      <c r="AI592" s="78">
        <v>11235715387.777889</v>
      </c>
      <c r="AJ592" s="78">
        <v>9401752121.6982021</v>
      </c>
      <c r="AK592" s="78">
        <v>0</v>
      </c>
      <c r="AL592" s="78">
        <v>0</v>
      </c>
      <c r="AM592" s="78">
        <v>720894692.27594161</v>
      </c>
      <c r="AN592" s="78">
        <v>0</v>
      </c>
      <c r="AO592" s="78">
        <v>0</v>
      </c>
      <c r="AP592" s="78">
        <v>33610114247.92778</v>
      </c>
      <c r="AQ592" s="79"/>
      <c r="AR592" s="78">
        <v>117801</v>
      </c>
      <c r="AS592" s="78">
        <v>27343</v>
      </c>
      <c r="AT592" s="78">
        <v>6</v>
      </c>
      <c r="AU592" s="78">
        <v>11</v>
      </c>
      <c r="AV592" s="78">
        <v>0</v>
      </c>
      <c r="AW592" s="78">
        <v>29</v>
      </c>
      <c r="AX592" s="78"/>
      <c r="AY592" s="79"/>
      <c r="AZ592" s="78">
        <v>485398.06600000168</v>
      </c>
      <c r="BA592" s="78">
        <v>2123545.0000000009</v>
      </c>
      <c r="BB592" s="78">
        <v>55100</v>
      </c>
      <c r="BC592" s="78">
        <v>1168.0999999999999</v>
      </c>
      <c r="BD592" s="78">
        <v>0</v>
      </c>
      <c r="BE592" s="78">
        <v>155706.1</v>
      </c>
      <c r="BF592" s="78"/>
      <c r="BG592" s="79"/>
      <c r="BH592" s="78">
        <v>3.7570000000000001</v>
      </c>
      <c r="BI592" s="78">
        <v>4.03</v>
      </c>
      <c r="BJ592" s="78">
        <v>24877.152999999998</v>
      </c>
      <c r="BK592" s="78">
        <v>1369.155</v>
      </c>
      <c r="BL592" s="78">
        <v>1899.9789999999998</v>
      </c>
      <c r="BM592" s="78">
        <v>0</v>
      </c>
      <c r="BN592" s="79"/>
      <c r="BO592" s="78">
        <v>1</v>
      </c>
      <c r="BP592" s="78">
        <v>1</v>
      </c>
      <c r="BQ592" s="78">
        <v>455</v>
      </c>
      <c r="BR592" s="78">
        <v>15</v>
      </c>
      <c r="BS592" s="78">
        <v>217</v>
      </c>
      <c r="BT592" s="78">
        <v>0</v>
      </c>
      <c r="BU592"/>
      <c r="BV592" s="77">
        <v>25306.718000000001</v>
      </c>
      <c r="BW592" s="77">
        <v>512.40499999999997</v>
      </c>
      <c r="BX592" s="77">
        <v>1998.1759999999999</v>
      </c>
      <c r="BY592" s="77">
        <v>25.766999999999999</v>
      </c>
      <c r="BZ592" s="77">
        <v>221.303</v>
      </c>
      <c r="CA592" s="77">
        <v>22.670999999999999</v>
      </c>
      <c r="CB592" s="77">
        <v>40.585999999999999</v>
      </c>
      <c r="CC592" s="77">
        <v>26.448</v>
      </c>
      <c r="CD592" s="77">
        <v>0</v>
      </c>
    </row>
    <row r="593" spans="1:82">
      <c r="A593" s="77" t="s">
        <v>2162</v>
      </c>
      <c r="B593" s="77">
        <v>476</v>
      </c>
      <c r="C593" s="77">
        <v>18</v>
      </c>
      <c r="D593" s="77">
        <v>28</v>
      </c>
      <c r="E593" s="77">
        <v>2021</v>
      </c>
      <c r="F593" s="77" t="s">
        <v>161</v>
      </c>
      <c r="G593" s="77" t="s">
        <v>1611</v>
      </c>
      <c r="H593" s="77" t="s">
        <v>1612</v>
      </c>
      <c r="I593" s="158"/>
      <c r="J593" s="78">
        <v>26697.618045020034</v>
      </c>
      <c r="K593" s="78">
        <v>212.87018015476383</v>
      </c>
      <c r="L593" s="78">
        <v>363.86221614465239</v>
      </c>
      <c r="M593" s="78">
        <v>5411.535101854196</v>
      </c>
      <c r="N593" s="78">
        <v>4644.9188353979034</v>
      </c>
      <c r="O593" s="78">
        <v>3262.300722838515</v>
      </c>
      <c r="P593" s="78">
        <v>2515.6513676918612</v>
      </c>
      <c r="Q593" s="78">
        <v>320.46376959710398</v>
      </c>
      <c r="R593" s="78">
        <v>465.25671456092363</v>
      </c>
      <c r="S593" s="78">
        <v>843.02830283372907</v>
      </c>
      <c r="T593" s="79"/>
      <c r="U593" s="78">
        <v>1650230665</v>
      </c>
      <c r="V593" s="78">
        <v>110549</v>
      </c>
      <c r="W593" s="78">
        <v>11377</v>
      </c>
      <c r="X593" s="78">
        <v>1873969</v>
      </c>
      <c r="Y593" s="78">
        <v>2583222</v>
      </c>
      <c r="Z593" s="78">
        <v>2400276</v>
      </c>
      <c r="AA593" s="78">
        <v>541395</v>
      </c>
      <c r="AB593" s="78">
        <v>5488605</v>
      </c>
      <c r="AC593" s="78">
        <v>80011344</v>
      </c>
      <c r="AD593" s="78">
        <v>843.02830283372907</v>
      </c>
      <c r="AE593" s="79"/>
      <c r="AF593" s="78">
        <v>12237120792.721849</v>
      </c>
      <c r="AG593" s="78">
        <v>174561448.2688731</v>
      </c>
      <c r="AH593" s="78">
        <v>76906136.18066825</v>
      </c>
      <c r="AI593" s="78">
        <v>12199248994.64307</v>
      </c>
      <c r="AJ593" s="78">
        <v>9695409924.2123852</v>
      </c>
      <c r="AK593" s="78">
        <v>0</v>
      </c>
      <c r="AL593" s="78">
        <v>0</v>
      </c>
      <c r="AM593" s="78">
        <v>720455630.94134593</v>
      </c>
      <c r="AN593" s="78">
        <v>0</v>
      </c>
      <c r="AO593" s="78">
        <v>0</v>
      </c>
      <c r="AP593" s="78">
        <v>35103702926.968193</v>
      </c>
      <c r="AQ593" s="79"/>
      <c r="AR593" s="78">
        <v>124346</v>
      </c>
      <c r="AS593" s="78">
        <v>27994</v>
      </c>
      <c r="AT593" s="78">
        <v>6</v>
      </c>
      <c r="AU593" s="78">
        <v>14</v>
      </c>
      <c r="AV593" s="78">
        <v>0</v>
      </c>
      <c r="AW593" s="78">
        <v>29</v>
      </c>
      <c r="AX593" s="78"/>
      <c r="AY593" s="79"/>
      <c r="AZ593" s="78">
        <v>523055.66599999712</v>
      </c>
      <c r="BA593" s="78">
        <v>2232333.7999999588</v>
      </c>
      <c r="BB593" s="78">
        <v>55100</v>
      </c>
      <c r="BC593" s="78">
        <v>1392.9</v>
      </c>
      <c r="BD593" s="78">
        <v>0</v>
      </c>
      <c r="BE593" s="78">
        <v>162282.26</v>
      </c>
      <c r="BF593" s="78"/>
      <c r="BG593" s="79"/>
      <c r="BH593" s="78">
        <v>5.5030000000000001</v>
      </c>
      <c r="BI593" s="78">
        <v>4.9560000000000004</v>
      </c>
      <c r="BJ593" s="78">
        <v>27208.565999999999</v>
      </c>
      <c r="BK593" s="78">
        <v>1481.8720000000001</v>
      </c>
      <c r="BL593" s="78">
        <v>1918.742</v>
      </c>
      <c r="BM593" s="78">
        <v>0</v>
      </c>
      <c r="BN593" s="79"/>
      <c r="BO593" s="78">
        <v>1</v>
      </c>
      <c r="BP593" s="78">
        <v>1</v>
      </c>
      <c r="BQ593" s="78">
        <v>466</v>
      </c>
      <c r="BR593" s="78">
        <v>18</v>
      </c>
      <c r="BS593" s="78">
        <v>221</v>
      </c>
      <c r="BT593" s="78">
        <v>0</v>
      </c>
      <c r="BU593"/>
      <c r="BV593" s="77">
        <v>27049.347000000002</v>
      </c>
      <c r="BW593" s="77">
        <v>507.60599999999999</v>
      </c>
      <c r="BX593" s="77">
        <v>2624.326</v>
      </c>
      <c r="BY593" s="77">
        <v>38.055</v>
      </c>
      <c r="BZ593" s="77">
        <v>312.18799999999999</v>
      </c>
      <c r="CA593" s="77">
        <v>17.483000000000001</v>
      </c>
      <c r="CB593" s="77">
        <v>42.651000000000003</v>
      </c>
      <c r="CC593" s="77">
        <v>27.983000000000001</v>
      </c>
      <c r="CD593" s="77">
        <v>0</v>
      </c>
    </row>
    <row r="594" spans="1:82">
      <c r="A594" s="77" t="s">
        <v>2163</v>
      </c>
      <c r="B594" s="77">
        <v>476</v>
      </c>
      <c r="C594" s="77">
        <v>19</v>
      </c>
      <c r="D594" s="77">
        <v>28</v>
      </c>
      <c r="E594" s="77">
        <v>2022</v>
      </c>
      <c r="F594" s="77" t="s">
        <v>162</v>
      </c>
      <c r="G594" s="77" t="s">
        <v>1611</v>
      </c>
      <c r="H594" s="77" t="s">
        <v>1612</v>
      </c>
      <c r="I594" s="158"/>
      <c r="J594" s="78">
        <v>26535.767762681058</v>
      </c>
      <c r="K594" s="78">
        <v>204.59774793174006</v>
      </c>
      <c r="L594" s="78">
        <v>332.79335613316715</v>
      </c>
      <c r="M594" s="78">
        <v>6094.9905132177601</v>
      </c>
      <c r="N594" s="78">
        <v>5447.3959864263024</v>
      </c>
      <c r="O594" s="78">
        <v>3438.2600604058025</v>
      </c>
      <c r="P594" s="78">
        <v>2495.3061599809071</v>
      </c>
      <c r="Q594" s="78">
        <v>321.42151039962658</v>
      </c>
      <c r="R594" s="78">
        <v>487.19498787862437</v>
      </c>
      <c r="S594" s="78">
        <v>773.2073359786167</v>
      </c>
      <c r="T594" s="79"/>
      <c r="U594" s="78">
        <v>1834026444</v>
      </c>
      <c r="V594" s="78">
        <v>110549</v>
      </c>
      <c r="W594" s="78">
        <v>11377</v>
      </c>
      <c r="X594" s="78">
        <v>1873969</v>
      </c>
      <c r="Y594" s="78">
        <v>2601174</v>
      </c>
      <c r="Z594" s="78">
        <v>2403526</v>
      </c>
      <c r="AA594" s="78">
        <v>545203</v>
      </c>
      <c r="AB594" s="78">
        <v>5459867</v>
      </c>
      <c r="AC594" s="78">
        <v>84836405</v>
      </c>
      <c r="AD594" s="78">
        <v>773.2073359786167</v>
      </c>
      <c r="AE594" s="79"/>
      <c r="AF594" s="78">
        <v>11587564712.05961</v>
      </c>
      <c r="AG594" s="78">
        <v>172712146.44358289</v>
      </c>
      <c r="AH594" s="78">
        <v>81928165.029747531</v>
      </c>
      <c r="AI594" s="78">
        <v>11815739082.743271</v>
      </c>
      <c r="AJ594" s="78">
        <v>10335619425.508678</v>
      </c>
      <c r="AK594" s="78">
        <v>0</v>
      </c>
      <c r="AL594" s="78">
        <v>0</v>
      </c>
      <c r="AM594" s="78">
        <v>705017853.53269458</v>
      </c>
      <c r="AN594" s="78">
        <v>0</v>
      </c>
      <c r="AO594" s="78">
        <v>0</v>
      </c>
      <c r="AP594" s="78">
        <v>34698581385.317581</v>
      </c>
      <c r="AQ594" s="79"/>
      <c r="AR594" s="78">
        <v>132538</v>
      </c>
      <c r="AS594" s="78">
        <v>28375</v>
      </c>
      <c r="AT594" s="78">
        <v>6</v>
      </c>
      <c r="AU594" s="78">
        <v>14</v>
      </c>
      <c r="AV594" s="78">
        <v>0</v>
      </c>
      <c r="AW594" s="78">
        <v>30</v>
      </c>
      <c r="AX594" s="78"/>
      <c r="AY594" s="79"/>
      <c r="AZ594" s="78">
        <v>568817.06600002048</v>
      </c>
      <c r="BA594" s="78">
        <v>2341606.8999999631</v>
      </c>
      <c r="BB594" s="78">
        <v>55100</v>
      </c>
      <c r="BC594" s="78">
        <v>1392.8999999999999</v>
      </c>
      <c r="BD594" s="78">
        <v>0</v>
      </c>
      <c r="BE594" s="78">
        <v>359051.25999999995</v>
      </c>
      <c r="BF594" s="78"/>
      <c r="BG594" s="79"/>
      <c r="BH594" s="78"/>
      <c r="BI594" s="78"/>
      <c r="BJ594" s="78"/>
      <c r="BK594" s="78"/>
      <c r="BL594" s="78"/>
      <c r="BM594" s="78"/>
      <c r="BN594" s="79"/>
      <c r="BO594" s="78"/>
      <c r="BP594" s="78"/>
      <c r="BQ594" s="78"/>
      <c r="BR594" s="78"/>
      <c r="BS594" s="78"/>
      <c r="BT594" s="78"/>
      <c r="BU594"/>
      <c r="BV594" s="77"/>
      <c r="BW594" s="77"/>
      <c r="BX594" s="77"/>
      <c r="BY594" s="77"/>
      <c r="BZ594" s="77"/>
      <c r="CA594" s="77"/>
      <c r="CB594" s="77"/>
      <c r="CC594" s="77"/>
      <c r="CD594" s="77"/>
    </row>
    <row r="595" spans="1:82">
      <c r="A595" s="77" t="s">
        <v>2553</v>
      </c>
      <c r="B595" s="77">
        <v>476</v>
      </c>
      <c r="C595" s="77">
        <v>20</v>
      </c>
      <c r="D595" s="77">
        <v>28</v>
      </c>
      <c r="E595" s="77">
        <v>2023</v>
      </c>
      <c r="F595" s="77" t="s">
        <v>2526</v>
      </c>
      <c r="G595" s="77" t="s">
        <v>1611</v>
      </c>
      <c r="H595" s="77" t="s">
        <v>1612</v>
      </c>
      <c r="I595" s="158"/>
      <c r="J595" s="78"/>
      <c r="K595" s="78"/>
      <c r="L595" s="78"/>
      <c r="M595" s="78"/>
      <c r="N595" s="78"/>
      <c r="O595" s="78"/>
      <c r="P595" s="78"/>
      <c r="Q595" s="78"/>
      <c r="R595" s="78"/>
      <c r="S595" s="78"/>
      <c r="T595" s="79"/>
      <c r="U595" s="78"/>
      <c r="V595" s="78"/>
      <c r="W595" s="78"/>
      <c r="X595" s="78"/>
      <c r="Y595" s="78"/>
      <c r="Z595" s="78"/>
      <c r="AA595" s="78"/>
      <c r="AB595" s="78"/>
      <c r="AC595" s="78"/>
      <c r="AD595" s="78"/>
      <c r="AE595" s="79"/>
      <c r="AF595" s="78"/>
      <c r="AG595" s="78"/>
      <c r="AH595" s="78"/>
      <c r="AI595" s="78"/>
      <c r="AJ595" s="78"/>
      <c r="AK595" s="78"/>
      <c r="AL595" s="78"/>
      <c r="AM595" s="78"/>
      <c r="AN595" s="78"/>
      <c r="AO595" s="78"/>
      <c r="AP595" s="78"/>
      <c r="AQ595" s="79"/>
      <c r="AR595" s="78">
        <v>140198</v>
      </c>
      <c r="AS595" s="78">
        <v>28600</v>
      </c>
      <c r="AT595" s="78">
        <v>6</v>
      </c>
      <c r="AU595" s="78">
        <v>17</v>
      </c>
      <c r="AV595" s="78">
        <v>0</v>
      </c>
      <c r="AW595" s="78">
        <v>33</v>
      </c>
      <c r="AX595" s="78"/>
      <c r="AY595" s="79"/>
      <c r="AZ595" s="78">
        <v>609640.16600005201</v>
      </c>
      <c r="BA595" s="78">
        <v>2499619.1999999727</v>
      </c>
      <c r="BB595" s="78">
        <v>55100</v>
      </c>
      <c r="BC595" s="78">
        <v>1499.1</v>
      </c>
      <c r="BD595" s="78">
        <v>0</v>
      </c>
      <c r="BE595" s="78">
        <v>442879.69799999997</v>
      </c>
      <c r="BF595" s="78"/>
      <c r="BG595" s="79"/>
      <c r="BH595" s="78"/>
      <c r="BI595" s="78"/>
      <c r="BJ595" s="78"/>
      <c r="BK595" s="78"/>
      <c r="BL595" s="78"/>
      <c r="BM595" s="78"/>
      <c r="BN595" s="79"/>
      <c r="BO595" s="78"/>
      <c r="BP595" s="78"/>
      <c r="BQ595" s="78"/>
      <c r="BR595" s="78"/>
      <c r="BS595" s="78"/>
      <c r="BT595" s="78"/>
      <c r="BU595"/>
      <c r="BV595" s="77"/>
      <c r="BW595" s="77"/>
      <c r="BX595" s="77"/>
      <c r="BY595" s="77"/>
      <c r="BZ595" s="77"/>
      <c r="CA595" s="77"/>
      <c r="CB595" s="77"/>
      <c r="CC595" s="77"/>
      <c r="CD595" s="77"/>
    </row>
    <row r="596" spans="1:82">
      <c r="A596" s="77" t="s">
        <v>2615</v>
      </c>
      <c r="B596" s="77">
        <v>476</v>
      </c>
      <c r="C596" s="77">
        <v>21</v>
      </c>
      <c r="D596" s="77">
        <v>28</v>
      </c>
      <c r="E596" s="77">
        <v>2024</v>
      </c>
      <c r="F596" s="77" t="s">
        <v>2588</v>
      </c>
      <c r="G596" s="1029" t="s">
        <v>1611</v>
      </c>
      <c r="H596" s="77" t="s">
        <v>1612</v>
      </c>
      <c r="I596" s="158"/>
      <c r="J596" s="78"/>
      <c r="K596" s="78"/>
      <c r="L596" s="78"/>
      <c r="M596" s="78"/>
      <c r="N596" s="78"/>
      <c r="O596" s="78"/>
      <c r="P596" s="78"/>
      <c r="Q596" s="78"/>
      <c r="R596" s="78"/>
      <c r="S596" s="78"/>
      <c r="T596" s="79"/>
      <c r="U596" s="78"/>
      <c r="V596" s="78"/>
      <c r="W596" s="78"/>
      <c r="X596" s="78"/>
      <c r="Y596" s="78"/>
      <c r="Z596" s="78"/>
      <c r="AA596" s="78"/>
      <c r="AB596" s="78"/>
      <c r="AC596" s="78"/>
      <c r="AD596" s="78"/>
      <c r="AE596" s="79"/>
      <c r="AF596" s="78"/>
      <c r="AG596" s="78"/>
      <c r="AH596" s="78"/>
      <c r="AI596" s="78"/>
      <c r="AJ596" s="78"/>
      <c r="AK596" s="78"/>
      <c r="AL596" s="78"/>
      <c r="AM596" s="78"/>
      <c r="AN596" s="78"/>
      <c r="AO596" s="78"/>
      <c r="AP596" s="78"/>
      <c r="AQ596" s="79"/>
      <c r="AR596" s="78"/>
      <c r="AS596" s="78"/>
      <c r="AT596" s="78"/>
      <c r="AU596" s="78"/>
      <c r="AV596" s="78"/>
      <c r="AW596" s="78"/>
      <c r="AX596" s="78"/>
      <c r="AY596" s="79"/>
      <c r="AZ596" s="78"/>
      <c r="BA596" s="78"/>
      <c r="BB596" s="78"/>
      <c r="BC596" s="78"/>
      <c r="BD596" s="78"/>
      <c r="BE596" s="78"/>
      <c r="BF596" s="78"/>
      <c r="BG596" s="79"/>
      <c r="BH596" s="78"/>
      <c r="BI596" s="78"/>
      <c r="BJ596" s="78"/>
      <c r="BK596" s="78"/>
      <c r="BL596" s="78"/>
      <c r="BM596" s="78"/>
      <c r="BN596" s="79"/>
      <c r="BO596" s="78"/>
      <c r="BP596" s="78"/>
      <c r="BQ596" s="78"/>
      <c r="BR596" s="78"/>
      <c r="BS596" s="78"/>
      <c r="BT596" s="78"/>
      <c r="BU596"/>
      <c r="BV596" s="77"/>
      <c r="BW596" s="77"/>
      <c r="BX596" s="77"/>
      <c r="BY596" s="77"/>
      <c r="BZ596" s="77"/>
      <c r="CA596" s="77"/>
      <c r="CB596" s="77"/>
      <c r="CC596" s="77"/>
      <c r="CD596" s="77"/>
    </row>
    <row r="597" spans="1:82">
      <c r="A597" s="77" t="s">
        <v>2164</v>
      </c>
      <c r="B597" s="77">
        <v>477</v>
      </c>
      <c r="C597" s="77">
        <v>1</v>
      </c>
      <c r="D597" s="77">
        <v>29</v>
      </c>
      <c r="E597" s="77">
        <v>1990</v>
      </c>
      <c r="F597" s="77" t="s">
        <v>788</v>
      </c>
      <c r="G597" s="1029" t="s">
        <v>1613</v>
      </c>
      <c r="H597" s="77" t="s">
        <v>1614</v>
      </c>
      <c r="I597" s="158"/>
      <c r="J597" s="78">
        <v>886.61337501493438</v>
      </c>
      <c r="K597" s="78">
        <v>71.748113678474382</v>
      </c>
      <c r="L597" s="78">
        <v>58.52156564273244</v>
      </c>
      <c r="M597" s="78">
        <v>767.74050108845961</v>
      </c>
      <c r="N597" s="78">
        <v>1131.2807374592751</v>
      </c>
      <c r="O597" s="78">
        <v>899.32283868421018</v>
      </c>
      <c r="P597" s="78">
        <v>849.93645511245927</v>
      </c>
      <c r="Q597" s="78">
        <v>84.714799936042695</v>
      </c>
      <c r="R597" s="78">
        <v>0</v>
      </c>
      <c r="S597" s="78">
        <v>106.21347</v>
      </c>
      <c r="T597" s="79"/>
      <c r="U597" s="78">
        <v>249009688</v>
      </c>
      <c r="V597" s="78">
        <v>30292</v>
      </c>
      <c r="W597" s="78">
        <v>676</v>
      </c>
      <c r="X597" s="78">
        <v>293251</v>
      </c>
      <c r="Y597" s="78">
        <v>413323</v>
      </c>
      <c r="Z597" s="78">
        <v>369902</v>
      </c>
      <c r="AA597" s="78">
        <v>206374</v>
      </c>
      <c r="AB597" s="78">
        <v>1375481</v>
      </c>
      <c r="AC597" s="78">
        <v>0</v>
      </c>
      <c r="AD597" s="78">
        <v>106.21347</v>
      </c>
      <c r="AE597" s="79"/>
      <c r="AF597" s="78"/>
      <c r="AG597" s="78"/>
      <c r="AH597" s="78"/>
      <c r="AI597" s="78"/>
      <c r="AJ597" s="78"/>
      <c r="AK597" s="78"/>
      <c r="AL597" s="78"/>
      <c r="AM597" s="78"/>
      <c r="AN597" s="78"/>
      <c r="AO597" s="78"/>
      <c r="AP597" s="78"/>
      <c r="AQ597" s="79"/>
      <c r="AR597" s="78"/>
      <c r="AS597" s="78"/>
      <c r="AT597" s="78"/>
      <c r="AU597" s="78"/>
      <c r="AV597" s="78"/>
      <c r="AW597" s="78"/>
      <c r="AX597" s="78"/>
      <c r="AY597" s="79"/>
      <c r="AZ597" s="78"/>
      <c r="BA597" s="78"/>
      <c r="BB597" s="78"/>
      <c r="BC597" s="78"/>
      <c r="BD597" s="78"/>
      <c r="BE597" s="78"/>
      <c r="BF597" s="78"/>
      <c r="BG597" s="79"/>
      <c r="BH597" s="78" t="s">
        <v>789</v>
      </c>
      <c r="BI597" s="78" t="s">
        <v>789</v>
      </c>
      <c r="BJ597" s="78" t="s">
        <v>789</v>
      </c>
      <c r="BK597" s="78" t="s">
        <v>789</v>
      </c>
      <c r="BL597" s="78" t="s">
        <v>789</v>
      </c>
      <c r="BM597" s="78" t="s">
        <v>789</v>
      </c>
      <c r="BN597" s="79"/>
      <c r="BO597" s="78" t="s">
        <v>789</v>
      </c>
      <c r="BP597" s="78" t="s">
        <v>789</v>
      </c>
      <c r="BQ597" s="78" t="s">
        <v>789</v>
      </c>
      <c r="BR597" s="78" t="s">
        <v>789</v>
      </c>
      <c r="BS597" s="78" t="s">
        <v>789</v>
      </c>
      <c r="BT597" s="78" t="s">
        <v>789</v>
      </c>
      <c r="BU597"/>
      <c r="BV597" s="77"/>
      <c r="BW597" s="77"/>
      <c r="BX597" s="77"/>
      <c r="BY597" s="77"/>
      <c r="BZ597" s="77"/>
      <c r="CA597" s="77"/>
      <c r="CB597" s="77"/>
      <c r="CC597" s="77"/>
      <c r="CD597" s="77"/>
    </row>
    <row r="598" spans="1:82">
      <c r="A598" s="77" t="s">
        <v>2165</v>
      </c>
      <c r="B598" s="77">
        <v>478</v>
      </c>
      <c r="C598" s="77">
        <v>2</v>
      </c>
      <c r="D598" s="77">
        <v>29</v>
      </c>
      <c r="E598" s="77">
        <v>2005</v>
      </c>
      <c r="F598" s="77" t="s">
        <v>790</v>
      </c>
      <c r="G598" s="77" t="s">
        <v>1613</v>
      </c>
      <c r="H598" s="77" t="s">
        <v>1614</v>
      </c>
      <c r="I598" s="158"/>
      <c r="J598" s="78">
        <v>1193.4751089293511</v>
      </c>
      <c r="K598" s="78">
        <v>55.631445387109324</v>
      </c>
      <c r="L598" s="78">
        <v>43.348949494136178</v>
      </c>
      <c r="M598" s="78">
        <v>1355.7662382175561</v>
      </c>
      <c r="N598" s="78">
        <v>1596.259826607486</v>
      </c>
      <c r="O598" s="78">
        <v>1341.238506205128</v>
      </c>
      <c r="P598" s="78">
        <v>904.38501726592256</v>
      </c>
      <c r="Q598" s="78">
        <v>84.269035864882099</v>
      </c>
      <c r="R598" s="78">
        <v>0</v>
      </c>
      <c r="S598" s="78">
        <v>157.11420618778999</v>
      </c>
      <c r="T598" s="79"/>
      <c r="U598" s="78">
        <v>215648886</v>
      </c>
      <c r="V598" s="78">
        <v>27633</v>
      </c>
      <c r="W598" s="78">
        <v>559</v>
      </c>
      <c r="X598" s="78">
        <v>281342</v>
      </c>
      <c r="Y598" s="78">
        <v>535928</v>
      </c>
      <c r="Z598" s="78">
        <v>638384</v>
      </c>
      <c r="AA598" s="78">
        <v>179846</v>
      </c>
      <c r="AB598" s="78">
        <v>1430366</v>
      </c>
      <c r="AC598" s="78">
        <v>0</v>
      </c>
      <c r="AD598" s="78">
        <v>157.11420618778999</v>
      </c>
      <c r="AE598" s="79"/>
      <c r="AF598" s="78"/>
      <c r="AG598" s="78"/>
      <c r="AH598" s="78"/>
      <c r="AI598" s="78"/>
      <c r="AJ598" s="78"/>
      <c r="AK598" s="78"/>
      <c r="AL598" s="78"/>
      <c r="AM598" s="78"/>
      <c r="AN598" s="78"/>
      <c r="AO598" s="78"/>
      <c r="AP598" s="78"/>
      <c r="AQ598" s="79"/>
      <c r="AR598" s="78"/>
      <c r="AS598" s="78"/>
      <c r="AT598" s="78"/>
      <c r="AU598" s="78"/>
      <c r="AV598" s="78"/>
      <c r="AW598" s="78"/>
      <c r="AX598" s="78"/>
      <c r="AY598" s="79"/>
      <c r="AZ598" s="78"/>
      <c r="BA598" s="78"/>
      <c r="BB598" s="78"/>
      <c r="BC598" s="78"/>
      <c r="BD598" s="78"/>
      <c r="BE598" s="78"/>
      <c r="BF598" s="78"/>
      <c r="BG598" s="79"/>
      <c r="BH598" s="78" t="s">
        <v>789</v>
      </c>
      <c r="BI598" s="78" t="s">
        <v>789</v>
      </c>
      <c r="BJ598" s="78" t="s">
        <v>789</v>
      </c>
      <c r="BK598" s="78" t="s">
        <v>789</v>
      </c>
      <c r="BL598" s="78" t="s">
        <v>789</v>
      </c>
      <c r="BM598" s="78" t="s">
        <v>789</v>
      </c>
      <c r="BN598" s="79"/>
      <c r="BO598" s="78" t="s">
        <v>789</v>
      </c>
      <c r="BP598" s="78" t="s">
        <v>789</v>
      </c>
      <c r="BQ598" s="78" t="s">
        <v>789</v>
      </c>
      <c r="BR598" s="78" t="s">
        <v>789</v>
      </c>
      <c r="BS598" s="78" t="s">
        <v>789</v>
      </c>
      <c r="BT598" s="78" t="s">
        <v>789</v>
      </c>
      <c r="BU598"/>
      <c r="BV598" s="77"/>
      <c r="BW598" s="77"/>
      <c r="BX598" s="77"/>
      <c r="BY598" s="77"/>
      <c r="BZ598" s="77"/>
      <c r="CA598" s="77"/>
      <c r="CB598" s="77"/>
      <c r="CC598" s="77"/>
      <c r="CD598" s="77"/>
    </row>
    <row r="599" spans="1:82">
      <c r="A599" s="77" t="s">
        <v>2166</v>
      </c>
      <c r="B599" s="77">
        <v>479</v>
      </c>
      <c r="C599" s="77">
        <v>3</v>
      </c>
      <c r="D599" s="77">
        <v>29</v>
      </c>
      <c r="E599" s="77">
        <v>2006</v>
      </c>
      <c r="F599" s="77" t="s">
        <v>791</v>
      </c>
      <c r="G599" s="77" t="s">
        <v>1613</v>
      </c>
      <c r="H599" s="77" t="s">
        <v>1614</v>
      </c>
      <c r="I599" s="158"/>
      <c r="J599" s="78" t="s">
        <v>789</v>
      </c>
      <c r="K599" s="78" t="s">
        <v>789</v>
      </c>
      <c r="L599" s="78" t="s">
        <v>789</v>
      </c>
      <c r="M599" s="78" t="s">
        <v>789</v>
      </c>
      <c r="N599" s="78" t="s">
        <v>789</v>
      </c>
      <c r="O599" s="78" t="s">
        <v>789</v>
      </c>
      <c r="P599" s="78" t="s">
        <v>789</v>
      </c>
      <c r="Q599" s="78" t="s">
        <v>789</v>
      </c>
      <c r="R599" s="78" t="s">
        <v>789</v>
      </c>
      <c r="S599" s="78" t="s">
        <v>789</v>
      </c>
      <c r="T599" s="79"/>
      <c r="U599" s="78" t="s">
        <v>789</v>
      </c>
      <c r="V599" s="78" t="s">
        <v>789</v>
      </c>
      <c r="W599" s="78" t="s">
        <v>789</v>
      </c>
      <c r="X599" s="78" t="s">
        <v>789</v>
      </c>
      <c r="Y599" s="78" t="s">
        <v>789</v>
      </c>
      <c r="Z599" s="78" t="s">
        <v>789</v>
      </c>
      <c r="AA599" s="78" t="s">
        <v>789</v>
      </c>
      <c r="AB599" s="78" t="s">
        <v>789</v>
      </c>
      <c r="AC599" s="78" t="s">
        <v>789</v>
      </c>
      <c r="AD599" s="78" t="s">
        <v>789</v>
      </c>
      <c r="AE599" s="79"/>
      <c r="AF599" s="78" t="s">
        <v>789</v>
      </c>
      <c r="AG599" s="78" t="s">
        <v>789</v>
      </c>
      <c r="AH599" s="78" t="s">
        <v>789</v>
      </c>
      <c r="AI599" s="78" t="s">
        <v>789</v>
      </c>
      <c r="AJ599" s="78" t="s">
        <v>789</v>
      </c>
      <c r="AK599" s="78" t="s">
        <v>789</v>
      </c>
      <c r="AL599" s="78" t="s">
        <v>789</v>
      </c>
      <c r="AM599" s="78" t="s">
        <v>789</v>
      </c>
      <c r="AN599" s="78" t="s">
        <v>789</v>
      </c>
      <c r="AO599" s="78" t="s">
        <v>789</v>
      </c>
      <c r="AP599" s="78"/>
      <c r="AQ599" s="79"/>
      <c r="AR599" s="78" t="s">
        <v>789</v>
      </c>
      <c r="AS599" s="78" t="s">
        <v>789</v>
      </c>
      <c r="AT599" s="78" t="s">
        <v>789</v>
      </c>
      <c r="AU599" s="78" t="s">
        <v>789</v>
      </c>
      <c r="AV599" s="78" t="s">
        <v>789</v>
      </c>
      <c r="AW599" s="78" t="s">
        <v>789</v>
      </c>
      <c r="AX599" s="78" t="s">
        <v>789</v>
      </c>
      <c r="AY599" s="79"/>
      <c r="AZ599" s="78" t="s">
        <v>789</v>
      </c>
      <c r="BA599" s="78" t="s">
        <v>789</v>
      </c>
      <c r="BB599" s="78" t="s">
        <v>789</v>
      </c>
      <c r="BC599" s="78" t="s">
        <v>789</v>
      </c>
      <c r="BD599" s="78" t="s">
        <v>789</v>
      </c>
      <c r="BE599" s="78" t="s">
        <v>789</v>
      </c>
      <c r="BF599" s="78" t="s">
        <v>789</v>
      </c>
      <c r="BG599" s="79"/>
      <c r="BH599" s="78" t="s">
        <v>789</v>
      </c>
      <c r="BI599" s="78" t="s">
        <v>789</v>
      </c>
      <c r="BJ599" s="78" t="s">
        <v>789</v>
      </c>
      <c r="BK599" s="78" t="s">
        <v>789</v>
      </c>
      <c r="BL599" s="78" t="s">
        <v>789</v>
      </c>
      <c r="BM599" s="78" t="s">
        <v>789</v>
      </c>
      <c r="BN599" s="79"/>
      <c r="BO599" s="78" t="s">
        <v>789</v>
      </c>
      <c r="BP599" s="78" t="s">
        <v>789</v>
      </c>
      <c r="BQ599" s="78" t="s">
        <v>789</v>
      </c>
      <c r="BR599" s="78" t="s">
        <v>789</v>
      </c>
      <c r="BS599" s="78" t="s">
        <v>789</v>
      </c>
      <c r="BT599" s="78" t="s">
        <v>789</v>
      </c>
      <c r="BU599"/>
      <c r="BV599" s="77"/>
      <c r="BW599" s="77"/>
      <c r="BX599" s="77"/>
      <c r="BY599" s="77"/>
      <c r="BZ599" s="77"/>
      <c r="CA599" s="77"/>
      <c r="CB599" s="77"/>
      <c r="CC599" s="77"/>
      <c r="CD599" s="77"/>
    </row>
    <row r="600" spans="1:82">
      <c r="A600" s="77" t="s">
        <v>2167</v>
      </c>
      <c r="B600" s="77">
        <v>480</v>
      </c>
      <c r="C600" s="77">
        <v>4</v>
      </c>
      <c r="D600" s="77">
        <v>29</v>
      </c>
      <c r="E600" s="77">
        <v>2007</v>
      </c>
      <c r="F600" s="77" t="s">
        <v>792</v>
      </c>
      <c r="G600" s="77" t="s">
        <v>1613</v>
      </c>
      <c r="H600" s="77" t="s">
        <v>1614</v>
      </c>
      <c r="I600" s="158"/>
      <c r="J600" s="78">
        <v>959.8873516406203</v>
      </c>
      <c r="K600" s="78">
        <v>52.399903951076837</v>
      </c>
      <c r="L600" s="78">
        <v>53.111005817046347</v>
      </c>
      <c r="M600" s="78">
        <v>1425.005491711702</v>
      </c>
      <c r="N600" s="78">
        <v>1565.3630395094081</v>
      </c>
      <c r="O600" s="78">
        <v>1294.359916969627</v>
      </c>
      <c r="P600" s="78">
        <v>889.67510172340155</v>
      </c>
      <c r="Q600" s="78">
        <v>88.305884247938394</v>
      </c>
      <c r="R600" s="78">
        <v>0</v>
      </c>
      <c r="S600" s="78">
        <v>159.71485713573031</v>
      </c>
      <c r="T600" s="79"/>
      <c r="U600" s="78">
        <v>249319399</v>
      </c>
      <c r="V600" s="78">
        <v>26543</v>
      </c>
      <c r="W600" s="78">
        <v>673</v>
      </c>
      <c r="X600" s="78">
        <v>354176</v>
      </c>
      <c r="Y600" s="78">
        <v>545391</v>
      </c>
      <c r="Z600" s="78">
        <v>640438</v>
      </c>
      <c r="AA600" s="78">
        <v>174224</v>
      </c>
      <c r="AB600" s="78">
        <v>1419626</v>
      </c>
      <c r="AC600" s="78">
        <v>0</v>
      </c>
      <c r="AD600" s="78">
        <v>159.7148571357302</v>
      </c>
      <c r="AE600" s="79"/>
      <c r="AF600" s="78"/>
      <c r="AG600" s="78"/>
      <c r="AH600" s="78"/>
      <c r="AI600" s="78"/>
      <c r="AJ600" s="78"/>
      <c r="AK600" s="78"/>
      <c r="AL600" s="78"/>
      <c r="AM600" s="78"/>
      <c r="AN600" s="78"/>
      <c r="AO600" s="78"/>
      <c r="AP600" s="78"/>
      <c r="AQ600" s="79"/>
      <c r="AR600" s="78"/>
      <c r="AS600" s="78"/>
      <c r="AT600" s="78"/>
      <c r="AU600" s="78"/>
      <c r="AV600" s="78"/>
      <c r="AW600" s="78"/>
      <c r="AX600" s="78"/>
      <c r="AY600" s="79"/>
      <c r="AZ600" s="78"/>
      <c r="BA600" s="78"/>
      <c r="BB600" s="78"/>
      <c r="BC600" s="78"/>
      <c r="BD600" s="78"/>
      <c r="BE600" s="78"/>
      <c r="BF600" s="78"/>
      <c r="BG600" s="79"/>
      <c r="BH600" s="78" t="s">
        <v>789</v>
      </c>
      <c r="BI600" s="78" t="s">
        <v>789</v>
      </c>
      <c r="BJ600" s="78" t="s">
        <v>789</v>
      </c>
      <c r="BK600" s="78" t="s">
        <v>789</v>
      </c>
      <c r="BL600" s="78" t="s">
        <v>789</v>
      </c>
      <c r="BM600" s="78" t="s">
        <v>789</v>
      </c>
      <c r="BN600" s="79"/>
      <c r="BO600" s="78" t="s">
        <v>789</v>
      </c>
      <c r="BP600" s="78" t="s">
        <v>789</v>
      </c>
      <c r="BQ600" s="78" t="s">
        <v>789</v>
      </c>
      <c r="BR600" s="78" t="s">
        <v>789</v>
      </c>
      <c r="BS600" s="78" t="s">
        <v>789</v>
      </c>
      <c r="BT600" s="78" t="s">
        <v>789</v>
      </c>
      <c r="BU600"/>
      <c r="BV600" s="77"/>
      <c r="BW600" s="77"/>
      <c r="BX600" s="77"/>
      <c r="BY600" s="77"/>
      <c r="BZ600" s="77"/>
      <c r="CA600" s="77"/>
      <c r="CB600" s="77"/>
      <c r="CC600" s="77"/>
      <c r="CD600" s="77"/>
    </row>
    <row r="601" spans="1:82">
      <c r="A601" s="77" t="s">
        <v>2168</v>
      </c>
      <c r="B601" s="77">
        <v>481</v>
      </c>
      <c r="C601" s="77">
        <v>5</v>
      </c>
      <c r="D601" s="77">
        <v>29</v>
      </c>
      <c r="E601" s="77">
        <v>2008</v>
      </c>
      <c r="F601" s="77" t="s">
        <v>793</v>
      </c>
      <c r="G601" s="77" t="s">
        <v>1613</v>
      </c>
      <c r="H601" s="77" t="s">
        <v>1614</v>
      </c>
      <c r="I601" s="158"/>
      <c r="J601" s="78">
        <v>869.51493645428127</v>
      </c>
      <c r="K601" s="78">
        <v>38.681245570913752</v>
      </c>
      <c r="L601" s="78">
        <v>47.014440427165262</v>
      </c>
      <c r="M601" s="78">
        <v>1559.2223335636711</v>
      </c>
      <c r="N601" s="78">
        <v>1649.209539253558</v>
      </c>
      <c r="O601" s="78">
        <v>1252.475832853451</v>
      </c>
      <c r="P601" s="78">
        <v>837.58805842949175</v>
      </c>
      <c r="Q601" s="78">
        <v>86.592010259881604</v>
      </c>
      <c r="R601" s="78">
        <v>0</v>
      </c>
      <c r="S601" s="78">
        <v>159.06362831936099</v>
      </c>
      <c r="T601" s="79"/>
      <c r="U601" s="78">
        <v>243154090</v>
      </c>
      <c r="V601" s="78">
        <v>26543</v>
      </c>
      <c r="W601" s="78">
        <v>673</v>
      </c>
      <c r="X601" s="78">
        <v>354176</v>
      </c>
      <c r="Y601" s="78">
        <v>550523</v>
      </c>
      <c r="Z601" s="78">
        <v>641465</v>
      </c>
      <c r="AA601" s="78">
        <v>164211</v>
      </c>
      <c r="AB601" s="78">
        <v>1414970</v>
      </c>
      <c r="AC601" s="78">
        <v>0</v>
      </c>
      <c r="AD601" s="78">
        <v>159.06362831936099</v>
      </c>
      <c r="AE601" s="79"/>
      <c r="AF601" s="78"/>
      <c r="AG601" s="78"/>
      <c r="AH601" s="78"/>
      <c r="AI601" s="78"/>
      <c r="AJ601" s="78"/>
      <c r="AK601" s="78"/>
      <c r="AL601" s="78"/>
      <c r="AM601" s="78"/>
      <c r="AN601" s="78"/>
      <c r="AO601" s="78"/>
      <c r="AP601" s="78"/>
      <c r="AQ601" s="79"/>
      <c r="AR601" s="78"/>
      <c r="AS601" s="78"/>
      <c r="AT601" s="78"/>
      <c r="AU601" s="78"/>
      <c r="AV601" s="78"/>
      <c r="AW601" s="78"/>
      <c r="AX601" s="78"/>
      <c r="AY601" s="79"/>
      <c r="AZ601" s="78"/>
      <c r="BA601" s="78"/>
      <c r="BB601" s="78"/>
      <c r="BC601" s="78"/>
      <c r="BD601" s="78"/>
      <c r="BE601" s="78"/>
      <c r="BF601" s="78"/>
      <c r="BG601" s="79"/>
      <c r="BH601" s="78" t="s">
        <v>789</v>
      </c>
      <c r="BI601" s="78" t="s">
        <v>789</v>
      </c>
      <c r="BJ601" s="78" t="s">
        <v>789</v>
      </c>
      <c r="BK601" s="78" t="s">
        <v>789</v>
      </c>
      <c r="BL601" s="78" t="s">
        <v>789</v>
      </c>
      <c r="BM601" s="78" t="s">
        <v>789</v>
      </c>
      <c r="BN601" s="79"/>
      <c r="BO601" s="78" t="s">
        <v>789</v>
      </c>
      <c r="BP601" s="78" t="s">
        <v>789</v>
      </c>
      <c r="BQ601" s="78" t="s">
        <v>789</v>
      </c>
      <c r="BR601" s="78" t="s">
        <v>789</v>
      </c>
      <c r="BS601" s="78" t="s">
        <v>789</v>
      </c>
      <c r="BT601" s="78" t="s">
        <v>789</v>
      </c>
      <c r="BU601"/>
      <c r="BV601" s="77"/>
      <c r="BW601" s="77"/>
      <c r="BX601" s="77"/>
      <c r="BY601" s="77"/>
      <c r="BZ601" s="77"/>
      <c r="CA601" s="77"/>
      <c r="CB601" s="77"/>
      <c r="CC601" s="77"/>
      <c r="CD601" s="77"/>
    </row>
    <row r="602" spans="1:82">
      <c r="A602" s="77" t="s">
        <v>2169</v>
      </c>
      <c r="B602" s="77">
        <v>482</v>
      </c>
      <c r="C602" s="77">
        <v>6</v>
      </c>
      <c r="D602" s="77">
        <v>29</v>
      </c>
      <c r="E602" s="77">
        <v>2009</v>
      </c>
      <c r="F602" s="77" t="s">
        <v>177</v>
      </c>
      <c r="G602" s="77" t="s">
        <v>1613</v>
      </c>
      <c r="H602" s="77" t="s">
        <v>1614</v>
      </c>
      <c r="I602" s="158"/>
      <c r="J602" s="78">
        <v>721.88490501435649</v>
      </c>
      <c r="K602" s="78">
        <v>37.007438099695428</v>
      </c>
      <c r="L602" s="78">
        <v>54.544139047480947</v>
      </c>
      <c r="M602" s="78">
        <v>1433.7592936202229</v>
      </c>
      <c r="N602" s="78">
        <v>1516.530070118833</v>
      </c>
      <c r="O602" s="78">
        <v>1272.892009443425</v>
      </c>
      <c r="P602" s="78">
        <v>786.73527286379692</v>
      </c>
      <c r="Q602" s="78">
        <v>82.299255252379695</v>
      </c>
      <c r="R602" s="78">
        <v>0</v>
      </c>
      <c r="S602" s="78">
        <v>167.76561538793931</v>
      </c>
      <c r="T602" s="79"/>
      <c r="U602" s="78">
        <v>198480855</v>
      </c>
      <c r="V602" s="78">
        <v>26486</v>
      </c>
      <c r="W602" s="78">
        <v>1256</v>
      </c>
      <c r="X602" s="78">
        <v>392679</v>
      </c>
      <c r="Y602" s="78">
        <v>555909</v>
      </c>
      <c r="Z602" s="78">
        <v>643478</v>
      </c>
      <c r="AA602" s="78">
        <v>158346</v>
      </c>
      <c r="AB602" s="78">
        <v>1411715</v>
      </c>
      <c r="AC602" s="78">
        <v>0</v>
      </c>
      <c r="AD602" s="78">
        <v>167.76561538793931</v>
      </c>
      <c r="AE602" s="79"/>
      <c r="AF602" s="78"/>
      <c r="AG602" s="78"/>
      <c r="AH602" s="78"/>
      <c r="AI602" s="78"/>
      <c r="AJ602" s="78"/>
      <c r="AK602" s="78"/>
      <c r="AL602" s="78"/>
      <c r="AM602" s="78"/>
      <c r="AN602" s="78"/>
      <c r="AO602" s="78"/>
      <c r="AP602" s="78"/>
      <c r="AQ602" s="79"/>
      <c r="AR602" s="78"/>
      <c r="AS602" s="78"/>
      <c r="AT602" s="78"/>
      <c r="AU602" s="78"/>
      <c r="AV602" s="78"/>
      <c r="AW602" s="78"/>
      <c r="AX602" s="78"/>
      <c r="AY602" s="79"/>
      <c r="AZ602" s="78"/>
      <c r="BA602" s="78"/>
      <c r="BB602" s="78"/>
      <c r="BC602" s="78"/>
      <c r="BD602" s="78"/>
      <c r="BE602" s="78"/>
      <c r="BF602" s="78"/>
      <c r="BG602" s="79"/>
      <c r="BH602" s="78">
        <v>0</v>
      </c>
      <c r="BI602" s="78">
        <v>0</v>
      </c>
      <c r="BJ602" s="78">
        <v>535.23775000000001</v>
      </c>
      <c r="BK602" s="78">
        <v>0.33200000000000002</v>
      </c>
      <c r="BL602" s="78">
        <v>217.48500000000001</v>
      </c>
      <c r="BM602" s="78">
        <v>0</v>
      </c>
      <c r="BN602" s="79"/>
      <c r="BO602" s="78">
        <v>0</v>
      </c>
      <c r="BP602" s="78">
        <v>0</v>
      </c>
      <c r="BQ602" s="78">
        <v>49</v>
      </c>
      <c r="BR602" s="78">
        <v>1</v>
      </c>
      <c r="BS602" s="78">
        <v>38</v>
      </c>
      <c r="BT602" s="78">
        <v>0</v>
      </c>
      <c r="BU602"/>
      <c r="BV602" s="77">
        <v>733.63175000000001</v>
      </c>
      <c r="BW602" s="77">
        <v>0</v>
      </c>
      <c r="BX602" s="77">
        <v>8.5229999999999997</v>
      </c>
      <c r="BY602" s="77">
        <v>0</v>
      </c>
      <c r="BZ602" s="77">
        <v>10.9</v>
      </c>
      <c r="CA602" s="77">
        <v>0</v>
      </c>
      <c r="CB602" s="77">
        <v>0</v>
      </c>
      <c r="CC602" s="77">
        <v>0</v>
      </c>
      <c r="CD602" s="77">
        <v>0</v>
      </c>
    </row>
    <row r="603" spans="1:82">
      <c r="A603" s="77" t="s">
        <v>2170</v>
      </c>
      <c r="B603" s="77">
        <v>483</v>
      </c>
      <c r="C603" s="77">
        <v>7</v>
      </c>
      <c r="D603" s="77">
        <v>29</v>
      </c>
      <c r="E603" s="77">
        <v>2010</v>
      </c>
      <c r="F603" s="77" t="s">
        <v>178</v>
      </c>
      <c r="G603" s="77" t="s">
        <v>1613</v>
      </c>
      <c r="H603" s="77" t="s">
        <v>1614</v>
      </c>
      <c r="I603" s="158"/>
      <c r="J603" s="78">
        <v>742.64212199342103</v>
      </c>
      <c r="K603" s="78">
        <v>41.317211681457643</v>
      </c>
      <c r="L603" s="78">
        <v>52.669389321032448</v>
      </c>
      <c r="M603" s="78">
        <v>1554.3284344518449</v>
      </c>
      <c r="N603" s="78">
        <v>1503.965397075126</v>
      </c>
      <c r="O603" s="78">
        <v>1270.5073343572151</v>
      </c>
      <c r="P603" s="78">
        <v>789.30597908000379</v>
      </c>
      <c r="Q603" s="78">
        <v>85.582234593967499</v>
      </c>
      <c r="R603" s="78">
        <v>0</v>
      </c>
      <c r="S603" s="78">
        <v>169.940237525632</v>
      </c>
      <c r="T603" s="79"/>
      <c r="U603" s="78">
        <v>191807346</v>
      </c>
      <c r="V603" s="78">
        <v>26486</v>
      </c>
      <c r="W603" s="78">
        <v>1256</v>
      </c>
      <c r="X603" s="78">
        <v>392679</v>
      </c>
      <c r="Y603" s="78">
        <v>560521</v>
      </c>
      <c r="Z603" s="78">
        <v>645257</v>
      </c>
      <c r="AA603" s="78">
        <v>154896</v>
      </c>
      <c r="AB603" s="78">
        <v>1406701</v>
      </c>
      <c r="AC603" s="78">
        <v>0</v>
      </c>
      <c r="AD603" s="78">
        <v>169.94023752563189</v>
      </c>
      <c r="AE603" s="79"/>
      <c r="AF603" s="78"/>
      <c r="AG603" s="78"/>
      <c r="AH603" s="78"/>
      <c r="AI603" s="78"/>
      <c r="AJ603" s="78"/>
      <c r="AK603" s="78"/>
      <c r="AL603" s="78"/>
      <c r="AM603" s="78"/>
      <c r="AN603" s="78"/>
      <c r="AO603" s="78"/>
      <c r="AP603" s="78"/>
      <c r="AQ603" s="79"/>
      <c r="AR603" s="78"/>
      <c r="AS603" s="78"/>
      <c r="AT603" s="78"/>
      <c r="AU603" s="78"/>
      <c r="AV603" s="78"/>
      <c r="AW603" s="78"/>
      <c r="AX603" s="78"/>
      <c r="AY603" s="79"/>
      <c r="AZ603" s="78"/>
      <c r="BA603" s="78"/>
      <c r="BB603" s="78"/>
      <c r="BC603" s="78"/>
      <c r="BD603" s="78"/>
      <c r="BE603" s="78"/>
      <c r="BF603" s="78"/>
      <c r="BG603" s="79"/>
      <c r="BH603" s="78">
        <v>0</v>
      </c>
      <c r="BI603" s="78">
        <v>0</v>
      </c>
      <c r="BJ603" s="78">
        <v>500.4855</v>
      </c>
      <c r="BK603" s="78">
        <v>0.35799999999999998</v>
      </c>
      <c r="BL603" s="78">
        <v>198.24400000000003</v>
      </c>
      <c r="BM603" s="78">
        <v>0</v>
      </c>
      <c r="BN603" s="79"/>
      <c r="BO603" s="78">
        <v>0</v>
      </c>
      <c r="BP603" s="78">
        <v>0</v>
      </c>
      <c r="BQ603" s="78">
        <v>50</v>
      </c>
      <c r="BR603" s="78">
        <v>1</v>
      </c>
      <c r="BS603" s="78">
        <v>38</v>
      </c>
      <c r="BT603" s="78">
        <v>0</v>
      </c>
      <c r="BU603"/>
      <c r="BV603" s="77">
        <v>680.02549999999997</v>
      </c>
      <c r="BW603" s="77">
        <v>0</v>
      </c>
      <c r="BX603" s="77">
        <v>8.5619999999999994</v>
      </c>
      <c r="BY603" s="77">
        <v>0</v>
      </c>
      <c r="BZ603" s="77">
        <v>10.5</v>
      </c>
      <c r="CA603" s="77">
        <v>0</v>
      </c>
      <c r="CB603" s="77">
        <v>0</v>
      </c>
      <c r="CC603" s="77">
        <v>0</v>
      </c>
      <c r="CD603" s="77">
        <v>0</v>
      </c>
    </row>
    <row r="604" spans="1:82">
      <c r="A604" s="77" t="s">
        <v>2171</v>
      </c>
      <c r="B604" s="77">
        <v>484</v>
      </c>
      <c r="C604" s="77">
        <v>8</v>
      </c>
      <c r="D604" s="77">
        <v>29</v>
      </c>
      <c r="E604" s="77">
        <v>2011</v>
      </c>
      <c r="F604" s="77" t="s">
        <v>179</v>
      </c>
      <c r="G604" s="77" t="s">
        <v>1613</v>
      </c>
      <c r="H604" s="77" t="s">
        <v>1614</v>
      </c>
      <c r="I604" s="158"/>
      <c r="J604" s="78">
        <v>841.67005980778913</v>
      </c>
      <c r="K604" s="78">
        <v>59.054648976219163</v>
      </c>
      <c r="L604" s="78">
        <v>42.369786899732752</v>
      </c>
      <c r="M604" s="78">
        <v>1902.010228895633</v>
      </c>
      <c r="N604" s="78">
        <v>1917.9834832136919</v>
      </c>
      <c r="O604" s="78">
        <v>1252.4034997456372</v>
      </c>
      <c r="P604" s="78">
        <v>763.5915651228529</v>
      </c>
      <c r="Q604" s="78">
        <v>98.335088588065403</v>
      </c>
      <c r="R604" s="78">
        <v>0</v>
      </c>
      <c r="S604" s="78">
        <v>173.068577512312</v>
      </c>
      <c r="T604" s="79"/>
      <c r="U604" s="78">
        <v>175569256</v>
      </c>
      <c r="V604" s="78">
        <v>26486</v>
      </c>
      <c r="W604" s="78">
        <v>1256</v>
      </c>
      <c r="X604" s="78">
        <v>392679</v>
      </c>
      <c r="Y604" s="78">
        <v>564867</v>
      </c>
      <c r="Z604" s="78">
        <v>649881</v>
      </c>
      <c r="AA604" s="78">
        <v>154309</v>
      </c>
      <c r="AB604" s="78">
        <v>1401243</v>
      </c>
      <c r="AC604" s="78">
        <v>0</v>
      </c>
      <c r="AD604" s="78">
        <v>173.068577512312</v>
      </c>
      <c r="AE604" s="79"/>
      <c r="AF604" s="78"/>
      <c r="AG604" s="78"/>
      <c r="AH604" s="78"/>
      <c r="AI604" s="78"/>
      <c r="AJ604" s="78"/>
      <c r="AK604" s="78"/>
      <c r="AL604" s="78"/>
      <c r="AM604" s="78"/>
      <c r="AN604" s="78"/>
      <c r="AO604" s="78"/>
      <c r="AP604" s="78"/>
      <c r="AQ604" s="79"/>
      <c r="AR604" s="78"/>
      <c r="AS604" s="78"/>
      <c r="AT604" s="78"/>
      <c r="AU604" s="78"/>
      <c r="AV604" s="78"/>
      <c r="AW604" s="78"/>
      <c r="AX604" s="78"/>
      <c r="AY604" s="79"/>
      <c r="AZ604" s="78"/>
      <c r="BA604" s="78"/>
      <c r="BB604" s="78"/>
      <c r="BC604" s="78"/>
      <c r="BD604" s="78"/>
      <c r="BE604" s="78"/>
      <c r="BF604" s="78"/>
      <c r="BG604" s="79"/>
      <c r="BH604" s="78">
        <v>0</v>
      </c>
      <c r="BI604" s="78">
        <v>0</v>
      </c>
      <c r="BJ604" s="78">
        <v>478.94499999999999</v>
      </c>
      <c r="BK604" s="78">
        <v>0.29499999999999998</v>
      </c>
      <c r="BL604" s="78">
        <v>203.96</v>
      </c>
      <c r="BM604" s="78">
        <v>0</v>
      </c>
      <c r="BN604" s="79"/>
      <c r="BO604" s="78">
        <v>0</v>
      </c>
      <c r="BP604" s="78">
        <v>0</v>
      </c>
      <c r="BQ604" s="78">
        <v>50</v>
      </c>
      <c r="BR604" s="78">
        <v>1</v>
      </c>
      <c r="BS604" s="78">
        <v>41</v>
      </c>
      <c r="BT604" s="78">
        <v>0</v>
      </c>
      <c r="BU604"/>
      <c r="BV604" s="77">
        <v>663.60199999999998</v>
      </c>
      <c r="BW604" s="77">
        <v>0</v>
      </c>
      <c r="BX604" s="77">
        <v>8.798</v>
      </c>
      <c r="BY604" s="77">
        <v>0</v>
      </c>
      <c r="BZ604" s="77">
        <v>10.8</v>
      </c>
      <c r="CA604" s="77">
        <v>0</v>
      </c>
      <c r="CB604" s="77">
        <v>0</v>
      </c>
      <c r="CC604" s="77">
        <v>0</v>
      </c>
      <c r="CD604" s="77">
        <v>0</v>
      </c>
    </row>
    <row r="605" spans="1:82">
      <c r="A605" s="77" t="s">
        <v>2172</v>
      </c>
      <c r="B605" s="77">
        <v>485</v>
      </c>
      <c r="C605" s="77">
        <v>9</v>
      </c>
      <c r="D605" s="77">
        <v>29</v>
      </c>
      <c r="E605" s="77">
        <v>2012</v>
      </c>
      <c r="F605" s="77" t="s">
        <v>180</v>
      </c>
      <c r="G605" s="77" t="s">
        <v>1613</v>
      </c>
      <c r="H605" s="77" t="s">
        <v>1614</v>
      </c>
      <c r="I605" s="158"/>
      <c r="J605" s="78">
        <v>841.10470558734937</v>
      </c>
      <c r="K605" s="78">
        <v>57.451167120419527</v>
      </c>
      <c r="L605" s="78">
        <v>41.808497080447829</v>
      </c>
      <c r="M605" s="78">
        <v>1951.0451895662111</v>
      </c>
      <c r="N605" s="78">
        <v>2209.4060702076522</v>
      </c>
      <c r="O605" s="78">
        <v>1250.5439721993168</v>
      </c>
      <c r="P605" s="78">
        <v>756.94766329411391</v>
      </c>
      <c r="Q605" s="78">
        <v>107.160087715137</v>
      </c>
      <c r="R605" s="78">
        <v>0</v>
      </c>
      <c r="S605" s="78">
        <v>162.41036318245281</v>
      </c>
      <c r="T605" s="79"/>
      <c r="U605" s="78">
        <v>175714650</v>
      </c>
      <c r="V605" s="78">
        <v>26486</v>
      </c>
      <c r="W605" s="78">
        <v>1256</v>
      </c>
      <c r="X605" s="78">
        <v>392679</v>
      </c>
      <c r="Y605" s="78">
        <v>573923</v>
      </c>
      <c r="Z605" s="78">
        <v>654063</v>
      </c>
      <c r="AA605" s="78">
        <v>152101</v>
      </c>
      <c r="AB605" s="78">
        <v>1405453</v>
      </c>
      <c r="AC605" s="78">
        <v>0</v>
      </c>
      <c r="AD605" s="78">
        <v>162.4103631824529</v>
      </c>
      <c r="AE605" s="79"/>
      <c r="AF605" s="78"/>
      <c r="AG605" s="78"/>
      <c r="AH605" s="78"/>
      <c r="AI605" s="78"/>
      <c r="AJ605" s="78"/>
      <c r="AK605" s="78"/>
      <c r="AL605" s="78"/>
      <c r="AM605" s="78"/>
      <c r="AN605" s="78"/>
      <c r="AO605" s="78"/>
      <c r="AP605" s="78"/>
      <c r="AQ605" s="79"/>
      <c r="AR605" s="78"/>
      <c r="AS605" s="78"/>
      <c r="AT605" s="78"/>
      <c r="AU605" s="78"/>
      <c r="AV605" s="78"/>
      <c r="AW605" s="78"/>
      <c r="AX605" s="78"/>
      <c r="AY605" s="79"/>
      <c r="AZ605" s="78"/>
      <c r="BA605" s="78"/>
      <c r="BB605" s="78"/>
      <c r="BC605" s="78"/>
      <c r="BD605" s="78"/>
      <c r="BE605" s="78"/>
      <c r="BF605" s="78"/>
      <c r="BG605" s="79"/>
      <c r="BH605" s="78">
        <v>0</v>
      </c>
      <c r="BI605" s="78">
        <v>0</v>
      </c>
      <c r="BJ605" s="78">
        <v>514.74900000000002</v>
      </c>
      <c r="BK605" s="78">
        <v>0.32600000000000001</v>
      </c>
      <c r="BL605" s="78">
        <v>247.60400000000001</v>
      </c>
      <c r="BM605" s="78">
        <v>0</v>
      </c>
      <c r="BN605" s="79"/>
      <c r="BO605" s="78">
        <v>0</v>
      </c>
      <c r="BP605" s="78">
        <v>0</v>
      </c>
      <c r="BQ605" s="78">
        <v>51</v>
      </c>
      <c r="BR605" s="78">
        <v>1</v>
      </c>
      <c r="BS605" s="78">
        <v>42</v>
      </c>
      <c r="BT605" s="78">
        <v>0</v>
      </c>
      <c r="BU605"/>
      <c r="BV605" s="77">
        <v>734.99699999999996</v>
      </c>
      <c r="BW605" s="77">
        <v>0</v>
      </c>
      <c r="BX605" s="77">
        <v>15.882</v>
      </c>
      <c r="BY605" s="77">
        <v>0</v>
      </c>
      <c r="BZ605" s="77">
        <v>11.8</v>
      </c>
      <c r="CA605" s="77">
        <v>0</v>
      </c>
      <c r="CB605" s="77">
        <v>0</v>
      </c>
      <c r="CC605" s="77">
        <v>0</v>
      </c>
      <c r="CD605" s="77">
        <v>0</v>
      </c>
    </row>
    <row r="606" spans="1:82">
      <c r="A606" s="77" t="s">
        <v>2173</v>
      </c>
      <c r="B606" s="77">
        <v>486</v>
      </c>
      <c r="C606" s="77">
        <v>10</v>
      </c>
      <c r="D606" s="77">
        <v>29</v>
      </c>
      <c r="E606" s="77">
        <v>2013</v>
      </c>
      <c r="F606" s="77" t="s">
        <v>181</v>
      </c>
      <c r="G606" s="77" t="s">
        <v>1613</v>
      </c>
      <c r="H606" s="77" t="s">
        <v>1614</v>
      </c>
      <c r="I606" s="158"/>
      <c r="J606" s="78">
        <v>888.89490824417715</v>
      </c>
      <c r="K606" s="78">
        <v>47.401468401994137</v>
      </c>
      <c r="L606" s="78">
        <v>38.492717502904078</v>
      </c>
      <c r="M606" s="78">
        <v>1999.797622056715</v>
      </c>
      <c r="N606" s="78">
        <v>2287.743568617771</v>
      </c>
      <c r="O606" s="78">
        <v>1208.6300558387493</v>
      </c>
      <c r="P606" s="78">
        <v>753.33584666644856</v>
      </c>
      <c r="Q606" s="78">
        <v>108.53154606498499</v>
      </c>
      <c r="R606" s="78">
        <v>0</v>
      </c>
      <c r="S606" s="78">
        <v>146.64195981019631</v>
      </c>
      <c r="T606" s="79"/>
      <c r="U606" s="78">
        <v>184761564</v>
      </c>
      <c r="V606" s="78">
        <v>26486</v>
      </c>
      <c r="W606" s="78">
        <v>1256</v>
      </c>
      <c r="X606" s="78">
        <v>392679</v>
      </c>
      <c r="Y606" s="78">
        <v>577501</v>
      </c>
      <c r="Z606" s="78">
        <v>660365</v>
      </c>
      <c r="AA606" s="78">
        <v>150807</v>
      </c>
      <c r="AB606" s="78">
        <v>1403034</v>
      </c>
      <c r="AC606" s="78">
        <v>0</v>
      </c>
      <c r="AD606" s="78">
        <v>146.64195981019631</v>
      </c>
      <c r="AE606" s="79"/>
      <c r="AF606" s="78"/>
      <c r="AG606" s="78"/>
      <c r="AH606" s="78"/>
      <c r="AI606" s="78"/>
      <c r="AJ606" s="78"/>
      <c r="AK606" s="78"/>
      <c r="AL606" s="78"/>
      <c r="AM606" s="78"/>
      <c r="AN606" s="78"/>
      <c r="AO606" s="78"/>
      <c r="AP606" s="78"/>
      <c r="AQ606" s="79"/>
      <c r="AR606" s="78"/>
      <c r="AS606" s="78"/>
      <c r="AT606" s="78"/>
      <c r="AU606" s="78"/>
      <c r="AV606" s="78"/>
      <c r="AW606" s="78"/>
      <c r="AX606" s="78"/>
      <c r="AY606" s="79"/>
      <c r="AZ606" s="78"/>
      <c r="BA606" s="78"/>
      <c r="BB606" s="78"/>
      <c r="BC606" s="78"/>
      <c r="BD606" s="78"/>
      <c r="BE606" s="78"/>
      <c r="BF606" s="78"/>
      <c r="BG606" s="79"/>
      <c r="BH606" s="78">
        <v>0</v>
      </c>
      <c r="BI606" s="78">
        <v>0</v>
      </c>
      <c r="BJ606" s="78">
        <v>526.63099999999997</v>
      </c>
      <c r="BK606" s="78">
        <v>0.34300000000000003</v>
      </c>
      <c r="BL606" s="78">
        <v>244.53400000000002</v>
      </c>
      <c r="BM606" s="78">
        <v>0</v>
      </c>
      <c r="BN606" s="79"/>
      <c r="BO606" s="78">
        <v>0</v>
      </c>
      <c r="BP606" s="78">
        <v>0</v>
      </c>
      <c r="BQ606" s="78">
        <v>50</v>
      </c>
      <c r="BR606" s="78">
        <v>1</v>
      </c>
      <c r="BS606" s="78">
        <v>37</v>
      </c>
      <c r="BT606" s="78">
        <v>0</v>
      </c>
      <c r="BU606"/>
      <c r="BV606" s="77">
        <v>743.57799999999997</v>
      </c>
      <c r="BW606" s="77">
        <v>0</v>
      </c>
      <c r="BX606" s="77">
        <v>16.53</v>
      </c>
      <c r="BY606" s="77">
        <v>0</v>
      </c>
      <c r="BZ606" s="77">
        <v>11.4</v>
      </c>
      <c r="CA606" s="77">
        <v>0</v>
      </c>
      <c r="CB606" s="77">
        <v>0</v>
      </c>
      <c r="CC606" s="77">
        <v>0</v>
      </c>
      <c r="CD606" s="77">
        <v>0</v>
      </c>
    </row>
    <row r="607" spans="1:82">
      <c r="A607" s="77" t="s">
        <v>2174</v>
      </c>
      <c r="B607" s="77">
        <v>487</v>
      </c>
      <c r="C607" s="77">
        <v>11</v>
      </c>
      <c r="D607" s="77">
        <v>29</v>
      </c>
      <c r="E607" s="77">
        <v>2014</v>
      </c>
      <c r="F607" s="77" t="s">
        <v>182</v>
      </c>
      <c r="G607" s="77" t="s">
        <v>1613</v>
      </c>
      <c r="H607" s="77" t="s">
        <v>1614</v>
      </c>
      <c r="I607" s="158"/>
      <c r="J607" s="78">
        <v>819.68593856944688</v>
      </c>
      <c r="K607" s="78">
        <v>47.298296216801489</v>
      </c>
      <c r="L607" s="78">
        <v>48.182226425747587</v>
      </c>
      <c r="M607" s="78">
        <v>1989.6154684591861</v>
      </c>
      <c r="N607" s="78">
        <v>2255.0880043677112</v>
      </c>
      <c r="O607" s="78">
        <v>1153.2089560807262</v>
      </c>
      <c r="P607" s="78">
        <v>749.91038825747012</v>
      </c>
      <c r="Q607" s="78">
        <v>103.581384138773</v>
      </c>
      <c r="R607" s="78">
        <v>0</v>
      </c>
      <c r="S607" s="78">
        <v>153.8502768438986</v>
      </c>
      <c r="T607" s="79"/>
      <c r="U607" s="78">
        <v>189635992</v>
      </c>
      <c r="V607" s="78">
        <v>22242</v>
      </c>
      <c r="W607" s="78">
        <v>1264</v>
      </c>
      <c r="X607" s="78">
        <v>390431</v>
      </c>
      <c r="Y607" s="78">
        <v>580843</v>
      </c>
      <c r="Z607" s="78">
        <v>663619</v>
      </c>
      <c r="AA607" s="78">
        <v>149345</v>
      </c>
      <c r="AB607" s="78">
        <v>1395648</v>
      </c>
      <c r="AC607" s="78">
        <v>0</v>
      </c>
      <c r="AD607" s="78">
        <v>153.8502768438986</v>
      </c>
      <c r="AE607" s="79"/>
      <c r="AF607" s="78"/>
      <c r="AG607" s="78"/>
      <c r="AH607" s="78"/>
      <c r="AI607" s="78"/>
      <c r="AJ607" s="78"/>
      <c r="AK607" s="78"/>
      <c r="AL607" s="78"/>
      <c r="AM607" s="78"/>
      <c r="AN607" s="78"/>
      <c r="AO607" s="78"/>
      <c r="AP607" s="78"/>
      <c r="AQ607" s="79"/>
      <c r="AR607" s="78">
        <v>25605</v>
      </c>
      <c r="AS607" s="78">
        <v>3228</v>
      </c>
      <c r="AT607" s="78">
        <v>0</v>
      </c>
      <c r="AU607" s="78">
        <v>3</v>
      </c>
      <c r="AV607" s="78">
        <v>0</v>
      </c>
      <c r="AW607" s="78">
        <v>1</v>
      </c>
      <c r="AX607" s="78"/>
      <c r="AY607" s="79"/>
      <c r="AZ607" s="78">
        <v>101057.4</v>
      </c>
      <c r="BA607" s="78">
        <v>137131.29999999999</v>
      </c>
      <c r="BB607" s="78">
        <v>0</v>
      </c>
      <c r="BC607" s="78">
        <v>265</v>
      </c>
      <c r="BD607" s="78">
        <v>0</v>
      </c>
      <c r="BE607" s="78">
        <v>2500</v>
      </c>
      <c r="BF607" s="78"/>
      <c r="BG607" s="79"/>
      <c r="BH607" s="78">
        <v>0</v>
      </c>
      <c r="BI607" s="78">
        <v>0</v>
      </c>
      <c r="BJ607" s="78">
        <v>544.42499999999995</v>
      </c>
      <c r="BK607" s="78">
        <v>0.22</v>
      </c>
      <c r="BL607" s="78">
        <v>245.25300000000001</v>
      </c>
      <c r="BM607" s="78">
        <v>0</v>
      </c>
      <c r="BN607" s="79"/>
      <c r="BO607" s="78">
        <v>0</v>
      </c>
      <c r="BP607" s="78">
        <v>0</v>
      </c>
      <c r="BQ607" s="78">
        <v>53</v>
      </c>
      <c r="BR607" s="78">
        <v>1</v>
      </c>
      <c r="BS607" s="78">
        <v>39</v>
      </c>
      <c r="BT607" s="78">
        <v>0</v>
      </c>
      <c r="BU607"/>
      <c r="BV607" s="77">
        <v>764.71</v>
      </c>
      <c r="BW607" s="77">
        <v>0</v>
      </c>
      <c r="BX607" s="77">
        <v>14.488</v>
      </c>
      <c r="BY607" s="77">
        <v>0</v>
      </c>
      <c r="BZ607" s="77">
        <v>10.7</v>
      </c>
      <c r="CA607" s="77">
        <v>0</v>
      </c>
      <c r="CB607" s="77">
        <v>0</v>
      </c>
      <c r="CC607" s="77">
        <v>0</v>
      </c>
      <c r="CD607" s="77">
        <v>0</v>
      </c>
    </row>
    <row r="608" spans="1:82">
      <c r="A608" s="77" t="s">
        <v>2175</v>
      </c>
      <c r="B608" s="77">
        <v>488</v>
      </c>
      <c r="C608" s="77">
        <v>12</v>
      </c>
      <c r="D608" s="77">
        <v>29</v>
      </c>
      <c r="E608" s="77">
        <v>2015</v>
      </c>
      <c r="F608" s="77" t="s">
        <v>183</v>
      </c>
      <c r="G608" s="77" t="s">
        <v>1613</v>
      </c>
      <c r="H608" s="77" t="s">
        <v>1614</v>
      </c>
      <c r="I608" s="158"/>
      <c r="J608" s="78">
        <v>862.92080337220932</v>
      </c>
      <c r="K608" s="78">
        <v>49.386865483303957</v>
      </c>
      <c r="L608" s="78">
        <v>58.20862111975913</v>
      </c>
      <c r="M608" s="78">
        <v>2060.296796482402</v>
      </c>
      <c r="N608" s="78">
        <v>2082.489026982078</v>
      </c>
      <c r="O608" s="78">
        <v>1146.2697707085799</v>
      </c>
      <c r="P608" s="78">
        <v>744.5177335095218</v>
      </c>
      <c r="Q608" s="78">
        <v>100.83061805074399</v>
      </c>
      <c r="R608" s="78">
        <v>0</v>
      </c>
      <c r="S608" s="78">
        <v>133.6895506020453</v>
      </c>
      <c r="T608" s="79"/>
      <c r="U608" s="78">
        <v>184461742</v>
      </c>
      <c r="V608" s="78">
        <v>22242</v>
      </c>
      <c r="W608" s="78">
        <v>1264</v>
      </c>
      <c r="X608" s="78">
        <v>390431</v>
      </c>
      <c r="Y608" s="78">
        <v>583900</v>
      </c>
      <c r="Z608" s="78">
        <v>665974</v>
      </c>
      <c r="AA608" s="78">
        <v>148154</v>
      </c>
      <c r="AB608" s="78">
        <v>1387818</v>
      </c>
      <c r="AC608" s="78">
        <v>0</v>
      </c>
      <c r="AD608" s="78">
        <v>133.6895506020453</v>
      </c>
      <c r="AE608" s="79"/>
      <c r="AF608" s="78">
        <v>1144380558.290458</v>
      </c>
      <c r="AG608" s="78">
        <v>36531139.432962447</v>
      </c>
      <c r="AH608" s="78">
        <v>12367364.33449658</v>
      </c>
      <c r="AI608" s="78">
        <v>2520821392.189065</v>
      </c>
      <c r="AJ608" s="78">
        <v>3257245111.9761162</v>
      </c>
      <c r="AK608" s="78"/>
      <c r="AL608" s="78"/>
      <c r="AM608" s="78">
        <v>190194635.22244751</v>
      </c>
      <c r="AN608" s="78"/>
      <c r="AO608" s="78"/>
      <c r="AP608" s="78">
        <v>7161540201.4455452</v>
      </c>
      <c r="AQ608" s="79"/>
      <c r="AR608" s="78">
        <v>27765</v>
      </c>
      <c r="AS608" s="78">
        <v>4502</v>
      </c>
      <c r="AT608" s="78">
        <v>0</v>
      </c>
      <c r="AU608" s="78">
        <v>3</v>
      </c>
      <c r="AV608" s="78">
        <v>0</v>
      </c>
      <c r="AW608" s="78">
        <v>2</v>
      </c>
      <c r="AX608" s="78"/>
      <c r="AY608" s="79"/>
      <c r="AZ608" s="78">
        <v>111047.6</v>
      </c>
      <c r="BA608" s="78">
        <v>210025.1</v>
      </c>
      <c r="BB608" s="78">
        <v>0</v>
      </c>
      <c r="BC608" s="78">
        <v>265</v>
      </c>
      <c r="BD608" s="78">
        <v>0</v>
      </c>
      <c r="BE608" s="78">
        <v>9000</v>
      </c>
      <c r="BF608" s="78"/>
      <c r="BG608" s="79"/>
      <c r="BH608" s="78">
        <v>0</v>
      </c>
      <c r="BI608" s="78">
        <v>0</v>
      </c>
      <c r="BJ608" s="78">
        <v>562.202</v>
      </c>
      <c r="BK608" s="78">
        <v>0.28599999999999998</v>
      </c>
      <c r="BL608" s="78">
        <v>251.21099999999996</v>
      </c>
      <c r="BM608" s="78">
        <v>0</v>
      </c>
      <c r="BN608" s="79"/>
      <c r="BO608" s="78">
        <v>0</v>
      </c>
      <c r="BP608" s="78">
        <v>0</v>
      </c>
      <c r="BQ608" s="78">
        <v>55</v>
      </c>
      <c r="BR608" s="78">
        <v>1</v>
      </c>
      <c r="BS608" s="78">
        <v>38</v>
      </c>
      <c r="BT608" s="78">
        <v>0</v>
      </c>
      <c r="BU608"/>
      <c r="BV608" s="77">
        <v>786.49800000000005</v>
      </c>
      <c r="BW608" s="77">
        <v>0</v>
      </c>
      <c r="BX608" s="77">
        <v>16.401</v>
      </c>
      <c r="BY608" s="77">
        <v>0</v>
      </c>
      <c r="BZ608" s="77">
        <v>10.8</v>
      </c>
      <c r="CA608" s="77">
        <v>0</v>
      </c>
      <c r="CB608" s="77">
        <v>0</v>
      </c>
      <c r="CC608" s="77">
        <v>0</v>
      </c>
      <c r="CD608" s="77">
        <v>0</v>
      </c>
    </row>
    <row r="609" spans="1:82">
      <c r="A609" s="77" t="s">
        <v>2176</v>
      </c>
      <c r="B609" s="77">
        <v>489</v>
      </c>
      <c r="C609" s="77">
        <v>13</v>
      </c>
      <c r="D609" s="77">
        <v>29</v>
      </c>
      <c r="E609" s="77">
        <v>2016</v>
      </c>
      <c r="F609" s="77" t="s">
        <v>156</v>
      </c>
      <c r="G609" s="77" t="s">
        <v>1613</v>
      </c>
      <c r="H609" s="77" t="s">
        <v>1614</v>
      </c>
      <c r="I609" s="158"/>
      <c r="J609" s="78">
        <v>803.71461059394267</v>
      </c>
      <c r="K609" s="78">
        <v>48.929263865772498</v>
      </c>
      <c r="L609" s="78">
        <v>61.977167715350902</v>
      </c>
      <c r="M609" s="78">
        <v>1808.2911551085951</v>
      </c>
      <c r="N609" s="78">
        <v>2157.7817381746449</v>
      </c>
      <c r="O609" s="78">
        <v>1136.221629563863</v>
      </c>
      <c r="P609" s="78">
        <v>722.37048354647754</v>
      </c>
      <c r="Q609" s="78">
        <v>97.484982831843439</v>
      </c>
      <c r="R609" s="78">
        <v>0</v>
      </c>
      <c r="S609" s="78">
        <v>144.93005806850502</v>
      </c>
      <c r="T609" s="79"/>
      <c r="U609" s="78">
        <v>181880640</v>
      </c>
      <c r="V609" s="78">
        <v>22242</v>
      </c>
      <c r="W609" s="78">
        <v>1264</v>
      </c>
      <c r="X609" s="78">
        <v>390431</v>
      </c>
      <c r="Y609" s="78">
        <v>587413</v>
      </c>
      <c r="Z609" s="78">
        <v>668251</v>
      </c>
      <c r="AA609" s="78">
        <v>148675</v>
      </c>
      <c r="AB609" s="78">
        <v>1380181</v>
      </c>
      <c r="AC609" s="78">
        <v>0</v>
      </c>
      <c r="AD609" s="78">
        <v>144.93005806850499</v>
      </c>
      <c r="AE609" s="79"/>
      <c r="AF609" s="78">
        <v>1118137725.447989</v>
      </c>
      <c r="AG609" s="78">
        <v>34799911.791790299</v>
      </c>
      <c r="AH609" s="78">
        <v>10321943.63973625</v>
      </c>
      <c r="AI609" s="78">
        <v>2675752019.3946748</v>
      </c>
      <c r="AJ609" s="78">
        <v>3169736929.4594769</v>
      </c>
      <c r="AK609" s="78"/>
      <c r="AL609" s="78"/>
      <c r="AM609" s="78">
        <v>189294965.85817</v>
      </c>
      <c r="AN609" s="78"/>
      <c r="AO609" s="78"/>
      <c r="AP609" s="78">
        <v>7198043495.5918369</v>
      </c>
      <c r="AQ609" s="79"/>
      <c r="AR609" s="78">
        <v>29636</v>
      </c>
      <c r="AS609" s="78">
        <v>5439</v>
      </c>
      <c r="AT609" s="78">
        <v>0</v>
      </c>
      <c r="AU609" s="78">
        <v>4</v>
      </c>
      <c r="AV609" s="78">
        <v>0</v>
      </c>
      <c r="AW609" s="78">
        <v>3</v>
      </c>
      <c r="AX609" s="78"/>
      <c r="AY609" s="79"/>
      <c r="AZ609" s="78">
        <v>119766.1</v>
      </c>
      <c r="BA609" s="78">
        <v>273214.90000000008</v>
      </c>
      <c r="BB609" s="78">
        <v>0</v>
      </c>
      <c r="BC609" s="78">
        <v>1255</v>
      </c>
      <c r="BD609" s="78">
        <v>0</v>
      </c>
      <c r="BE609" s="78">
        <v>9050</v>
      </c>
      <c r="BF609" s="78"/>
      <c r="BG609" s="79"/>
      <c r="BH609" s="78">
        <v>0</v>
      </c>
      <c r="BI609" s="78">
        <v>0</v>
      </c>
      <c r="BJ609" s="78">
        <v>524.471</v>
      </c>
      <c r="BK609" s="78">
        <v>0.219</v>
      </c>
      <c r="BL609" s="78">
        <v>240.79899999999995</v>
      </c>
      <c r="BM609" s="78">
        <v>0</v>
      </c>
      <c r="BN609" s="79"/>
      <c r="BO609" s="78">
        <v>0</v>
      </c>
      <c r="BP609" s="78">
        <v>0</v>
      </c>
      <c r="BQ609" s="78">
        <v>54</v>
      </c>
      <c r="BR609" s="78">
        <v>1</v>
      </c>
      <c r="BS609" s="78">
        <v>39</v>
      </c>
      <c r="BT609" s="78">
        <v>0</v>
      </c>
      <c r="BU609"/>
      <c r="BV609" s="77">
        <v>741.26300000000003</v>
      </c>
      <c r="BW609" s="77">
        <v>0</v>
      </c>
      <c r="BX609" s="77">
        <v>14.946</v>
      </c>
      <c r="BY609" s="77">
        <v>0</v>
      </c>
      <c r="BZ609" s="77">
        <v>9.2799999999999994</v>
      </c>
      <c r="CA609" s="77">
        <v>0</v>
      </c>
      <c r="CB609" s="77">
        <v>0</v>
      </c>
      <c r="CC609" s="77">
        <v>0</v>
      </c>
      <c r="CD609" s="77">
        <v>0</v>
      </c>
    </row>
    <row r="610" spans="1:82">
      <c r="A610" s="77" t="s">
        <v>2177</v>
      </c>
      <c r="B610" s="77">
        <v>490</v>
      </c>
      <c r="C610" s="77">
        <v>14</v>
      </c>
      <c r="D610" s="77">
        <v>29</v>
      </c>
      <c r="E610" s="77">
        <v>2017</v>
      </c>
      <c r="F610" s="77" t="s">
        <v>157</v>
      </c>
      <c r="G610" s="77" t="s">
        <v>1613</v>
      </c>
      <c r="H610" s="77" t="s">
        <v>1614</v>
      </c>
      <c r="I610" s="158"/>
      <c r="J610" s="78">
        <v>724.37186857373069</v>
      </c>
      <c r="K610" s="78">
        <v>48.231096046734741</v>
      </c>
      <c r="L610" s="78">
        <v>53.075546031705635</v>
      </c>
      <c r="M610" s="78">
        <v>1627.428146364955</v>
      </c>
      <c r="N610" s="78">
        <v>1892.5112670338121</v>
      </c>
      <c r="O610" s="78">
        <v>1119.6397524219826</v>
      </c>
      <c r="P610" s="78">
        <v>713.62800909897919</v>
      </c>
      <c r="Q610" s="78">
        <v>93.690872751727994</v>
      </c>
      <c r="R610" s="78">
        <v>0</v>
      </c>
      <c r="S610" s="78">
        <v>151.42480047286406</v>
      </c>
      <c r="T610" s="79"/>
      <c r="U610" s="78">
        <v>209118331</v>
      </c>
      <c r="V610" s="78">
        <v>22242</v>
      </c>
      <c r="W610" s="78">
        <v>1264</v>
      </c>
      <c r="X610" s="78">
        <v>390431</v>
      </c>
      <c r="Y610" s="78">
        <v>590664</v>
      </c>
      <c r="Z610" s="78">
        <v>669422</v>
      </c>
      <c r="AA610" s="78">
        <v>147812</v>
      </c>
      <c r="AB610" s="78">
        <v>1371700</v>
      </c>
      <c r="AC610" s="78">
        <v>0</v>
      </c>
      <c r="AD610" s="78">
        <v>151.42480047286409</v>
      </c>
      <c r="AE610" s="79"/>
      <c r="AF610" s="78">
        <v>1124481213.0672071</v>
      </c>
      <c r="AG610" s="78">
        <v>35801440.603159651</v>
      </c>
      <c r="AH610" s="78">
        <v>11889438.72656733</v>
      </c>
      <c r="AI610" s="78">
        <v>2808638494.2965388</v>
      </c>
      <c r="AJ610" s="78">
        <v>3195916056.493515</v>
      </c>
      <c r="AK610" s="78"/>
      <c r="AL610" s="78"/>
      <c r="AM610" s="78">
        <v>188426152.280036</v>
      </c>
      <c r="AN610" s="78"/>
      <c r="AO610" s="78"/>
      <c r="AP610" s="78">
        <v>7365152795.4670238</v>
      </c>
      <c r="AQ610" s="79"/>
      <c r="AR610" s="78">
        <v>31039</v>
      </c>
      <c r="AS610" s="78">
        <v>6086</v>
      </c>
      <c r="AT610" s="78">
        <v>0</v>
      </c>
      <c r="AU610" s="78">
        <v>5</v>
      </c>
      <c r="AV610" s="78">
        <v>0</v>
      </c>
      <c r="AW610" s="78">
        <v>4</v>
      </c>
      <c r="AX610" s="78"/>
      <c r="AY610" s="79"/>
      <c r="AZ610" s="78">
        <v>126437.8</v>
      </c>
      <c r="BA610" s="78">
        <v>311070.09999999998</v>
      </c>
      <c r="BB610" s="78">
        <v>0</v>
      </c>
      <c r="BC610" s="78">
        <v>1337</v>
      </c>
      <c r="BD610" s="78">
        <v>0</v>
      </c>
      <c r="BE610" s="78">
        <v>10049.25</v>
      </c>
      <c r="BF610" s="78"/>
      <c r="BG610" s="79"/>
      <c r="BH610" s="78">
        <v>0</v>
      </c>
      <c r="BI610" s="78">
        <v>0</v>
      </c>
      <c r="BJ610" s="78">
        <v>538.19899999999996</v>
      </c>
      <c r="BK610" s="78">
        <v>0.31900000000000001</v>
      </c>
      <c r="BL610" s="78">
        <v>232.96600000000001</v>
      </c>
      <c r="BM610" s="78">
        <v>0</v>
      </c>
      <c r="BN610" s="79"/>
      <c r="BO610" s="78">
        <v>0</v>
      </c>
      <c r="BP610" s="78">
        <v>0</v>
      </c>
      <c r="BQ610" s="78">
        <v>56</v>
      </c>
      <c r="BR610" s="78">
        <v>1</v>
      </c>
      <c r="BS610" s="78">
        <v>38</v>
      </c>
      <c r="BT610" s="78">
        <v>0</v>
      </c>
      <c r="BU610"/>
      <c r="BV610" s="77">
        <v>746.36300000000006</v>
      </c>
      <c r="BW610" s="77">
        <v>0</v>
      </c>
      <c r="BX610" s="77">
        <v>15.351000000000001</v>
      </c>
      <c r="BY610" s="77">
        <v>0</v>
      </c>
      <c r="BZ610" s="77">
        <v>9.77</v>
      </c>
      <c r="CA610" s="77">
        <v>0</v>
      </c>
      <c r="CB610" s="77">
        <v>0</v>
      </c>
      <c r="CC610" s="77">
        <v>0</v>
      </c>
      <c r="CD610" s="77">
        <v>0</v>
      </c>
    </row>
    <row r="611" spans="1:82">
      <c r="A611" s="77" t="s">
        <v>2178</v>
      </c>
      <c r="B611" s="77">
        <v>491</v>
      </c>
      <c r="C611" s="77">
        <v>15</v>
      </c>
      <c r="D611" s="77">
        <v>29</v>
      </c>
      <c r="E611" s="77">
        <v>2018</v>
      </c>
      <c r="F611" s="77" t="s">
        <v>184</v>
      </c>
      <c r="G611" s="77" t="s">
        <v>1613</v>
      </c>
      <c r="H611" s="77" t="s">
        <v>1614</v>
      </c>
      <c r="I611" s="158"/>
      <c r="J611" s="78">
        <v>648.02251828161468</v>
      </c>
      <c r="K611" s="78">
        <v>43.03574211097105</v>
      </c>
      <c r="L611" s="78">
        <v>47.004424330800937</v>
      </c>
      <c r="M611" s="78">
        <v>1441.2276428721673</v>
      </c>
      <c r="N611" s="78">
        <v>1467.9492693655682</v>
      </c>
      <c r="O611" s="78">
        <v>1099.7972617974312</v>
      </c>
      <c r="P611" s="78">
        <v>706.83985893299246</v>
      </c>
      <c r="Q611" s="78">
        <v>86.374195494701198</v>
      </c>
      <c r="R611" s="78">
        <v>0</v>
      </c>
      <c r="S611" s="78">
        <v>167.94283429617948</v>
      </c>
      <c r="T611" s="79"/>
      <c r="U611" s="78">
        <v>217252369</v>
      </c>
      <c r="V611" s="78">
        <v>22242</v>
      </c>
      <c r="W611" s="78">
        <v>1264</v>
      </c>
      <c r="X611" s="78">
        <v>390431</v>
      </c>
      <c r="Y611" s="78">
        <v>593688</v>
      </c>
      <c r="Z611" s="78">
        <v>670149</v>
      </c>
      <c r="AA611" s="78">
        <v>147878</v>
      </c>
      <c r="AB611" s="78">
        <v>1362781</v>
      </c>
      <c r="AC611" s="78">
        <v>0</v>
      </c>
      <c r="AD611" s="78">
        <v>167.94283429617951</v>
      </c>
      <c r="AE611" s="79"/>
      <c r="AF611" s="78">
        <v>1138392544.7015901</v>
      </c>
      <c r="AG611" s="78">
        <v>31438404.25032917</v>
      </c>
      <c r="AH611" s="78">
        <v>11112954.862925749</v>
      </c>
      <c r="AI611" s="78">
        <v>2760470790.0087371</v>
      </c>
      <c r="AJ611" s="78">
        <v>2772824109.6521521</v>
      </c>
      <c r="AK611" s="78"/>
      <c r="AL611" s="78"/>
      <c r="AM611" s="78">
        <v>187588318.30673161</v>
      </c>
      <c r="AN611" s="78"/>
      <c r="AO611" s="78"/>
      <c r="AP611" s="78">
        <v>6901827121.7824659</v>
      </c>
      <c r="AQ611" s="79"/>
      <c r="AR611" s="78">
        <v>32711</v>
      </c>
      <c r="AS611" s="78">
        <v>6723</v>
      </c>
      <c r="AT611" s="78">
        <v>0</v>
      </c>
      <c r="AU611" s="78">
        <v>5</v>
      </c>
      <c r="AV611" s="78">
        <v>0</v>
      </c>
      <c r="AW611" s="78">
        <v>4</v>
      </c>
      <c r="AX611" s="78"/>
      <c r="AY611" s="79"/>
      <c r="AZ611" s="78">
        <v>134537.60000000006</v>
      </c>
      <c r="BA611" s="78">
        <v>351736.7</v>
      </c>
      <c r="BB611" s="78">
        <v>0</v>
      </c>
      <c r="BC611" s="78">
        <v>1337</v>
      </c>
      <c r="BD611" s="78">
        <v>0</v>
      </c>
      <c r="BE611" s="78">
        <v>10049</v>
      </c>
      <c r="BF611" s="78"/>
      <c r="BG611" s="79"/>
      <c r="BH611" s="78">
        <v>0</v>
      </c>
      <c r="BI611" s="78">
        <v>0</v>
      </c>
      <c r="BJ611" s="78">
        <v>493</v>
      </c>
      <c r="BK611" s="78">
        <v>0.315</v>
      </c>
      <c r="BL611" s="78">
        <v>234.239</v>
      </c>
      <c r="BM611" s="78">
        <v>0</v>
      </c>
      <c r="BN611" s="79"/>
      <c r="BO611" s="78">
        <v>0</v>
      </c>
      <c r="BP611" s="78">
        <v>0</v>
      </c>
      <c r="BQ611" s="78">
        <v>54</v>
      </c>
      <c r="BR611" s="78">
        <v>1</v>
      </c>
      <c r="BS611" s="78">
        <v>38</v>
      </c>
      <c r="BT611" s="78">
        <v>0</v>
      </c>
      <c r="BU611"/>
      <c r="BV611" s="77">
        <v>701.29200000000003</v>
      </c>
      <c r="BW611" s="77">
        <v>0</v>
      </c>
      <c r="BX611" s="77">
        <v>16.721</v>
      </c>
      <c r="BY611" s="77">
        <v>0</v>
      </c>
      <c r="BZ611" s="77">
        <v>9.5410000000000004</v>
      </c>
      <c r="CA611" s="77">
        <v>0</v>
      </c>
      <c r="CB611" s="77">
        <v>0</v>
      </c>
      <c r="CC611" s="77">
        <v>0</v>
      </c>
      <c r="CD611" s="77">
        <v>0</v>
      </c>
    </row>
    <row r="612" spans="1:82">
      <c r="A612" s="77" t="s">
        <v>2179</v>
      </c>
      <c r="B612" s="77">
        <v>492</v>
      </c>
      <c r="C612" s="77">
        <v>16</v>
      </c>
      <c r="D612" s="77">
        <v>29</v>
      </c>
      <c r="E612" s="77">
        <v>2019</v>
      </c>
      <c r="F612" s="77" t="s">
        <v>159</v>
      </c>
      <c r="G612" s="77" t="s">
        <v>1613</v>
      </c>
      <c r="H612" s="77" t="s">
        <v>1614</v>
      </c>
      <c r="I612" s="158"/>
      <c r="J612" s="78">
        <v>601.90294578332237</v>
      </c>
      <c r="K612" s="78">
        <v>39.937014596435809</v>
      </c>
      <c r="L612" s="78">
        <v>47.395401210304392</v>
      </c>
      <c r="M612" s="78">
        <v>1284.4125491682137</v>
      </c>
      <c r="N612" s="78">
        <v>1556.9487604593132</v>
      </c>
      <c r="O612" s="78">
        <v>1069.7305313511056</v>
      </c>
      <c r="P612" s="78">
        <v>704.61912250300395</v>
      </c>
      <c r="Q612" s="78">
        <v>83.545578496755596</v>
      </c>
      <c r="R612" s="78">
        <v>0</v>
      </c>
      <c r="S612" s="78">
        <v>226.1735144219947</v>
      </c>
      <c r="T612" s="79"/>
      <c r="U612" s="78">
        <v>212188926</v>
      </c>
      <c r="V612" s="78">
        <v>22242</v>
      </c>
      <c r="W612" s="78">
        <v>1264</v>
      </c>
      <c r="X612" s="78">
        <v>390431</v>
      </c>
      <c r="Y612" s="78">
        <v>597458</v>
      </c>
      <c r="Z612" s="78">
        <v>669723</v>
      </c>
      <c r="AA612" s="78">
        <v>146310</v>
      </c>
      <c r="AB612" s="78">
        <v>1353837</v>
      </c>
      <c r="AC612" s="78">
        <v>0</v>
      </c>
      <c r="AD612" s="78">
        <v>226.1735144219947</v>
      </c>
      <c r="AE612" s="79"/>
      <c r="AF612" s="78">
        <v>1111405244.396832</v>
      </c>
      <c r="AG612" s="78">
        <v>30673559.136024188</v>
      </c>
      <c r="AH612" s="78">
        <v>11927444.61130916</v>
      </c>
      <c r="AI612" s="78">
        <v>2567917316.4159627</v>
      </c>
      <c r="AJ612" s="78">
        <v>3075937375.1945591</v>
      </c>
      <c r="AK612" s="78">
        <v>0</v>
      </c>
      <c r="AL612" s="78">
        <v>0</v>
      </c>
      <c r="AM612" s="78">
        <v>184382407.72052068</v>
      </c>
      <c r="AN612" s="78">
        <v>0</v>
      </c>
      <c r="AO612" s="78">
        <v>0</v>
      </c>
      <c r="AP612" s="78">
        <v>6982243347.4752083</v>
      </c>
      <c r="AQ612" s="79"/>
      <c r="AR612" s="78">
        <v>34290</v>
      </c>
      <c r="AS612" s="78">
        <v>7280</v>
      </c>
      <c r="AT612" s="78">
        <v>0</v>
      </c>
      <c r="AU612" s="78">
        <v>5</v>
      </c>
      <c r="AV612" s="78">
        <v>0</v>
      </c>
      <c r="AW612" s="78">
        <v>4</v>
      </c>
      <c r="AX612" s="78"/>
      <c r="AY612" s="79"/>
      <c r="AZ612" s="78">
        <v>142564.5</v>
      </c>
      <c r="BA612" s="78">
        <v>378440.4000000002</v>
      </c>
      <c r="BB612" s="78">
        <v>0</v>
      </c>
      <c r="BC612" s="78">
        <v>1337</v>
      </c>
      <c r="BD612" s="78">
        <v>0</v>
      </c>
      <c r="BE612" s="78">
        <v>10049.25</v>
      </c>
      <c r="BF612" s="78"/>
      <c r="BG612" s="79"/>
      <c r="BH612" s="78">
        <v>0</v>
      </c>
      <c r="BI612" s="78">
        <v>0</v>
      </c>
      <c r="BJ612" s="78">
        <v>431.47300000000001</v>
      </c>
      <c r="BK612" s="78">
        <v>0</v>
      </c>
      <c r="BL612" s="78">
        <v>204.04600000000002</v>
      </c>
      <c r="BM612" s="78">
        <v>0</v>
      </c>
      <c r="BN612" s="79"/>
      <c r="BO612" s="78">
        <v>0</v>
      </c>
      <c r="BP612" s="78">
        <v>0</v>
      </c>
      <c r="BQ612" s="78">
        <v>54</v>
      </c>
      <c r="BR612" s="78">
        <v>0</v>
      </c>
      <c r="BS612" s="78">
        <v>37</v>
      </c>
      <c r="BT612" s="78">
        <v>0</v>
      </c>
      <c r="BU612"/>
      <c r="BV612" s="77">
        <v>607.63099999999997</v>
      </c>
      <c r="BW612" s="77">
        <v>0</v>
      </c>
      <c r="BX612" s="77">
        <v>17.68</v>
      </c>
      <c r="BY612" s="77">
        <v>1.9330000000000001</v>
      </c>
      <c r="BZ612" s="77">
        <v>8.2750000000000004</v>
      </c>
      <c r="CA612" s="77">
        <v>0</v>
      </c>
      <c r="CB612" s="77">
        <v>0</v>
      </c>
      <c r="CC612" s="77">
        <v>0</v>
      </c>
      <c r="CD612" s="77">
        <v>0</v>
      </c>
    </row>
    <row r="613" spans="1:82">
      <c r="A613" s="77" t="s">
        <v>2180</v>
      </c>
      <c r="B613" s="77">
        <v>493</v>
      </c>
      <c r="C613" s="77">
        <v>17</v>
      </c>
      <c r="D613" s="77">
        <v>29</v>
      </c>
      <c r="E613" s="77">
        <v>2020</v>
      </c>
      <c r="F613" s="77" t="s">
        <v>160</v>
      </c>
      <c r="G613" s="77" t="s">
        <v>1613</v>
      </c>
      <c r="H613" s="77" t="s">
        <v>1614</v>
      </c>
      <c r="I613" s="158"/>
      <c r="J613" s="78">
        <v>622.96741370632196</v>
      </c>
      <c r="K613" s="78">
        <v>44.311732073797863</v>
      </c>
      <c r="L613" s="78">
        <v>53.129448694646612</v>
      </c>
      <c r="M613" s="78">
        <v>1160.8423067459751</v>
      </c>
      <c r="N613" s="78">
        <v>1423.5325787440836</v>
      </c>
      <c r="O613" s="78">
        <v>938.74238087584274</v>
      </c>
      <c r="P613" s="78">
        <v>664.24773347860321</v>
      </c>
      <c r="Q613" s="78">
        <v>79.299342856824097</v>
      </c>
      <c r="R613" s="78">
        <v>0</v>
      </c>
      <c r="S613" s="78">
        <v>158.09241289110599</v>
      </c>
      <c r="T613" s="79"/>
      <c r="U613" s="78">
        <v>171573858</v>
      </c>
      <c r="V613" s="78">
        <v>21219</v>
      </c>
      <c r="W613" s="78">
        <v>2059</v>
      </c>
      <c r="X613" s="78">
        <v>397307</v>
      </c>
      <c r="Y613" s="78">
        <v>601195</v>
      </c>
      <c r="Z613" s="78">
        <v>670800</v>
      </c>
      <c r="AA613" s="78">
        <v>146602</v>
      </c>
      <c r="AB613" s="78">
        <v>1344952</v>
      </c>
      <c r="AC613" s="78">
        <v>0</v>
      </c>
      <c r="AD613" s="78">
        <v>158.09241289110599</v>
      </c>
      <c r="AE613" s="79"/>
      <c r="AF613" s="78">
        <v>1067642061.410163</v>
      </c>
      <c r="AG613" s="78">
        <v>31284708.632544577</v>
      </c>
      <c r="AH613" s="78">
        <v>14762243.50599605</v>
      </c>
      <c r="AI613" s="78">
        <v>2237867583.6107817</v>
      </c>
      <c r="AJ613" s="78">
        <v>2721342970.9586539</v>
      </c>
      <c r="AK613" s="78">
        <v>0</v>
      </c>
      <c r="AL613" s="78">
        <v>0</v>
      </c>
      <c r="AM613" s="78">
        <v>175531178.72838116</v>
      </c>
      <c r="AN613" s="78">
        <v>0</v>
      </c>
      <c r="AO613" s="78">
        <v>0</v>
      </c>
      <c r="AP613" s="78">
        <v>6248430746.8465204</v>
      </c>
      <c r="AQ613" s="79"/>
      <c r="AR613" s="78">
        <v>36092</v>
      </c>
      <c r="AS613" s="78">
        <v>7659</v>
      </c>
      <c r="AT613" s="78">
        <v>0</v>
      </c>
      <c r="AU613" s="78">
        <v>7</v>
      </c>
      <c r="AV613" s="78">
        <v>0</v>
      </c>
      <c r="AW613" s="78">
        <v>4</v>
      </c>
      <c r="AX613" s="78"/>
      <c r="AY613" s="79"/>
      <c r="AZ613" s="78">
        <v>152565.70000000001</v>
      </c>
      <c r="BA613" s="78">
        <v>428307.99999999988</v>
      </c>
      <c r="BB613" s="78">
        <v>0</v>
      </c>
      <c r="BC613" s="78">
        <v>17716.7</v>
      </c>
      <c r="BD613" s="78">
        <v>0</v>
      </c>
      <c r="BE613" s="78">
        <v>10049.25</v>
      </c>
      <c r="BF613" s="78"/>
      <c r="BG613" s="79"/>
      <c r="BH613" s="78">
        <v>0</v>
      </c>
      <c r="BI613" s="78">
        <v>0</v>
      </c>
      <c r="BJ613" s="78">
        <v>413.20299999999997</v>
      </c>
      <c r="BK613" s="78">
        <v>0</v>
      </c>
      <c r="BL613" s="78">
        <v>187.67500000000004</v>
      </c>
      <c r="BM613" s="78">
        <v>0</v>
      </c>
      <c r="BN613" s="79"/>
      <c r="BO613" s="78">
        <v>0</v>
      </c>
      <c r="BP613" s="78">
        <v>0</v>
      </c>
      <c r="BQ613" s="78">
        <v>55</v>
      </c>
      <c r="BR613" s="78">
        <v>0</v>
      </c>
      <c r="BS613" s="78">
        <v>36</v>
      </c>
      <c r="BT613" s="78">
        <v>0</v>
      </c>
      <c r="BU613"/>
      <c r="BV613" s="77">
        <v>572.90800000000002</v>
      </c>
      <c r="BW613" s="77">
        <v>0</v>
      </c>
      <c r="BX613" s="77">
        <v>16.670999999999999</v>
      </c>
      <c r="BY613" s="77">
        <v>1.9510000000000001</v>
      </c>
      <c r="BZ613" s="77">
        <v>9.3480000000000008</v>
      </c>
      <c r="CA613" s="77">
        <v>0</v>
      </c>
      <c r="CB613" s="77">
        <v>0</v>
      </c>
      <c r="CC613" s="77">
        <v>0</v>
      </c>
      <c r="CD613" s="77">
        <v>0</v>
      </c>
    </row>
    <row r="614" spans="1:82">
      <c r="A614" s="77" t="s">
        <v>2181</v>
      </c>
      <c r="B614" s="77">
        <v>493</v>
      </c>
      <c r="C614" s="77">
        <v>18</v>
      </c>
      <c r="D614" s="77">
        <v>29</v>
      </c>
      <c r="E614" s="77">
        <v>2021</v>
      </c>
      <c r="F614" s="77" t="s">
        <v>161</v>
      </c>
      <c r="G614" s="77" t="s">
        <v>1613</v>
      </c>
      <c r="H614" s="77" t="s">
        <v>1614</v>
      </c>
      <c r="I614" s="158"/>
      <c r="J614" s="78">
        <v>516.79526199606357</v>
      </c>
      <c r="K614" s="78">
        <v>46.488621597107027</v>
      </c>
      <c r="L614" s="78">
        <v>59.336279154504361</v>
      </c>
      <c r="M614" s="78">
        <v>1170.2675512443006</v>
      </c>
      <c r="N614" s="78">
        <v>1428.8378380843933</v>
      </c>
      <c r="O614" s="78">
        <v>911.09795367512822</v>
      </c>
      <c r="P614" s="78">
        <v>682.65669369766988</v>
      </c>
      <c r="Q614" s="78">
        <v>77.968858702173307</v>
      </c>
      <c r="R614" s="78">
        <v>0</v>
      </c>
      <c r="S614" s="78">
        <v>152.72032011268584</v>
      </c>
      <c r="T614" s="79"/>
      <c r="U614" s="78">
        <v>187088473</v>
      </c>
      <c r="V614" s="78">
        <v>21219</v>
      </c>
      <c r="W614" s="78">
        <v>2059</v>
      </c>
      <c r="X614" s="78">
        <v>397307</v>
      </c>
      <c r="Y614" s="78">
        <v>603937</v>
      </c>
      <c r="Z614" s="78">
        <v>670351</v>
      </c>
      <c r="AA614" s="78">
        <v>146915</v>
      </c>
      <c r="AB614" s="78">
        <v>1335378</v>
      </c>
      <c r="AC614" s="78">
        <v>0</v>
      </c>
      <c r="AD614" s="78">
        <v>152.72032011268584</v>
      </c>
      <c r="AE614" s="79"/>
      <c r="AF614" s="78">
        <v>1086100706.248611</v>
      </c>
      <c r="AG614" s="78">
        <v>34038832.437423326</v>
      </c>
      <c r="AH614" s="78">
        <v>15921694.295936448</v>
      </c>
      <c r="AI614" s="78">
        <v>2593613582.803267</v>
      </c>
      <c r="AJ614" s="78">
        <v>2907179151.6100302</v>
      </c>
      <c r="AK614" s="78">
        <v>0</v>
      </c>
      <c r="AL614" s="78">
        <v>0</v>
      </c>
      <c r="AM614" s="78">
        <v>175286907.97300828</v>
      </c>
      <c r="AN614" s="78">
        <v>0</v>
      </c>
      <c r="AO614" s="78">
        <v>0</v>
      </c>
      <c r="AP614" s="78">
        <v>6812140875.3682756</v>
      </c>
      <c r="AQ614" s="79"/>
      <c r="AR614" s="78">
        <v>38160</v>
      </c>
      <c r="AS614" s="78">
        <v>7852</v>
      </c>
      <c r="AT614" s="78">
        <v>0</v>
      </c>
      <c r="AU614" s="78">
        <v>8</v>
      </c>
      <c r="AV614" s="78">
        <v>0</v>
      </c>
      <c r="AW614" s="78">
        <v>4</v>
      </c>
      <c r="AX614" s="78"/>
      <c r="AY614" s="79"/>
      <c r="AZ614" s="78">
        <v>164762.99999999869</v>
      </c>
      <c r="BA614" s="78">
        <v>448360.00000000431</v>
      </c>
      <c r="BB614" s="78">
        <v>0</v>
      </c>
      <c r="BC614" s="78">
        <v>17766.599999999999</v>
      </c>
      <c r="BD614" s="78">
        <v>0</v>
      </c>
      <c r="BE614" s="78">
        <v>10049.25</v>
      </c>
      <c r="BF614" s="78"/>
      <c r="BG614" s="79"/>
      <c r="BH614" s="78">
        <v>0</v>
      </c>
      <c r="BI614" s="78">
        <v>0</v>
      </c>
      <c r="BJ614" s="78">
        <v>434.67200000000003</v>
      </c>
      <c r="BK614" s="78">
        <v>0</v>
      </c>
      <c r="BL614" s="78">
        <v>194.85500000000002</v>
      </c>
      <c r="BM614" s="78">
        <v>0</v>
      </c>
      <c r="BN614" s="79"/>
      <c r="BO614" s="78">
        <v>0</v>
      </c>
      <c r="BP614" s="78">
        <v>0</v>
      </c>
      <c r="BQ614" s="78">
        <v>55</v>
      </c>
      <c r="BR614" s="78">
        <v>0</v>
      </c>
      <c r="BS614" s="78">
        <v>36</v>
      </c>
      <c r="BT614" s="78">
        <v>0</v>
      </c>
      <c r="BU614"/>
      <c r="BV614" s="77">
        <v>603.22699999999998</v>
      </c>
      <c r="BW614" s="77">
        <v>0</v>
      </c>
      <c r="BX614" s="77">
        <v>15.334</v>
      </c>
      <c r="BY614" s="77">
        <v>1.9670000000000001</v>
      </c>
      <c r="BZ614" s="77">
        <v>8.9990000000000006</v>
      </c>
      <c r="CA614" s="77">
        <v>0</v>
      </c>
      <c r="CB614" s="77">
        <v>0</v>
      </c>
      <c r="CC614" s="77">
        <v>0</v>
      </c>
      <c r="CD614" s="77">
        <v>0</v>
      </c>
    </row>
    <row r="615" spans="1:82">
      <c r="A615" s="77" t="s">
        <v>2182</v>
      </c>
      <c r="B615" s="77">
        <v>493</v>
      </c>
      <c r="C615" s="77">
        <v>19</v>
      </c>
      <c r="D615" s="77">
        <v>29</v>
      </c>
      <c r="E615" s="77">
        <v>2022</v>
      </c>
      <c r="F615" s="77" t="s">
        <v>162</v>
      </c>
      <c r="G615" s="1029" t="s">
        <v>1613</v>
      </c>
      <c r="H615" s="77" t="s">
        <v>1614</v>
      </c>
      <c r="I615" s="158"/>
      <c r="J615" s="78">
        <v>587.82130409317665</v>
      </c>
      <c r="K615" s="78">
        <v>41.842607566174145</v>
      </c>
      <c r="L615" s="78">
        <v>50.515430233812758</v>
      </c>
      <c r="M615" s="78">
        <v>1343.3467719999276</v>
      </c>
      <c r="N615" s="78">
        <v>1545.3014649983031</v>
      </c>
      <c r="O615" s="78">
        <v>959.40508486809017</v>
      </c>
      <c r="P615" s="78">
        <v>676.44302127225671</v>
      </c>
      <c r="Q615" s="78">
        <v>78.02520621125187</v>
      </c>
      <c r="R615" s="78">
        <v>0</v>
      </c>
      <c r="S615" s="78">
        <v>148.67537370891648</v>
      </c>
      <c r="T615" s="79"/>
      <c r="U615" s="78">
        <v>196227975</v>
      </c>
      <c r="V615" s="78">
        <v>21219</v>
      </c>
      <c r="W615" s="78">
        <v>2059</v>
      </c>
      <c r="X615" s="78">
        <v>397307</v>
      </c>
      <c r="Y615" s="78">
        <v>607397</v>
      </c>
      <c r="Z615" s="78">
        <v>670675</v>
      </c>
      <c r="AA615" s="78">
        <v>147797</v>
      </c>
      <c r="AB615" s="78">
        <v>1325385</v>
      </c>
      <c r="AC615" s="78">
        <v>0</v>
      </c>
      <c r="AD615" s="78">
        <v>148.67537370891648</v>
      </c>
      <c r="AE615" s="79"/>
      <c r="AF615" s="78">
        <v>1001192096.182261</v>
      </c>
      <c r="AG615" s="78">
        <v>32855853.439196672</v>
      </c>
      <c r="AH615" s="78">
        <v>15610800.305775231</v>
      </c>
      <c r="AI615" s="78">
        <v>2576836313.6333318</v>
      </c>
      <c r="AJ615" s="78">
        <v>2994261271.020659</v>
      </c>
      <c r="AK615" s="78">
        <v>0</v>
      </c>
      <c r="AL615" s="78">
        <v>0</v>
      </c>
      <c r="AM615" s="78">
        <v>171143379.09777495</v>
      </c>
      <c r="AN615" s="78">
        <v>0</v>
      </c>
      <c r="AO615" s="78">
        <v>0</v>
      </c>
      <c r="AP615" s="78">
        <v>6791899713.678998</v>
      </c>
      <c r="AQ615" s="79"/>
      <c r="AR615" s="78">
        <v>40507</v>
      </c>
      <c r="AS615" s="78">
        <v>8024</v>
      </c>
      <c r="AT615" s="78">
        <v>0</v>
      </c>
      <c r="AU615" s="78">
        <v>8</v>
      </c>
      <c r="AV615" s="78">
        <v>0</v>
      </c>
      <c r="AW615" s="78">
        <v>4</v>
      </c>
      <c r="AX615" s="78"/>
      <c r="AY615" s="79"/>
      <c r="AZ615" s="78">
        <v>178495.49999999627</v>
      </c>
      <c r="BA615" s="78">
        <v>459538.40000000439</v>
      </c>
      <c r="BB615" s="78">
        <v>0</v>
      </c>
      <c r="BC615" s="78">
        <v>17766.599999999999</v>
      </c>
      <c r="BD615" s="78">
        <v>0</v>
      </c>
      <c r="BE615" s="78">
        <v>10049.25</v>
      </c>
      <c r="BF615" s="78"/>
      <c r="BG615" s="79"/>
      <c r="BH615" s="78"/>
      <c r="BI615" s="78"/>
      <c r="BJ615" s="78"/>
      <c r="BK615" s="78"/>
      <c r="BL615" s="78"/>
      <c r="BM615" s="78"/>
      <c r="BN615" s="79"/>
      <c r="BO615" s="78"/>
      <c r="BP615" s="78"/>
      <c r="BQ615" s="78"/>
      <c r="BR615" s="78"/>
      <c r="BS615" s="78"/>
      <c r="BT615" s="78"/>
      <c r="BU615"/>
      <c r="BV615" s="77"/>
      <c r="BW615" s="77"/>
      <c r="BX615" s="77"/>
      <c r="BY615" s="77"/>
      <c r="BZ615" s="77"/>
      <c r="CA615" s="77"/>
      <c r="CB615" s="77"/>
      <c r="CC615" s="77"/>
      <c r="CD615" s="77"/>
    </row>
    <row r="616" spans="1:82">
      <c r="A616" s="77" t="s">
        <v>2554</v>
      </c>
      <c r="B616" s="77">
        <v>493</v>
      </c>
      <c r="C616" s="77">
        <v>20</v>
      </c>
      <c r="D616" s="77">
        <v>29</v>
      </c>
      <c r="E616" s="77">
        <v>2023</v>
      </c>
      <c r="F616" s="77" t="s">
        <v>2526</v>
      </c>
      <c r="G616" s="1029" t="s">
        <v>1613</v>
      </c>
      <c r="H616" s="77" t="s">
        <v>1614</v>
      </c>
      <c r="I616" s="158"/>
      <c r="J616" s="78"/>
      <c r="K616" s="78"/>
      <c r="L616" s="78"/>
      <c r="M616" s="78"/>
      <c r="N616" s="78"/>
      <c r="O616" s="78"/>
      <c r="P616" s="78"/>
      <c r="Q616" s="78"/>
      <c r="R616" s="78"/>
      <c r="S616" s="78"/>
      <c r="T616" s="79"/>
      <c r="U616" s="78"/>
      <c r="V616" s="78"/>
      <c r="W616" s="78"/>
      <c r="X616" s="78"/>
      <c r="Y616" s="78"/>
      <c r="Z616" s="78"/>
      <c r="AA616" s="78"/>
      <c r="AB616" s="78"/>
      <c r="AC616" s="78"/>
      <c r="AD616" s="78"/>
      <c r="AE616" s="79"/>
      <c r="AF616" s="78"/>
      <c r="AG616" s="78"/>
      <c r="AH616" s="78"/>
      <c r="AI616" s="78"/>
      <c r="AJ616" s="78"/>
      <c r="AK616" s="78"/>
      <c r="AL616" s="78"/>
      <c r="AM616" s="78"/>
      <c r="AN616" s="78"/>
      <c r="AO616" s="78"/>
      <c r="AP616" s="78"/>
      <c r="AQ616" s="79"/>
      <c r="AR616" s="78">
        <v>43017</v>
      </c>
      <c r="AS616" s="78">
        <v>8083</v>
      </c>
      <c r="AT616" s="78">
        <v>0</v>
      </c>
      <c r="AU616" s="78">
        <v>8</v>
      </c>
      <c r="AV616" s="78">
        <v>0</v>
      </c>
      <c r="AW616" s="78">
        <v>5</v>
      </c>
      <c r="AX616" s="78"/>
      <c r="AY616" s="79"/>
      <c r="AZ616" s="78">
        <v>191814.39999999281</v>
      </c>
      <c r="BA616" s="78">
        <v>467286.40000000451</v>
      </c>
      <c r="BB616" s="78">
        <v>0</v>
      </c>
      <c r="BC616" s="78">
        <v>17766.599999999999</v>
      </c>
      <c r="BD616" s="78">
        <v>0</v>
      </c>
      <c r="BE616" s="78">
        <v>20049.25</v>
      </c>
      <c r="BF616" s="78"/>
      <c r="BG616" s="79"/>
      <c r="BH616" s="78"/>
      <c r="BI616" s="78"/>
      <c r="BJ616" s="78"/>
      <c r="BK616" s="78"/>
      <c r="BL616" s="78"/>
      <c r="BM616" s="78"/>
      <c r="BN616" s="79"/>
      <c r="BO616" s="78"/>
      <c r="BP616" s="78"/>
      <c r="BQ616" s="78"/>
      <c r="BR616" s="78"/>
      <c r="BS616" s="78"/>
      <c r="BT616" s="78"/>
      <c r="BU616"/>
      <c r="BV616" s="77"/>
      <c r="BW616" s="77"/>
      <c r="BX616" s="77"/>
      <c r="BY616" s="77"/>
      <c r="BZ616" s="77"/>
      <c r="CA616" s="77"/>
      <c r="CB616" s="77"/>
      <c r="CC616" s="77"/>
      <c r="CD616" s="77"/>
    </row>
    <row r="617" spans="1:82">
      <c r="A617" s="77" t="s">
        <v>2616</v>
      </c>
      <c r="B617" s="77">
        <v>493</v>
      </c>
      <c r="C617" s="77">
        <v>21</v>
      </c>
      <c r="D617" s="77">
        <v>29</v>
      </c>
      <c r="E617" s="77">
        <v>2024</v>
      </c>
      <c r="F617" s="77" t="s">
        <v>2588</v>
      </c>
      <c r="G617" s="77" t="s">
        <v>1613</v>
      </c>
      <c r="H617" s="77" t="s">
        <v>1614</v>
      </c>
      <c r="I617" s="158"/>
      <c r="J617" s="78"/>
      <c r="K617" s="78"/>
      <c r="L617" s="78"/>
      <c r="M617" s="78"/>
      <c r="N617" s="78"/>
      <c r="O617" s="78"/>
      <c r="P617" s="78"/>
      <c r="Q617" s="78"/>
      <c r="R617" s="78"/>
      <c r="S617" s="78"/>
      <c r="T617" s="79"/>
      <c r="U617" s="78"/>
      <c r="V617" s="78"/>
      <c r="W617" s="78"/>
      <c r="X617" s="78"/>
      <c r="Y617" s="78"/>
      <c r="Z617" s="78"/>
      <c r="AA617" s="78"/>
      <c r="AB617" s="78"/>
      <c r="AC617" s="78"/>
      <c r="AD617" s="78"/>
      <c r="AE617" s="79"/>
      <c r="AF617" s="78"/>
      <c r="AG617" s="78"/>
      <c r="AH617" s="78"/>
      <c r="AI617" s="78"/>
      <c r="AJ617" s="78"/>
      <c r="AK617" s="78"/>
      <c r="AL617" s="78"/>
      <c r="AM617" s="78"/>
      <c r="AN617" s="78"/>
      <c r="AO617" s="78"/>
      <c r="AP617" s="78"/>
      <c r="AQ617" s="79"/>
      <c r="AR617" s="78"/>
      <c r="AS617" s="78"/>
      <c r="AT617" s="78"/>
      <c r="AU617" s="78"/>
      <c r="AV617" s="78"/>
      <c r="AW617" s="78"/>
      <c r="AX617" s="78"/>
      <c r="AY617" s="79"/>
      <c r="AZ617" s="78"/>
      <c r="BA617" s="78"/>
      <c r="BB617" s="78"/>
      <c r="BC617" s="78"/>
      <c r="BD617" s="78"/>
      <c r="BE617" s="78"/>
      <c r="BF617" s="78"/>
      <c r="BG617" s="79"/>
      <c r="BH617" s="78"/>
      <c r="BI617" s="78"/>
      <c r="BJ617" s="78"/>
      <c r="BK617" s="78"/>
      <c r="BL617" s="78"/>
      <c r="BM617" s="78"/>
      <c r="BN617" s="79"/>
      <c r="BO617" s="78"/>
      <c r="BP617" s="78"/>
      <c r="BQ617" s="78"/>
      <c r="BR617" s="78"/>
      <c r="BS617" s="78"/>
      <c r="BT617" s="78"/>
      <c r="BU617"/>
      <c r="BV617" s="77"/>
      <c r="BW617" s="77"/>
      <c r="BX617" s="77"/>
      <c r="BY617" s="77"/>
      <c r="BZ617" s="77"/>
      <c r="CA617" s="77"/>
      <c r="CB617" s="77"/>
      <c r="CC617" s="77"/>
      <c r="CD617" s="77"/>
    </row>
    <row r="618" spans="1:82">
      <c r="A618" s="77" t="s">
        <v>2183</v>
      </c>
      <c r="B618" s="77">
        <v>494</v>
      </c>
      <c r="C618" s="77">
        <v>1</v>
      </c>
      <c r="D618" s="77">
        <v>30</v>
      </c>
      <c r="E618" s="77">
        <v>1990</v>
      </c>
      <c r="F618" s="77" t="s">
        <v>788</v>
      </c>
      <c r="G618" s="77" t="s">
        <v>1615</v>
      </c>
      <c r="H618" s="77" t="s">
        <v>1616</v>
      </c>
      <c r="I618" s="158"/>
      <c r="J618" s="78">
        <v>11897.787449850241</v>
      </c>
      <c r="K618" s="78">
        <v>97.329851083039529</v>
      </c>
      <c r="L618" s="78">
        <v>241.68815960863421</v>
      </c>
      <c r="M618" s="78">
        <v>742.27081487136115</v>
      </c>
      <c r="N618" s="78">
        <v>924.03114309076636</v>
      </c>
      <c r="O618" s="78">
        <v>721.58415264075052</v>
      </c>
      <c r="P618" s="78">
        <v>1087.059064256804</v>
      </c>
      <c r="Q618" s="78">
        <v>66.166837230968</v>
      </c>
      <c r="R618" s="78">
        <v>184.69679309926249</v>
      </c>
      <c r="S618" s="78">
        <v>79.591290000000001</v>
      </c>
      <c r="T618" s="79"/>
      <c r="U618" s="78">
        <v>250094482</v>
      </c>
      <c r="V618" s="78">
        <v>39498</v>
      </c>
      <c r="W618" s="78">
        <v>2547</v>
      </c>
      <c r="X618" s="78">
        <v>300370</v>
      </c>
      <c r="Y618" s="78">
        <v>345446</v>
      </c>
      <c r="Z618" s="78">
        <v>296796</v>
      </c>
      <c r="AA618" s="78">
        <v>263950</v>
      </c>
      <c r="AB618" s="78">
        <v>1074325</v>
      </c>
      <c r="AC618" s="78">
        <v>31989817</v>
      </c>
      <c r="AD618" s="78">
        <v>79.591290000000001</v>
      </c>
      <c r="AE618" s="79"/>
      <c r="AF618" s="78"/>
      <c r="AG618" s="78"/>
      <c r="AH618" s="78"/>
      <c r="AI618" s="78"/>
      <c r="AJ618" s="78"/>
      <c r="AK618" s="78"/>
      <c r="AL618" s="78"/>
      <c r="AM618" s="78"/>
      <c r="AN618" s="78"/>
      <c r="AO618" s="78"/>
      <c r="AP618" s="78"/>
      <c r="AQ618" s="79"/>
      <c r="AR618" s="78"/>
      <c r="AS618" s="78"/>
      <c r="AT618" s="78"/>
      <c r="AU618" s="78"/>
      <c r="AV618" s="78"/>
      <c r="AW618" s="78"/>
      <c r="AX618" s="78"/>
      <c r="AY618" s="79"/>
      <c r="AZ618" s="78"/>
      <c r="BA618" s="78"/>
      <c r="BB618" s="78"/>
      <c r="BC618" s="78"/>
      <c r="BD618" s="78"/>
      <c r="BE618" s="78"/>
      <c r="BF618" s="78"/>
      <c r="BG618" s="79"/>
      <c r="BH618" s="78" t="s">
        <v>789</v>
      </c>
      <c r="BI618" s="78" t="s">
        <v>789</v>
      </c>
      <c r="BJ618" s="78" t="s">
        <v>789</v>
      </c>
      <c r="BK618" s="78" t="s">
        <v>789</v>
      </c>
      <c r="BL618" s="78" t="s">
        <v>789</v>
      </c>
      <c r="BM618" s="78" t="s">
        <v>789</v>
      </c>
      <c r="BN618" s="79"/>
      <c r="BO618" s="78" t="s">
        <v>789</v>
      </c>
      <c r="BP618" s="78" t="s">
        <v>789</v>
      </c>
      <c r="BQ618" s="78" t="s">
        <v>789</v>
      </c>
      <c r="BR618" s="78" t="s">
        <v>789</v>
      </c>
      <c r="BS618" s="78" t="s">
        <v>789</v>
      </c>
      <c r="BT618" s="78" t="s">
        <v>789</v>
      </c>
      <c r="BU618"/>
      <c r="BV618" s="77"/>
      <c r="BW618" s="77"/>
      <c r="BX618" s="77"/>
      <c r="BY618" s="77"/>
      <c r="BZ618" s="77"/>
      <c r="CA618" s="77"/>
      <c r="CB618" s="77"/>
      <c r="CC618" s="77"/>
      <c r="CD618" s="77"/>
    </row>
    <row r="619" spans="1:82">
      <c r="A619" s="77" t="s">
        <v>2184</v>
      </c>
      <c r="B619" s="77">
        <v>495</v>
      </c>
      <c r="C619" s="77">
        <v>2</v>
      </c>
      <c r="D619" s="77">
        <v>30</v>
      </c>
      <c r="E619" s="77">
        <v>2005</v>
      </c>
      <c r="F619" s="77" t="s">
        <v>790</v>
      </c>
      <c r="G619" s="77" t="s">
        <v>1615</v>
      </c>
      <c r="H619" s="77" t="s">
        <v>1616</v>
      </c>
      <c r="I619" s="158"/>
      <c r="J619" s="78">
        <v>10236.540354230399</v>
      </c>
      <c r="K619" s="78">
        <v>60.571255794432837</v>
      </c>
      <c r="L619" s="78">
        <v>229.35931588829499</v>
      </c>
      <c r="M619" s="78">
        <v>1260.950679600832</v>
      </c>
      <c r="N619" s="78">
        <v>1481.2470441953551</v>
      </c>
      <c r="O619" s="78">
        <v>1070.4397827044049</v>
      </c>
      <c r="P619" s="78">
        <v>1079.6490265114389</v>
      </c>
      <c r="Q619" s="78">
        <v>62.541023377015698</v>
      </c>
      <c r="R619" s="78">
        <v>129.42775185869689</v>
      </c>
      <c r="S619" s="78">
        <v>135.461484619</v>
      </c>
      <c r="T619" s="79"/>
      <c r="U619" s="78">
        <v>277993954</v>
      </c>
      <c r="V619" s="78">
        <v>30357</v>
      </c>
      <c r="W619" s="78">
        <v>2233</v>
      </c>
      <c r="X619" s="78">
        <v>249325</v>
      </c>
      <c r="Y619" s="78">
        <v>417375</v>
      </c>
      <c r="Z619" s="78">
        <v>509493</v>
      </c>
      <c r="AA619" s="78">
        <v>214699</v>
      </c>
      <c r="AB619" s="78">
        <v>1061559</v>
      </c>
      <c r="AC619" s="78">
        <v>22886618</v>
      </c>
      <c r="AD619" s="78">
        <v>135.46148461900009</v>
      </c>
      <c r="AE619" s="79"/>
      <c r="AF619" s="78"/>
      <c r="AG619" s="78"/>
      <c r="AH619" s="78"/>
      <c r="AI619" s="78"/>
      <c r="AJ619" s="78"/>
      <c r="AK619" s="78"/>
      <c r="AL619" s="78"/>
      <c r="AM619" s="78"/>
      <c r="AN619" s="78"/>
      <c r="AO619" s="78"/>
      <c r="AP619" s="78"/>
      <c r="AQ619" s="79"/>
      <c r="AR619" s="78"/>
      <c r="AS619" s="78"/>
      <c r="AT619" s="78"/>
      <c r="AU619" s="78"/>
      <c r="AV619" s="78"/>
      <c r="AW619" s="78"/>
      <c r="AX619" s="78"/>
      <c r="AY619" s="79"/>
      <c r="AZ619" s="78"/>
      <c r="BA619" s="78"/>
      <c r="BB619" s="78"/>
      <c r="BC619" s="78"/>
      <c r="BD619" s="78"/>
      <c r="BE619" s="78"/>
      <c r="BF619" s="78"/>
      <c r="BG619" s="79"/>
      <c r="BH619" s="78" t="s">
        <v>789</v>
      </c>
      <c r="BI619" s="78" t="s">
        <v>789</v>
      </c>
      <c r="BJ619" s="78" t="s">
        <v>789</v>
      </c>
      <c r="BK619" s="78" t="s">
        <v>789</v>
      </c>
      <c r="BL619" s="78" t="s">
        <v>789</v>
      </c>
      <c r="BM619" s="78" t="s">
        <v>789</v>
      </c>
      <c r="BN619" s="79"/>
      <c r="BO619" s="78" t="s">
        <v>789</v>
      </c>
      <c r="BP619" s="78" t="s">
        <v>789</v>
      </c>
      <c r="BQ619" s="78" t="s">
        <v>789</v>
      </c>
      <c r="BR619" s="78" t="s">
        <v>789</v>
      </c>
      <c r="BS619" s="78" t="s">
        <v>789</v>
      </c>
      <c r="BT619" s="78" t="s">
        <v>789</v>
      </c>
      <c r="BU619"/>
      <c r="BV619" s="77"/>
      <c r="BW619" s="77"/>
      <c r="BX619" s="77"/>
      <c r="BY619" s="77"/>
      <c r="BZ619" s="77"/>
      <c r="CA619" s="77"/>
      <c r="CB619" s="77"/>
      <c r="CC619" s="77"/>
      <c r="CD619" s="77"/>
    </row>
    <row r="620" spans="1:82">
      <c r="A620" s="77" t="s">
        <v>2185</v>
      </c>
      <c r="B620" s="77">
        <v>496</v>
      </c>
      <c r="C620" s="77">
        <v>3</v>
      </c>
      <c r="D620" s="77">
        <v>30</v>
      </c>
      <c r="E620" s="77">
        <v>2006</v>
      </c>
      <c r="F620" s="77" t="s">
        <v>791</v>
      </c>
      <c r="G620" s="77" t="s">
        <v>1615</v>
      </c>
      <c r="H620" s="77" t="s">
        <v>1616</v>
      </c>
      <c r="I620" s="158"/>
      <c r="J620" s="78" t="s">
        <v>789</v>
      </c>
      <c r="K620" s="78" t="s">
        <v>789</v>
      </c>
      <c r="L620" s="78" t="s">
        <v>789</v>
      </c>
      <c r="M620" s="78" t="s">
        <v>789</v>
      </c>
      <c r="N620" s="78" t="s">
        <v>789</v>
      </c>
      <c r="O620" s="78" t="s">
        <v>789</v>
      </c>
      <c r="P620" s="78" t="s">
        <v>789</v>
      </c>
      <c r="Q620" s="78" t="s">
        <v>789</v>
      </c>
      <c r="R620" s="78" t="s">
        <v>789</v>
      </c>
      <c r="S620" s="78" t="s">
        <v>789</v>
      </c>
      <c r="T620" s="79"/>
      <c r="U620" s="78" t="s">
        <v>789</v>
      </c>
      <c r="V620" s="78" t="s">
        <v>789</v>
      </c>
      <c r="W620" s="78" t="s">
        <v>789</v>
      </c>
      <c r="X620" s="78" t="s">
        <v>789</v>
      </c>
      <c r="Y620" s="78" t="s">
        <v>789</v>
      </c>
      <c r="Z620" s="78" t="s">
        <v>789</v>
      </c>
      <c r="AA620" s="78" t="s">
        <v>789</v>
      </c>
      <c r="AB620" s="78" t="s">
        <v>789</v>
      </c>
      <c r="AC620" s="78" t="s">
        <v>789</v>
      </c>
      <c r="AD620" s="78" t="s">
        <v>789</v>
      </c>
      <c r="AE620" s="79"/>
      <c r="AF620" s="78" t="s">
        <v>789</v>
      </c>
      <c r="AG620" s="78" t="s">
        <v>789</v>
      </c>
      <c r="AH620" s="78" t="s">
        <v>789</v>
      </c>
      <c r="AI620" s="78" t="s">
        <v>789</v>
      </c>
      <c r="AJ620" s="78" t="s">
        <v>789</v>
      </c>
      <c r="AK620" s="78" t="s">
        <v>789</v>
      </c>
      <c r="AL620" s="78" t="s">
        <v>789</v>
      </c>
      <c r="AM620" s="78" t="s">
        <v>789</v>
      </c>
      <c r="AN620" s="78" t="s">
        <v>789</v>
      </c>
      <c r="AO620" s="78" t="s">
        <v>789</v>
      </c>
      <c r="AP620" s="78"/>
      <c r="AQ620" s="79"/>
      <c r="AR620" s="78" t="s">
        <v>789</v>
      </c>
      <c r="AS620" s="78" t="s">
        <v>789</v>
      </c>
      <c r="AT620" s="78" t="s">
        <v>789</v>
      </c>
      <c r="AU620" s="78" t="s">
        <v>789</v>
      </c>
      <c r="AV620" s="78" t="s">
        <v>789</v>
      </c>
      <c r="AW620" s="78" t="s">
        <v>789</v>
      </c>
      <c r="AX620" s="78" t="s">
        <v>789</v>
      </c>
      <c r="AY620" s="79"/>
      <c r="AZ620" s="78" t="s">
        <v>789</v>
      </c>
      <c r="BA620" s="78" t="s">
        <v>789</v>
      </c>
      <c r="BB620" s="78" t="s">
        <v>789</v>
      </c>
      <c r="BC620" s="78" t="s">
        <v>789</v>
      </c>
      <c r="BD620" s="78" t="s">
        <v>789</v>
      </c>
      <c r="BE620" s="78" t="s">
        <v>789</v>
      </c>
      <c r="BF620" s="78" t="s">
        <v>789</v>
      </c>
      <c r="BG620" s="79"/>
      <c r="BH620" s="78" t="s">
        <v>789</v>
      </c>
      <c r="BI620" s="78" t="s">
        <v>789</v>
      </c>
      <c r="BJ620" s="78" t="s">
        <v>789</v>
      </c>
      <c r="BK620" s="78" t="s">
        <v>789</v>
      </c>
      <c r="BL620" s="78" t="s">
        <v>789</v>
      </c>
      <c r="BM620" s="78" t="s">
        <v>789</v>
      </c>
      <c r="BN620" s="79"/>
      <c r="BO620" s="78" t="s">
        <v>789</v>
      </c>
      <c r="BP620" s="78" t="s">
        <v>789</v>
      </c>
      <c r="BQ620" s="78" t="s">
        <v>789</v>
      </c>
      <c r="BR620" s="78" t="s">
        <v>789</v>
      </c>
      <c r="BS620" s="78" t="s">
        <v>789</v>
      </c>
      <c r="BT620" s="78" t="s">
        <v>789</v>
      </c>
      <c r="BU620"/>
      <c r="BV620" s="77"/>
      <c r="BW620" s="77"/>
      <c r="BX620" s="77"/>
      <c r="BY620" s="77"/>
      <c r="BZ620" s="77"/>
      <c r="CA620" s="77"/>
      <c r="CB620" s="77"/>
      <c r="CC620" s="77"/>
      <c r="CD620" s="77"/>
    </row>
    <row r="621" spans="1:82">
      <c r="A621" s="77" t="s">
        <v>2186</v>
      </c>
      <c r="B621" s="77">
        <v>497</v>
      </c>
      <c r="C621" s="77">
        <v>4</v>
      </c>
      <c r="D621" s="77">
        <v>30</v>
      </c>
      <c r="E621" s="77">
        <v>2007</v>
      </c>
      <c r="F621" s="77" t="s">
        <v>792</v>
      </c>
      <c r="G621" s="77" t="s">
        <v>1615</v>
      </c>
      <c r="H621" s="77" t="s">
        <v>1616</v>
      </c>
      <c r="I621" s="158"/>
      <c r="J621" s="78">
        <v>10011.08599759304</v>
      </c>
      <c r="K621" s="78">
        <v>58.462818967418293</v>
      </c>
      <c r="L621" s="78">
        <v>252.4964900980944</v>
      </c>
      <c r="M621" s="78">
        <v>1162.5601409649951</v>
      </c>
      <c r="N621" s="78">
        <v>1632.279014337357</v>
      </c>
      <c r="O621" s="78">
        <v>1038.0801377071009</v>
      </c>
      <c r="P621" s="78">
        <v>1063.393173203383</v>
      </c>
      <c r="Q621" s="78">
        <v>65.063312917957902</v>
      </c>
      <c r="R621" s="78">
        <v>129.02298144808819</v>
      </c>
      <c r="S621" s="78">
        <v>103.6936306816384</v>
      </c>
      <c r="T621" s="79"/>
      <c r="U621" s="78">
        <v>315869338</v>
      </c>
      <c r="V621" s="78">
        <v>28474</v>
      </c>
      <c r="W621" s="78">
        <v>2567</v>
      </c>
      <c r="X621" s="78">
        <v>309116</v>
      </c>
      <c r="Y621" s="78">
        <v>423263</v>
      </c>
      <c r="Z621" s="78">
        <v>513633</v>
      </c>
      <c r="AA621" s="78">
        <v>208243</v>
      </c>
      <c r="AB621" s="78">
        <v>1045973</v>
      </c>
      <c r="AC621" s="78">
        <v>23469665</v>
      </c>
      <c r="AD621" s="78">
        <v>103.6936306816384</v>
      </c>
      <c r="AE621" s="79"/>
      <c r="AF621" s="78"/>
      <c r="AG621" s="78"/>
      <c r="AH621" s="78"/>
      <c r="AI621" s="78"/>
      <c r="AJ621" s="78"/>
      <c r="AK621" s="78"/>
      <c r="AL621" s="78"/>
      <c r="AM621" s="78"/>
      <c r="AN621" s="78"/>
      <c r="AO621" s="78"/>
      <c r="AP621" s="78"/>
      <c r="AQ621" s="79"/>
      <c r="AR621" s="78"/>
      <c r="AS621" s="78"/>
      <c r="AT621" s="78"/>
      <c r="AU621" s="78"/>
      <c r="AV621" s="78"/>
      <c r="AW621" s="78"/>
      <c r="AX621" s="78"/>
      <c r="AY621" s="79"/>
      <c r="AZ621" s="78"/>
      <c r="BA621" s="78"/>
      <c r="BB621" s="78"/>
      <c r="BC621" s="78"/>
      <c r="BD621" s="78"/>
      <c r="BE621" s="78"/>
      <c r="BF621" s="78"/>
      <c r="BG621" s="79"/>
      <c r="BH621" s="78" t="s">
        <v>789</v>
      </c>
      <c r="BI621" s="78" t="s">
        <v>789</v>
      </c>
      <c r="BJ621" s="78" t="s">
        <v>789</v>
      </c>
      <c r="BK621" s="78" t="s">
        <v>789</v>
      </c>
      <c r="BL621" s="78" t="s">
        <v>789</v>
      </c>
      <c r="BM621" s="78" t="s">
        <v>789</v>
      </c>
      <c r="BN621" s="79"/>
      <c r="BO621" s="78" t="s">
        <v>789</v>
      </c>
      <c r="BP621" s="78" t="s">
        <v>789</v>
      </c>
      <c r="BQ621" s="78" t="s">
        <v>789</v>
      </c>
      <c r="BR621" s="78" t="s">
        <v>789</v>
      </c>
      <c r="BS621" s="78" t="s">
        <v>789</v>
      </c>
      <c r="BT621" s="78" t="s">
        <v>789</v>
      </c>
      <c r="BU621"/>
      <c r="BV621" s="77"/>
      <c r="BW621" s="77"/>
      <c r="BX621" s="77"/>
      <c r="BY621" s="77"/>
      <c r="BZ621" s="77"/>
      <c r="CA621" s="77"/>
      <c r="CB621" s="77"/>
      <c r="CC621" s="77"/>
      <c r="CD621" s="77"/>
    </row>
    <row r="622" spans="1:82">
      <c r="A622" s="77" t="s">
        <v>2187</v>
      </c>
      <c r="B622" s="77">
        <v>498</v>
      </c>
      <c r="C622" s="77">
        <v>5</v>
      </c>
      <c r="D622" s="77">
        <v>30</v>
      </c>
      <c r="E622" s="77">
        <v>2008</v>
      </c>
      <c r="F622" s="77" t="s">
        <v>793</v>
      </c>
      <c r="G622" s="77" t="s">
        <v>1615</v>
      </c>
      <c r="H622" s="77" t="s">
        <v>1616</v>
      </c>
      <c r="I622" s="158"/>
      <c r="J622" s="78">
        <v>9477.8790779829978</v>
      </c>
      <c r="K622" s="78">
        <v>42.496926524760227</v>
      </c>
      <c r="L622" s="78">
        <v>222.44465657620009</v>
      </c>
      <c r="M622" s="78">
        <v>1274.132045157528</v>
      </c>
      <c r="N622" s="78">
        <v>1500.981002705237</v>
      </c>
      <c r="O622" s="78">
        <v>1008.494286477782</v>
      </c>
      <c r="P622" s="78">
        <v>1024.410730577503</v>
      </c>
      <c r="Q622" s="78">
        <v>63.567165540779399</v>
      </c>
      <c r="R622" s="78">
        <v>123.89835216705011</v>
      </c>
      <c r="S622" s="78">
        <v>105.5425955775859</v>
      </c>
      <c r="T622" s="79"/>
      <c r="U622" s="78">
        <v>326528377</v>
      </c>
      <c r="V622" s="78">
        <v>28474</v>
      </c>
      <c r="W622" s="78">
        <v>2567</v>
      </c>
      <c r="X622" s="78">
        <v>309116</v>
      </c>
      <c r="Y622" s="78">
        <v>425943</v>
      </c>
      <c r="Z622" s="78">
        <v>516508</v>
      </c>
      <c r="AA622" s="78">
        <v>200838</v>
      </c>
      <c r="AB622" s="78">
        <v>1038729</v>
      </c>
      <c r="AC622" s="78">
        <v>23402694</v>
      </c>
      <c r="AD622" s="78">
        <v>105.5425955775859</v>
      </c>
      <c r="AE622" s="79"/>
      <c r="AF622" s="78"/>
      <c r="AG622" s="78"/>
      <c r="AH622" s="78"/>
      <c r="AI622" s="78"/>
      <c r="AJ622" s="78"/>
      <c r="AK622" s="78"/>
      <c r="AL622" s="78"/>
      <c r="AM622" s="78"/>
      <c r="AN622" s="78"/>
      <c r="AO622" s="78"/>
      <c r="AP622" s="78"/>
      <c r="AQ622" s="79"/>
      <c r="AR622" s="78"/>
      <c r="AS622" s="78"/>
      <c r="AT622" s="78"/>
      <c r="AU622" s="78"/>
      <c r="AV622" s="78"/>
      <c r="AW622" s="78"/>
      <c r="AX622" s="78"/>
      <c r="AY622" s="79"/>
      <c r="AZ622" s="78"/>
      <c r="BA622" s="78"/>
      <c r="BB622" s="78"/>
      <c r="BC622" s="78"/>
      <c r="BD622" s="78"/>
      <c r="BE622" s="78"/>
      <c r="BF622" s="78"/>
      <c r="BG622" s="79"/>
      <c r="BH622" s="78" t="s">
        <v>789</v>
      </c>
      <c r="BI622" s="78" t="s">
        <v>789</v>
      </c>
      <c r="BJ622" s="78" t="s">
        <v>789</v>
      </c>
      <c r="BK622" s="78" t="s">
        <v>789</v>
      </c>
      <c r="BL622" s="78" t="s">
        <v>789</v>
      </c>
      <c r="BM622" s="78" t="s">
        <v>789</v>
      </c>
      <c r="BN622" s="79"/>
      <c r="BO622" s="78" t="s">
        <v>789</v>
      </c>
      <c r="BP622" s="78" t="s">
        <v>789</v>
      </c>
      <c r="BQ622" s="78" t="s">
        <v>789</v>
      </c>
      <c r="BR622" s="78" t="s">
        <v>789</v>
      </c>
      <c r="BS622" s="78" t="s">
        <v>789</v>
      </c>
      <c r="BT622" s="78" t="s">
        <v>789</v>
      </c>
      <c r="BU622"/>
      <c r="BV622" s="77"/>
      <c r="BW622" s="77"/>
      <c r="BX622" s="77"/>
      <c r="BY622" s="77"/>
      <c r="BZ622" s="77"/>
      <c r="CA622" s="77"/>
      <c r="CB622" s="77"/>
      <c r="CC622" s="77"/>
      <c r="CD622" s="77"/>
    </row>
    <row r="623" spans="1:82">
      <c r="A623" s="77" t="s">
        <v>2188</v>
      </c>
      <c r="B623" s="77">
        <v>499</v>
      </c>
      <c r="C623" s="77">
        <v>6</v>
      </c>
      <c r="D623" s="77">
        <v>30</v>
      </c>
      <c r="E623" s="77">
        <v>2009</v>
      </c>
      <c r="F623" s="77" t="s">
        <v>177</v>
      </c>
      <c r="G623" s="77" t="s">
        <v>1615</v>
      </c>
      <c r="H623" s="77" t="s">
        <v>1616</v>
      </c>
      <c r="I623" s="158"/>
      <c r="J623" s="78">
        <v>9243.911136116325</v>
      </c>
      <c r="K623" s="78">
        <v>40.339280675184462</v>
      </c>
      <c r="L623" s="78">
        <v>255.72057136171529</v>
      </c>
      <c r="M623" s="78">
        <v>1224.1824409702299</v>
      </c>
      <c r="N623" s="78">
        <v>1255.991655522673</v>
      </c>
      <c r="O623" s="78">
        <v>1029.048202643376</v>
      </c>
      <c r="P623" s="78">
        <v>970.90106397467036</v>
      </c>
      <c r="Q623" s="78">
        <v>60.208287466165302</v>
      </c>
      <c r="R623" s="78">
        <v>109.4119371277182</v>
      </c>
      <c r="S623" s="78">
        <v>95.135339897028757</v>
      </c>
      <c r="T623" s="79"/>
      <c r="U623" s="78">
        <v>241438404</v>
      </c>
      <c r="V623" s="78">
        <v>29507</v>
      </c>
      <c r="W623" s="78">
        <v>3278</v>
      </c>
      <c r="X623" s="78">
        <v>337832</v>
      </c>
      <c r="Y623" s="78">
        <v>428389</v>
      </c>
      <c r="Z623" s="78">
        <v>520209</v>
      </c>
      <c r="AA623" s="78">
        <v>195413</v>
      </c>
      <c r="AB623" s="78">
        <v>1032779</v>
      </c>
      <c r="AC623" s="78">
        <v>20161739</v>
      </c>
      <c r="AD623" s="78">
        <v>95.135339897028771</v>
      </c>
      <c r="AE623" s="79"/>
      <c r="AF623" s="78"/>
      <c r="AG623" s="78"/>
      <c r="AH623" s="78"/>
      <c r="AI623" s="78"/>
      <c r="AJ623" s="78"/>
      <c r="AK623" s="78"/>
      <c r="AL623" s="78"/>
      <c r="AM623" s="78"/>
      <c r="AN623" s="78"/>
      <c r="AO623" s="78"/>
      <c r="AP623" s="78"/>
      <c r="AQ623" s="79"/>
      <c r="AR623" s="78"/>
      <c r="AS623" s="78"/>
      <c r="AT623" s="78"/>
      <c r="AU623" s="78"/>
      <c r="AV623" s="78"/>
      <c r="AW623" s="78"/>
      <c r="AX623" s="78"/>
      <c r="AY623" s="79"/>
      <c r="AZ623" s="78"/>
      <c r="BA623" s="78"/>
      <c r="BB623" s="78"/>
      <c r="BC623" s="78"/>
      <c r="BD623" s="78"/>
      <c r="BE623" s="78"/>
      <c r="BF623" s="78"/>
      <c r="BG623" s="79"/>
      <c r="BH623" s="78">
        <v>2.99</v>
      </c>
      <c r="BI623" s="78">
        <v>0</v>
      </c>
      <c r="BJ623" s="78">
        <v>9080.9470000000001</v>
      </c>
      <c r="BK623" s="78">
        <v>1588.6510000000001</v>
      </c>
      <c r="BL623" s="78">
        <v>153.01900000000001</v>
      </c>
      <c r="BM623" s="78">
        <v>0</v>
      </c>
      <c r="BN623" s="79"/>
      <c r="BO623" s="78">
        <v>1</v>
      </c>
      <c r="BP623" s="78">
        <v>0</v>
      </c>
      <c r="BQ623" s="78">
        <v>47</v>
      </c>
      <c r="BR623" s="78">
        <v>6</v>
      </c>
      <c r="BS623" s="78">
        <v>24</v>
      </c>
      <c r="BT623" s="78">
        <v>0</v>
      </c>
      <c r="BU623"/>
      <c r="BV623" s="77">
        <v>10243.267</v>
      </c>
      <c r="BW623" s="77">
        <v>27.619</v>
      </c>
      <c r="BX623" s="77">
        <v>537.92600000000004</v>
      </c>
      <c r="BY623" s="77">
        <v>10.115</v>
      </c>
      <c r="BZ623" s="77">
        <v>6.68</v>
      </c>
      <c r="CA623" s="77">
        <v>0</v>
      </c>
      <c r="CB623" s="77">
        <v>0</v>
      </c>
      <c r="CC623" s="77">
        <v>0</v>
      </c>
      <c r="CD623" s="77">
        <v>0</v>
      </c>
    </row>
    <row r="624" spans="1:82">
      <c r="A624" s="77" t="s">
        <v>2189</v>
      </c>
      <c r="B624" s="77">
        <v>500</v>
      </c>
      <c r="C624" s="77">
        <v>7</v>
      </c>
      <c r="D624" s="77">
        <v>30</v>
      </c>
      <c r="E624" s="77">
        <v>2010</v>
      </c>
      <c r="F624" s="77" t="s">
        <v>178</v>
      </c>
      <c r="G624" s="77" t="s">
        <v>1615</v>
      </c>
      <c r="H624" s="77" t="s">
        <v>1616</v>
      </c>
      <c r="I624" s="158"/>
      <c r="J624" s="78">
        <v>10535.290618266319</v>
      </c>
      <c r="K624" s="78">
        <v>44.790634562499569</v>
      </c>
      <c r="L624" s="78">
        <v>249.493196902894</v>
      </c>
      <c r="M624" s="78">
        <v>1337.3392306141329</v>
      </c>
      <c r="N624" s="78">
        <v>1348.644858442723</v>
      </c>
      <c r="O624" s="78">
        <v>1031.205616001422</v>
      </c>
      <c r="P624" s="78">
        <v>974.51486191520814</v>
      </c>
      <c r="Q624" s="78">
        <v>62.397234642346</v>
      </c>
      <c r="R624" s="78">
        <v>122.4675292425414</v>
      </c>
      <c r="S624" s="78">
        <v>117.7824324850405</v>
      </c>
      <c r="T624" s="79"/>
      <c r="U624" s="78">
        <v>267645883</v>
      </c>
      <c r="V624" s="78">
        <v>29507</v>
      </c>
      <c r="W624" s="78">
        <v>3278</v>
      </c>
      <c r="X624" s="78">
        <v>337832</v>
      </c>
      <c r="Y624" s="78">
        <v>430260</v>
      </c>
      <c r="Z624" s="78">
        <v>523722</v>
      </c>
      <c r="AA624" s="78">
        <v>191242</v>
      </c>
      <c r="AB624" s="78">
        <v>1025613</v>
      </c>
      <c r="AC624" s="78">
        <v>21386329</v>
      </c>
      <c r="AD624" s="78">
        <v>117.7824324850405</v>
      </c>
      <c r="AE624" s="79"/>
      <c r="AF624" s="78"/>
      <c r="AG624" s="78"/>
      <c r="AH624" s="78"/>
      <c r="AI624" s="78"/>
      <c r="AJ624" s="78"/>
      <c r="AK624" s="78"/>
      <c r="AL624" s="78"/>
      <c r="AM624" s="78"/>
      <c r="AN624" s="78"/>
      <c r="AO624" s="78"/>
      <c r="AP624" s="78"/>
      <c r="AQ624" s="79"/>
      <c r="AR624" s="78"/>
      <c r="AS624" s="78"/>
      <c r="AT624" s="78"/>
      <c r="AU624" s="78"/>
      <c r="AV624" s="78"/>
      <c r="AW624" s="78"/>
      <c r="AX624" s="78"/>
      <c r="AY624" s="79"/>
      <c r="AZ624" s="78"/>
      <c r="BA624" s="78"/>
      <c r="BB624" s="78"/>
      <c r="BC624" s="78"/>
      <c r="BD624" s="78"/>
      <c r="BE624" s="78"/>
      <c r="BF624" s="78"/>
      <c r="BG624" s="79"/>
      <c r="BH624" s="78">
        <v>3.79</v>
      </c>
      <c r="BI624" s="78">
        <v>0</v>
      </c>
      <c r="BJ624" s="78">
        <v>10329.200000000001</v>
      </c>
      <c r="BK624" s="78">
        <v>1548.1410000000001</v>
      </c>
      <c r="BL624" s="78">
        <v>173.75900000000001</v>
      </c>
      <c r="BM624" s="78">
        <v>0</v>
      </c>
      <c r="BN624" s="79"/>
      <c r="BO624" s="78">
        <v>1</v>
      </c>
      <c r="BP624" s="78">
        <v>0</v>
      </c>
      <c r="BQ624" s="78">
        <v>55</v>
      </c>
      <c r="BR624" s="78">
        <v>6</v>
      </c>
      <c r="BS624" s="78">
        <v>27</v>
      </c>
      <c r="BT624" s="78">
        <v>0</v>
      </c>
      <c r="BU624"/>
      <c r="BV624" s="77">
        <v>11389.091</v>
      </c>
      <c r="BW624" s="77">
        <v>30.166</v>
      </c>
      <c r="BX624" s="77">
        <v>617.226</v>
      </c>
      <c r="BY624" s="77">
        <v>11.727</v>
      </c>
      <c r="BZ624" s="77">
        <v>6.68</v>
      </c>
      <c r="CA624" s="77">
        <v>0</v>
      </c>
      <c r="CB624" s="77">
        <v>0</v>
      </c>
      <c r="CC624" s="77">
        <v>0</v>
      </c>
      <c r="CD624" s="77">
        <v>0</v>
      </c>
    </row>
    <row r="625" spans="1:82">
      <c r="A625" s="77" t="s">
        <v>2190</v>
      </c>
      <c r="B625" s="77">
        <v>501</v>
      </c>
      <c r="C625" s="77">
        <v>8</v>
      </c>
      <c r="D625" s="77">
        <v>30</v>
      </c>
      <c r="E625" s="77">
        <v>2011</v>
      </c>
      <c r="F625" s="77" t="s">
        <v>179</v>
      </c>
      <c r="G625" s="77" t="s">
        <v>1615</v>
      </c>
      <c r="H625" s="77" t="s">
        <v>1616</v>
      </c>
      <c r="I625" s="158"/>
      <c r="J625" s="78">
        <v>11025.80392213013</v>
      </c>
      <c r="K625" s="78">
        <v>64.52006246762673</v>
      </c>
      <c r="L625" s="78">
        <v>136.03460486866689</v>
      </c>
      <c r="M625" s="78">
        <v>1755.3266047897951</v>
      </c>
      <c r="N625" s="78">
        <v>1732.887479791437</v>
      </c>
      <c r="O625" s="78">
        <v>1019.5371299098306</v>
      </c>
      <c r="P625" s="78">
        <v>940.38016627754246</v>
      </c>
      <c r="Q625" s="78">
        <v>71.487106820035706</v>
      </c>
      <c r="R625" s="78">
        <v>120.6011008207325</v>
      </c>
      <c r="S625" s="78">
        <v>107.5696321693305</v>
      </c>
      <c r="T625" s="79"/>
      <c r="U625" s="78">
        <v>294105947</v>
      </c>
      <c r="V625" s="78">
        <v>29507</v>
      </c>
      <c r="W625" s="78">
        <v>3278</v>
      </c>
      <c r="X625" s="78">
        <v>337832</v>
      </c>
      <c r="Y625" s="78">
        <v>432124</v>
      </c>
      <c r="Z625" s="78">
        <v>529045</v>
      </c>
      <c r="AA625" s="78">
        <v>190035</v>
      </c>
      <c r="AB625" s="78">
        <v>1018668</v>
      </c>
      <c r="AC625" s="78">
        <v>21025566</v>
      </c>
      <c r="AD625" s="78">
        <v>107.5696321693305</v>
      </c>
      <c r="AE625" s="79"/>
      <c r="AF625" s="78"/>
      <c r="AG625" s="78"/>
      <c r="AH625" s="78"/>
      <c r="AI625" s="78"/>
      <c r="AJ625" s="78"/>
      <c r="AK625" s="78"/>
      <c r="AL625" s="78"/>
      <c r="AM625" s="78"/>
      <c r="AN625" s="78"/>
      <c r="AO625" s="78"/>
      <c r="AP625" s="78"/>
      <c r="AQ625" s="79"/>
      <c r="AR625" s="78"/>
      <c r="AS625" s="78"/>
      <c r="AT625" s="78"/>
      <c r="AU625" s="78"/>
      <c r="AV625" s="78"/>
      <c r="AW625" s="78"/>
      <c r="AX625" s="78"/>
      <c r="AY625" s="79"/>
      <c r="AZ625" s="78"/>
      <c r="BA625" s="78"/>
      <c r="BB625" s="78"/>
      <c r="BC625" s="78"/>
      <c r="BD625" s="78"/>
      <c r="BE625" s="78"/>
      <c r="BF625" s="78"/>
      <c r="BG625" s="79"/>
      <c r="BH625" s="78">
        <v>4.1950000000000003</v>
      </c>
      <c r="BI625" s="78">
        <v>0</v>
      </c>
      <c r="BJ625" s="78">
        <v>10745.924999999999</v>
      </c>
      <c r="BK625" s="78">
        <v>1717.11</v>
      </c>
      <c r="BL625" s="78">
        <v>170.62899999999999</v>
      </c>
      <c r="BM625" s="78">
        <v>3.0350000000000001</v>
      </c>
      <c r="BN625" s="79"/>
      <c r="BO625" s="78">
        <v>1</v>
      </c>
      <c r="BP625" s="78">
        <v>0</v>
      </c>
      <c r="BQ625" s="78">
        <v>56</v>
      </c>
      <c r="BR625" s="78">
        <v>6</v>
      </c>
      <c r="BS625" s="78">
        <v>26</v>
      </c>
      <c r="BT625" s="78">
        <v>1</v>
      </c>
      <c r="BU625"/>
      <c r="BV625" s="77">
        <v>11982.173000000001</v>
      </c>
      <c r="BW625" s="77">
        <v>27.48</v>
      </c>
      <c r="BX625" s="77">
        <v>610.56600000000003</v>
      </c>
      <c r="BY625" s="77">
        <v>11.884</v>
      </c>
      <c r="BZ625" s="77">
        <v>8.7910000000000004</v>
      </c>
      <c r="CA625" s="77">
        <v>0</v>
      </c>
      <c r="CB625" s="77">
        <v>0</v>
      </c>
      <c r="CC625" s="77">
        <v>0</v>
      </c>
      <c r="CD625" s="77">
        <v>0</v>
      </c>
    </row>
    <row r="626" spans="1:82">
      <c r="A626" s="77" t="s">
        <v>2191</v>
      </c>
      <c r="B626" s="77">
        <v>502</v>
      </c>
      <c r="C626" s="77">
        <v>9</v>
      </c>
      <c r="D626" s="77">
        <v>30</v>
      </c>
      <c r="E626" s="77">
        <v>2012</v>
      </c>
      <c r="F626" s="77" t="s">
        <v>180</v>
      </c>
      <c r="G626" s="77" t="s">
        <v>1615</v>
      </c>
      <c r="H626" s="77" t="s">
        <v>1616</v>
      </c>
      <c r="I626" s="158"/>
      <c r="J626" s="78">
        <v>10543.076736616509</v>
      </c>
      <c r="K626" s="78">
        <v>62.488335316102123</v>
      </c>
      <c r="L626" s="78">
        <v>140.09315537356451</v>
      </c>
      <c r="M626" s="78">
        <v>1834.9615840806489</v>
      </c>
      <c r="N626" s="78">
        <v>1896.5333479913761</v>
      </c>
      <c r="O626" s="78">
        <v>1023.1619120036225</v>
      </c>
      <c r="P626" s="78">
        <v>933.46809127974325</v>
      </c>
      <c r="Q626" s="78">
        <v>77.508803387920906</v>
      </c>
      <c r="R626" s="78">
        <v>132.5106521858369</v>
      </c>
      <c r="S626" s="78">
        <v>98.578277805249485</v>
      </c>
      <c r="T626" s="79"/>
      <c r="U626" s="78">
        <v>286703049</v>
      </c>
      <c r="V626" s="78">
        <v>29507</v>
      </c>
      <c r="W626" s="78">
        <v>3278</v>
      </c>
      <c r="X626" s="78">
        <v>337832</v>
      </c>
      <c r="Y626" s="78">
        <v>436289</v>
      </c>
      <c r="Z626" s="78">
        <v>535137</v>
      </c>
      <c r="AA626" s="78">
        <v>187571</v>
      </c>
      <c r="AB626" s="78">
        <v>1016563</v>
      </c>
      <c r="AC626" s="78">
        <v>22503517</v>
      </c>
      <c r="AD626" s="78">
        <v>98.578277805249513</v>
      </c>
      <c r="AE626" s="79"/>
      <c r="AF626" s="78"/>
      <c r="AG626" s="78"/>
      <c r="AH626" s="78"/>
      <c r="AI626" s="78"/>
      <c r="AJ626" s="78"/>
      <c r="AK626" s="78"/>
      <c r="AL626" s="78"/>
      <c r="AM626" s="78"/>
      <c r="AN626" s="78"/>
      <c r="AO626" s="78"/>
      <c r="AP626" s="78"/>
      <c r="AQ626" s="79"/>
      <c r="AR626" s="78"/>
      <c r="AS626" s="78"/>
      <c r="AT626" s="78"/>
      <c r="AU626" s="78"/>
      <c r="AV626" s="78"/>
      <c r="AW626" s="78"/>
      <c r="AX626" s="78"/>
      <c r="AY626" s="79"/>
      <c r="AZ626" s="78"/>
      <c r="BA626" s="78"/>
      <c r="BB626" s="78"/>
      <c r="BC626" s="78"/>
      <c r="BD626" s="78"/>
      <c r="BE626" s="78"/>
      <c r="BF626" s="78"/>
      <c r="BG626" s="79"/>
      <c r="BH626" s="78">
        <v>3.927</v>
      </c>
      <c r="BI626" s="78">
        <v>0</v>
      </c>
      <c r="BJ626" s="78">
        <v>5631.402</v>
      </c>
      <c r="BK626" s="78">
        <v>1839.4829999999999</v>
      </c>
      <c r="BL626" s="78">
        <v>186.86099999999999</v>
      </c>
      <c r="BM626" s="78">
        <v>3.8079999999999998</v>
      </c>
      <c r="BN626" s="79"/>
      <c r="BO626" s="78">
        <v>1</v>
      </c>
      <c r="BP626" s="78">
        <v>0</v>
      </c>
      <c r="BQ626" s="78">
        <v>57</v>
      </c>
      <c r="BR626" s="78">
        <v>6</v>
      </c>
      <c r="BS626" s="78">
        <v>26</v>
      </c>
      <c r="BT626" s="78">
        <v>1</v>
      </c>
      <c r="BU626"/>
      <c r="BV626" s="77">
        <v>7251.6719999999996</v>
      </c>
      <c r="BW626" s="77">
        <v>14.26</v>
      </c>
      <c r="BX626" s="77">
        <v>386.47</v>
      </c>
      <c r="BY626" s="77">
        <v>5.4390000000000001</v>
      </c>
      <c r="BZ626" s="77">
        <v>7.64</v>
      </c>
      <c r="CA626" s="77">
        <v>0</v>
      </c>
      <c r="CB626" s="77">
        <v>0</v>
      </c>
      <c r="CC626" s="77">
        <v>0</v>
      </c>
      <c r="CD626" s="77">
        <v>0</v>
      </c>
    </row>
    <row r="627" spans="1:82">
      <c r="A627" s="77" t="s">
        <v>2192</v>
      </c>
      <c r="B627" s="77">
        <v>503</v>
      </c>
      <c r="C627" s="77">
        <v>10</v>
      </c>
      <c r="D627" s="77">
        <v>30</v>
      </c>
      <c r="E627" s="77">
        <v>2013</v>
      </c>
      <c r="F627" s="77" t="s">
        <v>181</v>
      </c>
      <c r="G627" s="77" t="s">
        <v>1615</v>
      </c>
      <c r="H627" s="77" t="s">
        <v>1616</v>
      </c>
      <c r="I627" s="158"/>
      <c r="J627" s="78">
        <v>11556.100281382231</v>
      </c>
      <c r="K627" s="78">
        <v>59.706405515585423</v>
      </c>
      <c r="L627" s="78">
        <v>125.1840285631727</v>
      </c>
      <c r="M627" s="78">
        <v>1887.178822503605</v>
      </c>
      <c r="N627" s="78">
        <v>1793.042458912905</v>
      </c>
      <c r="O627" s="78">
        <v>991.47875071954331</v>
      </c>
      <c r="P627" s="78">
        <v>924.53196356490753</v>
      </c>
      <c r="Q627" s="78">
        <v>78.301408278513804</v>
      </c>
      <c r="R627" s="78">
        <v>140.7805406622202</v>
      </c>
      <c r="S627" s="78">
        <v>102.2359951554528</v>
      </c>
      <c r="T627" s="79"/>
      <c r="U627" s="78">
        <v>297183428</v>
      </c>
      <c r="V627" s="78">
        <v>29507</v>
      </c>
      <c r="W627" s="78">
        <v>3278</v>
      </c>
      <c r="X627" s="78">
        <v>337832</v>
      </c>
      <c r="Y627" s="78">
        <v>437711</v>
      </c>
      <c r="Z627" s="78">
        <v>541719</v>
      </c>
      <c r="AA627" s="78">
        <v>185078</v>
      </c>
      <c r="AB627" s="78">
        <v>1012236</v>
      </c>
      <c r="AC627" s="78">
        <v>23337445</v>
      </c>
      <c r="AD627" s="78">
        <v>102.2359951554528</v>
      </c>
      <c r="AE627" s="79"/>
      <c r="AF627" s="78"/>
      <c r="AG627" s="78"/>
      <c r="AH627" s="78"/>
      <c r="AI627" s="78"/>
      <c r="AJ627" s="78"/>
      <c r="AK627" s="78"/>
      <c r="AL627" s="78"/>
      <c r="AM627" s="78"/>
      <c r="AN627" s="78"/>
      <c r="AO627" s="78"/>
      <c r="AP627" s="78"/>
      <c r="AQ627" s="79"/>
      <c r="AR627" s="78"/>
      <c r="AS627" s="78"/>
      <c r="AT627" s="78"/>
      <c r="AU627" s="78"/>
      <c r="AV627" s="78"/>
      <c r="AW627" s="78"/>
      <c r="AX627" s="78"/>
      <c r="AY627" s="79"/>
      <c r="AZ627" s="78"/>
      <c r="BA627" s="78"/>
      <c r="BB627" s="78"/>
      <c r="BC627" s="78"/>
      <c r="BD627" s="78"/>
      <c r="BE627" s="78"/>
      <c r="BF627" s="78"/>
      <c r="BG627" s="79"/>
      <c r="BH627" s="78">
        <v>3.1349999999999998</v>
      </c>
      <c r="BI627" s="78">
        <v>0</v>
      </c>
      <c r="BJ627" s="78">
        <v>10836.862999999999</v>
      </c>
      <c r="BK627" s="78">
        <v>1888.8489999999999</v>
      </c>
      <c r="BL627" s="78">
        <v>220.57999999999998</v>
      </c>
      <c r="BM627" s="78">
        <v>0</v>
      </c>
      <c r="BN627" s="79"/>
      <c r="BO627" s="78">
        <v>1</v>
      </c>
      <c r="BP627" s="78">
        <v>0</v>
      </c>
      <c r="BQ627" s="78">
        <v>56</v>
      </c>
      <c r="BR627" s="78">
        <v>6</v>
      </c>
      <c r="BS627" s="78">
        <v>28</v>
      </c>
      <c r="BT627" s="78">
        <v>0</v>
      </c>
      <c r="BU627"/>
      <c r="BV627" s="77">
        <v>12283.421</v>
      </c>
      <c r="BW627" s="77">
        <v>13.54</v>
      </c>
      <c r="BX627" s="77">
        <v>633.26900000000001</v>
      </c>
      <c r="BY627" s="77">
        <v>12.227</v>
      </c>
      <c r="BZ627" s="77">
        <v>6.97</v>
      </c>
      <c r="CA627" s="77">
        <v>0</v>
      </c>
      <c r="CB627" s="77">
        <v>0</v>
      </c>
      <c r="CC627" s="77">
        <v>0</v>
      </c>
      <c r="CD627" s="77">
        <v>0</v>
      </c>
    </row>
    <row r="628" spans="1:82">
      <c r="A628" s="77" t="s">
        <v>2193</v>
      </c>
      <c r="B628" s="77">
        <v>504</v>
      </c>
      <c r="C628" s="77">
        <v>11</v>
      </c>
      <c r="D628" s="77">
        <v>30</v>
      </c>
      <c r="E628" s="77">
        <v>2014</v>
      </c>
      <c r="F628" s="77" t="s">
        <v>182</v>
      </c>
      <c r="G628" s="77" t="s">
        <v>1615</v>
      </c>
      <c r="H628" s="77" t="s">
        <v>1616</v>
      </c>
      <c r="I628" s="158"/>
      <c r="J628" s="78">
        <v>11377.07418167727</v>
      </c>
      <c r="K628" s="78">
        <v>61.564387990847237</v>
      </c>
      <c r="L628" s="78">
        <v>143.01354330653419</v>
      </c>
      <c r="M628" s="78">
        <v>1900.79895224032</v>
      </c>
      <c r="N628" s="78">
        <v>1836.0805913061149</v>
      </c>
      <c r="O628" s="78">
        <v>948.88515605840075</v>
      </c>
      <c r="P628" s="78">
        <v>917.38677634914632</v>
      </c>
      <c r="Q628" s="78">
        <v>74.494244036899602</v>
      </c>
      <c r="R628" s="78">
        <v>134.65219901536571</v>
      </c>
      <c r="S628" s="78">
        <v>94.928396666887593</v>
      </c>
      <c r="T628" s="79"/>
      <c r="U628" s="78">
        <v>299453240</v>
      </c>
      <c r="V628" s="78">
        <v>26949</v>
      </c>
      <c r="W628" s="78">
        <v>2922</v>
      </c>
      <c r="X628" s="78">
        <v>329449</v>
      </c>
      <c r="Y628" s="78">
        <v>438709</v>
      </c>
      <c r="Z628" s="78">
        <v>546040</v>
      </c>
      <c r="AA628" s="78">
        <v>182698</v>
      </c>
      <c r="AB628" s="78">
        <v>1003730</v>
      </c>
      <c r="AC628" s="78">
        <v>22391726</v>
      </c>
      <c r="AD628" s="78">
        <v>94.928396666887579</v>
      </c>
      <c r="AE628" s="79"/>
      <c r="AF628" s="78"/>
      <c r="AG628" s="78"/>
      <c r="AH628" s="78"/>
      <c r="AI628" s="78"/>
      <c r="AJ628" s="78"/>
      <c r="AK628" s="78"/>
      <c r="AL628" s="78"/>
      <c r="AM628" s="78"/>
      <c r="AN628" s="78"/>
      <c r="AO628" s="78"/>
      <c r="AP628" s="78"/>
      <c r="AQ628" s="79"/>
      <c r="AR628" s="78">
        <v>19500</v>
      </c>
      <c r="AS628" s="78">
        <v>3533</v>
      </c>
      <c r="AT628" s="78">
        <v>10</v>
      </c>
      <c r="AU628" s="78">
        <v>2</v>
      </c>
      <c r="AV628" s="78">
        <v>0</v>
      </c>
      <c r="AW628" s="78">
        <v>1</v>
      </c>
      <c r="AX628" s="78"/>
      <c r="AY628" s="79"/>
      <c r="AZ628" s="78">
        <v>79877.3</v>
      </c>
      <c r="BA628" s="78">
        <v>138032.5</v>
      </c>
      <c r="BB628" s="78">
        <v>94660</v>
      </c>
      <c r="BC628" s="78">
        <v>422</v>
      </c>
      <c r="BD628" s="78">
        <v>0</v>
      </c>
      <c r="BE628" s="78">
        <v>1715</v>
      </c>
      <c r="BF628" s="78"/>
      <c r="BG628" s="79"/>
      <c r="BH628" s="78">
        <v>2.8980000000000001</v>
      </c>
      <c r="BI628" s="78">
        <v>0</v>
      </c>
      <c r="BJ628" s="78">
        <v>10441.041999999999</v>
      </c>
      <c r="BK628" s="78">
        <v>1738.826</v>
      </c>
      <c r="BL628" s="78">
        <v>207.56299999999999</v>
      </c>
      <c r="BM628" s="78">
        <v>0</v>
      </c>
      <c r="BN628" s="79"/>
      <c r="BO628" s="78">
        <v>1</v>
      </c>
      <c r="BP628" s="78">
        <v>0</v>
      </c>
      <c r="BQ628" s="78">
        <v>56</v>
      </c>
      <c r="BR628" s="78">
        <v>6</v>
      </c>
      <c r="BS628" s="78">
        <v>27</v>
      </c>
      <c r="BT628" s="78">
        <v>0</v>
      </c>
      <c r="BU628"/>
      <c r="BV628" s="77">
        <v>11705.668</v>
      </c>
      <c r="BW628" s="77">
        <v>13.757</v>
      </c>
      <c r="BX628" s="77">
        <v>651.39800000000002</v>
      </c>
      <c r="BY628" s="77">
        <v>12.456</v>
      </c>
      <c r="BZ628" s="77">
        <v>7.05</v>
      </c>
      <c r="CA628" s="77">
        <v>0</v>
      </c>
      <c r="CB628" s="77">
        <v>0</v>
      </c>
      <c r="CC628" s="77">
        <v>0</v>
      </c>
      <c r="CD628" s="77">
        <v>0</v>
      </c>
    </row>
    <row r="629" spans="1:82">
      <c r="A629" s="77" t="s">
        <v>2194</v>
      </c>
      <c r="B629" s="77">
        <v>505</v>
      </c>
      <c r="C629" s="77">
        <v>12</v>
      </c>
      <c r="D629" s="77">
        <v>30</v>
      </c>
      <c r="E629" s="77">
        <v>2015</v>
      </c>
      <c r="F629" s="77" t="s">
        <v>183</v>
      </c>
      <c r="G629" s="77" t="s">
        <v>1615</v>
      </c>
      <c r="H629" s="77" t="s">
        <v>1616</v>
      </c>
      <c r="I629" s="158"/>
      <c r="J629" s="78">
        <v>10278.76823668927</v>
      </c>
      <c r="K629" s="78">
        <v>55.699738800588541</v>
      </c>
      <c r="L629" s="78">
        <v>164.47168298641259</v>
      </c>
      <c r="M629" s="78">
        <v>1580.9766717424279</v>
      </c>
      <c r="N629" s="78">
        <v>1569.126088484845</v>
      </c>
      <c r="O629" s="78">
        <v>944.09844379877552</v>
      </c>
      <c r="P629" s="78">
        <v>903.14120812531371</v>
      </c>
      <c r="Q629" s="78">
        <v>72.241171139415798</v>
      </c>
      <c r="R629" s="78">
        <v>125.69758987595968</v>
      </c>
      <c r="S629" s="78">
        <v>104.8518918993998</v>
      </c>
      <c r="T629" s="79"/>
      <c r="U629" s="78">
        <v>264758503</v>
      </c>
      <c r="V629" s="78">
        <v>26949</v>
      </c>
      <c r="W629" s="78">
        <v>2922</v>
      </c>
      <c r="X629" s="78">
        <v>329449</v>
      </c>
      <c r="Y629" s="78">
        <v>439637</v>
      </c>
      <c r="Z629" s="78">
        <v>548514</v>
      </c>
      <c r="AA629" s="78">
        <v>179719</v>
      </c>
      <c r="AB629" s="78">
        <v>994317</v>
      </c>
      <c r="AC629" s="78">
        <v>21485952</v>
      </c>
      <c r="AD629" s="78">
        <v>104.8518918993998</v>
      </c>
      <c r="AE629" s="79"/>
      <c r="AF629" s="78">
        <v>2473733799.9392118</v>
      </c>
      <c r="AG629" s="78">
        <v>42680051.406855263</v>
      </c>
      <c r="AH629" s="78">
        <v>29762682.700233608</v>
      </c>
      <c r="AI629" s="78">
        <v>2074753928.1427579</v>
      </c>
      <c r="AJ629" s="78">
        <v>2621126734.5119362</v>
      </c>
      <c r="AK629" s="78"/>
      <c r="AL629" s="78"/>
      <c r="AM629" s="78">
        <v>136266973.8470594</v>
      </c>
      <c r="AN629" s="78"/>
      <c r="AO629" s="78"/>
      <c r="AP629" s="78">
        <v>7378324170.5480537</v>
      </c>
      <c r="AQ629" s="79"/>
      <c r="AR629" s="78">
        <v>21226</v>
      </c>
      <c r="AS629" s="78">
        <v>5037</v>
      </c>
      <c r="AT629" s="78">
        <v>10</v>
      </c>
      <c r="AU629" s="78">
        <v>4</v>
      </c>
      <c r="AV629" s="78">
        <v>0</v>
      </c>
      <c r="AW629" s="78">
        <v>2</v>
      </c>
      <c r="AX629" s="78"/>
      <c r="AY629" s="79"/>
      <c r="AZ629" s="78">
        <v>88233.299999999988</v>
      </c>
      <c r="BA629" s="78">
        <v>259270.1</v>
      </c>
      <c r="BB629" s="78">
        <v>94660</v>
      </c>
      <c r="BC629" s="78">
        <v>637.70000000000005</v>
      </c>
      <c r="BD629" s="78">
        <v>0</v>
      </c>
      <c r="BE629" s="78">
        <v>2690</v>
      </c>
      <c r="BF629" s="78"/>
      <c r="BG629" s="79"/>
      <c r="BH629" s="78">
        <v>3.331</v>
      </c>
      <c r="BI629" s="78">
        <v>0</v>
      </c>
      <c r="BJ629" s="78">
        <v>9556.7720000000008</v>
      </c>
      <c r="BK629" s="78">
        <v>1655.615</v>
      </c>
      <c r="BL629" s="78">
        <v>226.10599999999999</v>
      </c>
      <c r="BM629" s="78">
        <v>0</v>
      </c>
      <c r="BN629" s="79"/>
      <c r="BO629" s="78">
        <v>1</v>
      </c>
      <c r="BP629" s="78">
        <v>0</v>
      </c>
      <c r="BQ629" s="78">
        <v>57</v>
      </c>
      <c r="BR629" s="78">
        <v>6</v>
      </c>
      <c r="BS629" s="78">
        <v>29</v>
      </c>
      <c r="BT629" s="78">
        <v>0</v>
      </c>
      <c r="BU629"/>
      <c r="BV629" s="77">
        <v>10826.106</v>
      </c>
      <c r="BW629" s="77">
        <v>42.325000000000003</v>
      </c>
      <c r="BX629" s="77">
        <v>555.51499999999999</v>
      </c>
      <c r="BY629" s="77">
        <v>12.077999999999999</v>
      </c>
      <c r="BZ629" s="77">
        <v>5.8</v>
      </c>
      <c r="CA629" s="77">
        <v>0</v>
      </c>
      <c r="CB629" s="77">
        <v>0</v>
      </c>
      <c r="CC629" s="77">
        <v>0</v>
      </c>
      <c r="CD629" s="77">
        <v>0</v>
      </c>
    </row>
    <row r="630" spans="1:82">
      <c r="A630" s="77" t="s">
        <v>2195</v>
      </c>
      <c r="B630" s="77">
        <v>506</v>
      </c>
      <c r="C630" s="77">
        <v>13</v>
      </c>
      <c r="D630" s="77">
        <v>30</v>
      </c>
      <c r="E630" s="77">
        <v>2016</v>
      </c>
      <c r="F630" s="77" t="s">
        <v>156</v>
      </c>
      <c r="G630" s="77" t="s">
        <v>1615</v>
      </c>
      <c r="H630" s="77" t="s">
        <v>1616</v>
      </c>
      <c r="I630" s="158"/>
      <c r="J630" s="78">
        <v>10964.883983548834</v>
      </c>
      <c r="K630" s="78">
        <v>56.535009784065586</v>
      </c>
      <c r="L630" s="78">
        <v>229.18289930573917</v>
      </c>
      <c r="M630" s="78">
        <v>1623.9517271049681</v>
      </c>
      <c r="N630" s="78">
        <v>1594.549904256168</v>
      </c>
      <c r="O630" s="78">
        <v>936.75360893889513</v>
      </c>
      <c r="P630" s="78">
        <v>874.22497887361078</v>
      </c>
      <c r="Q630" s="78">
        <v>69.550580872874733</v>
      </c>
      <c r="R630" s="78">
        <v>122.300582945676</v>
      </c>
      <c r="S630" s="78">
        <v>119.8605825843693</v>
      </c>
      <c r="T630" s="79"/>
      <c r="U630" s="78">
        <v>261292785</v>
      </c>
      <c r="V630" s="78">
        <v>26949</v>
      </c>
      <c r="W630" s="78">
        <v>2922</v>
      </c>
      <c r="X630" s="78">
        <v>329449</v>
      </c>
      <c r="Y630" s="78">
        <v>440150</v>
      </c>
      <c r="Z630" s="78">
        <v>550937</v>
      </c>
      <c r="AA630" s="78">
        <v>179929</v>
      </c>
      <c r="AB630" s="78">
        <v>984689</v>
      </c>
      <c r="AC630" s="78">
        <v>20887735.70377345</v>
      </c>
      <c r="AD630" s="78">
        <v>119.8605825843693</v>
      </c>
      <c r="AE630" s="79"/>
      <c r="AF630" s="78">
        <v>2459615225.1085291</v>
      </c>
      <c r="AG630" s="78">
        <v>41352662.476892911</v>
      </c>
      <c r="AH630" s="78">
        <v>35168744.223949157</v>
      </c>
      <c r="AI630" s="78">
        <v>2460600717.6098232</v>
      </c>
      <c r="AJ630" s="78">
        <v>2378265421.8664742</v>
      </c>
      <c r="AK630" s="78"/>
      <c r="AL630" s="78"/>
      <c r="AM630" s="78">
        <v>135052337.79911149</v>
      </c>
      <c r="AN630" s="78"/>
      <c r="AO630" s="78"/>
      <c r="AP630" s="78">
        <v>7510055109.0847797</v>
      </c>
      <c r="AQ630" s="79"/>
      <c r="AR630" s="78">
        <v>22695</v>
      </c>
      <c r="AS630" s="78">
        <v>6016</v>
      </c>
      <c r="AT630" s="78">
        <v>10</v>
      </c>
      <c r="AU630" s="78">
        <v>4</v>
      </c>
      <c r="AV630" s="78">
        <v>0</v>
      </c>
      <c r="AW630" s="78">
        <v>2</v>
      </c>
      <c r="AX630" s="78"/>
      <c r="AY630" s="79"/>
      <c r="AZ630" s="78">
        <v>95489.9</v>
      </c>
      <c r="BA630" s="78">
        <v>331088.40000000002</v>
      </c>
      <c r="BB630" s="78">
        <v>94660</v>
      </c>
      <c r="BC630" s="78">
        <v>637.70000000000005</v>
      </c>
      <c r="BD630" s="78">
        <v>0</v>
      </c>
      <c r="BE630" s="78">
        <v>2690</v>
      </c>
      <c r="BF630" s="78"/>
      <c r="BG630" s="79"/>
      <c r="BH630" s="78">
        <v>3.6040000000000001</v>
      </c>
      <c r="BI630" s="78">
        <v>0</v>
      </c>
      <c r="BJ630" s="78">
        <v>10144.585999999999</v>
      </c>
      <c r="BK630" s="78">
        <v>524.00699999999995</v>
      </c>
      <c r="BL630" s="78">
        <v>233.77199999999999</v>
      </c>
      <c r="BM630" s="78">
        <v>0</v>
      </c>
      <c r="BN630" s="79"/>
      <c r="BO630" s="78">
        <v>1</v>
      </c>
      <c r="BP630" s="78">
        <v>0</v>
      </c>
      <c r="BQ630" s="78">
        <v>57</v>
      </c>
      <c r="BR630" s="78">
        <v>5</v>
      </c>
      <c r="BS630" s="78">
        <v>29</v>
      </c>
      <c r="BT630" s="78">
        <v>0</v>
      </c>
      <c r="BU630"/>
      <c r="BV630" s="77">
        <v>10233.049999999999</v>
      </c>
      <c r="BW630" s="77">
        <v>47.177</v>
      </c>
      <c r="BX630" s="77">
        <v>611.21</v>
      </c>
      <c r="BY630" s="77">
        <v>14.532</v>
      </c>
      <c r="BZ630" s="77">
        <v>0</v>
      </c>
      <c r="CA630" s="77">
        <v>0</v>
      </c>
      <c r="CB630" s="77">
        <v>0</v>
      </c>
      <c r="CC630" s="77">
        <v>0</v>
      </c>
      <c r="CD630" s="77">
        <v>0</v>
      </c>
    </row>
    <row r="631" spans="1:82">
      <c r="A631" s="77" t="s">
        <v>2196</v>
      </c>
      <c r="B631" s="77">
        <v>507</v>
      </c>
      <c r="C631" s="77">
        <v>14</v>
      </c>
      <c r="D631" s="77">
        <v>30</v>
      </c>
      <c r="E631" s="77">
        <v>2017</v>
      </c>
      <c r="F631" s="77" t="s">
        <v>157</v>
      </c>
      <c r="G631" s="77" t="s">
        <v>1615</v>
      </c>
      <c r="H631" s="77" t="s">
        <v>1616</v>
      </c>
      <c r="I631" s="158"/>
      <c r="J631" s="78">
        <v>10657.439861948</v>
      </c>
      <c r="K631" s="78">
        <v>53.636389870322347</v>
      </c>
      <c r="L631" s="78">
        <v>212.34339180006148</v>
      </c>
      <c r="M631" s="78">
        <v>1185.8096267007468</v>
      </c>
      <c r="N631" s="78">
        <v>1409.0634390806015</v>
      </c>
      <c r="O631" s="78">
        <v>925.63099154776535</v>
      </c>
      <c r="P631" s="78">
        <v>858.58218971481404</v>
      </c>
      <c r="Q631" s="78">
        <v>66.600228954959903</v>
      </c>
      <c r="R631" s="78">
        <v>107.10301583742944</v>
      </c>
      <c r="S631" s="78">
        <v>130.14350254263434</v>
      </c>
      <c r="T631" s="79"/>
      <c r="U631" s="78">
        <v>266414945</v>
      </c>
      <c r="V631" s="78">
        <v>26949</v>
      </c>
      <c r="W631" s="78">
        <v>2922</v>
      </c>
      <c r="X631" s="78">
        <v>329449</v>
      </c>
      <c r="Y631" s="78">
        <v>440666</v>
      </c>
      <c r="Z631" s="78">
        <v>553426</v>
      </c>
      <c r="AA631" s="78">
        <v>177836</v>
      </c>
      <c r="AB631" s="78">
        <v>975074</v>
      </c>
      <c r="AC631" s="78">
        <v>18655094.999999989</v>
      </c>
      <c r="AD631" s="78">
        <v>130.14350254263431</v>
      </c>
      <c r="AE631" s="79"/>
      <c r="AF631" s="78">
        <v>2425945995.3557582</v>
      </c>
      <c r="AG631" s="78">
        <v>41342647.696443692</v>
      </c>
      <c r="AH631" s="78">
        <v>43539364.321300551</v>
      </c>
      <c r="AI631" s="78">
        <v>2016239951.9468279</v>
      </c>
      <c r="AJ631" s="78">
        <v>2552801261.6980739</v>
      </c>
      <c r="AK631" s="78"/>
      <c r="AL631" s="78"/>
      <c r="AM631" s="78">
        <v>133942875.27032439</v>
      </c>
      <c r="AN631" s="78"/>
      <c r="AO631" s="78"/>
      <c r="AP631" s="78">
        <v>7213812096.2887287</v>
      </c>
      <c r="AQ631" s="79"/>
      <c r="AR631" s="78">
        <v>23986</v>
      </c>
      <c r="AS631" s="78">
        <v>6804</v>
      </c>
      <c r="AT631" s="78">
        <v>11</v>
      </c>
      <c r="AU631" s="78">
        <v>4</v>
      </c>
      <c r="AV631" s="78">
        <v>0</v>
      </c>
      <c r="AW631" s="78">
        <v>2</v>
      </c>
      <c r="AX631" s="78"/>
      <c r="AY631" s="79"/>
      <c r="AZ631" s="78">
        <v>101813.6</v>
      </c>
      <c r="BA631" s="78">
        <v>404001.3</v>
      </c>
      <c r="BB631" s="78">
        <v>94679</v>
      </c>
      <c r="BC631" s="78">
        <v>637.70000000000005</v>
      </c>
      <c r="BD631" s="78">
        <v>0</v>
      </c>
      <c r="BE631" s="78">
        <v>2690</v>
      </c>
      <c r="BF631" s="78"/>
      <c r="BG631" s="79"/>
      <c r="BH631" s="78">
        <v>4.0869999999999997</v>
      </c>
      <c r="BI631" s="78">
        <v>0</v>
      </c>
      <c r="BJ631" s="78">
        <v>9913.7199999999993</v>
      </c>
      <c r="BK631" s="78">
        <v>1424.1569999999999</v>
      </c>
      <c r="BL631" s="78">
        <v>212.25300000000001</v>
      </c>
      <c r="BM631" s="78">
        <v>0</v>
      </c>
      <c r="BN631" s="79"/>
      <c r="BO631" s="78">
        <v>1</v>
      </c>
      <c r="BP631" s="78">
        <v>0</v>
      </c>
      <c r="BQ631" s="78">
        <v>57</v>
      </c>
      <c r="BR631" s="78">
        <v>6</v>
      </c>
      <c r="BS631" s="78">
        <v>26</v>
      </c>
      <c r="BT631" s="78">
        <v>0</v>
      </c>
      <c r="BU631"/>
      <c r="BV631" s="77">
        <v>10866.436</v>
      </c>
      <c r="BW631" s="77">
        <v>55.442</v>
      </c>
      <c r="BX631" s="77">
        <v>604.52599999999995</v>
      </c>
      <c r="BY631" s="77">
        <v>14.43</v>
      </c>
      <c r="BZ631" s="77">
        <v>8.5169999999999995</v>
      </c>
      <c r="CA631" s="77">
        <v>4.8659999999999997</v>
      </c>
      <c r="CB631" s="77">
        <v>0</v>
      </c>
      <c r="CC631" s="77">
        <v>0</v>
      </c>
      <c r="CD631" s="77">
        <v>0</v>
      </c>
    </row>
    <row r="632" spans="1:82">
      <c r="A632" s="77" t="s">
        <v>2197</v>
      </c>
      <c r="B632" s="77">
        <v>508</v>
      </c>
      <c r="C632" s="77">
        <v>15</v>
      </c>
      <c r="D632" s="77">
        <v>30</v>
      </c>
      <c r="E632" s="77">
        <v>2018</v>
      </c>
      <c r="F632" s="77" t="s">
        <v>184</v>
      </c>
      <c r="G632" s="77" t="s">
        <v>1615</v>
      </c>
      <c r="H632" s="77" t="s">
        <v>1616</v>
      </c>
      <c r="I632" s="158"/>
      <c r="J632" s="78">
        <v>10166.848743425477</v>
      </c>
      <c r="K632" s="78">
        <v>48.182613489802726</v>
      </c>
      <c r="L632" s="78">
        <v>192.63353092327557</v>
      </c>
      <c r="M632" s="78">
        <v>1036.2666070705006</v>
      </c>
      <c r="N632" s="78">
        <v>1066.3948878594842</v>
      </c>
      <c r="O632" s="78">
        <v>912.9914578405826</v>
      </c>
      <c r="P632" s="78">
        <v>847.01955126672635</v>
      </c>
      <c r="Q632" s="78">
        <v>61.137025116873403</v>
      </c>
      <c r="R632" s="78">
        <v>106.72396410581294</v>
      </c>
      <c r="S632" s="78">
        <v>136.27284859252958</v>
      </c>
      <c r="T632" s="79"/>
      <c r="U632" s="78">
        <v>272730506</v>
      </c>
      <c r="V632" s="78">
        <v>26949</v>
      </c>
      <c r="W632" s="78">
        <v>2922</v>
      </c>
      <c r="X632" s="78">
        <v>329449</v>
      </c>
      <c r="Y632" s="78">
        <v>440792</v>
      </c>
      <c r="Z632" s="78">
        <v>556321</v>
      </c>
      <c r="AA632" s="78">
        <v>177205</v>
      </c>
      <c r="AB632" s="78">
        <v>964598</v>
      </c>
      <c r="AC632" s="78">
        <v>18516219</v>
      </c>
      <c r="AD632" s="78">
        <v>136.27284859252961</v>
      </c>
      <c r="AE632" s="79"/>
      <c r="AF632" s="78">
        <v>2414160846.7897682</v>
      </c>
      <c r="AG632" s="78">
        <v>36798093.124239638</v>
      </c>
      <c r="AH632" s="78">
        <v>40404783.21457278</v>
      </c>
      <c r="AI632" s="78">
        <v>1969087102.156904</v>
      </c>
      <c r="AJ632" s="78">
        <v>2186283421.5788879</v>
      </c>
      <c r="AK632" s="78"/>
      <c r="AL632" s="78"/>
      <c r="AM632" s="78">
        <v>132777986.09023499</v>
      </c>
      <c r="AN632" s="78"/>
      <c r="AO632" s="78"/>
      <c r="AP632" s="78">
        <v>6779512232.954607</v>
      </c>
      <c r="AQ632" s="79"/>
      <c r="AR632" s="78">
        <v>25547</v>
      </c>
      <c r="AS632" s="78">
        <v>7544</v>
      </c>
      <c r="AT632" s="78">
        <v>14</v>
      </c>
      <c r="AU632" s="78">
        <v>4</v>
      </c>
      <c r="AV632" s="78">
        <v>0</v>
      </c>
      <c r="AW632" s="78">
        <v>3</v>
      </c>
      <c r="AX632" s="78"/>
      <c r="AY632" s="79"/>
      <c r="AZ632" s="78">
        <v>109628.50000000003</v>
      </c>
      <c r="BA632" s="78">
        <v>488021.2</v>
      </c>
      <c r="BB632" s="78">
        <v>120718</v>
      </c>
      <c r="BC632" s="78">
        <v>638</v>
      </c>
      <c r="BD632" s="78">
        <v>0</v>
      </c>
      <c r="BE632" s="78">
        <v>2700</v>
      </c>
      <c r="BF632" s="78"/>
      <c r="BG632" s="79"/>
      <c r="BH632" s="78">
        <v>0</v>
      </c>
      <c r="BI632" s="78">
        <v>0</v>
      </c>
      <c r="BJ632" s="78">
        <v>9731.0959999999995</v>
      </c>
      <c r="BK632" s="78">
        <v>1405.7460000000001</v>
      </c>
      <c r="BL632" s="78">
        <v>215.13800000000001</v>
      </c>
      <c r="BM632" s="78">
        <v>0</v>
      </c>
      <c r="BN632" s="79"/>
      <c r="BO632" s="78">
        <v>0</v>
      </c>
      <c r="BP632" s="78">
        <v>0</v>
      </c>
      <c r="BQ632" s="78">
        <v>57</v>
      </c>
      <c r="BR632" s="78">
        <v>5</v>
      </c>
      <c r="BS632" s="78">
        <v>29</v>
      </c>
      <c r="BT632" s="78">
        <v>0</v>
      </c>
      <c r="BU632"/>
      <c r="BV632" s="77">
        <v>10668.501</v>
      </c>
      <c r="BW632" s="77">
        <v>62.348999999999997</v>
      </c>
      <c r="BX632" s="77">
        <v>596.25400000000002</v>
      </c>
      <c r="BY632" s="77">
        <v>16.812999999999999</v>
      </c>
      <c r="BZ632" s="77">
        <v>8.0109999999999992</v>
      </c>
      <c r="CA632" s="77">
        <v>5.1999999999999998E-2</v>
      </c>
      <c r="CB632" s="77">
        <v>0</v>
      </c>
      <c r="CC632" s="77">
        <v>0</v>
      </c>
      <c r="CD632" s="77">
        <v>0</v>
      </c>
    </row>
    <row r="633" spans="1:82">
      <c r="A633" s="77" t="s">
        <v>2198</v>
      </c>
      <c r="B633" s="77">
        <v>509</v>
      </c>
      <c r="C633" s="77">
        <v>16</v>
      </c>
      <c r="D633" s="77">
        <v>30</v>
      </c>
      <c r="E633" s="77">
        <v>2019</v>
      </c>
      <c r="F633" s="77" t="s">
        <v>159</v>
      </c>
      <c r="G633" s="77" t="s">
        <v>1615</v>
      </c>
      <c r="H633" s="77" t="s">
        <v>1616</v>
      </c>
      <c r="I633" s="158"/>
      <c r="J633" s="78">
        <v>10901.180005028575</v>
      </c>
      <c r="K633" s="78">
        <v>44.146895334865434</v>
      </c>
      <c r="L633" s="78">
        <v>194.42979078668455</v>
      </c>
      <c r="M633" s="78">
        <v>1000.1848146940356</v>
      </c>
      <c r="N633" s="78">
        <v>1060.5486407640774</v>
      </c>
      <c r="O633" s="78">
        <v>889.80889771603142</v>
      </c>
      <c r="P633" s="78">
        <v>838.24199293543029</v>
      </c>
      <c r="Q633" s="78">
        <v>58.887470681593904</v>
      </c>
      <c r="R633" s="78">
        <v>113.0676126547482</v>
      </c>
      <c r="S633" s="78">
        <v>133.33324903881453</v>
      </c>
      <c r="T633" s="79"/>
      <c r="U633" s="78">
        <v>264687707</v>
      </c>
      <c r="V633" s="78">
        <v>26949</v>
      </c>
      <c r="W633" s="78">
        <v>2922</v>
      </c>
      <c r="X633" s="78">
        <v>329449</v>
      </c>
      <c r="Y633" s="78">
        <v>441385</v>
      </c>
      <c r="Z633" s="78">
        <v>557080</v>
      </c>
      <c r="AA633" s="78">
        <v>174056</v>
      </c>
      <c r="AB633" s="78">
        <v>954258</v>
      </c>
      <c r="AC633" s="78">
        <v>19938119</v>
      </c>
      <c r="AD633" s="78">
        <v>133.3332490388145</v>
      </c>
      <c r="AE633" s="79"/>
      <c r="AF633" s="78">
        <v>2432395665.8416667</v>
      </c>
      <c r="AG633" s="78">
        <v>35703620.659295514</v>
      </c>
      <c r="AH633" s="78">
        <v>44484122.042132378</v>
      </c>
      <c r="AI633" s="78">
        <v>1932073583.1235032</v>
      </c>
      <c r="AJ633" s="78">
        <v>2107191187.659255</v>
      </c>
      <c r="AK633" s="78">
        <v>0</v>
      </c>
      <c r="AL633" s="78">
        <v>0</v>
      </c>
      <c r="AM633" s="78">
        <v>129962755.94962209</v>
      </c>
      <c r="AN633" s="78">
        <v>0</v>
      </c>
      <c r="AO633" s="78">
        <v>0</v>
      </c>
      <c r="AP633" s="78">
        <v>6681810935.2754745</v>
      </c>
      <c r="AQ633" s="79"/>
      <c r="AR633" s="78">
        <v>26954</v>
      </c>
      <c r="AS633" s="78">
        <v>8263</v>
      </c>
      <c r="AT633" s="78">
        <v>16</v>
      </c>
      <c r="AU633" s="78">
        <v>4</v>
      </c>
      <c r="AV633" s="78">
        <v>0</v>
      </c>
      <c r="AW633" s="78">
        <v>4</v>
      </c>
      <c r="AX633" s="78"/>
      <c r="AY633" s="79"/>
      <c r="AZ633" s="78">
        <v>116638.60000000009</v>
      </c>
      <c r="BA633" s="78">
        <v>528198.1</v>
      </c>
      <c r="BB633" s="78">
        <v>120740.8</v>
      </c>
      <c r="BC633" s="78">
        <v>637.70000000000005</v>
      </c>
      <c r="BD633" s="78">
        <v>0</v>
      </c>
      <c r="BE633" s="78">
        <v>3060</v>
      </c>
      <c r="BF633" s="78"/>
      <c r="BG633" s="79"/>
      <c r="BH633" s="78">
        <v>0</v>
      </c>
      <c r="BI633" s="78">
        <v>0</v>
      </c>
      <c r="BJ633" s="78">
        <v>10286.632</v>
      </c>
      <c r="BK633" s="78">
        <v>938.01499999999999</v>
      </c>
      <c r="BL633" s="78">
        <v>193.96899999999999</v>
      </c>
      <c r="BM633" s="78">
        <v>0</v>
      </c>
      <c r="BN633" s="79"/>
      <c r="BO633" s="78">
        <v>0</v>
      </c>
      <c r="BP633" s="78">
        <v>0</v>
      </c>
      <c r="BQ633" s="78">
        <v>58</v>
      </c>
      <c r="BR633" s="78">
        <v>5</v>
      </c>
      <c r="BS633" s="78">
        <v>28</v>
      </c>
      <c r="BT633" s="78">
        <v>0</v>
      </c>
      <c r="BU633"/>
      <c r="BV633" s="77">
        <v>10737.16</v>
      </c>
      <c r="BW633" s="77">
        <v>34.030999999999999</v>
      </c>
      <c r="BX633" s="77">
        <v>601.30999999999995</v>
      </c>
      <c r="BY633" s="77">
        <v>40.932000000000002</v>
      </c>
      <c r="BZ633" s="77">
        <v>5.1150000000000002</v>
      </c>
      <c r="CA633" s="77">
        <v>6.8000000000000005E-2</v>
      </c>
      <c r="CB633" s="77">
        <v>0</v>
      </c>
      <c r="CC633" s="77">
        <v>0</v>
      </c>
      <c r="CD633" s="77">
        <v>0</v>
      </c>
    </row>
    <row r="634" spans="1:82">
      <c r="A634" s="77" t="s">
        <v>2199</v>
      </c>
      <c r="B634" s="77">
        <v>510</v>
      </c>
      <c r="C634" s="77">
        <v>17</v>
      </c>
      <c r="D634" s="77">
        <v>30</v>
      </c>
      <c r="E634" s="77">
        <v>2020</v>
      </c>
      <c r="F634" s="77" t="s">
        <v>160</v>
      </c>
      <c r="G634" s="1029" t="s">
        <v>1615</v>
      </c>
      <c r="H634" s="77" t="s">
        <v>1616</v>
      </c>
      <c r="I634" s="158"/>
      <c r="J634" s="78">
        <v>7790.5095151192936</v>
      </c>
      <c r="K634" s="78">
        <v>49.725992173407697</v>
      </c>
      <c r="L634" s="78">
        <v>237.85067045081169</v>
      </c>
      <c r="M634" s="78">
        <v>952.00681757701375</v>
      </c>
      <c r="N634" s="78">
        <v>946.5564875824133</v>
      </c>
      <c r="O634" s="78">
        <v>781.48204052321626</v>
      </c>
      <c r="P634" s="78">
        <v>790.2084092586415</v>
      </c>
      <c r="Q634" s="78">
        <v>55.703143431129497</v>
      </c>
      <c r="R634" s="78">
        <v>110.50961692381613</v>
      </c>
      <c r="S634" s="78">
        <v>124.80573719068219</v>
      </c>
      <c r="T634" s="79"/>
      <c r="U634" s="78">
        <v>238345728</v>
      </c>
      <c r="V634" s="78">
        <v>25055</v>
      </c>
      <c r="W634" s="78">
        <v>3766</v>
      </c>
      <c r="X634" s="78">
        <v>331614</v>
      </c>
      <c r="Y634" s="78">
        <v>442178</v>
      </c>
      <c r="Z634" s="78">
        <v>558426</v>
      </c>
      <c r="AA634" s="78">
        <v>174402</v>
      </c>
      <c r="AB634" s="78">
        <v>944750</v>
      </c>
      <c r="AC634" s="78">
        <v>19590013.999999996</v>
      </c>
      <c r="AD634" s="78">
        <v>124.80573719068219</v>
      </c>
      <c r="AE634" s="79"/>
      <c r="AF634" s="78">
        <v>2147164015.7230749</v>
      </c>
      <c r="AG634" s="78">
        <v>36718753.045161799</v>
      </c>
      <c r="AH634" s="78">
        <v>58499388.180320382</v>
      </c>
      <c r="AI634" s="78">
        <v>1791853843.2488239</v>
      </c>
      <c r="AJ634" s="78">
        <v>1881369552.4723921</v>
      </c>
      <c r="AK634" s="78">
        <v>0</v>
      </c>
      <c r="AL634" s="78">
        <v>0</v>
      </c>
      <c r="AM634" s="78">
        <v>123300371.39142372</v>
      </c>
      <c r="AN634" s="78">
        <v>0</v>
      </c>
      <c r="AO634" s="78">
        <v>0</v>
      </c>
      <c r="AP634" s="78">
        <v>6038905924.0611973</v>
      </c>
      <c r="AQ634" s="79"/>
      <c r="AR634" s="78">
        <v>28337</v>
      </c>
      <c r="AS634" s="78">
        <v>8734</v>
      </c>
      <c r="AT634" s="78">
        <v>16</v>
      </c>
      <c r="AU634" s="78">
        <v>4</v>
      </c>
      <c r="AV634" s="78">
        <v>0</v>
      </c>
      <c r="AW634" s="78">
        <v>6</v>
      </c>
      <c r="AX634" s="78"/>
      <c r="AY634" s="79"/>
      <c r="AZ634" s="78">
        <v>124387.2000000002</v>
      </c>
      <c r="BA634" s="78">
        <v>595912.6</v>
      </c>
      <c r="BB634" s="78">
        <v>120740.8</v>
      </c>
      <c r="BC634" s="78">
        <v>637.70000000000005</v>
      </c>
      <c r="BD634" s="78">
        <v>0</v>
      </c>
      <c r="BE634" s="78">
        <v>9900</v>
      </c>
      <c r="BF634" s="78"/>
      <c r="BG634" s="79"/>
      <c r="BH634" s="78">
        <v>0</v>
      </c>
      <c r="BI634" s="78">
        <v>0</v>
      </c>
      <c r="BJ634" s="78">
        <v>6930.1289999999999</v>
      </c>
      <c r="BK634" s="78">
        <v>1295.0450000000001</v>
      </c>
      <c r="BL634" s="78">
        <v>168.93099999999998</v>
      </c>
      <c r="BM634" s="78">
        <v>0</v>
      </c>
      <c r="BN634" s="79"/>
      <c r="BO634" s="78">
        <v>0</v>
      </c>
      <c r="BP634" s="78">
        <v>0</v>
      </c>
      <c r="BQ634" s="78">
        <v>57</v>
      </c>
      <c r="BR634" s="78">
        <v>5</v>
      </c>
      <c r="BS634" s="78">
        <v>27</v>
      </c>
      <c r="BT634" s="78">
        <v>0</v>
      </c>
      <c r="BU634"/>
      <c r="BV634" s="77">
        <v>7894.18</v>
      </c>
      <c r="BW634" s="77">
        <v>74.323999999999998</v>
      </c>
      <c r="BX634" s="77">
        <v>406.31099999999998</v>
      </c>
      <c r="BY634" s="77">
        <v>13.326000000000001</v>
      </c>
      <c r="BZ634" s="77">
        <v>5.9349999999999996</v>
      </c>
      <c r="CA634" s="77">
        <v>0.01</v>
      </c>
      <c r="CB634" s="77">
        <v>0</v>
      </c>
      <c r="CC634" s="77">
        <v>1.9E-2</v>
      </c>
      <c r="CD634" s="77">
        <v>0</v>
      </c>
    </row>
    <row r="635" spans="1:82">
      <c r="A635" s="77" t="s">
        <v>2200</v>
      </c>
      <c r="B635" s="77">
        <v>510</v>
      </c>
      <c r="C635" s="77">
        <v>18</v>
      </c>
      <c r="D635" s="77">
        <v>30</v>
      </c>
      <c r="E635" s="77">
        <v>2021</v>
      </c>
      <c r="F635" s="77" t="s">
        <v>161</v>
      </c>
      <c r="G635" s="1029" t="s">
        <v>1615</v>
      </c>
      <c r="H635" s="77" t="s">
        <v>1616</v>
      </c>
      <c r="I635" s="158"/>
      <c r="J635" s="78">
        <v>7245.168186513928</v>
      </c>
      <c r="K635" s="78">
        <v>51.047038895260577</v>
      </c>
      <c r="L635" s="78">
        <v>191.0997278105078</v>
      </c>
      <c r="M635" s="78">
        <v>928.65700899610067</v>
      </c>
      <c r="N635" s="78">
        <v>934.57882199332425</v>
      </c>
      <c r="O635" s="78">
        <v>757.98180681000986</v>
      </c>
      <c r="P635" s="78">
        <v>810.09926346961959</v>
      </c>
      <c r="Q635" s="78">
        <v>54.5968499336241</v>
      </c>
      <c r="R635" s="78">
        <v>115.33951679464147</v>
      </c>
      <c r="S635" s="78">
        <v>138.84264519458782</v>
      </c>
      <c r="T635" s="79"/>
      <c r="U635" s="78">
        <v>240206425</v>
      </c>
      <c r="V635" s="78">
        <v>25055</v>
      </c>
      <c r="W635" s="78">
        <v>3766</v>
      </c>
      <c r="X635" s="78">
        <v>331614</v>
      </c>
      <c r="Y635" s="78">
        <v>442544</v>
      </c>
      <c r="Z635" s="78">
        <v>557694</v>
      </c>
      <c r="AA635" s="78">
        <v>174342</v>
      </c>
      <c r="AB635" s="78">
        <v>935084</v>
      </c>
      <c r="AC635" s="78">
        <v>19835220.999999996</v>
      </c>
      <c r="AD635" s="78">
        <v>138.84264519458782</v>
      </c>
      <c r="AE635" s="79"/>
      <c r="AF635" s="78">
        <v>1903561297.1787789</v>
      </c>
      <c r="AG635" s="78">
        <v>39244534.819786906</v>
      </c>
      <c r="AH635" s="78">
        <v>45442367.377059959</v>
      </c>
      <c r="AI635" s="78">
        <v>2029203298.780314</v>
      </c>
      <c r="AJ635" s="78">
        <v>2138513289.8011179</v>
      </c>
      <c r="AK635" s="78">
        <v>0</v>
      </c>
      <c r="AL635" s="78">
        <v>0</v>
      </c>
      <c r="AM635" s="78">
        <v>122742761.26687157</v>
      </c>
      <c r="AN635" s="78">
        <v>0</v>
      </c>
      <c r="AO635" s="78">
        <v>0</v>
      </c>
      <c r="AP635" s="78">
        <v>6278707549.2239294</v>
      </c>
      <c r="AQ635" s="79"/>
      <c r="AR635" s="78">
        <v>29749</v>
      </c>
      <c r="AS635" s="78">
        <v>8975</v>
      </c>
      <c r="AT635" s="78">
        <v>17</v>
      </c>
      <c r="AU635" s="78">
        <v>6</v>
      </c>
      <c r="AV635" s="78">
        <v>0</v>
      </c>
      <c r="AW635" s="78">
        <v>8</v>
      </c>
      <c r="AX635" s="78"/>
      <c r="AY635" s="79"/>
      <c r="AZ635" s="78">
        <v>132960.2999999997</v>
      </c>
      <c r="BA635" s="78">
        <v>610677.60000000149</v>
      </c>
      <c r="BB635" s="78">
        <v>169040.8</v>
      </c>
      <c r="BC635" s="78">
        <v>707.4</v>
      </c>
      <c r="BD635" s="78">
        <v>0</v>
      </c>
      <c r="BE635" s="78">
        <v>29664</v>
      </c>
      <c r="BF635" s="78"/>
      <c r="BG635" s="79"/>
      <c r="BH635" s="78">
        <v>0</v>
      </c>
      <c r="BI635" s="78">
        <v>0</v>
      </c>
      <c r="BJ635" s="78">
        <v>7079.7470000000003</v>
      </c>
      <c r="BK635" s="78">
        <v>1129.3900000000001</v>
      </c>
      <c r="BL635" s="78">
        <v>189.06400000000002</v>
      </c>
      <c r="BM635" s="78">
        <v>0</v>
      </c>
      <c r="BN635" s="79"/>
      <c r="BO635" s="78">
        <v>0</v>
      </c>
      <c r="BP635" s="78">
        <v>0</v>
      </c>
      <c r="BQ635" s="78">
        <v>58</v>
      </c>
      <c r="BR635" s="78">
        <v>5</v>
      </c>
      <c r="BS635" s="78">
        <v>27</v>
      </c>
      <c r="BT635" s="78">
        <v>0</v>
      </c>
      <c r="BU635"/>
      <c r="BV635" s="77">
        <v>7874.375</v>
      </c>
      <c r="BW635" s="77">
        <v>43.972000000000001</v>
      </c>
      <c r="BX635" s="77">
        <v>464.75400000000002</v>
      </c>
      <c r="BY635" s="77">
        <v>12.692</v>
      </c>
      <c r="BZ635" s="77">
        <v>2.3490000000000002</v>
      </c>
      <c r="CA635" s="77">
        <v>0.04</v>
      </c>
      <c r="CB635" s="77">
        <v>0</v>
      </c>
      <c r="CC635" s="77">
        <v>1.9E-2</v>
      </c>
      <c r="CD635" s="77">
        <v>0</v>
      </c>
    </row>
    <row r="636" spans="1:82">
      <c r="A636" s="77" t="s">
        <v>2201</v>
      </c>
      <c r="B636" s="77">
        <v>510</v>
      </c>
      <c r="C636" s="77">
        <v>19</v>
      </c>
      <c r="D636" s="77">
        <v>30</v>
      </c>
      <c r="E636" s="77">
        <v>2022</v>
      </c>
      <c r="F636" s="77" t="s">
        <v>162</v>
      </c>
      <c r="G636" s="77" t="s">
        <v>1615</v>
      </c>
      <c r="H636" s="77" t="s">
        <v>1616</v>
      </c>
      <c r="I636" s="158"/>
      <c r="J636" s="78">
        <v>7680.3086349944906</v>
      </c>
      <c r="K636" s="78">
        <v>47.702224720891763</v>
      </c>
      <c r="L636" s="78">
        <v>171.68824031308964</v>
      </c>
      <c r="M636" s="78">
        <v>1055.4552774187114</v>
      </c>
      <c r="N636" s="78">
        <v>1202.9699395225491</v>
      </c>
      <c r="O636" s="78">
        <v>797.86654562979447</v>
      </c>
      <c r="P636" s="78">
        <v>799.62405657420152</v>
      </c>
      <c r="Q636" s="78">
        <v>54.423344432681688</v>
      </c>
      <c r="R636" s="78">
        <v>115.0676640118587</v>
      </c>
      <c r="S636" s="78">
        <v>123.14936634933163</v>
      </c>
      <c r="T636" s="79"/>
      <c r="U636" s="78">
        <v>303597063</v>
      </c>
      <c r="V636" s="78">
        <v>25055</v>
      </c>
      <c r="W636" s="78">
        <v>3766</v>
      </c>
      <c r="X636" s="78">
        <v>331614</v>
      </c>
      <c r="Y636" s="78">
        <v>443470</v>
      </c>
      <c r="Z636" s="78">
        <v>557751</v>
      </c>
      <c r="AA636" s="78">
        <v>174711</v>
      </c>
      <c r="AB636" s="78">
        <v>924469</v>
      </c>
      <c r="AC636" s="78">
        <v>20037001.999999996</v>
      </c>
      <c r="AD636" s="78">
        <v>123.14936634933163</v>
      </c>
      <c r="AE636" s="79"/>
      <c r="AF636" s="78">
        <v>2369949347.2426219</v>
      </c>
      <c r="AG636" s="78">
        <v>38351067.355869994</v>
      </c>
      <c r="AH636" s="78">
        <v>49195817.855917074</v>
      </c>
      <c r="AI636" s="78">
        <v>1968557288.5258451</v>
      </c>
      <c r="AJ636" s="78">
        <v>2470242318.9437819</v>
      </c>
      <c r="AK636" s="78">
        <v>0</v>
      </c>
      <c r="AL636" s="78">
        <v>0</v>
      </c>
      <c r="AM636" s="78">
        <v>119374180.73325171</v>
      </c>
      <c r="AN636" s="78">
        <v>0</v>
      </c>
      <c r="AO636" s="78">
        <v>0</v>
      </c>
      <c r="AP636" s="78">
        <v>7015670020.6572876</v>
      </c>
      <c r="AQ636" s="79"/>
      <c r="AR636" s="78">
        <v>31516</v>
      </c>
      <c r="AS636" s="78">
        <v>9101</v>
      </c>
      <c r="AT636" s="78">
        <v>17</v>
      </c>
      <c r="AU636" s="78">
        <v>6</v>
      </c>
      <c r="AV636" s="78">
        <v>0</v>
      </c>
      <c r="AW636" s="78">
        <v>9</v>
      </c>
      <c r="AX636" s="78"/>
      <c r="AY636" s="79"/>
      <c r="AZ636" s="78">
        <v>143542.19999999728</v>
      </c>
      <c r="BA636" s="78">
        <v>709620.4999999993</v>
      </c>
      <c r="BB636" s="78">
        <v>169040.8</v>
      </c>
      <c r="BC636" s="78">
        <v>707.4</v>
      </c>
      <c r="BD636" s="78">
        <v>0</v>
      </c>
      <c r="BE636" s="78">
        <v>30864</v>
      </c>
      <c r="BF636" s="78"/>
      <c r="BG636" s="79"/>
      <c r="BH636" s="78"/>
      <c r="BI636" s="78"/>
      <c r="BJ636" s="78"/>
      <c r="BK636" s="78"/>
      <c r="BL636" s="78"/>
      <c r="BM636" s="78"/>
      <c r="BN636" s="79"/>
      <c r="BO636" s="78"/>
      <c r="BP636" s="78"/>
      <c r="BQ636" s="78"/>
      <c r="BR636" s="78"/>
      <c r="BS636" s="78"/>
      <c r="BT636" s="78"/>
      <c r="BU636"/>
      <c r="BV636" s="77"/>
      <c r="BW636" s="77"/>
      <c r="BX636" s="77"/>
      <c r="BY636" s="77"/>
      <c r="BZ636" s="77"/>
      <c r="CA636" s="77"/>
      <c r="CB636" s="77"/>
      <c r="CC636" s="77"/>
      <c r="CD636" s="77"/>
    </row>
    <row r="637" spans="1:82">
      <c r="A637" s="77" t="s">
        <v>2555</v>
      </c>
      <c r="B637" s="77">
        <v>510</v>
      </c>
      <c r="C637" s="77">
        <v>20</v>
      </c>
      <c r="D637" s="77">
        <v>30</v>
      </c>
      <c r="E637" s="77">
        <v>2023</v>
      </c>
      <c r="F637" s="77" t="s">
        <v>2526</v>
      </c>
      <c r="G637" s="77" t="s">
        <v>1615</v>
      </c>
      <c r="H637" s="77" t="s">
        <v>1616</v>
      </c>
      <c r="I637" s="158"/>
      <c r="J637" s="78"/>
      <c r="K637" s="78"/>
      <c r="L637" s="78"/>
      <c r="M637" s="78"/>
      <c r="N637" s="78"/>
      <c r="O637" s="78"/>
      <c r="P637" s="78"/>
      <c r="Q637" s="78"/>
      <c r="R637" s="78"/>
      <c r="S637" s="78"/>
      <c r="T637" s="79"/>
      <c r="U637" s="78"/>
      <c r="V637" s="78"/>
      <c r="W637" s="78"/>
      <c r="X637" s="78"/>
      <c r="Y637" s="78"/>
      <c r="Z637" s="78"/>
      <c r="AA637" s="78"/>
      <c r="AB637" s="78"/>
      <c r="AC637" s="78"/>
      <c r="AD637" s="78"/>
      <c r="AE637" s="79"/>
      <c r="AF637" s="78"/>
      <c r="AG637" s="78"/>
      <c r="AH637" s="78"/>
      <c r="AI637" s="78"/>
      <c r="AJ637" s="78"/>
      <c r="AK637" s="78"/>
      <c r="AL637" s="78"/>
      <c r="AM637" s="78"/>
      <c r="AN637" s="78"/>
      <c r="AO637" s="78"/>
      <c r="AP637" s="78"/>
      <c r="AQ637" s="79"/>
      <c r="AR637" s="78">
        <v>33121</v>
      </c>
      <c r="AS637" s="78">
        <v>9179</v>
      </c>
      <c r="AT637" s="78">
        <v>17</v>
      </c>
      <c r="AU637" s="78">
        <v>6</v>
      </c>
      <c r="AV637" s="78">
        <v>0</v>
      </c>
      <c r="AW637" s="78">
        <v>10</v>
      </c>
      <c r="AX637" s="78"/>
      <c r="AY637" s="79"/>
      <c r="AZ637" s="78">
        <v>152514.89999999458</v>
      </c>
      <c r="BA637" s="78">
        <v>724476.49999999953</v>
      </c>
      <c r="BB637" s="78">
        <v>169040.8</v>
      </c>
      <c r="BC637" s="78">
        <v>707.4</v>
      </c>
      <c r="BD637" s="78">
        <v>0</v>
      </c>
      <c r="BE637" s="78">
        <v>30913</v>
      </c>
      <c r="BF637" s="78"/>
      <c r="BG637" s="79"/>
      <c r="BH637" s="78"/>
      <c r="BI637" s="78"/>
      <c r="BJ637" s="78"/>
      <c r="BK637" s="78"/>
      <c r="BL637" s="78"/>
      <c r="BM637" s="78"/>
      <c r="BN637" s="79"/>
      <c r="BO637" s="78"/>
      <c r="BP637" s="78"/>
      <c r="BQ637" s="78"/>
      <c r="BR637" s="78"/>
      <c r="BS637" s="78"/>
      <c r="BT637" s="78"/>
      <c r="BU637"/>
      <c r="BV637" s="77"/>
      <c r="BW637" s="77"/>
      <c r="BX637" s="77"/>
      <c r="BY637" s="77"/>
      <c r="BZ637" s="77"/>
      <c r="CA637" s="77"/>
      <c r="CB637" s="77"/>
      <c r="CC637" s="77"/>
      <c r="CD637" s="77"/>
    </row>
    <row r="638" spans="1:82">
      <c r="A638" s="77" t="s">
        <v>2617</v>
      </c>
      <c r="B638" s="77">
        <v>510</v>
      </c>
      <c r="C638" s="77">
        <v>21</v>
      </c>
      <c r="D638" s="77">
        <v>30</v>
      </c>
      <c r="E638" s="77">
        <v>2024</v>
      </c>
      <c r="F638" s="77" t="s">
        <v>2588</v>
      </c>
      <c r="G638" s="77" t="s">
        <v>1615</v>
      </c>
      <c r="H638" s="77" t="s">
        <v>1616</v>
      </c>
      <c r="I638" s="158"/>
      <c r="J638" s="78"/>
      <c r="K638" s="78"/>
      <c r="L638" s="78"/>
      <c r="M638" s="78"/>
      <c r="N638" s="78"/>
      <c r="O638" s="78"/>
      <c r="P638" s="78"/>
      <c r="Q638" s="78"/>
      <c r="R638" s="78"/>
      <c r="S638" s="78"/>
      <c r="T638" s="79"/>
      <c r="U638" s="78"/>
      <c r="V638" s="78"/>
      <c r="W638" s="78"/>
      <c r="X638" s="78"/>
      <c r="Y638" s="78"/>
      <c r="Z638" s="78"/>
      <c r="AA638" s="78"/>
      <c r="AB638" s="78"/>
      <c r="AC638" s="78"/>
      <c r="AD638" s="78"/>
      <c r="AE638" s="79"/>
      <c r="AF638" s="78"/>
      <c r="AG638" s="78"/>
      <c r="AH638" s="78"/>
      <c r="AI638" s="78"/>
      <c r="AJ638" s="78"/>
      <c r="AK638" s="78"/>
      <c r="AL638" s="78"/>
      <c r="AM638" s="78"/>
      <c r="AN638" s="78"/>
      <c r="AO638" s="78"/>
      <c r="AP638" s="78"/>
      <c r="AQ638" s="79"/>
      <c r="AR638" s="78"/>
      <c r="AS638" s="78"/>
      <c r="AT638" s="78"/>
      <c r="AU638" s="78"/>
      <c r="AV638" s="78"/>
      <c r="AW638" s="78"/>
      <c r="AX638" s="78"/>
      <c r="AY638" s="79"/>
      <c r="AZ638" s="78"/>
      <c r="BA638" s="78"/>
      <c r="BB638" s="78"/>
      <c r="BC638" s="78"/>
      <c r="BD638" s="78"/>
      <c r="BE638" s="78"/>
      <c r="BF638" s="78"/>
      <c r="BG638" s="79"/>
      <c r="BH638" s="78"/>
      <c r="BI638" s="78"/>
      <c r="BJ638" s="78"/>
      <c r="BK638" s="78"/>
      <c r="BL638" s="78"/>
      <c r="BM638" s="78"/>
      <c r="BN638" s="79"/>
      <c r="BO638" s="78"/>
      <c r="BP638" s="78"/>
      <c r="BQ638" s="78"/>
      <c r="BR638" s="78"/>
      <c r="BS638" s="78"/>
      <c r="BT638" s="78"/>
      <c r="BU638"/>
      <c r="BV638" s="77"/>
      <c r="BW638" s="77"/>
      <c r="BX638" s="77"/>
      <c r="BY638" s="77"/>
      <c r="BZ638" s="77"/>
      <c r="CA638" s="77"/>
      <c r="CB638" s="77"/>
      <c r="CC638" s="77"/>
      <c r="CD638" s="77"/>
    </row>
    <row r="639" spans="1:82">
      <c r="A639" s="77" t="s">
        <v>2202</v>
      </c>
      <c r="B639" s="77">
        <v>511</v>
      </c>
      <c r="C639" s="77">
        <v>1</v>
      </c>
      <c r="D639" s="77">
        <v>31</v>
      </c>
      <c r="E639" s="77">
        <v>1990</v>
      </c>
      <c r="F639" s="77" t="s">
        <v>788</v>
      </c>
      <c r="G639" s="77" t="s">
        <v>1617</v>
      </c>
      <c r="H639" s="77" t="s">
        <v>1618</v>
      </c>
      <c r="I639" s="158"/>
      <c r="J639" s="78">
        <v>1084.3941026633299</v>
      </c>
      <c r="K639" s="78">
        <v>104.483358757979</v>
      </c>
      <c r="L639" s="78">
        <v>328.05128554569637</v>
      </c>
      <c r="M639" s="78">
        <v>564.62479576745386</v>
      </c>
      <c r="N639" s="78">
        <v>722.59743765109556</v>
      </c>
      <c r="O639" s="78">
        <v>416.86633910190278</v>
      </c>
      <c r="P639" s="78">
        <v>658.39248837815489</v>
      </c>
      <c r="Q639" s="78">
        <v>37.921836831057703</v>
      </c>
      <c r="R639" s="78">
        <v>12.09305850889152</v>
      </c>
      <c r="S639" s="78">
        <v>47.614579999999997</v>
      </c>
      <c r="T639" s="79"/>
      <c r="U639" s="78">
        <v>101077384</v>
      </c>
      <c r="V639" s="78">
        <v>28081</v>
      </c>
      <c r="W639" s="78">
        <v>3115</v>
      </c>
      <c r="X639" s="78">
        <v>181019</v>
      </c>
      <c r="Y639" s="78">
        <v>179829</v>
      </c>
      <c r="Z639" s="78">
        <v>171462</v>
      </c>
      <c r="AA639" s="78">
        <v>159865</v>
      </c>
      <c r="AB639" s="78">
        <v>615722</v>
      </c>
      <c r="AC639" s="78">
        <v>2094539.5</v>
      </c>
      <c r="AD639" s="78">
        <v>47.614579999999997</v>
      </c>
      <c r="AE639" s="79"/>
      <c r="AF639" s="78"/>
      <c r="AG639" s="78"/>
      <c r="AH639" s="78"/>
      <c r="AI639" s="78"/>
      <c r="AJ639" s="78"/>
      <c r="AK639" s="78"/>
      <c r="AL639" s="78"/>
      <c r="AM639" s="78"/>
      <c r="AN639" s="78"/>
      <c r="AO639" s="78"/>
      <c r="AP639" s="78"/>
      <c r="AQ639" s="79"/>
      <c r="AR639" s="78"/>
      <c r="AS639" s="78"/>
      <c r="AT639" s="78"/>
      <c r="AU639" s="78"/>
      <c r="AV639" s="78"/>
      <c r="AW639" s="78"/>
      <c r="AX639" s="78"/>
      <c r="AY639" s="79"/>
      <c r="AZ639" s="78"/>
      <c r="BA639" s="78"/>
      <c r="BB639" s="78"/>
      <c r="BC639" s="78"/>
      <c r="BD639" s="78"/>
      <c r="BE639" s="78"/>
      <c r="BF639" s="78"/>
      <c r="BG639" s="79"/>
      <c r="BH639" s="78" t="s">
        <v>789</v>
      </c>
      <c r="BI639" s="78" t="s">
        <v>789</v>
      </c>
      <c r="BJ639" s="78" t="s">
        <v>789</v>
      </c>
      <c r="BK639" s="78" t="s">
        <v>789</v>
      </c>
      <c r="BL639" s="78" t="s">
        <v>789</v>
      </c>
      <c r="BM639" s="78" t="s">
        <v>789</v>
      </c>
      <c r="BN639" s="79"/>
      <c r="BO639" s="78" t="s">
        <v>789</v>
      </c>
      <c r="BP639" s="78" t="s">
        <v>789</v>
      </c>
      <c r="BQ639" s="78" t="s">
        <v>789</v>
      </c>
      <c r="BR639" s="78" t="s">
        <v>789</v>
      </c>
      <c r="BS639" s="78" t="s">
        <v>789</v>
      </c>
      <c r="BT639" s="78" t="s">
        <v>789</v>
      </c>
      <c r="BU639"/>
      <c r="BV639" s="77"/>
      <c r="BW639" s="77"/>
      <c r="BX639" s="77"/>
      <c r="BY639" s="77"/>
      <c r="BZ639" s="77"/>
      <c r="CA639" s="77"/>
      <c r="CB639" s="77"/>
      <c r="CC639" s="77"/>
      <c r="CD639" s="77"/>
    </row>
    <row r="640" spans="1:82">
      <c r="A640" s="77" t="s">
        <v>2203</v>
      </c>
      <c r="B640" s="77">
        <v>512</v>
      </c>
      <c r="C640" s="77">
        <v>2</v>
      </c>
      <c r="D640" s="77">
        <v>31</v>
      </c>
      <c r="E640" s="77">
        <v>2005</v>
      </c>
      <c r="F640" s="77" t="s">
        <v>790</v>
      </c>
      <c r="G640" s="77" t="s">
        <v>1617</v>
      </c>
      <c r="H640" s="77" t="s">
        <v>1618</v>
      </c>
      <c r="I640" s="158"/>
      <c r="J640" s="78">
        <v>1104.459069829438</v>
      </c>
      <c r="K640" s="78">
        <v>71.926657017429108</v>
      </c>
      <c r="L640" s="78">
        <v>262.44235507304188</v>
      </c>
      <c r="M640" s="78">
        <v>1141.181580954594</v>
      </c>
      <c r="N640" s="78">
        <v>1299.543730445939</v>
      </c>
      <c r="O640" s="78">
        <v>673.71401161725123</v>
      </c>
      <c r="P640" s="78">
        <v>648.92388239427601</v>
      </c>
      <c r="Q640" s="78">
        <v>35.963302147242999</v>
      </c>
      <c r="R640" s="78">
        <v>12.47560541960625</v>
      </c>
      <c r="S640" s="78">
        <v>52.902835613999997</v>
      </c>
      <c r="T640" s="79"/>
      <c r="U640" s="78">
        <v>106823192</v>
      </c>
      <c r="V640" s="78">
        <v>25403</v>
      </c>
      <c r="W640" s="78">
        <v>2316</v>
      </c>
      <c r="X640" s="78">
        <v>157889</v>
      </c>
      <c r="Y640" s="78">
        <v>221162</v>
      </c>
      <c r="Z640" s="78">
        <v>320665</v>
      </c>
      <c r="AA640" s="78">
        <v>129045</v>
      </c>
      <c r="AB640" s="78">
        <v>610434</v>
      </c>
      <c r="AC640" s="78">
        <v>2206052.5</v>
      </c>
      <c r="AD640" s="78">
        <v>52.902835613999997</v>
      </c>
      <c r="AE640" s="79"/>
      <c r="AF640" s="78"/>
      <c r="AG640" s="78"/>
      <c r="AH640" s="78"/>
      <c r="AI640" s="78"/>
      <c r="AJ640" s="78"/>
      <c r="AK640" s="78"/>
      <c r="AL640" s="78"/>
      <c r="AM640" s="78"/>
      <c r="AN640" s="78"/>
      <c r="AO640" s="78"/>
      <c r="AP640" s="78"/>
      <c r="AQ640" s="79"/>
      <c r="AR640" s="78"/>
      <c r="AS640" s="78"/>
      <c r="AT640" s="78"/>
      <c r="AU640" s="78"/>
      <c r="AV640" s="78"/>
      <c r="AW640" s="78"/>
      <c r="AX640" s="78"/>
      <c r="AY640" s="79"/>
      <c r="AZ640" s="78"/>
      <c r="BA640" s="78"/>
      <c r="BB640" s="78"/>
      <c r="BC640" s="78"/>
      <c r="BD640" s="78"/>
      <c r="BE640" s="78"/>
      <c r="BF640" s="78"/>
      <c r="BG640" s="79"/>
      <c r="BH640" s="78" t="s">
        <v>789</v>
      </c>
      <c r="BI640" s="78" t="s">
        <v>789</v>
      </c>
      <c r="BJ640" s="78" t="s">
        <v>789</v>
      </c>
      <c r="BK640" s="78" t="s">
        <v>789</v>
      </c>
      <c r="BL640" s="78" t="s">
        <v>789</v>
      </c>
      <c r="BM640" s="78" t="s">
        <v>789</v>
      </c>
      <c r="BN640" s="79"/>
      <c r="BO640" s="78" t="s">
        <v>789</v>
      </c>
      <c r="BP640" s="78" t="s">
        <v>789</v>
      </c>
      <c r="BQ640" s="78" t="s">
        <v>789</v>
      </c>
      <c r="BR640" s="78" t="s">
        <v>789</v>
      </c>
      <c r="BS640" s="78" t="s">
        <v>789</v>
      </c>
      <c r="BT640" s="78" t="s">
        <v>789</v>
      </c>
      <c r="BU640"/>
      <c r="BV640" s="77"/>
      <c r="BW640" s="77"/>
      <c r="BX640" s="77"/>
      <c r="BY640" s="77"/>
      <c r="BZ640" s="77"/>
      <c r="CA640" s="77"/>
      <c r="CB640" s="77"/>
      <c r="CC640" s="77"/>
      <c r="CD640" s="77"/>
    </row>
    <row r="641" spans="1:82">
      <c r="A641" s="77" t="s">
        <v>2204</v>
      </c>
      <c r="B641" s="77">
        <v>513</v>
      </c>
      <c r="C641" s="77">
        <v>3</v>
      </c>
      <c r="D641" s="77">
        <v>31</v>
      </c>
      <c r="E641" s="77">
        <v>2006</v>
      </c>
      <c r="F641" s="77" t="s">
        <v>791</v>
      </c>
      <c r="G641" s="77" t="s">
        <v>1617</v>
      </c>
      <c r="H641" s="77" t="s">
        <v>1618</v>
      </c>
      <c r="I641" s="158"/>
      <c r="J641" s="78" t="s">
        <v>789</v>
      </c>
      <c r="K641" s="78" t="s">
        <v>789</v>
      </c>
      <c r="L641" s="78" t="s">
        <v>789</v>
      </c>
      <c r="M641" s="78" t="s">
        <v>789</v>
      </c>
      <c r="N641" s="78" t="s">
        <v>789</v>
      </c>
      <c r="O641" s="78" t="s">
        <v>789</v>
      </c>
      <c r="P641" s="78" t="s">
        <v>789</v>
      </c>
      <c r="Q641" s="78" t="s">
        <v>789</v>
      </c>
      <c r="R641" s="78" t="s">
        <v>789</v>
      </c>
      <c r="S641" s="78" t="s">
        <v>789</v>
      </c>
      <c r="T641" s="79"/>
      <c r="U641" s="78" t="s">
        <v>789</v>
      </c>
      <c r="V641" s="78" t="s">
        <v>789</v>
      </c>
      <c r="W641" s="78" t="s">
        <v>789</v>
      </c>
      <c r="X641" s="78" t="s">
        <v>789</v>
      </c>
      <c r="Y641" s="78" t="s">
        <v>789</v>
      </c>
      <c r="Z641" s="78" t="s">
        <v>789</v>
      </c>
      <c r="AA641" s="78" t="s">
        <v>789</v>
      </c>
      <c r="AB641" s="78" t="s">
        <v>789</v>
      </c>
      <c r="AC641" s="78" t="s">
        <v>789</v>
      </c>
      <c r="AD641" s="78" t="s">
        <v>789</v>
      </c>
      <c r="AE641" s="79"/>
      <c r="AF641" s="78" t="s">
        <v>789</v>
      </c>
      <c r="AG641" s="78" t="s">
        <v>789</v>
      </c>
      <c r="AH641" s="78" t="s">
        <v>789</v>
      </c>
      <c r="AI641" s="78" t="s">
        <v>789</v>
      </c>
      <c r="AJ641" s="78" t="s">
        <v>789</v>
      </c>
      <c r="AK641" s="78" t="s">
        <v>789</v>
      </c>
      <c r="AL641" s="78" t="s">
        <v>789</v>
      </c>
      <c r="AM641" s="78" t="s">
        <v>789</v>
      </c>
      <c r="AN641" s="78" t="s">
        <v>789</v>
      </c>
      <c r="AO641" s="78" t="s">
        <v>789</v>
      </c>
      <c r="AP641" s="78"/>
      <c r="AQ641" s="79"/>
      <c r="AR641" s="78" t="s">
        <v>789</v>
      </c>
      <c r="AS641" s="78" t="s">
        <v>789</v>
      </c>
      <c r="AT641" s="78" t="s">
        <v>789</v>
      </c>
      <c r="AU641" s="78" t="s">
        <v>789</v>
      </c>
      <c r="AV641" s="78" t="s">
        <v>789</v>
      </c>
      <c r="AW641" s="78" t="s">
        <v>789</v>
      </c>
      <c r="AX641" s="78" t="s">
        <v>789</v>
      </c>
      <c r="AY641" s="79"/>
      <c r="AZ641" s="78" t="s">
        <v>789</v>
      </c>
      <c r="BA641" s="78" t="s">
        <v>789</v>
      </c>
      <c r="BB641" s="78" t="s">
        <v>789</v>
      </c>
      <c r="BC641" s="78" t="s">
        <v>789</v>
      </c>
      <c r="BD641" s="78" t="s">
        <v>789</v>
      </c>
      <c r="BE641" s="78" t="s">
        <v>789</v>
      </c>
      <c r="BF641" s="78" t="s">
        <v>789</v>
      </c>
      <c r="BG641" s="79"/>
      <c r="BH641" s="78" t="s">
        <v>789</v>
      </c>
      <c r="BI641" s="78" t="s">
        <v>789</v>
      </c>
      <c r="BJ641" s="78" t="s">
        <v>789</v>
      </c>
      <c r="BK641" s="78" t="s">
        <v>789</v>
      </c>
      <c r="BL641" s="78" t="s">
        <v>789</v>
      </c>
      <c r="BM641" s="78" t="s">
        <v>789</v>
      </c>
      <c r="BN641" s="79"/>
      <c r="BO641" s="78" t="s">
        <v>789</v>
      </c>
      <c r="BP641" s="78" t="s">
        <v>789</v>
      </c>
      <c r="BQ641" s="78" t="s">
        <v>789</v>
      </c>
      <c r="BR641" s="78" t="s">
        <v>789</v>
      </c>
      <c r="BS641" s="78" t="s">
        <v>789</v>
      </c>
      <c r="BT641" s="78" t="s">
        <v>789</v>
      </c>
      <c r="BU641"/>
      <c r="BV641" s="77"/>
      <c r="BW641" s="77"/>
      <c r="BX641" s="77"/>
      <c r="BY641" s="77"/>
      <c r="BZ641" s="77"/>
      <c r="CA641" s="77"/>
      <c r="CB641" s="77"/>
      <c r="CC641" s="77"/>
      <c r="CD641" s="77"/>
    </row>
    <row r="642" spans="1:82">
      <c r="A642" s="77" t="s">
        <v>2205</v>
      </c>
      <c r="B642" s="77">
        <v>514</v>
      </c>
      <c r="C642" s="77">
        <v>4</v>
      </c>
      <c r="D642" s="77">
        <v>31</v>
      </c>
      <c r="E642" s="77">
        <v>2007</v>
      </c>
      <c r="F642" s="77" t="s">
        <v>792</v>
      </c>
      <c r="G642" s="77" t="s">
        <v>1617</v>
      </c>
      <c r="H642" s="77" t="s">
        <v>1618</v>
      </c>
      <c r="I642" s="158"/>
      <c r="J642" s="78">
        <v>1082.9107321115951</v>
      </c>
      <c r="K642" s="78">
        <v>67.287564566244683</v>
      </c>
      <c r="L642" s="78">
        <v>251.52009926499659</v>
      </c>
      <c r="M642" s="78">
        <v>1275.6566543861779</v>
      </c>
      <c r="N642" s="78">
        <v>1188.7693338208901</v>
      </c>
      <c r="O642" s="78">
        <v>655.53499659428292</v>
      </c>
      <c r="P642" s="78">
        <v>633.13979036975013</v>
      </c>
      <c r="Q642" s="78">
        <v>37.472148323350503</v>
      </c>
      <c r="R642" s="78">
        <v>11.33439915965532</v>
      </c>
      <c r="S642" s="78">
        <v>49.924479059108997</v>
      </c>
      <c r="T642" s="79"/>
      <c r="U642" s="78">
        <v>114079599</v>
      </c>
      <c r="V642" s="78">
        <v>22444</v>
      </c>
      <c r="W642" s="78">
        <v>2152</v>
      </c>
      <c r="X642" s="78">
        <v>195015</v>
      </c>
      <c r="Y642" s="78">
        <v>224026</v>
      </c>
      <c r="Z642" s="78">
        <v>324353</v>
      </c>
      <c r="AA642" s="78">
        <v>123987</v>
      </c>
      <c r="AB642" s="78">
        <v>602411</v>
      </c>
      <c r="AC642" s="78">
        <v>2061761</v>
      </c>
      <c r="AD642" s="78">
        <v>49.924479059108997</v>
      </c>
      <c r="AE642" s="79"/>
      <c r="AF642" s="78"/>
      <c r="AG642" s="78"/>
      <c r="AH642" s="78"/>
      <c r="AI642" s="78"/>
      <c r="AJ642" s="78"/>
      <c r="AK642" s="78"/>
      <c r="AL642" s="78"/>
      <c r="AM642" s="78"/>
      <c r="AN642" s="78"/>
      <c r="AO642" s="78"/>
      <c r="AP642" s="78"/>
      <c r="AQ642" s="79"/>
      <c r="AR642" s="78"/>
      <c r="AS642" s="78"/>
      <c r="AT642" s="78"/>
      <c r="AU642" s="78"/>
      <c r="AV642" s="78"/>
      <c r="AW642" s="78"/>
      <c r="AX642" s="78"/>
      <c r="AY642" s="79"/>
      <c r="AZ642" s="78"/>
      <c r="BA642" s="78"/>
      <c r="BB642" s="78"/>
      <c r="BC642" s="78"/>
      <c r="BD642" s="78"/>
      <c r="BE642" s="78"/>
      <c r="BF642" s="78"/>
      <c r="BG642" s="79"/>
      <c r="BH642" s="78" t="s">
        <v>789</v>
      </c>
      <c r="BI642" s="78" t="s">
        <v>789</v>
      </c>
      <c r="BJ642" s="78" t="s">
        <v>789</v>
      </c>
      <c r="BK642" s="78" t="s">
        <v>789</v>
      </c>
      <c r="BL642" s="78" t="s">
        <v>789</v>
      </c>
      <c r="BM642" s="78" t="s">
        <v>789</v>
      </c>
      <c r="BN642" s="79"/>
      <c r="BO642" s="78" t="s">
        <v>789</v>
      </c>
      <c r="BP642" s="78" t="s">
        <v>789</v>
      </c>
      <c r="BQ642" s="78" t="s">
        <v>789</v>
      </c>
      <c r="BR642" s="78" t="s">
        <v>789</v>
      </c>
      <c r="BS642" s="78" t="s">
        <v>789</v>
      </c>
      <c r="BT642" s="78" t="s">
        <v>789</v>
      </c>
      <c r="BU642"/>
      <c r="BV642" s="77"/>
      <c r="BW642" s="77"/>
      <c r="BX642" s="77"/>
      <c r="BY642" s="77"/>
      <c r="BZ642" s="77"/>
      <c r="CA642" s="77"/>
      <c r="CB642" s="77"/>
      <c r="CC642" s="77"/>
      <c r="CD642" s="77"/>
    </row>
    <row r="643" spans="1:82">
      <c r="A643" s="77" t="s">
        <v>2206</v>
      </c>
      <c r="B643" s="77">
        <v>515</v>
      </c>
      <c r="C643" s="77">
        <v>5</v>
      </c>
      <c r="D643" s="77">
        <v>31</v>
      </c>
      <c r="E643" s="77">
        <v>2008</v>
      </c>
      <c r="F643" s="77" t="s">
        <v>793</v>
      </c>
      <c r="G643" s="77" t="s">
        <v>1617</v>
      </c>
      <c r="H643" s="77" t="s">
        <v>1618</v>
      </c>
      <c r="I643" s="158"/>
      <c r="J643" s="78">
        <v>928.55560130969388</v>
      </c>
      <c r="K643" s="78">
        <v>50.120624690288139</v>
      </c>
      <c r="L643" s="78">
        <v>217.49239005222341</v>
      </c>
      <c r="M643" s="78">
        <v>1275.6952213884931</v>
      </c>
      <c r="N643" s="78">
        <v>1153.722525712044</v>
      </c>
      <c r="O643" s="78">
        <v>635.59734040898979</v>
      </c>
      <c r="P643" s="78">
        <v>615.96343438627048</v>
      </c>
      <c r="Q643" s="78">
        <v>36.625525106811601</v>
      </c>
      <c r="R643" s="78">
        <v>10.751847195695079</v>
      </c>
      <c r="S643" s="78">
        <v>57.14918560388999</v>
      </c>
      <c r="T643" s="79"/>
      <c r="U643" s="78">
        <v>107447707</v>
      </c>
      <c r="V643" s="78">
        <v>22444</v>
      </c>
      <c r="W643" s="78">
        <v>2152</v>
      </c>
      <c r="X643" s="78">
        <v>195015</v>
      </c>
      <c r="Y643" s="78">
        <v>225096</v>
      </c>
      <c r="Z643" s="78">
        <v>325526</v>
      </c>
      <c r="AA643" s="78">
        <v>120761</v>
      </c>
      <c r="AB643" s="78">
        <v>598485</v>
      </c>
      <c r="AC643" s="78">
        <v>2030876</v>
      </c>
      <c r="AD643" s="78">
        <v>57.14918560388999</v>
      </c>
      <c r="AE643" s="79"/>
      <c r="AF643" s="78"/>
      <c r="AG643" s="78"/>
      <c r="AH643" s="78"/>
      <c r="AI643" s="78"/>
      <c r="AJ643" s="78"/>
      <c r="AK643" s="78"/>
      <c r="AL643" s="78"/>
      <c r="AM643" s="78"/>
      <c r="AN643" s="78"/>
      <c r="AO643" s="78"/>
      <c r="AP643" s="78"/>
      <c r="AQ643" s="79"/>
      <c r="AR643" s="78"/>
      <c r="AS643" s="78"/>
      <c r="AT643" s="78"/>
      <c r="AU643" s="78"/>
      <c r="AV643" s="78"/>
      <c r="AW643" s="78"/>
      <c r="AX643" s="78"/>
      <c r="AY643" s="79"/>
      <c r="AZ643" s="78"/>
      <c r="BA643" s="78"/>
      <c r="BB643" s="78"/>
      <c r="BC643" s="78"/>
      <c r="BD643" s="78"/>
      <c r="BE643" s="78"/>
      <c r="BF643" s="78"/>
      <c r="BG643" s="79"/>
      <c r="BH643" s="78" t="s">
        <v>789</v>
      </c>
      <c r="BI643" s="78" t="s">
        <v>789</v>
      </c>
      <c r="BJ643" s="78" t="s">
        <v>789</v>
      </c>
      <c r="BK643" s="78" t="s">
        <v>789</v>
      </c>
      <c r="BL643" s="78" t="s">
        <v>789</v>
      </c>
      <c r="BM643" s="78" t="s">
        <v>789</v>
      </c>
      <c r="BN643" s="79"/>
      <c r="BO643" s="78" t="s">
        <v>789</v>
      </c>
      <c r="BP643" s="78" t="s">
        <v>789</v>
      </c>
      <c r="BQ643" s="78" t="s">
        <v>789</v>
      </c>
      <c r="BR643" s="78" t="s">
        <v>789</v>
      </c>
      <c r="BS643" s="78" t="s">
        <v>789</v>
      </c>
      <c r="BT643" s="78" t="s">
        <v>789</v>
      </c>
      <c r="BU643"/>
      <c r="BV643" s="77"/>
      <c r="BW643" s="77"/>
      <c r="BX643" s="77"/>
      <c r="BY643" s="77"/>
      <c r="BZ643" s="77"/>
      <c r="CA643" s="77"/>
      <c r="CB643" s="77"/>
      <c r="CC643" s="77"/>
      <c r="CD643" s="77"/>
    </row>
    <row r="644" spans="1:82">
      <c r="A644" s="77" t="s">
        <v>2207</v>
      </c>
      <c r="B644" s="77">
        <v>516</v>
      </c>
      <c r="C644" s="77">
        <v>6</v>
      </c>
      <c r="D644" s="77">
        <v>31</v>
      </c>
      <c r="E644" s="77">
        <v>2009</v>
      </c>
      <c r="F644" s="77" t="s">
        <v>177</v>
      </c>
      <c r="G644" s="77" t="s">
        <v>1617</v>
      </c>
      <c r="H644" s="77" t="s">
        <v>1618</v>
      </c>
      <c r="I644" s="158"/>
      <c r="J644" s="78">
        <v>894.26433471550627</v>
      </c>
      <c r="K644" s="78">
        <v>48.428899182503677</v>
      </c>
      <c r="L644" s="78">
        <v>252.1249363399682</v>
      </c>
      <c r="M644" s="78">
        <v>1240.4731215618881</v>
      </c>
      <c r="N644" s="78">
        <v>1025.0201912578391</v>
      </c>
      <c r="O644" s="78">
        <v>647.60471383883896</v>
      </c>
      <c r="P644" s="78">
        <v>588.28019977070551</v>
      </c>
      <c r="Q644" s="78">
        <v>34.706224647789703</v>
      </c>
      <c r="R644" s="78">
        <v>10.7945997893803</v>
      </c>
      <c r="S644" s="78">
        <v>51.596512432604399</v>
      </c>
      <c r="T644" s="79"/>
      <c r="U644" s="78">
        <v>85319759</v>
      </c>
      <c r="V644" s="78">
        <v>20540</v>
      </c>
      <c r="W644" s="78">
        <v>3699</v>
      </c>
      <c r="X644" s="78">
        <v>207971</v>
      </c>
      <c r="Y644" s="78">
        <v>226434</v>
      </c>
      <c r="Z644" s="78">
        <v>327380</v>
      </c>
      <c r="AA644" s="78">
        <v>118403</v>
      </c>
      <c r="AB644" s="78">
        <v>595331</v>
      </c>
      <c r="AC644" s="78">
        <v>1989160.5</v>
      </c>
      <c r="AD644" s="78">
        <v>51.596512432604413</v>
      </c>
      <c r="AE644" s="79"/>
      <c r="AF644" s="78"/>
      <c r="AG644" s="78"/>
      <c r="AH644" s="78"/>
      <c r="AI644" s="78"/>
      <c r="AJ644" s="78"/>
      <c r="AK644" s="78"/>
      <c r="AL644" s="78"/>
      <c r="AM644" s="78"/>
      <c r="AN644" s="78"/>
      <c r="AO644" s="78"/>
      <c r="AP644" s="78"/>
      <c r="AQ644" s="79"/>
      <c r="AR644" s="78"/>
      <c r="AS644" s="78"/>
      <c r="AT644" s="78"/>
      <c r="AU644" s="78"/>
      <c r="AV644" s="78"/>
      <c r="AW644" s="78"/>
      <c r="AX644" s="78"/>
      <c r="AY644" s="79"/>
      <c r="AZ644" s="78"/>
      <c r="BA644" s="78"/>
      <c r="BB644" s="78"/>
      <c r="BC644" s="78"/>
      <c r="BD644" s="78"/>
      <c r="BE644" s="78"/>
      <c r="BF644" s="78"/>
      <c r="BG644" s="79"/>
      <c r="BH644" s="78">
        <v>0</v>
      </c>
      <c r="BI644" s="78">
        <v>0</v>
      </c>
      <c r="BJ644" s="78">
        <v>972.93</v>
      </c>
      <c r="BK644" s="78">
        <v>0</v>
      </c>
      <c r="BL644" s="78">
        <v>147.267</v>
      </c>
      <c r="BM644" s="78">
        <v>0</v>
      </c>
      <c r="BN644" s="79"/>
      <c r="BO644" s="78">
        <v>0</v>
      </c>
      <c r="BP644" s="78">
        <v>0</v>
      </c>
      <c r="BQ644" s="78">
        <v>29</v>
      </c>
      <c r="BR644" s="78">
        <v>0</v>
      </c>
      <c r="BS644" s="78">
        <v>18</v>
      </c>
      <c r="BT644" s="78">
        <v>0</v>
      </c>
      <c r="BU644"/>
      <c r="BV644" s="77">
        <v>811.55700000000002</v>
      </c>
      <c r="BW644" s="77">
        <v>178.39400000000001</v>
      </c>
      <c r="BX644" s="77">
        <v>34.378999999999998</v>
      </c>
      <c r="BY644" s="77">
        <v>0</v>
      </c>
      <c r="BZ644" s="77">
        <v>90.667000000000002</v>
      </c>
      <c r="CA644" s="77">
        <v>0</v>
      </c>
      <c r="CB644" s="77">
        <v>0</v>
      </c>
      <c r="CC644" s="77">
        <v>5.2</v>
      </c>
      <c r="CD644" s="77">
        <v>0</v>
      </c>
    </row>
    <row r="645" spans="1:82">
      <c r="A645" s="77" t="s">
        <v>2208</v>
      </c>
      <c r="B645" s="77">
        <v>517</v>
      </c>
      <c r="C645" s="77">
        <v>7</v>
      </c>
      <c r="D645" s="77">
        <v>31</v>
      </c>
      <c r="E645" s="77">
        <v>2010</v>
      </c>
      <c r="F645" s="77" t="s">
        <v>178</v>
      </c>
      <c r="G645" s="77" t="s">
        <v>1617</v>
      </c>
      <c r="H645" s="77" t="s">
        <v>1618</v>
      </c>
      <c r="I645" s="158"/>
      <c r="J645" s="78">
        <v>897.78897884284027</v>
      </c>
      <c r="K645" s="78">
        <v>55.550039681505829</v>
      </c>
      <c r="L645" s="78">
        <v>230.5872736931228</v>
      </c>
      <c r="M645" s="78">
        <v>1377.9074620319179</v>
      </c>
      <c r="N645" s="78">
        <v>1130.3111242257819</v>
      </c>
      <c r="O645" s="78">
        <v>650.09693046757889</v>
      </c>
      <c r="P645" s="78">
        <v>592.66231021381395</v>
      </c>
      <c r="Q645" s="78">
        <v>36.029626690815803</v>
      </c>
      <c r="R645" s="78">
        <v>13.11714946690072</v>
      </c>
      <c r="S645" s="78">
        <v>50.292655826643752</v>
      </c>
      <c r="T645" s="79"/>
      <c r="U645" s="78">
        <v>84277056</v>
      </c>
      <c r="V645" s="78">
        <v>20540</v>
      </c>
      <c r="W645" s="78">
        <v>3699</v>
      </c>
      <c r="X645" s="78">
        <v>207971</v>
      </c>
      <c r="Y645" s="78">
        <v>227848</v>
      </c>
      <c r="Z645" s="78">
        <v>330167</v>
      </c>
      <c r="AA645" s="78">
        <v>116306</v>
      </c>
      <c r="AB645" s="78">
        <v>592213</v>
      </c>
      <c r="AC645" s="78">
        <v>2290629</v>
      </c>
      <c r="AD645" s="78">
        <v>50.292655826643752</v>
      </c>
      <c r="AE645" s="79"/>
      <c r="AF645" s="78"/>
      <c r="AG645" s="78"/>
      <c r="AH645" s="78"/>
      <c r="AI645" s="78"/>
      <c r="AJ645" s="78"/>
      <c r="AK645" s="78"/>
      <c r="AL645" s="78"/>
      <c r="AM645" s="78"/>
      <c r="AN645" s="78"/>
      <c r="AO645" s="78"/>
      <c r="AP645" s="78"/>
      <c r="AQ645" s="79"/>
      <c r="AR645" s="78"/>
      <c r="AS645" s="78"/>
      <c r="AT645" s="78"/>
      <c r="AU645" s="78"/>
      <c r="AV645" s="78"/>
      <c r="AW645" s="78"/>
      <c r="AX645" s="78"/>
      <c r="AY645" s="79"/>
      <c r="AZ645" s="78"/>
      <c r="BA645" s="78"/>
      <c r="BB645" s="78"/>
      <c r="BC645" s="78"/>
      <c r="BD645" s="78"/>
      <c r="BE645" s="78"/>
      <c r="BF645" s="78"/>
      <c r="BG645" s="79"/>
      <c r="BH645" s="78">
        <v>3.9060000000000001</v>
      </c>
      <c r="BI645" s="78">
        <v>0</v>
      </c>
      <c r="BJ645" s="78">
        <v>832.23199999999997</v>
      </c>
      <c r="BK645" s="78">
        <v>0</v>
      </c>
      <c r="BL645" s="78">
        <v>118.569</v>
      </c>
      <c r="BM645" s="78">
        <v>0</v>
      </c>
      <c r="BN645" s="79"/>
      <c r="BO645" s="78">
        <v>1</v>
      </c>
      <c r="BP645" s="78">
        <v>0</v>
      </c>
      <c r="BQ645" s="78">
        <v>27</v>
      </c>
      <c r="BR645" s="78">
        <v>0</v>
      </c>
      <c r="BS645" s="78">
        <v>17</v>
      </c>
      <c r="BT645" s="78">
        <v>0</v>
      </c>
      <c r="BU645"/>
      <c r="BV645" s="77">
        <v>654.20500000000004</v>
      </c>
      <c r="BW645" s="77">
        <v>170.64599999999999</v>
      </c>
      <c r="BX645" s="77">
        <v>20.286000000000001</v>
      </c>
      <c r="BY645" s="77">
        <v>7.3620000000000001</v>
      </c>
      <c r="BZ645" s="77">
        <v>102.208</v>
      </c>
      <c r="CA645" s="77">
        <v>0</v>
      </c>
      <c r="CB645" s="77">
        <v>0</v>
      </c>
      <c r="CC645" s="77">
        <v>0</v>
      </c>
      <c r="CD645" s="77">
        <v>0</v>
      </c>
    </row>
    <row r="646" spans="1:82">
      <c r="A646" s="77" t="s">
        <v>2209</v>
      </c>
      <c r="B646" s="77">
        <v>518</v>
      </c>
      <c r="C646" s="77">
        <v>8</v>
      </c>
      <c r="D646" s="77">
        <v>31</v>
      </c>
      <c r="E646" s="77">
        <v>2011</v>
      </c>
      <c r="F646" s="77" t="s">
        <v>179</v>
      </c>
      <c r="G646" s="77" t="s">
        <v>1617</v>
      </c>
      <c r="H646" s="77" t="s">
        <v>1618</v>
      </c>
      <c r="I646" s="158"/>
      <c r="J646" s="78">
        <v>792.9251184177225</v>
      </c>
      <c r="K646" s="78">
        <v>58.576767705914563</v>
      </c>
      <c r="L646" s="78">
        <v>230.27669510203469</v>
      </c>
      <c r="M646" s="78">
        <v>1236.37778443513</v>
      </c>
      <c r="N646" s="78">
        <v>1172.207920347955</v>
      </c>
      <c r="O646" s="78">
        <v>643.55842304907571</v>
      </c>
      <c r="P646" s="78">
        <v>568.63222715351742</v>
      </c>
      <c r="Q646" s="78">
        <v>41.314277165432998</v>
      </c>
      <c r="R646" s="78">
        <v>11.66287078792538</v>
      </c>
      <c r="S646" s="78">
        <v>56.910931123761003</v>
      </c>
      <c r="T646" s="79"/>
      <c r="U646" s="78">
        <v>74193529</v>
      </c>
      <c r="V646" s="78">
        <v>20540</v>
      </c>
      <c r="W646" s="78">
        <v>3699</v>
      </c>
      <c r="X646" s="78">
        <v>207971</v>
      </c>
      <c r="Y646" s="78">
        <v>228484</v>
      </c>
      <c r="Z646" s="78">
        <v>333947</v>
      </c>
      <c r="AA646" s="78">
        <v>114911</v>
      </c>
      <c r="AB646" s="78">
        <v>588715</v>
      </c>
      <c r="AC646" s="78">
        <v>2033302</v>
      </c>
      <c r="AD646" s="78">
        <v>56.910931123760989</v>
      </c>
      <c r="AE646" s="79"/>
      <c r="AF646" s="78"/>
      <c r="AG646" s="78"/>
      <c r="AH646" s="78"/>
      <c r="AI646" s="78"/>
      <c r="AJ646" s="78"/>
      <c r="AK646" s="78"/>
      <c r="AL646" s="78"/>
      <c r="AM646" s="78"/>
      <c r="AN646" s="78"/>
      <c r="AO646" s="78"/>
      <c r="AP646" s="78"/>
      <c r="AQ646" s="79"/>
      <c r="AR646" s="78"/>
      <c r="AS646" s="78"/>
      <c r="AT646" s="78"/>
      <c r="AU646" s="78"/>
      <c r="AV646" s="78"/>
      <c r="AW646" s="78"/>
      <c r="AX646" s="78"/>
      <c r="AY646" s="79"/>
      <c r="AZ646" s="78"/>
      <c r="BA646" s="78"/>
      <c r="BB646" s="78"/>
      <c r="BC646" s="78"/>
      <c r="BD646" s="78"/>
      <c r="BE646" s="78"/>
      <c r="BF646" s="78"/>
      <c r="BG646" s="79"/>
      <c r="BH646" s="78">
        <v>0</v>
      </c>
      <c r="BI646" s="78">
        <v>0</v>
      </c>
      <c r="BJ646" s="78">
        <v>955.34</v>
      </c>
      <c r="BK646" s="78">
        <v>0</v>
      </c>
      <c r="BL646" s="78">
        <v>153.75799999999998</v>
      </c>
      <c r="BM646" s="78">
        <v>0</v>
      </c>
      <c r="BN646" s="79"/>
      <c r="BO646" s="78">
        <v>0</v>
      </c>
      <c r="BP646" s="78">
        <v>0</v>
      </c>
      <c r="BQ646" s="78">
        <v>27</v>
      </c>
      <c r="BR646" s="78">
        <v>0</v>
      </c>
      <c r="BS646" s="78">
        <v>19</v>
      </c>
      <c r="BT646" s="78">
        <v>0</v>
      </c>
      <c r="BU646"/>
      <c r="BV646" s="77">
        <v>785.46400000000006</v>
      </c>
      <c r="BW646" s="77">
        <v>173.34800000000001</v>
      </c>
      <c r="BX646" s="77">
        <v>42.985999999999997</v>
      </c>
      <c r="BY646" s="77">
        <v>4.4089999999999998</v>
      </c>
      <c r="BZ646" s="77">
        <v>96.33</v>
      </c>
      <c r="CA646" s="77">
        <v>0</v>
      </c>
      <c r="CB646" s="77">
        <v>0</v>
      </c>
      <c r="CC646" s="77">
        <v>6.5609999999999999</v>
      </c>
      <c r="CD646" s="77">
        <v>0</v>
      </c>
    </row>
    <row r="647" spans="1:82">
      <c r="A647" s="77" t="s">
        <v>2210</v>
      </c>
      <c r="B647" s="77">
        <v>519</v>
      </c>
      <c r="C647" s="77">
        <v>9</v>
      </c>
      <c r="D647" s="77">
        <v>31</v>
      </c>
      <c r="E647" s="77">
        <v>2012</v>
      </c>
      <c r="F647" s="77" t="s">
        <v>180</v>
      </c>
      <c r="G647" s="77" t="s">
        <v>1617</v>
      </c>
      <c r="H647" s="77" t="s">
        <v>1618</v>
      </c>
      <c r="I647" s="158"/>
      <c r="J647" s="78">
        <v>844.435688051532</v>
      </c>
      <c r="K647" s="78">
        <v>55.08322725169262</v>
      </c>
      <c r="L647" s="78">
        <v>223.23600003153581</v>
      </c>
      <c r="M647" s="78">
        <v>1307.468257567097</v>
      </c>
      <c r="N647" s="78">
        <v>1231.1875577146041</v>
      </c>
      <c r="O647" s="78">
        <v>646.57029311031965</v>
      </c>
      <c r="P647" s="78">
        <v>563.13350857462319</v>
      </c>
      <c r="Q647" s="78">
        <v>44.871346748030902</v>
      </c>
      <c r="R647" s="78">
        <v>12.5194133591199</v>
      </c>
      <c r="S647" s="78">
        <v>56.172018542082007</v>
      </c>
      <c r="T647" s="79"/>
      <c r="U647" s="78">
        <v>68865410</v>
      </c>
      <c r="V647" s="78">
        <v>20540</v>
      </c>
      <c r="W647" s="78">
        <v>3699</v>
      </c>
      <c r="X647" s="78">
        <v>207971</v>
      </c>
      <c r="Y647" s="78">
        <v>231638</v>
      </c>
      <c r="Z647" s="78">
        <v>338171</v>
      </c>
      <c r="AA647" s="78">
        <v>113156</v>
      </c>
      <c r="AB647" s="78">
        <v>588508</v>
      </c>
      <c r="AC647" s="78">
        <v>2126099.5</v>
      </c>
      <c r="AD647" s="78">
        <v>56.172018542081993</v>
      </c>
      <c r="AE647" s="79"/>
      <c r="AF647" s="78"/>
      <c r="AG647" s="78"/>
      <c r="AH647" s="78"/>
      <c r="AI647" s="78"/>
      <c r="AJ647" s="78"/>
      <c r="AK647" s="78"/>
      <c r="AL647" s="78"/>
      <c r="AM647" s="78"/>
      <c r="AN647" s="78"/>
      <c r="AO647" s="78"/>
      <c r="AP647" s="78"/>
      <c r="AQ647" s="79"/>
      <c r="AR647" s="78"/>
      <c r="AS647" s="78"/>
      <c r="AT647" s="78"/>
      <c r="AU647" s="78"/>
      <c r="AV647" s="78"/>
      <c r="AW647" s="78"/>
      <c r="AX647" s="78"/>
      <c r="AY647" s="79"/>
      <c r="AZ647" s="78"/>
      <c r="BA647" s="78"/>
      <c r="BB647" s="78"/>
      <c r="BC647" s="78"/>
      <c r="BD647" s="78"/>
      <c r="BE647" s="78"/>
      <c r="BF647" s="78"/>
      <c r="BG647" s="79"/>
      <c r="BH647" s="78">
        <v>0</v>
      </c>
      <c r="BI647" s="78">
        <v>0</v>
      </c>
      <c r="BJ647" s="78">
        <v>576.83699999999999</v>
      </c>
      <c r="BK647" s="78">
        <v>0</v>
      </c>
      <c r="BL647" s="78">
        <v>186.18100000000001</v>
      </c>
      <c r="BM647" s="78">
        <v>0</v>
      </c>
      <c r="BN647" s="79"/>
      <c r="BO647" s="78">
        <v>0</v>
      </c>
      <c r="BP647" s="78">
        <v>0</v>
      </c>
      <c r="BQ647" s="78">
        <v>26</v>
      </c>
      <c r="BR647" s="78">
        <v>0</v>
      </c>
      <c r="BS647" s="78">
        <v>19</v>
      </c>
      <c r="BT647" s="78">
        <v>0</v>
      </c>
      <c r="BU647"/>
      <c r="BV647" s="77">
        <v>530.65300000000002</v>
      </c>
      <c r="BW647" s="77">
        <v>86.802999999999997</v>
      </c>
      <c r="BX647" s="77">
        <v>93.703999999999994</v>
      </c>
      <c r="BY647" s="77">
        <v>0</v>
      </c>
      <c r="BZ647" s="77">
        <v>51.857999999999997</v>
      </c>
      <c r="CA647" s="77">
        <v>0</v>
      </c>
      <c r="CB647" s="77">
        <v>0</v>
      </c>
      <c r="CC647" s="77">
        <v>0</v>
      </c>
      <c r="CD647" s="77">
        <v>0</v>
      </c>
    </row>
    <row r="648" spans="1:82">
      <c r="A648" s="77" t="s">
        <v>2211</v>
      </c>
      <c r="B648" s="77">
        <v>520</v>
      </c>
      <c r="C648" s="77">
        <v>10</v>
      </c>
      <c r="D648" s="77">
        <v>31</v>
      </c>
      <c r="E648" s="77">
        <v>2013</v>
      </c>
      <c r="F648" s="77" t="s">
        <v>181</v>
      </c>
      <c r="G648" s="77" t="s">
        <v>1617</v>
      </c>
      <c r="H648" s="77" t="s">
        <v>1618</v>
      </c>
      <c r="I648" s="158"/>
      <c r="J648" s="78">
        <v>841.98193459924039</v>
      </c>
      <c r="K648" s="78">
        <v>45.84018651416222</v>
      </c>
      <c r="L648" s="78">
        <v>196.5588233827645</v>
      </c>
      <c r="M648" s="78">
        <v>1264.864423347906</v>
      </c>
      <c r="N648" s="78">
        <v>1138.856340982921</v>
      </c>
      <c r="O648" s="78">
        <v>627.79982278508498</v>
      </c>
      <c r="P648" s="78">
        <v>557.50259491510576</v>
      </c>
      <c r="Q648" s="78">
        <v>45.412505437311303</v>
      </c>
      <c r="R648" s="78">
        <v>12.960502775055749</v>
      </c>
      <c r="S648" s="78">
        <v>56.988338424279988</v>
      </c>
      <c r="T648" s="79"/>
      <c r="U648" s="78">
        <v>65528995</v>
      </c>
      <c r="V648" s="78">
        <v>20540</v>
      </c>
      <c r="W648" s="78">
        <v>3699</v>
      </c>
      <c r="X648" s="78">
        <v>207971</v>
      </c>
      <c r="Y648" s="78">
        <v>232676</v>
      </c>
      <c r="Z648" s="78">
        <v>343014</v>
      </c>
      <c r="AA648" s="78">
        <v>111604</v>
      </c>
      <c r="AB648" s="78">
        <v>587067</v>
      </c>
      <c r="AC648" s="78">
        <v>2148486</v>
      </c>
      <c r="AD648" s="78">
        <v>56.988338424279988</v>
      </c>
      <c r="AE648" s="79"/>
      <c r="AF648" s="78"/>
      <c r="AG648" s="78"/>
      <c r="AH648" s="78"/>
      <c r="AI648" s="78"/>
      <c r="AJ648" s="78"/>
      <c r="AK648" s="78"/>
      <c r="AL648" s="78"/>
      <c r="AM648" s="78"/>
      <c r="AN648" s="78"/>
      <c r="AO648" s="78"/>
      <c r="AP648" s="78"/>
      <c r="AQ648" s="79"/>
      <c r="AR648" s="78"/>
      <c r="AS648" s="78"/>
      <c r="AT648" s="78"/>
      <c r="AU648" s="78"/>
      <c r="AV648" s="78"/>
      <c r="AW648" s="78"/>
      <c r="AX648" s="78"/>
      <c r="AY648" s="79"/>
      <c r="AZ648" s="78"/>
      <c r="BA648" s="78"/>
      <c r="BB648" s="78"/>
      <c r="BC648" s="78"/>
      <c r="BD648" s="78"/>
      <c r="BE648" s="78"/>
      <c r="BF648" s="78"/>
      <c r="BG648" s="79"/>
      <c r="BH648" s="78">
        <v>0</v>
      </c>
      <c r="BI648" s="78">
        <v>0</v>
      </c>
      <c r="BJ648" s="78">
        <v>849.44600000000003</v>
      </c>
      <c r="BK648" s="78">
        <v>0</v>
      </c>
      <c r="BL648" s="78">
        <v>167.62300000000002</v>
      </c>
      <c r="BM648" s="78">
        <v>0</v>
      </c>
      <c r="BN648" s="79"/>
      <c r="BO648" s="78">
        <v>0</v>
      </c>
      <c r="BP648" s="78">
        <v>0</v>
      </c>
      <c r="BQ648" s="78">
        <v>28</v>
      </c>
      <c r="BR648" s="78">
        <v>0</v>
      </c>
      <c r="BS648" s="78">
        <v>18</v>
      </c>
      <c r="BT648" s="78">
        <v>0</v>
      </c>
      <c r="BU648"/>
      <c r="BV648" s="77">
        <v>676.577</v>
      </c>
      <c r="BW648" s="77">
        <v>173.55</v>
      </c>
      <c r="BX648" s="77">
        <v>57.408000000000001</v>
      </c>
      <c r="BY648" s="77">
        <v>3.8929999999999998</v>
      </c>
      <c r="BZ648" s="77">
        <v>100.41800000000001</v>
      </c>
      <c r="CA648" s="77">
        <v>0</v>
      </c>
      <c r="CB648" s="77">
        <v>0</v>
      </c>
      <c r="CC648" s="77">
        <v>5.2229999999999999</v>
      </c>
      <c r="CD648" s="77">
        <v>0</v>
      </c>
    </row>
    <row r="649" spans="1:82">
      <c r="A649" s="77" t="s">
        <v>2212</v>
      </c>
      <c r="B649" s="77">
        <v>521</v>
      </c>
      <c r="C649" s="77">
        <v>11</v>
      </c>
      <c r="D649" s="77">
        <v>31</v>
      </c>
      <c r="E649" s="77">
        <v>2014</v>
      </c>
      <c r="F649" s="77" t="s">
        <v>182</v>
      </c>
      <c r="G649" s="77" t="s">
        <v>1617</v>
      </c>
      <c r="H649" s="77" t="s">
        <v>1618</v>
      </c>
      <c r="I649" s="158"/>
      <c r="J649" s="78">
        <v>816.93634178800846</v>
      </c>
      <c r="K649" s="78">
        <v>45.903943643334671</v>
      </c>
      <c r="L649" s="78">
        <v>214.38194585913431</v>
      </c>
      <c r="M649" s="78">
        <v>1205.4061741922569</v>
      </c>
      <c r="N649" s="78">
        <v>1268.5907870074041</v>
      </c>
      <c r="O649" s="78">
        <v>601.62036746978004</v>
      </c>
      <c r="P649" s="78">
        <v>554.03838433937835</v>
      </c>
      <c r="Q649" s="78">
        <v>43.294802141182799</v>
      </c>
      <c r="R649" s="78">
        <v>13.09626222780442</v>
      </c>
      <c r="S649" s="78">
        <v>59.041939260494011</v>
      </c>
      <c r="T649" s="79"/>
      <c r="U649" s="78">
        <v>68042136</v>
      </c>
      <c r="V649" s="78">
        <v>18092</v>
      </c>
      <c r="W649" s="78">
        <v>3547</v>
      </c>
      <c r="X649" s="78">
        <v>203671</v>
      </c>
      <c r="Y649" s="78">
        <v>233650</v>
      </c>
      <c r="Z649" s="78">
        <v>346205</v>
      </c>
      <c r="AA649" s="78">
        <v>110337</v>
      </c>
      <c r="AB649" s="78">
        <v>583351</v>
      </c>
      <c r="AC649" s="78">
        <v>2177817.5</v>
      </c>
      <c r="AD649" s="78">
        <v>59.041939260493997</v>
      </c>
      <c r="AE649" s="79"/>
      <c r="AF649" s="78"/>
      <c r="AG649" s="78"/>
      <c r="AH649" s="78"/>
      <c r="AI649" s="78"/>
      <c r="AJ649" s="78"/>
      <c r="AK649" s="78"/>
      <c r="AL649" s="78"/>
      <c r="AM649" s="78"/>
      <c r="AN649" s="78"/>
      <c r="AO649" s="78"/>
      <c r="AP649" s="78"/>
      <c r="AQ649" s="79"/>
      <c r="AR649" s="78">
        <v>7553</v>
      </c>
      <c r="AS649" s="78">
        <v>1192</v>
      </c>
      <c r="AT649" s="78">
        <v>8</v>
      </c>
      <c r="AU649" s="78">
        <v>6</v>
      </c>
      <c r="AV649" s="78">
        <v>0</v>
      </c>
      <c r="AW649" s="78">
        <v>3</v>
      </c>
      <c r="AX649" s="78"/>
      <c r="AY649" s="79"/>
      <c r="AZ649" s="78">
        <v>33279.495999999992</v>
      </c>
      <c r="BA649" s="78">
        <v>99726.213000000003</v>
      </c>
      <c r="BB649" s="78">
        <v>59100</v>
      </c>
      <c r="BC649" s="78">
        <v>2920</v>
      </c>
      <c r="BD649" s="78">
        <v>0</v>
      </c>
      <c r="BE649" s="78">
        <v>9170</v>
      </c>
      <c r="BF649" s="78"/>
      <c r="BG649" s="79"/>
      <c r="BH649" s="78">
        <v>0</v>
      </c>
      <c r="BI649" s="78">
        <v>0</v>
      </c>
      <c r="BJ649" s="78">
        <v>801.20100000000002</v>
      </c>
      <c r="BK649" s="78">
        <v>0</v>
      </c>
      <c r="BL649" s="78">
        <v>170.49299999999999</v>
      </c>
      <c r="BM649" s="78">
        <v>0</v>
      </c>
      <c r="BN649" s="79"/>
      <c r="BO649" s="78">
        <v>0</v>
      </c>
      <c r="BP649" s="78">
        <v>0</v>
      </c>
      <c r="BQ649" s="78">
        <v>27</v>
      </c>
      <c r="BR649" s="78">
        <v>0</v>
      </c>
      <c r="BS649" s="78">
        <v>21</v>
      </c>
      <c r="BT649" s="78">
        <v>0</v>
      </c>
      <c r="BU649"/>
      <c r="BV649" s="77">
        <v>639.97900000000004</v>
      </c>
      <c r="BW649" s="77">
        <v>167.80199999999999</v>
      </c>
      <c r="BX649" s="77">
        <v>61.436999999999998</v>
      </c>
      <c r="BY649" s="77">
        <v>5.1509999999999998</v>
      </c>
      <c r="BZ649" s="77">
        <v>97.325000000000003</v>
      </c>
      <c r="CA649" s="77">
        <v>0</v>
      </c>
      <c r="CB649" s="77">
        <v>0</v>
      </c>
      <c r="CC649" s="77">
        <v>0</v>
      </c>
      <c r="CD649" s="77">
        <v>0</v>
      </c>
    </row>
    <row r="650" spans="1:82">
      <c r="A650" s="77" t="s">
        <v>2213</v>
      </c>
      <c r="B650" s="77">
        <v>522</v>
      </c>
      <c r="C650" s="77">
        <v>12</v>
      </c>
      <c r="D650" s="77">
        <v>31</v>
      </c>
      <c r="E650" s="77">
        <v>2015</v>
      </c>
      <c r="F650" s="77" t="s">
        <v>183</v>
      </c>
      <c r="G650" s="77" t="s">
        <v>1617</v>
      </c>
      <c r="H650" s="77" t="s">
        <v>1618</v>
      </c>
      <c r="I650" s="158"/>
      <c r="J650" s="78">
        <v>865.02632387583321</v>
      </c>
      <c r="K650" s="78">
        <v>43.978561147842697</v>
      </c>
      <c r="L650" s="78">
        <v>212.30342591765219</v>
      </c>
      <c r="M650" s="78">
        <v>1151.3505198727919</v>
      </c>
      <c r="N650" s="78">
        <v>1057.9297763401589</v>
      </c>
      <c r="O650" s="78">
        <v>598.16963718387524</v>
      </c>
      <c r="P650" s="78">
        <v>547.48592002192549</v>
      </c>
      <c r="Q650" s="78">
        <v>42.089153269635197</v>
      </c>
      <c r="R650" s="78">
        <v>11.790832929548474</v>
      </c>
      <c r="S650" s="78">
        <v>66.627578965496994</v>
      </c>
      <c r="T650" s="79"/>
      <c r="U650" s="78">
        <v>70435158</v>
      </c>
      <c r="V650" s="78">
        <v>18092</v>
      </c>
      <c r="W650" s="78">
        <v>3547</v>
      </c>
      <c r="X650" s="78">
        <v>203671</v>
      </c>
      <c r="Y650" s="78">
        <v>234501</v>
      </c>
      <c r="Z650" s="78">
        <v>347532</v>
      </c>
      <c r="AA650" s="78">
        <v>108946</v>
      </c>
      <c r="AB650" s="78">
        <v>579309</v>
      </c>
      <c r="AC650" s="78">
        <v>2015450.5</v>
      </c>
      <c r="AD650" s="78">
        <v>66.627578965497008</v>
      </c>
      <c r="AE650" s="79"/>
      <c r="AF650" s="78">
        <v>837241026.88388824</v>
      </c>
      <c r="AG650" s="78">
        <v>29214396.721451979</v>
      </c>
      <c r="AH650" s="78">
        <v>24931117.00243761</v>
      </c>
      <c r="AI650" s="78">
        <v>1286896810.6115849</v>
      </c>
      <c r="AJ650" s="78">
        <v>1331264491.203037</v>
      </c>
      <c r="AK650" s="78"/>
      <c r="AL650" s="78"/>
      <c r="AM650" s="78">
        <v>79391868.340143189</v>
      </c>
      <c r="AN650" s="78"/>
      <c r="AO650" s="78"/>
      <c r="AP650" s="78">
        <v>3588939710.7625427</v>
      </c>
      <c r="AQ650" s="79"/>
      <c r="AR650" s="78">
        <v>8297</v>
      </c>
      <c r="AS650" s="78">
        <v>1662</v>
      </c>
      <c r="AT650" s="78">
        <v>8</v>
      </c>
      <c r="AU650" s="78">
        <v>8</v>
      </c>
      <c r="AV650" s="78">
        <v>1</v>
      </c>
      <c r="AW650" s="78">
        <v>3</v>
      </c>
      <c r="AX650" s="78"/>
      <c r="AY650" s="79"/>
      <c r="AZ650" s="78">
        <v>37015.216</v>
      </c>
      <c r="BA650" s="78">
        <v>132249.81299999999</v>
      </c>
      <c r="BB650" s="78">
        <v>59100</v>
      </c>
      <c r="BC650" s="78">
        <v>3207</v>
      </c>
      <c r="BD650" s="78">
        <v>20</v>
      </c>
      <c r="BE650" s="78">
        <v>9170</v>
      </c>
      <c r="BF650" s="78"/>
      <c r="BG650" s="79"/>
      <c r="BH650" s="78">
        <v>0</v>
      </c>
      <c r="BI650" s="78">
        <v>0</v>
      </c>
      <c r="BJ650" s="78">
        <v>862.61400000000003</v>
      </c>
      <c r="BK650" s="78">
        <v>0</v>
      </c>
      <c r="BL650" s="78">
        <v>197.001</v>
      </c>
      <c r="BM650" s="78">
        <v>0</v>
      </c>
      <c r="BN650" s="79"/>
      <c r="BO650" s="78">
        <v>0</v>
      </c>
      <c r="BP650" s="78">
        <v>0</v>
      </c>
      <c r="BQ650" s="78">
        <v>26</v>
      </c>
      <c r="BR650" s="78">
        <v>0</v>
      </c>
      <c r="BS650" s="78">
        <v>22</v>
      </c>
      <c r="BT650" s="78">
        <v>0</v>
      </c>
      <c r="BU650"/>
      <c r="BV650" s="77">
        <v>704.09</v>
      </c>
      <c r="BW650" s="77">
        <v>163.96199999999999</v>
      </c>
      <c r="BX650" s="77">
        <v>91.123000000000005</v>
      </c>
      <c r="BY650" s="77">
        <v>5.9939999999999998</v>
      </c>
      <c r="BZ650" s="77">
        <v>87.513999999999996</v>
      </c>
      <c r="CA650" s="77">
        <v>0</v>
      </c>
      <c r="CB650" s="77">
        <v>0</v>
      </c>
      <c r="CC650" s="77">
        <v>6.9320000000000004</v>
      </c>
      <c r="CD650" s="77">
        <v>0</v>
      </c>
    </row>
    <row r="651" spans="1:82">
      <c r="A651" s="77" t="s">
        <v>2214</v>
      </c>
      <c r="B651" s="77">
        <v>523</v>
      </c>
      <c r="C651" s="77">
        <v>13</v>
      </c>
      <c r="D651" s="77">
        <v>31</v>
      </c>
      <c r="E651" s="77">
        <v>2016</v>
      </c>
      <c r="F651" s="77" t="s">
        <v>156</v>
      </c>
      <c r="G651" s="77" t="s">
        <v>1617</v>
      </c>
      <c r="H651" s="77" t="s">
        <v>1618</v>
      </c>
      <c r="I651" s="158"/>
      <c r="J651" s="78">
        <v>777.10021390692873</v>
      </c>
      <c r="K651" s="78">
        <v>43.604262713734848</v>
      </c>
      <c r="L651" s="78">
        <v>223.14741446321446</v>
      </c>
      <c r="M651" s="78">
        <v>1161.194240758048</v>
      </c>
      <c r="N651" s="78">
        <v>1013.88828867545</v>
      </c>
      <c r="O651" s="78">
        <v>594.37096995984962</v>
      </c>
      <c r="P651" s="78">
        <v>534.27478131318469</v>
      </c>
      <c r="Q651" s="78">
        <v>40.632062869853748</v>
      </c>
      <c r="R651" s="78">
        <v>12.918628818140753</v>
      </c>
      <c r="S651" s="78">
        <v>57.907285811336884</v>
      </c>
      <c r="T651" s="79"/>
      <c r="U651" s="78">
        <v>73526965</v>
      </c>
      <c r="V651" s="78">
        <v>18092</v>
      </c>
      <c r="W651" s="78">
        <v>3547</v>
      </c>
      <c r="X651" s="78">
        <v>203671</v>
      </c>
      <c r="Y651" s="78">
        <v>235502</v>
      </c>
      <c r="Z651" s="78">
        <v>349570</v>
      </c>
      <c r="AA651" s="78">
        <v>109962</v>
      </c>
      <c r="AB651" s="78">
        <v>575264</v>
      </c>
      <c r="AC651" s="78">
        <v>2206374.6378734289</v>
      </c>
      <c r="AD651" s="78">
        <v>57.907285811336877</v>
      </c>
      <c r="AE651" s="79"/>
      <c r="AF651" s="78">
        <v>776391466.29927874</v>
      </c>
      <c r="AG651" s="78">
        <v>27874391.514827639</v>
      </c>
      <c r="AH651" s="78">
        <v>19231694.512301501</v>
      </c>
      <c r="AI651" s="78">
        <v>1356794679.6468251</v>
      </c>
      <c r="AJ651" s="78">
        <v>1094252056.9192841</v>
      </c>
      <c r="AK651" s="78"/>
      <c r="AL651" s="78"/>
      <c r="AM651" s="78">
        <v>78898767.074343339</v>
      </c>
      <c r="AN651" s="78"/>
      <c r="AO651" s="78"/>
      <c r="AP651" s="78">
        <v>3353443055.9668603</v>
      </c>
      <c r="AQ651" s="79"/>
      <c r="AR651" s="78">
        <v>8995</v>
      </c>
      <c r="AS651" s="78">
        <v>1913</v>
      </c>
      <c r="AT651" s="78">
        <v>9</v>
      </c>
      <c r="AU651" s="78">
        <v>12</v>
      </c>
      <c r="AV651" s="78">
        <v>1</v>
      </c>
      <c r="AW651" s="78">
        <v>4</v>
      </c>
      <c r="AX651" s="78"/>
      <c r="AY651" s="79"/>
      <c r="AZ651" s="78">
        <v>40785.592999999993</v>
      </c>
      <c r="BA651" s="78">
        <v>165299.413</v>
      </c>
      <c r="BB651" s="78">
        <v>59119.6</v>
      </c>
      <c r="BC651" s="78">
        <v>3766</v>
      </c>
      <c r="BD651" s="78">
        <v>20</v>
      </c>
      <c r="BE651" s="78">
        <v>25703</v>
      </c>
      <c r="BF651" s="78"/>
      <c r="BG651" s="79"/>
      <c r="BH651" s="78">
        <v>0</v>
      </c>
      <c r="BI651" s="78">
        <v>0</v>
      </c>
      <c r="BJ651" s="78">
        <v>874.46500000000003</v>
      </c>
      <c r="BK651" s="78">
        <v>0</v>
      </c>
      <c r="BL651" s="78">
        <v>191.161</v>
      </c>
      <c r="BM651" s="78">
        <v>0</v>
      </c>
      <c r="BN651" s="79"/>
      <c r="BO651" s="78">
        <v>0</v>
      </c>
      <c r="BP651" s="78">
        <v>0</v>
      </c>
      <c r="BQ651" s="78">
        <v>27</v>
      </c>
      <c r="BR651" s="78">
        <v>0</v>
      </c>
      <c r="BS651" s="78">
        <v>22</v>
      </c>
      <c r="BT651" s="78">
        <v>0</v>
      </c>
      <c r="BU651"/>
      <c r="BV651" s="77">
        <v>699.42399999999998</v>
      </c>
      <c r="BW651" s="77">
        <v>182.53800000000001</v>
      </c>
      <c r="BX651" s="77">
        <v>77.427999999999997</v>
      </c>
      <c r="BY651" s="77">
        <v>4.5789999999999997</v>
      </c>
      <c r="BZ651" s="77">
        <v>93.34</v>
      </c>
      <c r="CA651" s="77">
        <v>0</v>
      </c>
      <c r="CB651" s="77">
        <v>0</v>
      </c>
      <c r="CC651" s="77">
        <v>8.3170000000000002</v>
      </c>
      <c r="CD651" s="77">
        <v>0</v>
      </c>
    </row>
    <row r="652" spans="1:82">
      <c r="A652" s="77" t="s">
        <v>2215</v>
      </c>
      <c r="B652" s="77">
        <v>524</v>
      </c>
      <c r="C652" s="77">
        <v>14</v>
      </c>
      <c r="D652" s="77">
        <v>31</v>
      </c>
      <c r="E652" s="77">
        <v>2017</v>
      </c>
      <c r="F652" s="77" t="s">
        <v>157</v>
      </c>
      <c r="G652" s="77" t="s">
        <v>1617</v>
      </c>
      <c r="H652" s="77" t="s">
        <v>1618</v>
      </c>
      <c r="I652" s="158"/>
      <c r="J652" s="78">
        <v>733.54162698762741</v>
      </c>
      <c r="K652" s="78">
        <v>43.604020571824741</v>
      </c>
      <c r="L652" s="78">
        <v>221.15104713104589</v>
      </c>
      <c r="M652" s="78">
        <v>1008.650638687945</v>
      </c>
      <c r="N652" s="78">
        <v>1154.0778061121796</v>
      </c>
      <c r="O652" s="78">
        <v>588.4756238234778</v>
      </c>
      <c r="P652" s="78">
        <v>528.12875757947495</v>
      </c>
      <c r="Q652" s="78">
        <v>38.988845044566901</v>
      </c>
      <c r="R652" s="78">
        <v>12.28279033125588</v>
      </c>
      <c r="S652" s="78">
        <v>47.910531450752003</v>
      </c>
      <c r="T652" s="79"/>
      <c r="U652" s="78">
        <v>80398861</v>
      </c>
      <c r="V652" s="78">
        <v>18092</v>
      </c>
      <c r="W652" s="78">
        <v>3547</v>
      </c>
      <c r="X652" s="78">
        <v>203671</v>
      </c>
      <c r="Y652" s="78">
        <v>236209</v>
      </c>
      <c r="Z652" s="78">
        <v>351844</v>
      </c>
      <c r="AA652" s="78">
        <v>109390</v>
      </c>
      <c r="AB652" s="78">
        <v>570824</v>
      </c>
      <c r="AC652" s="78">
        <v>2139404</v>
      </c>
      <c r="AD652" s="78">
        <v>47.910531450752003</v>
      </c>
      <c r="AE652" s="79"/>
      <c r="AF652" s="78">
        <v>764580706.76443422</v>
      </c>
      <c r="AG652" s="78">
        <v>27974943.474519931</v>
      </c>
      <c r="AH652" s="78">
        <v>27572749.679507941</v>
      </c>
      <c r="AI652" s="78">
        <v>1231863233.5149209</v>
      </c>
      <c r="AJ652" s="78">
        <v>1387375363.2450099</v>
      </c>
      <c r="AK652" s="78"/>
      <c r="AL652" s="78"/>
      <c r="AM652" s="78">
        <v>78412313.150907144</v>
      </c>
      <c r="AN652" s="78"/>
      <c r="AO652" s="78"/>
      <c r="AP652" s="78">
        <v>3517779309.8292999</v>
      </c>
      <c r="AQ652" s="79"/>
      <c r="AR652" s="78">
        <v>9497</v>
      </c>
      <c r="AS652" s="78">
        <v>2122</v>
      </c>
      <c r="AT652" s="78">
        <v>9</v>
      </c>
      <c r="AU652" s="78">
        <v>13</v>
      </c>
      <c r="AV652" s="78">
        <v>1</v>
      </c>
      <c r="AW652" s="78">
        <v>5</v>
      </c>
      <c r="AX652" s="78"/>
      <c r="AY652" s="79"/>
      <c r="AZ652" s="78">
        <v>43404.158000000003</v>
      </c>
      <c r="BA652" s="78">
        <v>194885.51300000001</v>
      </c>
      <c r="BB652" s="78">
        <v>59119.6</v>
      </c>
      <c r="BC652" s="78">
        <v>3965</v>
      </c>
      <c r="BD652" s="78">
        <v>20</v>
      </c>
      <c r="BE652" s="78">
        <v>25903</v>
      </c>
      <c r="BF652" s="78"/>
      <c r="BG652" s="79"/>
      <c r="BH652" s="78">
        <v>0</v>
      </c>
      <c r="BI652" s="78">
        <v>0</v>
      </c>
      <c r="BJ652" s="78">
        <v>884.15</v>
      </c>
      <c r="BK652" s="78">
        <v>0</v>
      </c>
      <c r="BL652" s="78">
        <v>204.60900000000001</v>
      </c>
      <c r="BM652" s="78">
        <v>0</v>
      </c>
      <c r="BN652" s="79"/>
      <c r="BO652" s="78">
        <v>0</v>
      </c>
      <c r="BP652" s="78">
        <v>0</v>
      </c>
      <c r="BQ652" s="78">
        <v>28</v>
      </c>
      <c r="BR652" s="78">
        <v>0</v>
      </c>
      <c r="BS652" s="78">
        <v>23</v>
      </c>
      <c r="BT652" s="78">
        <v>0</v>
      </c>
      <c r="BU652"/>
      <c r="BV652" s="77">
        <v>743.78599999999994</v>
      </c>
      <c r="BW652" s="77">
        <v>165.239</v>
      </c>
      <c r="BX652" s="77">
        <v>88.245999999999995</v>
      </c>
      <c r="BY652" s="77">
        <v>4.4050000000000002</v>
      </c>
      <c r="BZ652" s="77">
        <v>87.082999999999998</v>
      </c>
      <c r="CA652" s="77">
        <v>0</v>
      </c>
      <c r="CB652" s="77">
        <v>0</v>
      </c>
      <c r="CC652" s="77">
        <v>0</v>
      </c>
      <c r="CD652" s="77">
        <v>0</v>
      </c>
    </row>
    <row r="653" spans="1:82">
      <c r="A653" s="77" t="s">
        <v>2216</v>
      </c>
      <c r="B653" s="77">
        <v>525</v>
      </c>
      <c r="C653" s="77">
        <v>15</v>
      </c>
      <c r="D653" s="77">
        <v>31</v>
      </c>
      <c r="E653" s="77">
        <v>2018</v>
      </c>
      <c r="F653" s="77" t="s">
        <v>184</v>
      </c>
      <c r="G653" s="1029" t="s">
        <v>1617</v>
      </c>
      <c r="H653" s="77" t="s">
        <v>1618</v>
      </c>
      <c r="I653" s="158"/>
      <c r="J653" s="78">
        <v>713.14307875193163</v>
      </c>
      <c r="K653" s="78">
        <v>39.567626949676729</v>
      </c>
      <c r="L653" s="78">
        <v>200.64639124848927</v>
      </c>
      <c r="M653" s="78">
        <v>932.73321499799465</v>
      </c>
      <c r="N653" s="78">
        <v>975.36194762632624</v>
      </c>
      <c r="O653" s="78">
        <v>579.28048519767026</v>
      </c>
      <c r="P653" s="78">
        <v>520.82106783428094</v>
      </c>
      <c r="Q653" s="78">
        <v>35.876847496528498</v>
      </c>
      <c r="R653" s="78">
        <v>11.122100953385637</v>
      </c>
      <c r="S653" s="78">
        <v>53.56468342721611</v>
      </c>
      <c r="T653" s="79"/>
      <c r="U653" s="78">
        <v>80553647</v>
      </c>
      <c r="V653" s="78">
        <v>18092</v>
      </c>
      <c r="W653" s="78">
        <v>3547</v>
      </c>
      <c r="X653" s="78">
        <v>203671</v>
      </c>
      <c r="Y653" s="78">
        <v>236957</v>
      </c>
      <c r="Z653" s="78">
        <v>352978</v>
      </c>
      <c r="AA653" s="78">
        <v>108961</v>
      </c>
      <c r="AB653" s="78">
        <v>566052</v>
      </c>
      <c r="AC653" s="78">
        <v>1929644</v>
      </c>
      <c r="AD653" s="78">
        <v>53.56468342721611</v>
      </c>
      <c r="AE653" s="79"/>
      <c r="AF653" s="78">
        <v>823909261.17158413</v>
      </c>
      <c r="AG653" s="78">
        <v>24642007.0982983</v>
      </c>
      <c r="AH653" s="78">
        <v>25714854.935182922</v>
      </c>
      <c r="AI653" s="78">
        <v>1177818905.9381671</v>
      </c>
      <c r="AJ653" s="78">
        <v>1218992816.9592991</v>
      </c>
      <c r="AK653" s="78"/>
      <c r="AL653" s="78"/>
      <c r="AM653" s="78">
        <v>77917686.520550281</v>
      </c>
      <c r="AN653" s="78"/>
      <c r="AO653" s="78"/>
      <c r="AP653" s="78">
        <v>3348995532.6230817</v>
      </c>
      <c r="AQ653" s="79"/>
      <c r="AR653" s="78">
        <v>11717</v>
      </c>
      <c r="AS653" s="78">
        <v>2396</v>
      </c>
      <c r="AT653" s="78">
        <v>8</v>
      </c>
      <c r="AU653" s="78">
        <v>16</v>
      </c>
      <c r="AV653" s="78">
        <v>1</v>
      </c>
      <c r="AW653" s="78">
        <v>6</v>
      </c>
      <c r="AX653" s="78"/>
      <c r="AY653" s="79"/>
      <c r="AZ653" s="78">
        <v>53330.073000000004</v>
      </c>
      <c r="BA653" s="78">
        <v>233479.41699999999</v>
      </c>
      <c r="BB653" s="78">
        <v>58520</v>
      </c>
      <c r="BC653" s="78">
        <v>4455</v>
      </c>
      <c r="BD653" s="78">
        <v>20</v>
      </c>
      <c r="BE653" s="78">
        <v>26200</v>
      </c>
      <c r="BF653" s="78"/>
      <c r="BG653" s="79"/>
      <c r="BH653" s="78">
        <v>0</v>
      </c>
      <c r="BI653" s="78">
        <v>0</v>
      </c>
      <c r="BJ653" s="78">
        <v>843.73900000000003</v>
      </c>
      <c r="BK653" s="78">
        <v>0</v>
      </c>
      <c r="BL653" s="78">
        <v>192.25199999999998</v>
      </c>
      <c r="BM653" s="78">
        <v>0</v>
      </c>
      <c r="BN653" s="79"/>
      <c r="BO653" s="78">
        <v>0</v>
      </c>
      <c r="BP653" s="78">
        <v>0</v>
      </c>
      <c r="BQ653" s="78">
        <v>29</v>
      </c>
      <c r="BR653" s="78">
        <v>0</v>
      </c>
      <c r="BS653" s="78">
        <v>22</v>
      </c>
      <c r="BT653" s="78">
        <v>0</v>
      </c>
      <c r="BU653"/>
      <c r="BV653" s="77">
        <v>688.09</v>
      </c>
      <c r="BW653" s="77">
        <v>155.53399999999999</v>
      </c>
      <c r="BX653" s="77">
        <v>91.117000000000004</v>
      </c>
      <c r="BY653" s="77">
        <v>4.4749999999999996</v>
      </c>
      <c r="BZ653" s="77">
        <v>84.236999999999995</v>
      </c>
      <c r="CA653" s="77">
        <v>0</v>
      </c>
      <c r="CB653" s="77">
        <v>0</v>
      </c>
      <c r="CC653" s="77">
        <v>9.3420000000000005</v>
      </c>
      <c r="CD653" s="77">
        <v>3.1960000000000002</v>
      </c>
    </row>
    <row r="654" spans="1:82">
      <c r="A654" s="77" t="s">
        <v>2217</v>
      </c>
      <c r="B654" s="77">
        <v>526</v>
      </c>
      <c r="C654" s="77">
        <v>16</v>
      </c>
      <c r="D654" s="77">
        <v>31</v>
      </c>
      <c r="E654" s="77">
        <v>2019</v>
      </c>
      <c r="F654" s="77" t="s">
        <v>159</v>
      </c>
      <c r="G654" s="1029" t="s">
        <v>1617</v>
      </c>
      <c r="H654" s="77" t="s">
        <v>1618</v>
      </c>
      <c r="I654" s="158"/>
      <c r="J654" s="78">
        <v>637.08179918934468</v>
      </c>
      <c r="K654" s="78">
        <v>35.719803487576009</v>
      </c>
      <c r="L654" s="78">
        <v>201.32718247333193</v>
      </c>
      <c r="M654" s="78">
        <v>950.20580348125657</v>
      </c>
      <c r="N654" s="78">
        <v>857.6489216842657</v>
      </c>
      <c r="O654" s="78">
        <v>564.46832664672377</v>
      </c>
      <c r="P654" s="78">
        <v>513.17616332222724</v>
      </c>
      <c r="Q654" s="78">
        <v>34.630232452589802</v>
      </c>
      <c r="R654" s="78">
        <v>14.483090444861334</v>
      </c>
      <c r="S654" s="78">
        <v>54.82562132238079</v>
      </c>
      <c r="T654" s="79"/>
      <c r="U654" s="78">
        <v>78158335</v>
      </c>
      <c r="V654" s="78">
        <v>18092</v>
      </c>
      <c r="W654" s="78">
        <v>3547</v>
      </c>
      <c r="X654" s="78">
        <v>203671</v>
      </c>
      <c r="Y654" s="78">
        <v>237924</v>
      </c>
      <c r="Z654" s="78">
        <v>353395</v>
      </c>
      <c r="AA654" s="78">
        <v>106558</v>
      </c>
      <c r="AB654" s="78">
        <v>561175</v>
      </c>
      <c r="AC654" s="78">
        <v>2553919.5</v>
      </c>
      <c r="AD654" s="78">
        <v>54.82562132238079</v>
      </c>
      <c r="AE654" s="79"/>
      <c r="AF654" s="78">
        <v>799659153.64046001</v>
      </c>
      <c r="AG654" s="78">
        <v>23947494.096270151</v>
      </c>
      <c r="AH654" s="78">
        <v>27981824.212812062</v>
      </c>
      <c r="AI654" s="78">
        <v>1323931208.7978039</v>
      </c>
      <c r="AJ654" s="78">
        <v>1251221158.3263559</v>
      </c>
      <c r="AK654" s="78">
        <v>0</v>
      </c>
      <c r="AL654" s="78">
        <v>0</v>
      </c>
      <c r="AM654" s="78">
        <v>76427810.47686179</v>
      </c>
      <c r="AN654" s="78">
        <v>0</v>
      </c>
      <c r="AO654" s="78">
        <v>0</v>
      </c>
      <c r="AP654" s="78">
        <v>3503168649.5505638</v>
      </c>
      <c r="AQ654" s="79"/>
      <c r="AR654" s="78">
        <v>10876</v>
      </c>
      <c r="AS654" s="78">
        <v>2614</v>
      </c>
      <c r="AT654" s="78">
        <v>7</v>
      </c>
      <c r="AU654" s="78">
        <v>17</v>
      </c>
      <c r="AV654" s="78">
        <v>1</v>
      </c>
      <c r="AW654" s="78">
        <v>6</v>
      </c>
      <c r="AX654" s="78"/>
      <c r="AY654" s="79"/>
      <c r="AZ654" s="78">
        <v>50531.11399999998</v>
      </c>
      <c r="BA654" s="78">
        <v>261728.51300000001</v>
      </c>
      <c r="BB654" s="78">
        <v>58500</v>
      </c>
      <c r="BC654" s="78">
        <v>4595</v>
      </c>
      <c r="BD654" s="78">
        <v>20</v>
      </c>
      <c r="BE654" s="78">
        <v>26199.9</v>
      </c>
      <c r="BF654" s="78"/>
      <c r="BG654" s="79"/>
      <c r="BH654" s="78">
        <v>0</v>
      </c>
      <c r="BI654" s="78">
        <v>0</v>
      </c>
      <c r="BJ654" s="78">
        <v>790.49199999999996</v>
      </c>
      <c r="BK654" s="78">
        <v>0</v>
      </c>
      <c r="BL654" s="78">
        <v>170.31400000000002</v>
      </c>
      <c r="BM654" s="78">
        <v>0</v>
      </c>
      <c r="BN654" s="79"/>
      <c r="BO654" s="78">
        <v>0</v>
      </c>
      <c r="BP654" s="78">
        <v>0</v>
      </c>
      <c r="BQ654" s="78">
        <v>32</v>
      </c>
      <c r="BR654" s="78">
        <v>0</v>
      </c>
      <c r="BS654" s="78">
        <v>21</v>
      </c>
      <c r="BT654" s="78">
        <v>0</v>
      </c>
      <c r="BU654"/>
      <c r="BV654" s="77">
        <v>615.81500000000005</v>
      </c>
      <c r="BW654" s="77">
        <v>177.131</v>
      </c>
      <c r="BX654" s="77">
        <v>77.444000000000003</v>
      </c>
      <c r="BY654" s="77">
        <v>4.024</v>
      </c>
      <c r="BZ654" s="77">
        <v>86.391999999999996</v>
      </c>
      <c r="CA654" s="77">
        <v>0</v>
      </c>
      <c r="CB654" s="77">
        <v>0</v>
      </c>
      <c r="CC654" s="77">
        <v>0</v>
      </c>
      <c r="CD654" s="77">
        <v>0</v>
      </c>
    </row>
    <row r="655" spans="1:82">
      <c r="A655" s="77" t="s">
        <v>2218</v>
      </c>
      <c r="B655" s="77">
        <v>527</v>
      </c>
      <c r="C655" s="77">
        <v>17</v>
      </c>
      <c r="D655" s="77">
        <v>31</v>
      </c>
      <c r="E655" s="77">
        <v>2020</v>
      </c>
      <c r="F655" s="77" t="s">
        <v>160</v>
      </c>
      <c r="G655" s="77" t="s">
        <v>1617</v>
      </c>
      <c r="H655" s="77" t="s">
        <v>1618</v>
      </c>
      <c r="I655" s="158"/>
      <c r="J655" s="78">
        <v>652.83584263577677</v>
      </c>
      <c r="K655" s="78">
        <v>38.102841643920648</v>
      </c>
      <c r="L655" s="78">
        <v>259.4741746758163</v>
      </c>
      <c r="M655" s="78">
        <v>761.67761187844633</v>
      </c>
      <c r="N655" s="78">
        <v>762.85748537287554</v>
      </c>
      <c r="O655" s="78">
        <v>495.63162689757462</v>
      </c>
      <c r="P655" s="78">
        <v>481.5367892041412</v>
      </c>
      <c r="Q655" s="78">
        <v>32.838705543539</v>
      </c>
      <c r="R655" s="78">
        <v>9.4376781332467772</v>
      </c>
      <c r="S655" s="78">
        <v>59.606353761994377</v>
      </c>
      <c r="T655" s="79"/>
      <c r="U655" s="78">
        <v>74134366</v>
      </c>
      <c r="V655" s="78">
        <v>17519</v>
      </c>
      <c r="W655" s="78">
        <v>4080</v>
      </c>
      <c r="X655" s="78">
        <v>205064</v>
      </c>
      <c r="Y655" s="78">
        <v>239170</v>
      </c>
      <c r="Z655" s="78">
        <v>354165</v>
      </c>
      <c r="AA655" s="78">
        <v>106277</v>
      </c>
      <c r="AB655" s="78">
        <v>556959</v>
      </c>
      <c r="AC655" s="78">
        <v>1673014.9999999998</v>
      </c>
      <c r="AD655" s="78">
        <v>59.606353761994377</v>
      </c>
      <c r="AE655" s="79"/>
      <c r="AF655" s="78">
        <v>747191518.26448631</v>
      </c>
      <c r="AG655" s="78">
        <v>24408907.226286959</v>
      </c>
      <c r="AH655" s="78">
        <v>36923994.87111713</v>
      </c>
      <c r="AI655" s="78">
        <v>1110654464.367135</v>
      </c>
      <c r="AJ655" s="78">
        <v>1204483069.1766109</v>
      </c>
      <c r="AK655" s="78">
        <v>0</v>
      </c>
      <c r="AL655" s="78">
        <v>0</v>
      </c>
      <c r="AM655" s="78">
        <v>72689337.443552226</v>
      </c>
      <c r="AN655" s="78">
        <v>0</v>
      </c>
      <c r="AO655" s="78">
        <v>0</v>
      </c>
      <c r="AP655" s="78">
        <v>3196351291.3491883</v>
      </c>
      <c r="AQ655" s="79"/>
      <c r="AR655" s="78">
        <v>11585</v>
      </c>
      <c r="AS655" s="78">
        <v>2769</v>
      </c>
      <c r="AT655" s="78">
        <v>7</v>
      </c>
      <c r="AU655" s="78">
        <v>27</v>
      </c>
      <c r="AV655" s="78">
        <v>1</v>
      </c>
      <c r="AW655" s="78">
        <v>6</v>
      </c>
      <c r="AX655" s="78"/>
      <c r="AY655" s="79"/>
      <c r="AZ655" s="78">
        <v>54130.680999999953</v>
      </c>
      <c r="BA655" s="78">
        <v>306308.31299999979</v>
      </c>
      <c r="BB655" s="78">
        <v>58500</v>
      </c>
      <c r="BC655" s="78">
        <v>16491</v>
      </c>
      <c r="BD655" s="78">
        <v>20</v>
      </c>
      <c r="BE655" s="78">
        <v>26199.9</v>
      </c>
      <c r="BF655" s="78"/>
      <c r="BG655" s="79"/>
      <c r="BH655" s="78">
        <v>0</v>
      </c>
      <c r="BI655" s="78">
        <v>0</v>
      </c>
      <c r="BJ655" s="78">
        <v>726.00400000000002</v>
      </c>
      <c r="BK655" s="78">
        <v>0</v>
      </c>
      <c r="BL655" s="78">
        <v>172.86599999999999</v>
      </c>
      <c r="BM655" s="78">
        <v>0</v>
      </c>
      <c r="BN655" s="79"/>
      <c r="BO655" s="78">
        <v>0</v>
      </c>
      <c r="BP655" s="78">
        <v>0</v>
      </c>
      <c r="BQ655" s="78">
        <v>31</v>
      </c>
      <c r="BR655" s="78">
        <v>0</v>
      </c>
      <c r="BS655" s="78">
        <v>21</v>
      </c>
      <c r="BT655" s="78">
        <v>0</v>
      </c>
      <c r="BU655"/>
      <c r="BV655" s="77">
        <v>557.68799999999999</v>
      </c>
      <c r="BW655" s="77">
        <v>164.02600000000001</v>
      </c>
      <c r="BX655" s="77">
        <v>86.728999999999999</v>
      </c>
      <c r="BY655" s="77">
        <v>3.242</v>
      </c>
      <c r="BZ655" s="77">
        <v>80.819000000000003</v>
      </c>
      <c r="CA655" s="77">
        <v>0</v>
      </c>
      <c r="CB655" s="77">
        <v>0</v>
      </c>
      <c r="CC655" s="77">
        <v>6.3659999999999997</v>
      </c>
      <c r="CD655" s="77">
        <v>0</v>
      </c>
    </row>
    <row r="656" spans="1:82">
      <c r="A656" s="77" t="s">
        <v>2219</v>
      </c>
      <c r="B656" s="77">
        <v>527</v>
      </c>
      <c r="C656" s="77">
        <v>18</v>
      </c>
      <c r="D656" s="77">
        <v>31</v>
      </c>
      <c r="E656" s="77">
        <v>2021</v>
      </c>
      <c r="F656" s="77" t="s">
        <v>161</v>
      </c>
      <c r="G656" s="77" t="s">
        <v>1617</v>
      </c>
      <c r="H656" s="77" t="s">
        <v>1618</v>
      </c>
      <c r="I656" s="158"/>
      <c r="J656" s="78">
        <v>656.42090829994652</v>
      </c>
      <c r="K656" s="78">
        <v>40.328643486386383</v>
      </c>
      <c r="L656" s="78">
        <v>206.34247494006453</v>
      </c>
      <c r="M656" s="78">
        <v>931.17549339406685</v>
      </c>
      <c r="N656" s="78">
        <v>864.33450114346567</v>
      </c>
      <c r="O656" s="78">
        <v>480.74259513350012</v>
      </c>
      <c r="P656" s="78">
        <v>494.41323336291845</v>
      </c>
      <c r="Q656" s="78">
        <v>32.218356184549599</v>
      </c>
      <c r="R656" s="78">
        <v>10.10688252518632</v>
      </c>
      <c r="S656" s="78">
        <v>61.219053596735989</v>
      </c>
      <c r="T656" s="79"/>
      <c r="U656" s="78">
        <v>84408519</v>
      </c>
      <c r="V656" s="78">
        <v>17519</v>
      </c>
      <c r="W656" s="78">
        <v>4080</v>
      </c>
      <c r="X656" s="78">
        <v>205064</v>
      </c>
      <c r="Y656" s="78">
        <v>239626</v>
      </c>
      <c r="Z656" s="78">
        <v>353712</v>
      </c>
      <c r="AA656" s="78">
        <v>106403</v>
      </c>
      <c r="AB656" s="78">
        <v>551806</v>
      </c>
      <c r="AC656" s="78">
        <v>1738105.5</v>
      </c>
      <c r="AD656" s="78">
        <v>61.219053596735989</v>
      </c>
      <c r="AE656" s="79"/>
      <c r="AF656" s="78">
        <v>736695458.72007096</v>
      </c>
      <c r="AG656" s="78">
        <v>25810705.263864912</v>
      </c>
      <c r="AH656" s="78">
        <v>32713341.100841213</v>
      </c>
      <c r="AI656" s="78">
        <v>1372707076.3007009</v>
      </c>
      <c r="AJ656" s="78">
        <v>1234990317.2623539</v>
      </c>
      <c r="AK656" s="78">
        <v>0</v>
      </c>
      <c r="AL656" s="78">
        <v>0</v>
      </c>
      <c r="AM656" s="78">
        <v>72432200.875672519</v>
      </c>
      <c r="AN656" s="78">
        <v>0</v>
      </c>
      <c r="AO656" s="78">
        <v>0</v>
      </c>
      <c r="AP656" s="78">
        <v>3475349099.5235043</v>
      </c>
      <c r="AQ656" s="79"/>
      <c r="AR656" s="78">
        <v>13687</v>
      </c>
      <c r="AS656" s="78">
        <v>2895</v>
      </c>
      <c r="AT656" s="78">
        <v>7</v>
      </c>
      <c r="AU656" s="78">
        <v>30</v>
      </c>
      <c r="AV656" s="78">
        <v>1</v>
      </c>
      <c r="AW656" s="78">
        <v>6</v>
      </c>
      <c r="AX656" s="78"/>
      <c r="AY656" s="79"/>
      <c r="AZ656" s="78">
        <v>63643.943000000327</v>
      </c>
      <c r="BA656" s="78">
        <v>327810.21700000111</v>
      </c>
      <c r="BB656" s="78">
        <v>58500</v>
      </c>
      <c r="BC656" s="78">
        <v>16873.900000000001</v>
      </c>
      <c r="BD656" s="78">
        <v>20</v>
      </c>
      <c r="BE656" s="78">
        <v>26199.9</v>
      </c>
      <c r="BF656" s="78"/>
      <c r="BG656" s="79"/>
      <c r="BH656" s="78">
        <v>0</v>
      </c>
      <c r="BI656" s="78">
        <v>0</v>
      </c>
      <c r="BJ656" s="78">
        <v>735.12099999999998</v>
      </c>
      <c r="BK656" s="78">
        <v>0</v>
      </c>
      <c r="BL656" s="78">
        <v>158.39400000000001</v>
      </c>
      <c r="BM656" s="78">
        <v>0</v>
      </c>
      <c r="BN656" s="79"/>
      <c r="BO656" s="78">
        <v>0</v>
      </c>
      <c r="BP656" s="78">
        <v>0</v>
      </c>
      <c r="BQ656" s="78">
        <v>32</v>
      </c>
      <c r="BR656" s="78">
        <v>0</v>
      </c>
      <c r="BS656" s="78">
        <v>21</v>
      </c>
      <c r="BT656" s="78">
        <v>0</v>
      </c>
      <c r="BU656"/>
      <c r="BV656" s="77">
        <v>575.36099999999999</v>
      </c>
      <c r="BW656" s="77">
        <v>148.30199999999999</v>
      </c>
      <c r="BX656" s="77">
        <v>81.216999999999999</v>
      </c>
      <c r="BY656" s="77">
        <v>3.9860000000000002</v>
      </c>
      <c r="BZ656" s="77">
        <v>73.462000000000003</v>
      </c>
      <c r="CA656" s="77">
        <v>0</v>
      </c>
      <c r="CB656" s="77">
        <v>0</v>
      </c>
      <c r="CC656" s="77">
        <v>6.6230000000000002</v>
      </c>
      <c r="CD656" s="77">
        <v>4.5640000000000001</v>
      </c>
    </row>
    <row r="657" spans="1:82">
      <c r="A657" s="77" t="s">
        <v>2220</v>
      </c>
      <c r="B657" s="77">
        <v>527</v>
      </c>
      <c r="C657" s="77">
        <v>19</v>
      </c>
      <c r="D657" s="77">
        <v>31</v>
      </c>
      <c r="E657" s="77">
        <v>2022</v>
      </c>
      <c r="F657" s="77" t="s">
        <v>162</v>
      </c>
      <c r="G657" s="77" t="s">
        <v>1617</v>
      </c>
      <c r="H657" s="77" t="s">
        <v>1618</v>
      </c>
      <c r="I657" s="158"/>
      <c r="J657" s="78">
        <v>680.04531854903666</v>
      </c>
      <c r="K657" s="78">
        <v>37.495330226685063</v>
      </c>
      <c r="L657" s="78">
        <v>188.51368802974676</v>
      </c>
      <c r="M657" s="78">
        <v>842.31849548466289</v>
      </c>
      <c r="N657" s="78">
        <v>928.17903514175259</v>
      </c>
      <c r="O657" s="78">
        <v>507.15754238384341</v>
      </c>
      <c r="P657" s="78">
        <v>489.95973066596514</v>
      </c>
      <c r="Q657" s="78">
        <v>32.175783380986964</v>
      </c>
      <c r="R657" s="78">
        <v>11.024333337388349</v>
      </c>
      <c r="S657" s="78">
        <v>55.442898858023995</v>
      </c>
      <c r="T657" s="79"/>
      <c r="U657" s="78">
        <v>88563604</v>
      </c>
      <c r="V657" s="78">
        <v>17519</v>
      </c>
      <c r="W657" s="78">
        <v>4080</v>
      </c>
      <c r="X657" s="78">
        <v>205064</v>
      </c>
      <c r="Y657" s="78">
        <v>240643</v>
      </c>
      <c r="Z657" s="78">
        <v>354530</v>
      </c>
      <c r="AA657" s="78">
        <v>107052</v>
      </c>
      <c r="AB657" s="78">
        <v>546558</v>
      </c>
      <c r="AC657" s="78">
        <v>1919692.9999999998</v>
      </c>
      <c r="AD657" s="78">
        <v>55.442898858023995</v>
      </c>
      <c r="AE657" s="79"/>
      <c r="AF657" s="78">
        <v>740659641.43802929</v>
      </c>
      <c r="AG657" s="78">
        <v>26004019.871544648</v>
      </c>
      <c r="AH657" s="78">
        <v>28087635.8524893</v>
      </c>
      <c r="AI657" s="78">
        <v>1211670463.3764901</v>
      </c>
      <c r="AJ657" s="78">
        <v>1391745354.8435452</v>
      </c>
      <c r="AK657" s="78">
        <v>0</v>
      </c>
      <c r="AL657" s="78">
        <v>0</v>
      </c>
      <c r="AM657" s="78">
        <v>70575555.77656424</v>
      </c>
      <c r="AN657" s="78">
        <v>0</v>
      </c>
      <c r="AO657" s="78">
        <v>0</v>
      </c>
      <c r="AP657" s="78">
        <v>3468742671.1586623</v>
      </c>
      <c r="AQ657" s="79"/>
      <c r="AR657" s="78">
        <v>14577</v>
      </c>
      <c r="AS657" s="78">
        <v>2951</v>
      </c>
      <c r="AT657" s="78">
        <v>7</v>
      </c>
      <c r="AU657" s="78">
        <v>31</v>
      </c>
      <c r="AV657" s="78">
        <v>1</v>
      </c>
      <c r="AW657" s="78">
        <v>8</v>
      </c>
      <c r="AX657" s="78"/>
      <c r="AY657" s="79"/>
      <c r="AZ657" s="78">
        <v>68522.829000000653</v>
      </c>
      <c r="BA657" s="78">
        <v>359771.71700000152</v>
      </c>
      <c r="BB657" s="78">
        <v>57000</v>
      </c>
      <c r="BC657" s="78">
        <v>17026.2</v>
      </c>
      <c r="BD657" s="78">
        <v>20</v>
      </c>
      <c r="BE657" s="78">
        <v>104999.9</v>
      </c>
      <c r="BF657" s="78"/>
      <c r="BG657" s="79"/>
      <c r="BH657" s="78"/>
      <c r="BI657" s="78"/>
      <c r="BJ657" s="78"/>
      <c r="BK657" s="78"/>
      <c r="BL657" s="78"/>
      <c r="BM657" s="78"/>
      <c r="BN657" s="79"/>
      <c r="BO657" s="78"/>
      <c r="BP657" s="78"/>
      <c r="BQ657" s="78"/>
      <c r="BR657" s="78"/>
      <c r="BS657" s="78"/>
      <c r="BT657" s="78"/>
      <c r="BU657"/>
      <c r="BV657" s="77"/>
      <c r="BW657" s="77"/>
      <c r="BX657" s="77"/>
      <c r="BY657" s="77"/>
      <c r="BZ657" s="77"/>
      <c r="CA657" s="77"/>
      <c r="CB657" s="77"/>
      <c r="CC657" s="77"/>
      <c r="CD657" s="77"/>
    </row>
    <row r="658" spans="1:82">
      <c r="A658" s="77" t="s">
        <v>2556</v>
      </c>
      <c r="B658" s="77">
        <v>527</v>
      </c>
      <c r="C658" s="77">
        <v>20</v>
      </c>
      <c r="D658" s="77">
        <v>31</v>
      </c>
      <c r="E658" s="77">
        <v>2023</v>
      </c>
      <c r="F658" s="77" t="s">
        <v>2526</v>
      </c>
      <c r="G658" s="77" t="s">
        <v>1617</v>
      </c>
      <c r="H658" s="77" t="s">
        <v>1618</v>
      </c>
      <c r="I658" s="158"/>
      <c r="J658" s="78"/>
      <c r="K658" s="78"/>
      <c r="L658" s="78"/>
      <c r="M658" s="78"/>
      <c r="N658" s="78"/>
      <c r="O658" s="78"/>
      <c r="P658" s="78"/>
      <c r="Q658" s="78"/>
      <c r="R658" s="78"/>
      <c r="S658" s="78"/>
      <c r="T658" s="79"/>
      <c r="U658" s="78"/>
      <c r="V658" s="78"/>
      <c r="W658" s="78"/>
      <c r="X658" s="78"/>
      <c r="Y658" s="78"/>
      <c r="Z658" s="78"/>
      <c r="AA658" s="78"/>
      <c r="AB658" s="78"/>
      <c r="AC658" s="78"/>
      <c r="AD658" s="78"/>
      <c r="AE658" s="79"/>
      <c r="AF658" s="78"/>
      <c r="AG658" s="78"/>
      <c r="AH658" s="78"/>
      <c r="AI658" s="78"/>
      <c r="AJ658" s="78"/>
      <c r="AK658" s="78"/>
      <c r="AL658" s="78"/>
      <c r="AM658" s="78"/>
      <c r="AN658" s="78"/>
      <c r="AO658" s="78"/>
      <c r="AP658" s="78"/>
      <c r="AQ658" s="79"/>
      <c r="AR658" s="78">
        <v>15635</v>
      </c>
      <c r="AS658" s="78">
        <v>2986</v>
      </c>
      <c r="AT658" s="78">
        <v>7</v>
      </c>
      <c r="AU658" s="78">
        <v>32</v>
      </c>
      <c r="AV658" s="78">
        <v>1</v>
      </c>
      <c r="AW658" s="78">
        <v>8</v>
      </c>
      <c r="AX658" s="78"/>
      <c r="AY658" s="79"/>
      <c r="AZ658" s="78">
        <v>74208.736000000892</v>
      </c>
      <c r="BA658" s="78">
        <v>364503.41700000159</v>
      </c>
      <c r="BB658" s="78">
        <v>57000</v>
      </c>
      <c r="BC658" s="78">
        <v>22016.2</v>
      </c>
      <c r="BD658" s="78">
        <v>20</v>
      </c>
      <c r="BE658" s="78">
        <v>104999.9</v>
      </c>
      <c r="BF658" s="78"/>
      <c r="BG658" s="79"/>
      <c r="BH658" s="78"/>
      <c r="BI658" s="78"/>
      <c r="BJ658" s="78"/>
      <c r="BK658" s="78"/>
      <c r="BL658" s="78"/>
      <c r="BM658" s="78"/>
      <c r="BN658" s="79"/>
      <c r="BO658" s="78"/>
      <c r="BP658" s="78"/>
      <c r="BQ658" s="78"/>
      <c r="BR658" s="78"/>
      <c r="BS658" s="78"/>
      <c r="BT658" s="78"/>
      <c r="BU658"/>
      <c r="BV658" s="77"/>
      <c r="BW658" s="77"/>
      <c r="BX658" s="77"/>
      <c r="BY658" s="77"/>
      <c r="BZ658" s="77"/>
      <c r="CA658" s="77"/>
      <c r="CB658" s="77"/>
      <c r="CC658" s="77"/>
      <c r="CD658" s="77"/>
    </row>
    <row r="659" spans="1:82">
      <c r="A659" s="77" t="s">
        <v>2618</v>
      </c>
      <c r="B659" s="77">
        <v>527</v>
      </c>
      <c r="C659" s="77">
        <v>21</v>
      </c>
      <c r="D659" s="77">
        <v>31</v>
      </c>
      <c r="E659" s="77">
        <v>2024</v>
      </c>
      <c r="F659" s="77" t="s">
        <v>2588</v>
      </c>
      <c r="G659" s="77" t="s">
        <v>1617</v>
      </c>
      <c r="H659" s="77" t="s">
        <v>1618</v>
      </c>
      <c r="I659" s="158"/>
      <c r="J659" s="78"/>
      <c r="K659" s="78"/>
      <c r="L659" s="78"/>
      <c r="M659" s="78"/>
      <c r="N659" s="78"/>
      <c r="O659" s="78"/>
      <c r="P659" s="78"/>
      <c r="Q659" s="78"/>
      <c r="R659" s="78"/>
      <c r="S659" s="78"/>
      <c r="T659" s="79"/>
      <c r="U659" s="78"/>
      <c r="V659" s="78"/>
      <c r="W659" s="78"/>
      <c r="X659" s="78"/>
      <c r="Y659" s="78"/>
      <c r="Z659" s="78"/>
      <c r="AA659" s="78"/>
      <c r="AB659" s="78"/>
      <c r="AC659" s="78"/>
      <c r="AD659" s="78"/>
      <c r="AE659" s="79"/>
      <c r="AF659" s="78"/>
      <c r="AG659" s="78"/>
      <c r="AH659" s="78"/>
      <c r="AI659" s="78"/>
      <c r="AJ659" s="78"/>
      <c r="AK659" s="78"/>
      <c r="AL659" s="78"/>
      <c r="AM659" s="78"/>
      <c r="AN659" s="78"/>
      <c r="AO659" s="78"/>
      <c r="AP659" s="78"/>
      <c r="AQ659" s="79"/>
      <c r="AR659" s="78"/>
      <c r="AS659" s="78"/>
      <c r="AT659" s="78"/>
      <c r="AU659" s="78"/>
      <c r="AV659" s="78"/>
      <c r="AW659" s="78"/>
      <c r="AX659" s="78"/>
      <c r="AY659" s="79"/>
      <c r="AZ659" s="78"/>
      <c r="BA659" s="78"/>
      <c r="BB659" s="78"/>
      <c r="BC659" s="78"/>
      <c r="BD659" s="78"/>
      <c r="BE659" s="78"/>
      <c r="BF659" s="78"/>
      <c r="BG659" s="79"/>
      <c r="BH659" s="78"/>
      <c r="BI659" s="78"/>
      <c r="BJ659" s="78"/>
      <c r="BK659" s="78"/>
      <c r="BL659" s="78"/>
      <c r="BM659" s="78"/>
      <c r="BN659" s="79"/>
      <c r="BO659" s="78"/>
      <c r="BP659" s="78"/>
      <c r="BQ659" s="78"/>
      <c r="BR659" s="78"/>
      <c r="BS659" s="78"/>
      <c r="BT659" s="78"/>
      <c r="BU659"/>
      <c r="BV659" s="77"/>
      <c r="BW659" s="77"/>
      <c r="BX659" s="77"/>
      <c r="BY659" s="77"/>
      <c r="BZ659" s="77"/>
      <c r="CA659" s="77"/>
      <c r="CB659" s="77"/>
      <c r="CC659" s="77"/>
      <c r="CD659" s="77"/>
    </row>
    <row r="660" spans="1:82">
      <c r="A660" s="77" t="s">
        <v>2221</v>
      </c>
      <c r="B660" s="77">
        <v>528</v>
      </c>
      <c r="C660" s="77">
        <v>1</v>
      </c>
      <c r="D660" s="77">
        <v>32</v>
      </c>
      <c r="E660" s="77">
        <v>1990</v>
      </c>
      <c r="F660" s="77" t="s">
        <v>788</v>
      </c>
      <c r="G660" s="77" t="s">
        <v>1619</v>
      </c>
      <c r="H660" s="77" t="s">
        <v>1620</v>
      </c>
      <c r="I660" s="158"/>
      <c r="J660" s="78">
        <v>2341.5431071026469</v>
      </c>
      <c r="K660" s="78">
        <v>197.29783318711799</v>
      </c>
      <c r="L660" s="78">
        <v>449.66305323860388</v>
      </c>
      <c r="M660" s="78">
        <v>705.32406965662381</v>
      </c>
      <c r="N660" s="78">
        <v>910.44780947225206</v>
      </c>
      <c r="O660" s="78">
        <v>516.3942655451649</v>
      </c>
      <c r="P660" s="78">
        <v>784.10750234458385</v>
      </c>
      <c r="Q660" s="78">
        <v>48.102473070037298</v>
      </c>
      <c r="R660" s="78">
        <v>105.23964826484161</v>
      </c>
      <c r="S660" s="78">
        <v>35.224660000000007</v>
      </c>
      <c r="T660" s="79"/>
      <c r="U660" s="78">
        <v>96828924</v>
      </c>
      <c r="V660" s="78">
        <v>44514</v>
      </c>
      <c r="W660" s="78">
        <v>4014</v>
      </c>
      <c r="X660" s="78">
        <v>224628</v>
      </c>
      <c r="Y660" s="78">
        <v>236110</v>
      </c>
      <c r="Z660" s="78">
        <v>212399</v>
      </c>
      <c r="AA660" s="78">
        <v>190390</v>
      </c>
      <c r="AB660" s="78">
        <v>781021</v>
      </c>
      <c r="AC660" s="78">
        <v>18227696.5</v>
      </c>
      <c r="AD660" s="78">
        <v>35.22466</v>
      </c>
      <c r="AE660" s="79"/>
      <c r="AF660" s="78"/>
      <c r="AG660" s="78"/>
      <c r="AH660" s="78"/>
      <c r="AI660" s="78"/>
      <c r="AJ660" s="78"/>
      <c r="AK660" s="78"/>
      <c r="AL660" s="78"/>
      <c r="AM660" s="78"/>
      <c r="AN660" s="78"/>
      <c r="AO660" s="78"/>
      <c r="AP660" s="78"/>
      <c r="AQ660" s="79"/>
      <c r="AR660" s="78"/>
      <c r="AS660" s="78"/>
      <c r="AT660" s="78"/>
      <c r="AU660" s="78"/>
      <c r="AV660" s="78"/>
      <c r="AW660" s="78"/>
      <c r="AX660" s="78"/>
      <c r="AY660" s="79"/>
      <c r="AZ660" s="78"/>
      <c r="BA660" s="78"/>
      <c r="BB660" s="78"/>
      <c r="BC660" s="78"/>
      <c r="BD660" s="78"/>
      <c r="BE660" s="78"/>
      <c r="BF660" s="78"/>
      <c r="BG660" s="79"/>
      <c r="BH660" s="78" t="s">
        <v>789</v>
      </c>
      <c r="BI660" s="78" t="s">
        <v>789</v>
      </c>
      <c r="BJ660" s="78" t="s">
        <v>789</v>
      </c>
      <c r="BK660" s="78" t="s">
        <v>789</v>
      </c>
      <c r="BL660" s="78" t="s">
        <v>789</v>
      </c>
      <c r="BM660" s="78" t="s">
        <v>789</v>
      </c>
      <c r="BN660" s="79"/>
      <c r="BO660" s="78" t="s">
        <v>789</v>
      </c>
      <c r="BP660" s="78" t="s">
        <v>789</v>
      </c>
      <c r="BQ660" s="78" t="s">
        <v>789</v>
      </c>
      <c r="BR660" s="78" t="s">
        <v>789</v>
      </c>
      <c r="BS660" s="78" t="s">
        <v>789</v>
      </c>
      <c r="BT660" s="78" t="s">
        <v>789</v>
      </c>
      <c r="BU660"/>
      <c r="BV660" s="77"/>
      <c r="BW660" s="77"/>
      <c r="BX660" s="77"/>
      <c r="BY660" s="77"/>
      <c r="BZ660" s="77"/>
      <c r="CA660" s="77"/>
      <c r="CB660" s="77"/>
      <c r="CC660" s="77"/>
      <c r="CD660" s="77"/>
    </row>
    <row r="661" spans="1:82">
      <c r="A661" s="77" t="s">
        <v>2222</v>
      </c>
      <c r="B661" s="77">
        <v>529</v>
      </c>
      <c r="C661" s="77">
        <v>2</v>
      </c>
      <c r="D661" s="77">
        <v>32</v>
      </c>
      <c r="E661" s="77">
        <v>2005</v>
      </c>
      <c r="F661" s="77" t="s">
        <v>790</v>
      </c>
      <c r="G661" s="77" t="s">
        <v>1619</v>
      </c>
      <c r="H661" s="77" t="s">
        <v>1620</v>
      </c>
      <c r="I661" s="158"/>
      <c r="J661" s="78">
        <v>1828.444349109662</v>
      </c>
      <c r="K661" s="78">
        <v>139.5965936462519</v>
      </c>
      <c r="L661" s="78">
        <v>407.19972900555092</v>
      </c>
      <c r="M661" s="78">
        <v>1411.7229568874459</v>
      </c>
      <c r="N661" s="78">
        <v>1308.778402934468</v>
      </c>
      <c r="O661" s="78">
        <v>799.80493643663999</v>
      </c>
      <c r="P661" s="78">
        <v>778.97517803905725</v>
      </c>
      <c r="Q661" s="78">
        <v>43.872136796283499</v>
      </c>
      <c r="R661" s="78">
        <v>91.410060651679018</v>
      </c>
      <c r="S661" s="78">
        <v>50.719247336160002</v>
      </c>
      <c r="T661" s="79"/>
      <c r="U661" s="78">
        <v>106359261</v>
      </c>
      <c r="V661" s="78">
        <v>39799</v>
      </c>
      <c r="W661" s="78">
        <v>3315</v>
      </c>
      <c r="X661" s="78">
        <v>195810</v>
      </c>
      <c r="Y661" s="78">
        <v>271033</v>
      </c>
      <c r="Z661" s="78">
        <v>380680</v>
      </c>
      <c r="AA661" s="78">
        <v>154907</v>
      </c>
      <c r="AB661" s="78">
        <v>744677</v>
      </c>
      <c r="AC661" s="78">
        <v>16163976.5</v>
      </c>
      <c r="AD661" s="78">
        <v>50.719247336160002</v>
      </c>
      <c r="AE661" s="79"/>
      <c r="AF661" s="78"/>
      <c r="AG661" s="78"/>
      <c r="AH661" s="78"/>
      <c r="AI661" s="78"/>
      <c r="AJ661" s="78"/>
      <c r="AK661" s="78"/>
      <c r="AL661" s="78"/>
      <c r="AM661" s="78"/>
      <c r="AN661" s="78"/>
      <c r="AO661" s="78"/>
      <c r="AP661" s="78"/>
      <c r="AQ661" s="79"/>
      <c r="AR661" s="78"/>
      <c r="AS661" s="78"/>
      <c r="AT661" s="78"/>
      <c r="AU661" s="78"/>
      <c r="AV661" s="78"/>
      <c r="AW661" s="78"/>
      <c r="AX661" s="78"/>
      <c r="AY661" s="79"/>
      <c r="AZ661" s="78"/>
      <c r="BA661" s="78"/>
      <c r="BB661" s="78"/>
      <c r="BC661" s="78"/>
      <c r="BD661" s="78"/>
      <c r="BE661" s="78"/>
      <c r="BF661" s="78"/>
      <c r="BG661" s="79"/>
      <c r="BH661" s="78" t="s">
        <v>789</v>
      </c>
      <c r="BI661" s="78" t="s">
        <v>789</v>
      </c>
      <c r="BJ661" s="78" t="s">
        <v>789</v>
      </c>
      <c r="BK661" s="78" t="s">
        <v>789</v>
      </c>
      <c r="BL661" s="78" t="s">
        <v>789</v>
      </c>
      <c r="BM661" s="78" t="s">
        <v>789</v>
      </c>
      <c r="BN661" s="79"/>
      <c r="BO661" s="78" t="s">
        <v>789</v>
      </c>
      <c r="BP661" s="78" t="s">
        <v>789</v>
      </c>
      <c r="BQ661" s="78" t="s">
        <v>789</v>
      </c>
      <c r="BR661" s="78" t="s">
        <v>789</v>
      </c>
      <c r="BS661" s="78" t="s">
        <v>789</v>
      </c>
      <c r="BT661" s="78" t="s">
        <v>789</v>
      </c>
      <c r="BU661"/>
      <c r="BV661" s="77"/>
      <c r="BW661" s="77"/>
      <c r="BX661" s="77"/>
      <c r="BY661" s="77"/>
      <c r="BZ661" s="77"/>
      <c r="CA661" s="77"/>
      <c r="CB661" s="77"/>
      <c r="CC661" s="77"/>
      <c r="CD661" s="77"/>
    </row>
    <row r="662" spans="1:82">
      <c r="A662" s="77" t="s">
        <v>2223</v>
      </c>
      <c r="B662" s="77">
        <v>530</v>
      </c>
      <c r="C662" s="77">
        <v>3</v>
      </c>
      <c r="D662" s="77">
        <v>32</v>
      </c>
      <c r="E662" s="77">
        <v>2006</v>
      </c>
      <c r="F662" s="77" t="s">
        <v>791</v>
      </c>
      <c r="G662" s="77" t="s">
        <v>1619</v>
      </c>
      <c r="H662" s="77" t="s">
        <v>1620</v>
      </c>
      <c r="I662" s="158"/>
      <c r="J662" s="78" t="s">
        <v>789</v>
      </c>
      <c r="K662" s="78" t="s">
        <v>789</v>
      </c>
      <c r="L662" s="78" t="s">
        <v>789</v>
      </c>
      <c r="M662" s="78" t="s">
        <v>789</v>
      </c>
      <c r="N662" s="78" t="s">
        <v>789</v>
      </c>
      <c r="O662" s="78" t="s">
        <v>789</v>
      </c>
      <c r="P662" s="78" t="s">
        <v>789</v>
      </c>
      <c r="Q662" s="78" t="s">
        <v>789</v>
      </c>
      <c r="R662" s="78" t="s">
        <v>789</v>
      </c>
      <c r="S662" s="78" t="s">
        <v>789</v>
      </c>
      <c r="T662" s="79"/>
      <c r="U662" s="78" t="s">
        <v>789</v>
      </c>
      <c r="V662" s="78" t="s">
        <v>789</v>
      </c>
      <c r="W662" s="78" t="s">
        <v>789</v>
      </c>
      <c r="X662" s="78" t="s">
        <v>789</v>
      </c>
      <c r="Y662" s="78" t="s">
        <v>789</v>
      </c>
      <c r="Z662" s="78" t="s">
        <v>789</v>
      </c>
      <c r="AA662" s="78" t="s">
        <v>789</v>
      </c>
      <c r="AB662" s="78" t="s">
        <v>789</v>
      </c>
      <c r="AC662" s="78" t="s">
        <v>789</v>
      </c>
      <c r="AD662" s="78" t="s">
        <v>789</v>
      </c>
      <c r="AE662" s="79"/>
      <c r="AF662" s="78" t="s">
        <v>789</v>
      </c>
      <c r="AG662" s="78" t="s">
        <v>789</v>
      </c>
      <c r="AH662" s="78" t="s">
        <v>789</v>
      </c>
      <c r="AI662" s="78" t="s">
        <v>789</v>
      </c>
      <c r="AJ662" s="78" t="s">
        <v>789</v>
      </c>
      <c r="AK662" s="78" t="s">
        <v>789</v>
      </c>
      <c r="AL662" s="78" t="s">
        <v>789</v>
      </c>
      <c r="AM662" s="78" t="s">
        <v>789</v>
      </c>
      <c r="AN662" s="78" t="s">
        <v>789</v>
      </c>
      <c r="AO662" s="78" t="s">
        <v>789</v>
      </c>
      <c r="AP662" s="78"/>
      <c r="AQ662" s="79"/>
      <c r="AR662" s="78" t="s">
        <v>789</v>
      </c>
      <c r="AS662" s="78" t="s">
        <v>789</v>
      </c>
      <c r="AT662" s="78" t="s">
        <v>789</v>
      </c>
      <c r="AU662" s="78" t="s">
        <v>789</v>
      </c>
      <c r="AV662" s="78" t="s">
        <v>789</v>
      </c>
      <c r="AW662" s="78" t="s">
        <v>789</v>
      </c>
      <c r="AX662" s="78" t="s">
        <v>789</v>
      </c>
      <c r="AY662" s="79"/>
      <c r="AZ662" s="78" t="s">
        <v>789</v>
      </c>
      <c r="BA662" s="78" t="s">
        <v>789</v>
      </c>
      <c r="BB662" s="78" t="s">
        <v>789</v>
      </c>
      <c r="BC662" s="78" t="s">
        <v>789</v>
      </c>
      <c r="BD662" s="78" t="s">
        <v>789</v>
      </c>
      <c r="BE662" s="78" t="s">
        <v>789</v>
      </c>
      <c r="BF662" s="78" t="s">
        <v>789</v>
      </c>
      <c r="BG662" s="79"/>
      <c r="BH662" s="78" t="s">
        <v>789</v>
      </c>
      <c r="BI662" s="78" t="s">
        <v>789</v>
      </c>
      <c r="BJ662" s="78" t="s">
        <v>789</v>
      </c>
      <c r="BK662" s="78" t="s">
        <v>789</v>
      </c>
      <c r="BL662" s="78" t="s">
        <v>789</v>
      </c>
      <c r="BM662" s="78" t="s">
        <v>789</v>
      </c>
      <c r="BN662" s="79"/>
      <c r="BO662" s="78" t="s">
        <v>789</v>
      </c>
      <c r="BP662" s="78" t="s">
        <v>789</v>
      </c>
      <c r="BQ662" s="78" t="s">
        <v>789</v>
      </c>
      <c r="BR662" s="78" t="s">
        <v>789</v>
      </c>
      <c r="BS662" s="78" t="s">
        <v>789</v>
      </c>
      <c r="BT662" s="78" t="s">
        <v>789</v>
      </c>
      <c r="BU662"/>
      <c r="BV662" s="77"/>
      <c r="BW662" s="77"/>
      <c r="BX662" s="77"/>
      <c r="BY662" s="77"/>
      <c r="BZ662" s="77"/>
      <c r="CA662" s="77"/>
      <c r="CB662" s="77"/>
      <c r="CC662" s="77"/>
      <c r="CD662" s="77"/>
    </row>
    <row r="663" spans="1:82">
      <c r="A663" s="77" t="s">
        <v>2224</v>
      </c>
      <c r="B663" s="77">
        <v>531</v>
      </c>
      <c r="C663" s="77">
        <v>4</v>
      </c>
      <c r="D663" s="77">
        <v>32</v>
      </c>
      <c r="E663" s="77">
        <v>2007</v>
      </c>
      <c r="F663" s="77" t="s">
        <v>792</v>
      </c>
      <c r="G663" s="77" t="s">
        <v>1619</v>
      </c>
      <c r="H663" s="77" t="s">
        <v>1620</v>
      </c>
      <c r="I663" s="158"/>
      <c r="J663" s="78">
        <v>1788.1995535145099</v>
      </c>
      <c r="K663" s="78">
        <v>127.0604297638297</v>
      </c>
      <c r="L663" s="78">
        <v>404.22669242999177</v>
      </c>
      <c r="M663" s="78">
        <v>1652.9655809421599</v>
      </c>
      <c r="N663" s="78">
        <v>1461.3798704356941</v>
      </c>
      <c r="O663" s="78">
        <v>773.68380473203774</v>
      </c>
      <c r="P663" s="78">
        <v>760.06698942634898</v>
      </c>
      <c r="Q663" s="78">
        <v>45.602908637557597</v>
      </c>
      <c r="R663" s="78">
        <v>89.908663785013601</v>
      </c>
      <c r="S663" s="78">
        <v>41.771821629374003</v>
      </c>
      <c r="T663" s="79"/>
      <c r="U663" s="78">
        <v>120126469</v>
      </c>
      <c r="V663" s="78">
        <v>35045</v>
      </c>
      <c r="W663" s="78">
        <v>3489</v>
      </c>
      <c r="X663" s="78">
        <v>245147</v>
      </c>
      <c r="Y663" s="78">
        <v>273450</v>
      </c>
      <c r="Z663" s="78">
        <v>382812</v>
      </c>
      <c r="AA663" s="78">
        <v>148843</v>
      </c>
      <c r="AB663" s="78">
        <v>733123</v>
      </c>
      <c r="AC663" s="78">
        <v>16354654</v>
      </c>
      <c r="AD663" s="78">
        <v>41.771821629373989</v>
      </c>
      <c r="AE663" s="79"/>
      <c r="AF663" s="78"/>
      <c r="AG663" s="78"/>
      <c r="AH663" s="78"/>
      <c r="AI663" s="78"/>
      <c r="AJ663" s="78"/>
      <c r="AK663" s="78"/>
      <c r="AL663" s="78"/>
      <c r="AM663" s="78"/>
      <c r="AN663" s="78"/>
      <c r="AO663" s="78"/>
      <c r="AP663" s="78"/>
      <c r="AQ663" s="79"/>
      <c r="AR663" s="78"/>
      <c r="AS663" s="78"/>
      <c r="AT663" s="78"/>
      <c r="AU663" s="78"/>
      <c r="AV663" s="78"/>
      <c r="AW663" s="78"/>
      <c r="AX663" s="78"/>
      <c r="AY663" s="79"/>
      <c r="AZ663" s="78"/>
      <c r="BA663" s="78"/>
      <c r="BB663" s="78"/>
      <c r="BC663" s="78"/>
      <c r="BD663" s="78"/>
      <c r="BE663" s="78"/>
      <c r="BF663" s="78"/>
      <c r="BG663" s="79"/>
      <c r="BH663" s="78" t="s">
        <v>789</v>
      </c>
      <c r="BI663" s="78" t="s">
        <v>789</v>
      </c>
      <c r="BJ663" s="78" t="s">
        <v>789</v>
      </c>
      <c r="BK663" s="78" t="s">
        <v>789</v>
      </c>
      <c r="BL663" s="78" t="s">
        <v>789</v>
      </c>
      <c r="BM663" s="78" t="s">
        <v>789</v>
      </c>
      <c r="BN663" s="79"/>
      <c r="BO663" s="78" t="s">
        <v>789</v>
      </c>
      <c r="BP663" s="78" t="s">
        <v>789</v>
      </c>
      <c r="BQ663" s="78" t="s">
        <v>789</v>
      </c>
      <c r="BR663" s="78" t="s">
        <v>789</v>
      </c>
      <c r="BS663" s="78" t="s">
        <v>789</v>
      </c>
      <c r="BT663" s="78" t="s">
        <v>789</v>
      </c>
      <c r="BU663"/>
      <c r="BV663" s="77"/>
      <c r="BW663" s="77"/>
      <c r="BX663" s="77"/>
      <c r="BY663" s="77"/>
      <c r="BZ663" s="77"/>
      <c r="CA663" s="77"/>
      <c r="CB663" s="77"/>
      <c r="CC663" s="77"/>
      <c r="CD663" s="77"/>
    </row>
    <row r="664" spans="1:82">
      <c r="A664" s="77" t="s">
        <v>2225</v>
      </c>
      <c r="B664" s="77">
        <v>532</v>
      </c>
      <c r="C664" s="77">
        <v>5</v>
      </c>
      <c r="D664" s="77">
        <v>32</v>
      </c>
      <c r="E664" s="77">
        <v>2008</v>
      </c>
      <c r="F664" s="77" t="s">
        <v>793</v>
      </c>
      <c r="G664" s="77" t="s">
        <v>1619</v>
      </c>
      <c r="H664" s="77" t="s">
        <v>1620</v>
      </c>
      <c r="I664" s="158"/>
      <c r="J664" s="78">
        <v>1615.72924271342</v>
      </c>
      <c r="K664" s="78">
        <v>96.379858826611454</v>
      </c>
      <c r="L664" s="78">
        <v>336.10868409671627</v>
      </c>
      <c r="M664" s="78">
        <v>1572.024824613653</v>
      </c>
      <c r="N664" s="78">
        <v>1521.4893960845111</v>
      </c>
      <c r="O664" s="78">
        <v>751.22190896676875</v>
      </c>
      <c r="P664" s="78">
        <v>741.94007338786935</v>
      </c>
      <c r="Q664" s="78">
        <v>44.538795114433498</v>
      </c>
      <c r="R664" s="78">
        <v>84.884271717528947</v>
      </c>
      <c r="S664" s="78">
        <v>44.993784867519999</v>
      </c>
      <c r="T664" s="79"/>
      <c r="U664" s="78">
        <v>107674285</v>
      </c>
      <c r="V664" s="78">
        <v>35045</v>
      </c>
      <c r="W664" s="78">
        <v>3489</v>
      </c>
      <c r="X664" s="78">
        <v>245147</v>
      </c>
      <c r="Y664" s="78">
        <v>274839</v>
      </c>
      <c r="Z664" s="78">
        <v>384744</v>
      </c>
      <c r="AA664" s="78">
        <v>145459</v>
      </c>
      <c r="AB664" s="78">
        <v>727793</v>
      </c>
      <c r="AC664" s="78">
        <v>16033471</v>
      </c>
      <c r="AD664" s="78">
        <v>44.993784867520013</v>
      </c>
      <c r="AE664" s="79"/>
      <c r="AF664" s="78"/>
      <c r="AG664" s="78"/>
      <c r="AH664" s="78"/>
      <c r="AI664" s="78"/>
      <c r="AJ664" s="78"/>
      <c r="AK664" s="78"/>
      <c r="AL664" s="78"/>
      <c r="AM664" s="78"/>
      <c r="AN664" s="78"/>
      <c r="AO664" s="78"/>
      <c r="AP664" s="78"/>
      <c r="AQ664" s="79"/>
      <c r="AR664" s="78"/>
      <c r="AS664" s="78"/>
      <c r="AT664" s="78"/>
      <c r="AU664" s="78"/>
      <c r="AV664" s="78"/>
      <c r="AW664" s="78"/>
      <c r="AX664" s="78"/>
      <c r="AY664" s="79"/>
      <c r="AZ664" s="78"/>
      <c r="BA664" s="78"/>
      <c r="BB664" s="78"/>
      <c r="BC664" s="78"/>
      <c r="BD664" s="78"/>
      <c r="BE664" s="78"/>
      <c r="BF664" s="78"/>
      <c r="BG664" s="79"/>
      <c r="BH664" s="78" t="s">
        <v>789</v>
      </c>
      <c r="BI664" s="78" t="s">
        <v>789</v>
      </c>
      <c r="BJ664" s="78" t="s">
        <v>789</v>
      </c>
      <c r="BK664" s="78" t="s">
        <v>789</v>
      </c>
      <c r="BL664" s="78" t="s">
        <v>789</v>
      </c>
      <c r="BM664" s="78" t="s">
        <v>789</v>
      </c>
      <c r="BN664" s="79"/>
      <c r="BO664" s="78" t="s">
        <v>789</v>
      </c>
      <c r="BP664" s="78" t="s">
        <v>789</v>
      </c>
      <c r="BQ664" s="78" t="s">
        <v>789</v>
      </c>
      <c r="BR664" s="78" t="s">
        <v>789</v>
      </c>
      <c r="BS664" s="78" t="s">
        <v>789</v>
      </c>
      <c r="BT664" s="78" t="s">
        <v>789</v>
      </c>
      <c r="BU664"/>
      <c r="BV664" s="77"/>
      <c r="BW664" s="77"/>
      <c r="BX664" s="77"/>
      <c r="BY664" s="77"/>
      <c r="BZ664" s="77"/>
      <c r="CA664" s="77"/>
      <c r="CB664" s="77"/>
      <c r="CC664" s="77"/>
      <c r="CD664" s="77"/>
    </row>
    <row r="665" spans="1:82">
      <c r="A665" s="77" t="s">
        <v>2226</v>
      </c>
      <c r="B665" s="77">
        <v>533</v>
      </c>
      <c r="C665" s="77">
        <v>6</v>
      </c>
      <c r="D665" s="77">
        <v>32</v>
      </c>
      <c r="E665" s="77">
        <v>2009</v>
      </c>
      <c r="F665" s="77" t="s">
        <v>177</v>
      </c>
      <c r="G665" s="77" t="s">
        <v>1619</v>
      </c>
      <c r="H665" s="77" t="s">
        <v>1620</v>
      </c>
      <c r="I665" s="158"/>
      <c r="J665" s="78">
        <v>1534.8134572540271</v>
      </c>
      <c r="K665" s="78">
        <v>93.6447635580016</v>
      </c>
      <c r="L665" s="78">
        <v>390.0684759499988</v>
      </c>
      <c r="M665" s="78">
        <v>1520.3976285863309</v>
      </c>
      <c r="N665" s="78">
        <v>1319.99923866586</v>
      </c>
      <c r="O665" s="78">
        <v>768.19829368414753</v>
      </c>
      <c r="P665" s="78">
        <v>710.70297725396358</v>
      </c>
      <c r="Q665" s="78">
        <v>42.1596002110387</v>
      </c>
      <c r="R665" s="78">
        <v>94.39882360509597</v>
      </c>
      <c r="S665" s="78">
        <v>43.524215323180002</v>
      </c>
      <c r="T665" s="79"/>
      <c r="U665" s="78">
        <v>87289072</v>
      </c>
      <c r="V665" s="78">
        <v>33162</v>
      </c>
      <c r="W665" s="78">
        <v>6209</v>
      </c>
      <c r="X665" s="78">
        <v>258573</v>
      </c>
      <c r="Y665" s="78">
        <v>276298</v>
      </c>
      <c r="Z665" s="78">
        <v>388343</v>
      </c>
      <c r="AA665" s="78">
        <v>143043</v>
      </c>
      <c r="AB665" s="78">
        <v>723182</v>
      </c>
      <c r="AC665" s="78">
        <v>17395217.5</v>
      </c>
      <c r="AD665" s="78">
        <v>43.524215323180002</v>
      </c>
      <c r="AE665" s="79"/>
      <c r="AF665" s="78"/>
      <c r="AG665" s="78"/>
      <c r="AH665" s="78"/>
      <c r="AI665" s="78"/>
      <c r="AJ665" s="78"/>
      <c r="AK665" s="78"/>
      <c r="AL665" s="78"/>
      <c r="AM665" s="78"/>
      <c r="AN665" s="78"/>
      <c r="AO665" s="78"/>
      <c r="AP665" s="78"/>
      <c r="AQ665" s="79"/>
      <c r="AR665" s="78"/>
      <c r="AS665" s="78"/>
      <c r="AT665" s="78"/>
      <c r="AU665" s="78"/>
      <c r="AV665" s="78"/>
      <c r="AW665" s="78"/>
      <c r="AX665" s="78"/>
      <c r="AY665" s="79"/>
      <c r="AZ665" s="78"/>
      <c r="BA665" s="78"/>
      <c r="BB665" s="78"/>
      <c r="BC665" s="78"/>
      <c r="BD665" s="78"/>
      <c r="BE665" s="78"/>
      <c r="BF665" s="78"/>
      <c r="BG665" s="79"/>
      <c r="BH665" s="78">
        <v>0</v>
      </c>
      <c r="BI665" s="78">
        <v>0</v>
      </c>
      <c r="BJ665" s="78">
        <v>1262.5029999999999</v>
      </c>
      <c r="BK665" s="78">
        <v>289.18400000000003</v>
      </c>
      <c r="BL665" s="78">
        <v>151.19552999999999</v>
      </c>
      <c r="BM665" s="78">
        <v>0</v>
      </c>
      <c r="BN665" s="79"/>
      <c r="BO665" s="78">
        <v>0</v>
      </c>
      <c r="BP665" s="78">
        <v>0</v>
      </c>
      <c r="BQ665" s="78">
        <v>44</v>
      </c>
      <c r="BR665" s="78">
        <v>4</v>
      </c>
      <c r="BS665" s="78">
        <v>20</v>
      </c>
      <c r="BT665" s="78">
        <v>0</v>
      </c>
      <c r="BU665"/>
      <c r="BV665" s="77">
        <v>1680.77953</v>
      </c>
      <c r="BW665" s="77">
        <v>0</v>
      </c>
      <c r="BX665" s="77">
        <v>12.202999999999999</v>
      </c>
      <c r="BY665" s="77">
        <v>0</v>
      </c>
      <c r="BZ665" s="77">
        <v>9.9</v>
      </c>
      <c r="CA665" s="77">
        <v>0</v>
      </c>
      <c r="CB665" s="77">
        <v>0</v>
      </c>
      <c r="CC665" s="77">
        <v>0</v>
      </c>
      <c r="CD665" s="77">
        <v>0</v>
      </c>
    </row>
    <row r="666" spans="1:82">
      <c r="A666" s="77" t="s">
        <v>2227</v>
      </c>
      <c r="B666" s="77">
        <v>534</v>
      </c>
      <c r="C666" s="77">
        <v>7</v>
      </c>
      <c r="D666" s="77">
        <v>32</v>
      </c>
      <c r="E666" s="77">
        <v>2010</v>
      </c>
      <c r="F666" s="77" t="s">
        <v>178</v>
      </c>
      <c r="G666" s="77" t="s">
        <v>1619</v>
      </c>
      <c r="H666" s="77" t="s">
        <v>1620</v>
      </c>
      <c r="I666" s="158"/>
      <c r="J666" s="78">
        <v>1835.0680657285579</v>
      </c>
      <c r="K666" s="78">
        <v>106.4790202910888</v>
      </c>
      <c r="L666" s="78">
        <v>348.27265723774758</v>
      </c>
      <c r="M666" s="78">
        <v>1765.588078319686</v>
      </c>
      <c r="N666" s="78">
        <v>1562.028591563088</v>
      </c>
      <c r="O666" s="78">
        <v>769.32937836353517</v>
      </c>
      <c r="P666" s="78">
        <v>716.18245878381754</v>
      </c>
      <c r="Q666" s="78">
        <v>43.695640626977699</v>
      </c>
      <c r="R666" s="78">
        <v>78.885742029714152</v>
      </c>
      <c r="S666" s="78">
        <v>44.147070843010013</v>
      </c>
      <c r="T666" s="79"/>
      <c r="U666" s="78">
        <v>98368818</v>
      </c>
      <c r="V666" s="78">
        <v>33162</v>
      </c>
      <c r="W666" s="78">
        <v>6209</v>
      </c>
      <c r="X666" s="78">
        <v>258573</v>
      </c>
      <c r="Y666" s="78">
        <v>277672</v>
      </c>
      <c r="Z666" s="78">
        <v>390722</v>
      </c>
      <c r="AA666" s="78">
        <v>140546</v>
      </c>
      <c r="AB666" s="78">
        <v>718218</v>
      </c>
      <c r="AC666" s="78">
        <v>13775704</v>
      </c>
      <c r="AD666" s="78">
        <v>44.147070843009999</v>
      </c>
      <c r="AE666" s="79"/>
      <c r="AF666" s="78"/>
      <c r="AG666" s="78"/>
      <c r="AH666" s="78"/>
      <c r="AI666" s="78"/>
      <c r="AJ666" s="78"/>
      <c r="AK666" s="78"/>
      <c r="AL666" s="78"/>
      <c r="AM666" s="78"/>
      <c r="AN666" s="78"/>
      <c r="AO666" s="78"/>
      <c r="AP666" s="78"/>
      <c r="AQ666" s="79"/>
      <c r="AR666" s="78"/>
      <c r="AS666" s="78"/>
      <c r="AT666" s="78"/>
      <c r="AU666" s="78"/>
      <c r="AV666" s="78"/>
      <c r="AW666" s="78"/>
      <c r="AX666" s="78"/>
      <c r="AY666" s="79"/>
      <c r="AZ666" s="78"/>
      <c r="BA666" s="78"/>
      <c r="BB666" s="78"/>
      <c r="BC666" s="78"/>
      <c r="BD666" s="78"/>
      <c r="BE666" s="78"/>
      <c r="BF666" s="78"/>
      <c r="BG666" s="79"/>
      <c r="BH666" s="78">
        <v>0</v>
      </c>
      <c r="BI666" s="78">
        <v>0</v>
      </c>
      <c r="BJ666" s="78">
        <v>1470.16</v>
      </c>
      <c r="BK666" s="78">
        <v>400.88900000000001</v>
      </c>
      <c r="BL666" s="78">
        <v>146.184</v>
      </c>
      <c r="BM666" s="78">
        <v>0</v>
      </c>
      <c r="BN666" s="79"/>
      <c r="BO666" s="78">
        <v>0</v>
      </c>
      <c r="BP666" s="78">
        <v>0</v>
      </c>
      <c r="BQ666" s="78">
        <v>45</v>
      </c>
      <c r="BR666" s="78">
        <v>4</v>
      </c>
      <c r="BS666" s="78">
        <v>17</v>
      </c>
      <c r="BT666" s="78">
        <v>0</v>
      </c>
      <c r="BU666"/>
      <c r="BV666" s="77">
        <v>1980.258</v>
      </c>
      <c r="BW666" s="77">
        <v>0</v>
      </c>
      <c r="BX666" s="77">
        <v>24.975000000000001</v>
      </c>
      <c r="BY666" s="77">
        <v>0</v>
      </c>
      <c r="BZ666" s="77">
        <v>12</v>
      </c>
      <c r="CA666" s="77">
        <v>0</v>
      </c>
      <c r="CB666" s="77">
        <v>0</v>
      </c>
      <c r="CC666" s="77">
        <v>0</v>
      </c>
      <c r="CD666" s="77">
        <v>0</v>
      </c>
    </row>
    <row r="667" spans="1:82">
      <c r="A667" s="77" t="s">
        <v>2228</v>
      </c>
      <c r="B667" s="77">
        <v>535</v>
      </c>
      <c r="C667" s="77">
        <v>8</v>
      </c>
      <c r="D667" s="77">
        <v>32</v>
      </c>
      <c r="E667" s="77">
        <v>2011</v>
      </c>
      <c r="F667" s="77" t="s">
        <v>179</v>
      </c>
      <c r="G667" s="77" t="s">
        <v>1619</v>
      </c>
      <c r="H667" s="77" t="s">
        <v>1620</v>
      </c>
      <c r="I667" s="158"/>
      <c r="J667" s="78">
        <v>1629.998235029861</v>
      </c>
      <c r="K667" s="78">
        <v>108.26249843422529</v>
      </c>
      <c r="L667" s="78">
        <v>364.3107183873924</v>
      </c>
      <c r="M667" s="78">
        <v>1603.5490542070529</v>
      </c>
      <c r="N667" s="78">
        <v>1449.2628138399309</v>
      </c>
      <c r="O667" s="78">
        <v>762.1538449406936</v>
      </c>
      <c r="P667" s="78">
        <v>684.86160250819921</v>
      </c>
      <c r="Q667" s="78">
        <v>50.040160720340097</v>
      </c>
      <c r="R667" s="78">
        <v>78.325837042629672</v>
      </c>
      <c r="S667" s="78">
        <v>43.284985431130004</v>
      </c>
      <c r="T667" s="79"/>
      <c r="U667" s="78">
        <v>96516796</v>
      </c>
      <c r="V667" s="78">
        <v>33162</v>
      </c>
      <c r="W667" s="78">
        <v>6209</v>
      </c>
      <c r="X667" s="78">
        <v>258573</v>
      </c>
      <c r="Y667" s="78">
        <v>278913</v>
      </c>
      <c r="Z667" s="78">
        <v>395487</v>
      </c>
      <c r="AA667" s="78">
        <v>138399</v>
      </c>
      <c r="AB667" s="78">
        <v>713056</v>
      </c>
      <c r="AC667" s="78">
        <v>13655307</v>
      </c>
      <c r="AD667" s="78">
        <v>43.284985431129982</v>
      </c>
      <c r="AE667" s="79"/>
      <c r="AF667" s="78"/>
      <c r="AG667" s="78"/>
      <c r="AH667" s="78"/>
      <c r="AI667" s="78"/>
      <c r="AJ667" s="78"/>
      <c r="AK667" s="78"/>
      <c r="AL667" s="78"/>
      <c r="AM667" s="78"/>
      <c r="AN667" s="78"/>
      <c r="AO667" s="78"/>
      <c r="AP667" s="78"/>
      <c r="AQ667" s="79"/>
      <c r="AR667" s="78"/>
      <c r="AS667" s="78"/>
      <c r="AT667" s="78"/>
      <c r="AU667" s="78"/>
      <c r="AV667" s="78"/>
      <c r="AW667" s="78"/>
      <c r="AX667" s="78"/>
      <c r="AY667" s="79"/>
      <c r="AZ667" s="78"/>
      <c r="BA667" s="78"/>
      <c r="BB667" s="78"/>
      <c r="BC667" s="78"/>
      <c r="BD667" s="78"/>
      <c r="BE667" s="78"/>
      <c r="BF667" s="78"/>
      <c r="BG667" s="79"/>
      <c r="BH667" s="78">
        <v>0</v>
      </c>
      <c r="BI667" s="78">
        <v>0</v>
      </c>
      <c r="BJ667" s="78">
        <v>1589.1579999999999</v>
      </c>
      <c r="BK667" s="78">
        <v>330.29899999999998</v>
      </c>
      <c r="BL667" s="78">
        <v>167.297</v>
      </c>
      <c r="BM667" s="78">
        <v>0</v>
      </c>
      <c r="BN667" s="79"/>
      <c r="BO667" s="78">
        <v>0</v>
      </c>
      <c r="BP667" s="78">
        <v>0</v>
      </c>
      <c r="BQ667" s="78">
        <v>46</v>
      </c>
      <c r="BR667" s="78">
        <v>4</v>
      </c>
      <c r="BS667" s="78">
        <v>18</v>
      </c>
      <c r="BT667" s="78">
        <v>0</v>
      </c>
      <c r="BU667"/>
      <c r="BV667" s="77">
        <v>2033.3969999999999</v>
      </c>
      <c r="BW667" s="77">
        <v>0</v>
      </c>
      <c r="BX667" s="77">
        <v>42.692</v>
      </c>
      <c r="BY667" s="77">
        <v>0</v>
      </c>
      <c r="BZ667" s="77">
        <v>10.664999999999999</v>
      </c>
      <c r="CA667" s="77">
        <v>0</v>
      </c>
      <c r="CB667" s="77">
        <v>0</v>
      </c>
      <c r="CC667" s="77">
        <v>0</v>
      </c>
      <c r="CD667" s="77">
        <v>0</v>
      </c>
    </row>
    <row r="668" spans="1:82">
      <c r="A668" s="77" t="s">
        <v>2229</v>
      </c>
      <c r="B668" s="77">
        <v>536</v>
      </c>
      <c r="C668" s="77">
        <v>9</v>
      </c>
      <c r="D668" s="77">
        <v>32</v>
      </c>
      <c r="E668" s="77">
        <v>2012</v>
      </c>
      <c r="F668" s="77" t="s">
        <v>180</v>
      </c>
      <c r="G668" s="77" t="s">
        <v>1619</v>
      </c>
      <c r="H668" s="77" t="s">
        <v>1620</v>
      </c>
      <c r="I668" s="158"/>
      <c r="J668" s="78">
        <v>1782.457474016767</v>
      </c>
      <c r="K668" s="78">
        <v>101.681152741261</v>
      </c>
      <c r="L668" s="78">
        <v>353.63924870078318</v>
      </c>
      <c r="M668" s="78">
        <v>1655.022369888793</v>
      </c>
      <c r="N668" s="78">
        <v>1642.202602687631</v>
      </c>
      <c r="O668" s="78">
        <v>762.83864874794551</v>
      </c>
      <c r="P668" s="78">
        <v>676.98843813355279</v>
      </c>
      <c r="Q668" s="78">
        <v>54.373573497404003</v>
      </c>
      <c r="R668" s="78">
        <v>80.715437409196653</v>
      </c>
      <c r="S668" s="78">
        <v>49.790817631750002</v>
      </c>
      <c r="T668" s="79"/>
      <c r="U668" s="78">
        <v>97850139</v>
      </c>
      <c r="V668" s="78">
        <v>33162</v>
      </c>
      <c r="W668" s="78">
        <v>6209</v>
      </c>
      <c r="X668" s="78">
        <v>258573</v>
      </c>
      <c r="Y668" s="78">
        <v>282991</v>
      </c>
      <c r="Z668" s="78">
        <v>398982</v>
      </c>
      <c r="AA668" s="78">
        <v>136034</v>
      </c>
      <c r="AB668" s="78">
        <v>713134</v>
      </c>
      <c r="AC668" s="78">
        <v>13707435.5</v>
      </c>
      <c r="AD668" s="78">
        <v>49.790817631750009</v>
      </c>
      <c r="AE668" s="79"/>
      <c r="AF668" s="78"/>
      <c r="AG668" s="78"/>
      <c r="AH668" s="78"/>
      <c r="AI668" s="78"/>
      <c r="AJ668" s="78"/>
      <c r="AK668" s="78"/>
      <c r="AL668" s="78"/>
      <c r="AM668" s="78"/>
      <c r="AN668" s="78"/>
      <c r="AO668" s="78"/>
      <c r="AP668" s="78"/>
      <c r="AQ668" s="79"/>
      <c r="AR668" s="78"/>
      <c r="AS668" s="78"/>
      <c r="AT668" s="78"/>
      <c r="AU668" s="78"/>
      <c r="AV668" s="78"/>
      <c r="AW668" s="78"/>
      <c r="AX668" s="78"/>
      <c r="AY668" s="79"/>
      <c r="AZ668" s="78"/>
      <c r="BA668" s="78"/>
      <c r="BB668" s="78"/>
      <c r="BC668" s="78"/>
      <c r="BD668" s="78"/>
      <c r="BE668" s="78"/>
      <c r="BF668" s="78"/>
      <c r="BG668" s="79"/>
      <c r="BH668" s="78">
        <v>0</v>
      </c>
      <c r="BI668" s="78">
        <v>0</v>
      </c>
      <c r="BJ668" s="78">
        <v>1255.0360000000001</v>
      </c>
      <c r="BK668" s="78">
        <v>355.935</v>
      </c>
      <c r="BL668" s="78">
        <v>193.42899999999997</v>
      </c>
      <c r="BM668" s="78">
        <v>0</v>
      </c>
      <c r="BN668" s="79"/>
      <c r="BO668" s="78">
        <v>0</v>
      </c>
      <c r="BP668" s="78">
        <v>0</v>
      </c>
      <c r="BQ668" s="78">
        <v>45</v>
      </c>
      <c r="BR668" s="78">
        <v>4</v>
      </c>
      <c r="BS668" s="78">
        <v>22</v>
      </c>
      <c r="BT668" s="78">
        <v>0</v>
      </c>
      <c r="BU668"/>
      <c r="BV668" s="77">
        <v>1729.374</v>
      </c>
      <c r="BW668" s="77">
        <v>0</v>
      </c>
      <c r="BX668" s="77">
        <v>64.873999999999995</v>
      </c>
      <c r="BY668" s="77">
        <v>0</v>
      </c>
      <c r="BZ668" s="77">
        <v>10.151999999999999</v>
      </c>
      <c r="CA668" s="77">
        <v>0</v>
      </c>
      <c r="CB668" s="77">
        <v>0</v>
      </c>
      <c r="CC668" s="77">
        <v>0</v>
      </c>
      <c r="CD668" s="77">
        <v>0</v>
      </c>
    </row>
    <row r="669" spans="1:82">
      <c r="A669" s="77" t="s">
        <v>2230</v>
      </c>
      <c r="B669" s="77">
        <v>537</v>
      </c>
      <c r="C669" s="77">
        <v>10</v>
      </c>
      <c r="D669" s="77">
        <v>32</v>
      </c>
      <c r="E669" s="77">
        <v>2013</v>
      </c>
      <c r="F669" s="77" t="s">
        <v>181</v>
      </c>
      <c r="G669" s="77" t="s">
        <v>1619</v>
      </c>
      <c r="H669" s="77" t="s">
        <v>1620</v>
      </c>
      <c r="I669" s="158"/>
      <c r="J669" s="78">
        <v>1739.9903132304601</v>
      </c>
      <c r="K669" s="78">
        <v>85.366180430391026</v>
      </c>
      <c r="L669" s="78">
        <v>320.10148028133091</v>
      </c>
      <c r="M669" s="78">
        <v>1605.4625829464401</v>
      </c>
      <c r="N669" s="78">
        <v>1439.571942286685</v>
      </c>
      <c r="O669" s="78">
        <v>743.21876319122907</v>
      </c>
      <c r="P669" s="78">
        <v>671.58671611749264</v>
      </c>
      <c r="Q669" s="78">
        <v>55.027486671721498</v>
      </c>
      <c r="R669" s="78">
        <v>81.745581605648823</v>
      </c>
      <c r="S669" s="78">
        <v>56.754454941369403</v>
      </c>
      <c r="T669" s="79"/>
      <c r="U669" s="78">
        <v>100430641</v>
      </c>
      <c r="V669" s="78">
        <v>33162</v>
      </c>
      <c r="W669" s="78">
        <v>6209</v>
      </c>
      <c r="X669" s="78">
        <v>258573</v>
      </c>
      <c r="Y669" s="78">
        <v>284580</v>
      </c>
      <c r="Z669" s="78">
        <v>406076</v>
      </c>
      <c r="AA669" s="78">
        <v>134442</v>
      </c>
      <c r="AB669" s="78">
        <v>711364</v>
      </c>
      <c r="AC669" s="78">
        <v>13551113</v>
      </c>
      <c r="AD669" s="78">
        <v>56.754454941369403</v>
      </c>
      <c r="AE669" s="79"/>
      <c r="AF669" s="78"/>
      <c r="AG669" s="78"/>
      <c r="AH669" s="78"/>
      <c r="AI669" s="78"/>
      <c r="AJ669" s="78"/>
      <c r="AK669" s="78"/>
      <c r="AL669" s="78"/>
      <c r="AM669" s="78"/>
      <c r="AN669" s="78"/>
      <c r="AO669" s="78"/>
      <c r="AP669" s="78"/>
      <c r="AQ669" s="79"/>
      <c r="AR669" s="78"/>
      <c r="AS669" s="78"/>
      <c r="AT669" s="78"/>
      <c r="AU669" s="78"/>
      <c r="AV669" s="78"/>
      <c r="AW669" s="78"/>
      <c r="AX669" s="78"/>
      <c r="AY669" s="79"/>
      <c r="AZ669" s="78"/>
      <c r="BA669" s="78"/>
      <c r="BB669" s="78"/>
      <c r="BC669" s="78"/>
      <c r="BD669" s="78"/>
      <c r="BE669" s="78"/>
      <c r="BF669" s="78"/>
      <c r="BG669" s="79"/>
      <c r="BH669" s="78">
        <v>0</v>
      </c>
      <c r="BI669" s="78">
        <v>0</v>
      </c>
      <c r="BJ669" s="78">
        <v>1674.183</v>
      </c>
      <c r="BK669" s="78">
        <v>362.25099999999998</v>
      </c>
      <c r="BL669" s="78">
        <v>190.523</v>
      </c>
      <c r="BM669" s="78">
        <v>0</v>
      </c>
      <c r="BN669" s="79"/>
      <c r="BO669" s="78">
        <v>0</v>
      </c>
      <c r="BP669" s="78">
        <v>0</v>
      </c>
      <c r="BQ669" s="78">
        <v>49</v>
      </c>
      <c r="BR669" s="78">
        <v>4</v>
      </c>
      <c r="BS669" s="78">
        <v>20</v>
      </c>
      <c r="BT669" s="78">
        <v>0</v>
      </c>
      <c r="BU669"/>
      <c r="BV669" s="77">
        <v>2156.9140000000002</v>
      </c>
      <c r="BW669" s="77">
        <v>0</v>
      </c>
      <c r="BX669" s="77">
        <v>60.139000000000003</v>
      </c>
      <c r="BY669" s="77">
        <v>0</v>
      </c>
      <c r="BZ669" s="77">
        <v>9.9039999999999999</v>
      </c>
      <c r="CA669" s="77">
        <v>0</v>
      </c>
      <c r="CB669" s="77">
        <v>0</v>
      </c>
      <c r="CC669" s="77">
        <v>0</v>
      </c>
      <c r="CD669" s="77">
        <v>0</v>
      </c>
    </row>
    <row r="670" spans="1:82">
      <c r="A670" s="77" t="s">
        <v>2231</v>
      </c>
      <c r="B670" s="77">
        <v>538</v>
      </c>
      <c r="C670" s="77">
        <v>11</v>
      </c>
      <c r="D670" s="77">
        <v>32</v>
      </c>
      <c r="E670" s="77">
        <v>2014</v>
      </c>
      <c r="F670" s="77" t="s">
        <v>182</v>
      </c>
      <c r="G670" s="77" t="s">
        <v>1619</v>
      </c>
      <c r="H670" s="77" t="s">
        <v>1620</v>
      </c>
      <c r="I670" s="158"/>
      <c r="J670" s="78">
        <v>1772.562314805089</v>
      </c>
      <c r="K670" s="78">
        <v>84.421655912110353</v>
      </c>
      <c r="L670" s="78">
        <v>284.37249543818541</v>
      </c>
      <c r="M670" s="78">
        <v>1708.8683898833081</v>
      </c>
      <c r="N670" s="78">
        <v>1455.2170730162629</v>
      </c>
      <c r="O670" s="78">
        <v>711.74901716585543</v>
      </c>
      <c r="P670" s="78">
        <v>667.43505846987125</v>
      </c>
      <c r="Q670" s="78">
        <v>52.4121886865695</v>
      </c>
      <c r="R670" s="78">
        <v>81.910313200933302</v>
      </c>
      <c r="S670" s="78">
        <v>56.32231543636999</v>
      </c>
      <c r="T670" s="79"/>
      <c r="U670" s="78">
        <v>105669517</v>
      </c>
      <c r="V670" s="78">
        <v>28478</v>
      </c>
      <c r="W670" s="78">
        <v>5123</v>
      </c>
      <c r="X670" s="78">
        <v>251091</v>
      </c>
      <c r="Y670" s="78">
        <v>285854</v>
      </c>
      <c r="Z670" s="78">
        <v>409579</v>
      </c>
      <c r="AA670" s="78">
        <v>132920</v>
      </c>
      <c r="AB670" s="78">
        <v>706198</v>
      </c>
      <c r="AC670" s="78">
        <v>13621116.5</v>
      </c>
      <c r="AD670" s="78">
        <v>56.32231543636999</v>
      </c>
      <c r="AE670" s="79"/>
      <c r="AF670" s="78"/>
      <c r="AG670" s="78"/>
      <c r="AH670" s="78"/>
      <c r="AI670" s="78"/>
      <c r="AJ670" s="78"/>
      <c r="AK670" s="78"/>
      <c r="AL670" s="78"/>
      <c r="AM670" s="78"/>
      <c r="AN670" s="78"/>
      <c r="AO670" s="78"/>
      <c r="AP670" s="78"/>
      <c r="AQ670" s="79"/>
      <c r="AR670" s="78">
        <v>11054</v>
      </c>
      <c r="AS670" s="78">
        <v>1530</v>
      </c>
      <c r="AT670" s="78">
        <v>9</v>
      </c>
      <c r="AU670" s="78">
        <v>4</v>
      </c>
      <c r="AV670" s="78">
        <v>0</v>
      </c>
      <c r="AW670" s="78">
        <v>3</v>
      </c>
      <c r="AX670" s="78"/>
      <c r="AY670" s="79"/>
      <c r="AZ670" s="78">
        <v>49885.519999999982</v>
      </c>
      <c r="BA670" s="78">
        <v>79340.694999999992</v>
      </c>
      <c r="BB670" s="78">
        <v>128254</v>
      </c>
      <c r="BC670" s="78">
        <v>2960</v>
      </c>
      <c r="BD670" s="78">
        <v>0</v>
      </c>
      <c r="BE670" s="78">
        <v>5400</v>
      </c>
      <c r="BF670" s="78"/>
      <c r="BG670" s="79"/>
      <c r="BH670" s="78">
        <v>0</v>
      </c>
      <c r="BI670" s="78">
        <v>0</v>
      </c>
      <c r="BJ670" s="78">
        <v>1641.2460000000001</v>
      </c>
      <c r="BK670" s="78">
        <v>435.50599999999997</v>
      </c>
      <c r="BL670" s="78">
        <v>203.589</v>
      </c>
      <c r="BM670" s="78">
        <v>0</v>
      </c>
      <c r="BN670" s="79"/>
      <c r="BO670" s="78">
        <v>0</v>
      </c>
      <c r="BP670" s="78">
        <v>0</v>
      </c>
      <c r="BQ670" s="78">
        <v>47</v>
      </c>
      <c r="BR670" s="78">
        <v>4</v>
      </c>
      <c r="BS670" s="78">
        <v>21</v>
      </c>
      <c r="BT670" s="78">
        <v>0</v>
      </c>
      <c r="BU670"/>
      <c r="BV670" s="77">
        <v>2202.8809999999999</v>
      </c>
      <c r="BW670" s="77">
        <v>0</v>
      </c>
      <c r="BX670" s="77">
        <v>63.612000000000002</v>
      </c>
      <c r="BY670" s="77">
        <v>6.7000000000000004E-2</v>
      </c>
      <c r="BZ670" s="77">
        <v>13.781000000000001</v>
      </c>
      <c r="CA670" s="77">
        <v>0</v>
      </c>
      <c r="CB670" s="77">
        <v>0</v>
      </c>
      <c r="CC670" s="77">
        <v>0</v>
      </c>
      <c r="CD670" s="77">
        <v>0</v>
      </c>
    </row>
    <row r="671" spans="1:82">
      <c r="A671" s="77" t="s">
        <v>2232</v>
      </c>
      <c r="B671" s="77">
        <v>539</v>
      </c>
      <c r="C671" s="77">
        <v>12</v>
      </c>
      <c r="D671" s="77">
        <v>32</v>
      </c>
      <c r="E671" s="77">
        <v>2015</v>
      </c>
      <c r="F671" s="77" t="s">
        <v>183</v>
      </c>
      <c r="G671" s="77" t="s">
        <v>1619</v>
      </c>
      <c r="H671" s="77" t="s">
        <v>1620</v>
      </c>
      <c r="I671" s="158"/>
      <c r="J671" s="78">
        <v>1732.1282117857861</v>
      </c>
      <c r="K671" s="78">
        <v>80.438036892420996</v>
      </c>
      <c r="L671" s="78">
        <v>272.3560884805384</v>
      </c>
      <c r="M671" s="78">
        <v>2426.5526105977569</v>
      </c>
      <c r="N671" s="78">
        <v>1250.3440999986281</v>
      </c>
      <c r="O671" s="78">
        <v>707.72357007855442</v>
      </c>
      <c r="P671" s="78">
        <v>658.10274002011386</v>
      </c>
      <c r="Q671" s="78">
        <v>50.959124695805698</v>
      </c>
      <c r="R671" s="78">
        <v>80.414031026912056</v>
      </c>
      <c r="S671" s="78">
        <v>57.815383699650013</v>
      </c>
      <c r="T671" s="79"/>
      <c r="U671" s="78">
        <v>108561493</v>
      </c>
      <c r="V671" s="78">
        <v>28478</v>
      </c>
      <c r="W671" s="78">
        <v>5123</v>
      </c>
      <c r="X671" s="78">
        <v>251091</v>
      </c>
      <c r="Y671" s="78">
        <v>287437</v>
      </c>
      <c r="Z671" s="78">
        <v>411182</v>
      </c>
      <c r="AA671" s="78">
        <v>130958</v>
      </c>
      <c r="AB671" s="78">
        <v>701394</v>
      </c>
      <c r="AC671" s="78">
        <v>13745466.5</v>
      </c>
      <c r="AD671" s="78">
        <v>57.815383699650013</v>
      </c>
      <c r="AE671" s="79"/>
      <c r="AF671" s="78">
        <v>1789515261.9081559</v>
      </c>
      <c r="AG671" s="78">
        <v>52102700.239913687</v>
      </c>
      <c r="AH671" s="78">
        <v>24992699.79896117</v>
      </c>
      <c r="AI671" s="78">
        <v>2719268534.3395958</v>
      </c>
      <c r="AJ671" s="78">
        <v>1540797534.876359</v>
      </c>
      <c r="AK671" s="78"/>
      <c r="AL671" s="78"/>
      <c r="AM671" s="78">
        <v>96123105.462829679</v>
      </c>
      <c r="AN671" s="78"/>
      <c r="AO671" s="78"/>
      <c r="AP671" s="78">
        <v>6222799836.6258154</v>
      </c>
      <c r="AQ671" s="79"/>
      <c r="AR671" s="78">
        <v>11824</v>
      </c>
      <c r="AS671" s="78">
        <v>2053</v>
      </c>
      <c r="AT671" s="78">
        <v>10</v>
      </c>
      <c r="AU671" s="78">
        <v>6</v>
      </c>
      <c r="AV671" s="78">
        <v>0</v>
      </c>
      <c r="AW671" s="78">
        <v>5</v>
      </c>
      <c r="AX671" s="78"/>
      <c r="AY671" s="79"/>
      <c r="AZ671" s="78">
        <v>54057.539999999994</v>
      </c>
      <c r="BA671" s="78">
        <v>153588.70499999999</v>
      </c>
      <c r="BB671" s="78">
        <v>128257.2</v>
      </c>
      <c r="BC671" s="78">
        <v>3356</v>
      </c>
      <c r="BD671" s="78">
        <v>0</v>
      </c>
      <c r="BE671" s="78">
        <v>24350</v>
      </c>
      <c r="BF671" s="78"/>
      <c r="BG671" s="79"/>
      <c r="BH671" s="78">
        <v>0</v>
      </c>
      <c r="BI671" s="78">
        <v>0</v>
      </c>
      <c r="BJ671" s="78">
        <v>1517.3219999999999</v>
      </c>
      <c r="BK671" s="78">
        <v>346.90699999999998</v>
      </c>
      <c r="BL671" s="78">
        <v>175.94800000000001</v>
      </c>
      <c r="BM671" s="78">
        <v>0</v>
      </c>
      <c r="BN671" s="79"/>
      <c r="BO671" s="78">
        <v>0</v>
      </c>
      <c r="BP671" s="78">
        <v>0</v>
      </c>
      <c r="BQ671" s="78">
        <v>49</v>
      </c>
      <c r="BR671" s="78">
        <v>4</v>
      </c>
      <c r="BS671" s="78">
        <v>18</v>
      </c>
      <c r="BT671" s="78">
        <v>0</v>
      </c>
      <c r="BU671"/>
      <c r="BV671" s="77">
        <v>1985.15</v>
      </c>
      <c r="BW671" s="77">
        <v>0</v>
      </c>
      <c r="BX671" s="77">
        <v>40.548000000000002</v>
      </c>
      <c r="BY671" s="77">
        <v>6.2E-2</v>
      </c>
      <c r="BZ671" s="77">
        <v>10.079000000000001</v>
      </c>
      <c r="CA671" s="77">
        <v>4.3380000000000001</v>
      </c>
      <c r="CB671" s="77">
        <v>0</v>
      </c>
      <c r="CC671" s="77">
        <v>0</v>
      </c>
      <c r="CD671" s="77">
        <v>0</v>
      </c>
    </row>
    <row r="672" spans="1:82">
      <c r="A672" s="77" t="s">
        <v>2233</v>
      </c>
      <c r="B672" s="77">
        <v>540</v>
      </c>
      <c r="C672" s="77">
        <v>13</v>
      </c>
      <c r="D672" s="77">
        <v>32</v>
      </c>
      <c r="E672" s="77">
        <v>2016</v>
      </c>
      <c r="F672" s="77" t="s">
        <v>156</v>
      </c>
      <c r="G672" s="1029" t="s">
        <v>1619</v>
      </c>
      <c r="H672" s="77" t="s">
        <v>1620</v>
      </c>
      <c r="I672" s="158"/>
      <c r="J672" s="78">
        <v>1672.2010761386566</v>
      </c>
      <c r="K672" s="78">
        <v>78.99321899680794</v>
      </c>
      <c r="L672" s="78">
        <v>271.84327963720511</v>
      </c>
      <c r="M672" s="78">
        <v>1449.3511220051653</v>
      </c>
      <c r="N672" s="78">
        <v>1352.6565781037236</v>
      </c>
      <c r="O672" s="78">
        <v>703.96497184711711</v>
      </c>
      <c r="P672" s="78">
        <v>640.76824866392758</v>
      </c>
      <c r="Q672" s="78">
        <v>49.186872819148228</v>
      </c>
      <c r="R672" s="78">
        <v>79.397164724957278</v>
      </c>
      <c r="S672" s="78">
        <v>53.286176219600002</v>
      </c>
      <c r="T672" s="79"/>
      <c r="U672" s="78">
        <v>109606327</v>
      </c>
      <c r="V672" s="78">
        <v>28478</v>
      </c>
      <c r="W672" s="78">
        <v>5123</v>
      </c>
      <c r="X672" s="78">
        <v>251091</v>
      </c>
      <c r="Y672" s="78">
        <v>288790</v>
      </c>
      <c r="Z672" s="78">
        <v>414026</v>
      </c>
      <c r="AA672" s="78">
        <v>131880</v>
      </c>
      <c r="AB672" s="78">
        <v>696382</v>
      </c>
      <c r="AC672" s="78">
        <v>13560254.190615909</v>
      </c>
      <c r="AD672" s="78">
        <v>53.286176219600002</v>
      </c>
      <c r="AE672" s="79"/>
      <c r="AF672" s="78">
        <v>1756716831.242692</v>
      </c>
      <c r="AG672" s="78">
        <v>49801271.896564864</v>
      </c>
      <c r="AH672" s="78">
        <v>18062150.69618744</v>
      </c>
      <c r="AI672" s="78">
        <v>1680299398.699199</v>
      </c>
      <c r="AJ672" s="78">
        <v>1637253355.766732</v>
      </c>
      <c r="AK672" s="78"/>
      <c r="AL672" s="78"/>
      <c r="AM672" s="78">
        <v>95510376.47543627</v>
      </c>
      <c r="AN672" s="78"/>
      <c r="AO672" s="78"/>
      <c r="AP672" s="78">
        <v>5237643384.7768116</v>
      </c>
      <c r="AQ672" s="79"/>
      <c r="AR672" s="78">
        <v>12591</v>
      </c>
      <c r="AS672" s="78">
        <v>2401</v>
      </c>
      <c r="AT672" s="78">
        <v>11</v>
      </c>
      <c r="AU672" s="78">
        <v>9</v>
      </c>
      <c r="AV672" s="78">
        <v>0</v>
      </c>
      <c r="AW672" s="78">
        <v>5</v>
      </c>
      <c r="AX672" s="78"/>
      <c r="AY672" s="79"/>
      <c r="AZ672" s="78">
        <v>58142.220999999998</v>
      </c>
      <c r="BA672" s="78">
        <v>200142.80499999999</v>
      </c>
      <c r="BB672" s="78">
        <v>176687.2</v>
      </c>
      <c r="BC672" s="78">
        <v>7451</v>
      </c>
      <c r="BD672" s="78">
        <v>0</v>
      </c>
      <c r="BE672" s="78">
        <v>24350</v>
      </c>
      <c r="BF672" s="78"/>
      <c r="BG672" s="79"/>
      <c r="BH672" s="78">
        <v>0</v>
      </c>
      <c r="BI672" s="78">
        <v>0</v>
      </c>
      <c r="BJ672" s="78">
        <v>1686.825</v>
      </c>
      <c r="BK672" s="78">
        <v>404.24200000000002</v>
      </c>
      <c r="BL672" s="78">
        <v>195.321</v>
      </c>
      <c r="BM672" s="78">
        <v>0</v>
      </c>
      <c r="BN672" s="79"/>
      <c r="BO672" s="78">
        <v>0</v>
      </c>
      <c r="BP672" s="78">
        <v>0</v>
      </c>
      <c r="BQ672" s="78">
        <v>50</v>
      </c>
      <c r="BR672" s="78">
        <v>4</v>
      </c>
      <c r="BS672" s="78">
        <v>20</v>
      </c>
      <c r="BT672" s="78">
        <v>0</v>
      </c>
      <c r="BU672"/>
      <c r="BV672" s="77">
        <v>2186.1129999999998</v>
      </c>
      <c r="BW672" s="77">
        <v>0</v>
      </c>
      <c r="BX672" s="77">
        <v>54.892000000000003</v>
      </c>
      <c r="BY672" s="77">
        <v>0.06</v>
      </c>
      <c r="BZ672" s="77">
        <v>12.33</v>
      </c>
      <c r="CA672" s="77">
        <v>32.993000000000002</v>
      </c>
      <c r="CB672" s="77">
        <v>0</v>
      </c>
      <c r="CC672" s="77">
        <v>0</v>
      </c>
      <c r="CD672" s="77">
        <v>0</v>
      </c>
    </row>
    <row r="673" spans="1:82">
      <c r="A673" s="77" t="s">
        <v>2234</v>
      </c>
      <c r="B673" s="77">
        <v>541</v>
      </c>
      <c r="C673" s="77">
        <v>14</v>
      </c>
      <c r="D673" s="77">
        <v>32</v>
      </c>
      <c r="E673" s="77">
        <v>2017</v>
      </c>
      <c r="F673" s="77" t="s">
        <v>157</v>
      </c>
      <c r="G673" s="1029" t="s">
        <v>1619</v>
      </c>
      <c r="H673" s="77" t="s">
        <v>1620</v>
      </c>
      <c r="I673" s="158"/>
      <c r="J673" s="78">
        <v>1787.5159371935986</v>
      </c>
      <c r="K673" s="78">
        <v>78.250055320495704</v>
      </c>
      <c r="L673" s="78">
        <v>318.18000293172611</v>
      </c>
      <c r="M673" s="78">
        <v>1314.2929626627019</v>
      </c>
      <c r="N673" s="78">
        <v>1506.1147951505261</v>
      </c>
      <c r="O673" s="78">
        <v>696.52383204820353</v>
      </c>
      <c r="P673" s="78">
        <v>631.48054762887443</v>
      </c>
      <c r="Q673" s="78">
        <v>47.212563620188902</v>
      </c>
      <c r="R673" s="78">
        <v>75.16078194839443</v>
      </c>
      <c r="S673" s="78">
        <v>52.417334556839997</v>
      </c>
      <c r="T673" s="79"/>
      <c r="U673" s="78">
        <v>117209017</v>
      </c>
      <c r="V673" s="78">
        <v>28478</v>
      </c>
      <c r="W673" s="78">
        <v>5123</v>
      </c>
      <c r="X673" s="78">
        <v>251091</v>
      </c>
      <c r="Y673" s="78">
        <v>290245</v>
      </c>
      <c r="Z673" s="78">
        <v>416445</v>
      </c>
      <c r="AA673" s="78">
        <v>130797</v>
      </c>
      <c r="AB673" s="78">
        <v>691225</v>
      </c>
      <c r="AC673" s="78">
        <v>13091429</v>
      </c>
      <c r="AD673" s="78">
        <v>52.417334556839997</v>
      </c>
      <c r="AE673" s="79"/>
      <c r="AF673" s="78">
        <v>1954203112.1403329</v>
      </c>
      <c r="AG673" s="78">
        <v>50003931.572081164</v>
      </c>
      <c r="AH673" s="78">
        <v>37594688.850462496</v>
      </c>
      <c r="AI673" s="78">
        <v>1594478826.438884</v>
      </c>
      <c r="AJ673" s="78">
        <v>1903240002.690309</v>
      </c>
      <c r="AK673" s="78"/>
      <c r="AL673" s="78"/>
      <c r="AM673" s="78">
        <v>94951423.131710976</v>
      </c>
      <c r="AN673" s="78"/>
      <c r="AO673" s="78"/>
      <c r="AP673" s="78">
        <v>5634471984.823781</v>
      </c>
      <c r="AQ673" s="79"/>
      <c r="AR673" s="78">
        <v>13172</v>
      </c>
      <c r="AS673" s="78">
        <v>2645</v>
      </c>
      <c r="AT673" s="78">
        <v>24</v>
      </c>
      <c r="AU673" s="78">
        <v>10</v>
      </c>
      <c r="AV673" s="78">
        <v>0</v>
      </c>
      <c r="AW673" s="78">
        <v>5</v>
      </c>
      <c r="AX673" s="78"/>
      <c r="AY673" s="79"/>
      <c r="AZ673" s="78">
        <v>61290.203999999998</v>
      </c>
      <c r="BA673" s="78">
        <v>238165.90499999991</v>
      </c>
      <c r="BB673" s="78">
        <v>178294.9</v>
      </c>
      <c r="BC673" s="78">
        <v>7650</v>
      </c>
      <c r="BD673" s="78">
        <v>0</v>
      </c>
      <c r="BE673" s="78">
        <v>24350</v>
      </c>
      <c r="BF673" s="78"/>
      <c r="BG673" s="79"/>
      <c r="BH673" s="78">
        <v>0</v>
      </c>
      <c r="BI673" s="78">
        <v>0</v>
      </c>
      <c r="BJ673" s="78">
        <v>1692.8710000000001</v>
      </c>
      <c r="BK673" s="78">
        <v>409.87799999999999</v>
      </c>
      <c r="BL673" s="78">
        <v>183.589</v>
      </c>
      <c r="BM673" s="78">
        <v>0</v>
      </c>
      <c r="BN673" s="79"/>
      <c r="BO673" s="78">
        <v>0</v>
      </c>
      <c r="BP673" s="78">
        <v>0</v>
      </c>
      <c r="BQ673" s="78">
        <v>50</v>
      </c>
      <c r="BR673" s="78">
        <v>4</v>
      </c>
      <c r="BS673" s="78">
        <v>20</v>
      </c>
      <c r="BT673" s="78">
        <v>0</v>
      </c>
      <c r="BU673"/>
      <c r="BV673" s="77">
        <v>2213.1109999999999</v>
      </c>
      <c r="BW673" s="77">
        <v>0</v>
      </c>
      <c r="BX673" s="77">
        <v>57.036000000000001</v>
      </c>
      <c r="BY673" s="77">
        <v>0</v>
      </c>
      <c r="BZ673" s="77">
        <v>11.962999999999999</v>
      </c>
      <c r="CA673" s="77">
        <v>4.2279999999999998</v>
      </c>
      <c r="CB673" s="77">
        <v>0</v>
      </c>
      <c r="CC673" s="77">
        <v>0</v>
      </c>
      <c r="CD673" s="77">
        <v>0</v>
      </c>
    </row>
    <row r="674" spans="1:82">
      <c r="A674" s="77" t="s">
        <v>2235</v>
      </c>
      <c r="B674" s="77">
        <v>542</v>
      </c>
      <c r="C674" s="77">
        <v>15</v>
      </c>
      <c r="D674" s="77">
        <v>32</v>
      </c>
      <c r="E674" s="77">
        <v>2018</v>
      </c>
      <c r="F674" s="77" t="s">
        <v>184</v>
      </c>
      <c r="G674" s="77" t="s">
        <v>1619</v>
      </c>
      <c r="H674" s="77" t="s">
        <v>1620</v>
      </c>
      <c r="I674" s="158"/>
      <c r="J674" s="78">
        <v>1685.6388145828587</v>
      </c>
      <c r="K674" s="78">
        <v>71.946521004721589</v>
      </c>
      <c r="L674" s="78">
        <v>289.59043612265322</v>
      </c>
      <c r="M674" s="78">
        <v>1234.8281130044531</v>
      </c>
      <c r="N674" s="78">
        <v>1202.749641030465</v>
      </c>
      <c r="O674" s="78">
        <v>686.09136604181708</v>
      </c>
      <c r="P674" s="78">
        <v>623.54080010324606</v>
      </c>
      <c r="Q674" s="78">
        <v>43.487237683822499</v>
      </c>
      <c r="R674" s="78">
        <v>75.556375997489539</v>
      </c>
      <c r="S674" s="78">
        <v>55.564575675569991</v>
      </c>
      <c r="T674" s="79"/>
      <c r="U674" s="78">
        <v>127323144</v>
      </c>
      <c r="V674" s="78">
        <v>28478</v>
      </c>
      <c r="W674" s="78">
        <v>5123</v>
      </c>
      <c r="X674" s="78">
        <v>251091</v>
      </c>
      <c r="Y674" s="78">
        <v>291591</v>
      </c>
      <c r="Z674" s="78">
        <v>418062</v>
      </c>
      <c r="AA674" s="78">
        <v>130451</v>
      </c>
      <c r="AB674" s="78">
        <v>686126</v>
      </c>
      <c r="AC674" s="78">
        <v>13108756</v>
      </c>
      <c r="AD674" s="78">
        <v>55.564575675569991</v>
      </c>
      <c r="AE674" s="79"/>
      <c r="AF674" s="78">
        <v>1946128405.3555579</v>
      </c>
      <c r="AG674" s="78">
        <v>44613158.144045033</v>
      </c>
      <c r="AH674" s="78">
        <v>36040520.233292229</v>
      </c>
      <c r="AI674" s="78">
        <v>1539137980.2040269</v>
      </c>
      <c r="AJ674" s="78">
        <v>1607626906.0717111</v>
      </c>
      <c r="AK674" s="78"/>
      <c r="AL674" s="78"/>
      <c r="AM674" s="78">
        <v>94446005.988140747</v>
      </c>
      <c r="AN674" s="78"/>
      <c r="AO674" s="78"/>
      <c r="AP674" s="78">
        <v>5267992975.9967737</v>
      </c>
      <c r="AQ674" s="79"/>
      <c r="AR674" s="78">
        <v>14519</v>
      </c>
      <c r="AS674" s="78">
        <v>2896</v>
      </c>
      <c r="AT674" s="78">
        <v>32</v>
      </c>
      <c r="AU674" s="78">
        <v>13</v>
      </c>
      <c r="AV674" s="78">
        <v>0</v>
      </c>
      <c r="AW674" s="78">
        <v>6</v>
      </c>
      <c r="AX674" s="78"/>
      <c r="AY674" s="79"/>
      <c r="AZ674" s="78">
        <v>67674.294000000082</v>
      </c>
      <c r="BA674" s="78">
        <v>254778.29500000001</v>
      </c>
      <c r="BB674" s="78">
        <v>178444</v>
      </c>
      <c r="BC674" s="78">
        <v>8248</v>
      </c>
      <c r="BD674" s="78">
        <v>0</v>
      </c>
      <c r="BE674" s="78">
        <v>25409</v>
      </c>
      <c r="BF674" s="78"/>
      <c r="BG674" s="79"/>
      <c r="BH674" s="78">
        <v>0</v>
      </c>
      <c r="BI674" s="78">
        <v>0</v>
      </c>
      <c r="BJ674" s="78">
        <v>1650.048</v>
      </c>
      <c r="BK674" s="78">
        <v>349.07100000000003</v>
      </c>
      <c r="BL674" s="78">
        <v>177.28</v>
      </c>
      <c r="BM674" s="78">
        <v>0</v>
      </c>
      <c r="BN674" s="79"/>
      <c r="BO674" s="78">
        <v>0</v>
      </c>
      <c r="BP674" s="78">
        <v>0</v>
      </c>
      <c r="BQ674" s="78">
        <v>47</v>
      </c>
      <c r="BR674" s="78">
        <v>4</v>
      </c>
      <c r="BS674" s="78">
        <v>19</v>
      </c>
      <c r="BT674" s="78">
        <v>0</v>
      </c>
      <c r="BU674"/>
      <c r="BV674" s="77">
        <v>2105.6149999999998</v>
      </c>
      <c r="BW674" s="77">
        <v>0</v>
      </c>
      <c r="BX674" s="77">
        <v>56.911000000000001</v>
      </c>
      <c r="BY674" s="77">
        <v>0</v>
      </c>
      <c r="BZ674" s="77">
        <v>9.8819999999999997</v>
      </c>
      <c r="CA674" s="77">
        <v>3.9910000000000001</v>
      </c>
      <c r="CB674" s="77">
        <v>0</v>
      </c>
      <c r="CC674" s="77">
        <v>0</v>
      </c>
      <c r="CD674" s="77">
        <v>0</v>
      </c>
    </row>
    <row r="675" spans="1:82">
      <c r="A675" s="77" t="s">
        <v>2236</v>
      </c>
      <c r="B675" s="77">
        <v>543</v>
      </c>
      <c r="C675" s="77">
        <v>16</v>
      </c>
      <c r="D675" s="77">
        <v>32</v>
      </c>
      <c r="E675" s="77">
        <v>2019</v>
      </c>
      <c r="F675" s="77" t="s">
        <v>159</v>
      </c>
      <c r="G675" s="77" t="s">
        <v>1619</v>
      </c>
      <c r="H675" s="77" t="s">
        <v>1620</v>
      </c>
      <c r="I675" s="158"/>
      <c r="J675" s="78">
        <v>1449.3291458649519</v>
      </c>
      <c r="K675" s="78">
        <v>64.458938191721941</v>
      </c>
      <c r="L675" s="78">
        <v>290.53816402420108</v>
      </c>
      <c r="M675" s="78">
        <v>1235.0010558153583</v>
      </c>
      <c r="N675" s="78">
        <v>1118.7854506888691</v>
      </c>
      <c r="O675" s="78">
        <v>667.3183387326593</v>
      </c>
      <c r="P675" s="78">
        <v>612.85633964351155</v>
      </c>
      <c r="Q675" s="78">
        <v>41.921233181490798</v>
      </c>
      <c r="R675" s="78">
        <v>79.814713008694014</v>
      </c>
      <c r="S675" s="78">
        <v>62.170568360784991</v>
      </c>
      <c r="T675" s="79"/>
      <c r="U675" s="78">
        <v>123719241</v>
      </c>
      <c r="V675" s="78">
        <v>28478</v>
      </c>
      <c r="W675" s="78">
        <v>5123</v>
      </c>
      <c r="X675" s="78">
        <v>251091</v>
      </c>
      <c r="Y675" s="78">
        <v>292134</v>
      </c>
      <c r="Z675" s="78">
        <v>417786</v>
      </c>
      <c r="AA675" s="78">
        <v>127256</v>
      </c>
      <c r="AB675" s="78">
        <v>679324</v>
      </c>
      <c r="AC675" s="78">
        <v>14074368.5</v>
      </c>
      <c r="AD675" s="78">
        <v>62.170568360784991</v>
      </c>
      <c r="AE675" s="79"/>
      <c r="AF675" s="78">
        <v>1839864594.0748398</v>
      </c>
      <c r="AG675" s="78">
        <v>43204034.443281151</v>
      </c>
      <c r="AH675" s="78">
        <v>37808216.725058407</v>
      </c>
      <c r="AI675" s="78">
        <v>1752732896.277518</v>
      </c>
      <c r="AJ675" s="78">
        <v>1626676777.766134</v>
      </c>
      <c r="AK675" s="78">
        <v>0</v>
      </c>
      <c r="AL675" s="78">
        <v>0</v>
      </c>
      <c r="AM675" s="78">
        <v>92518814.851666003</v>
      </c>
      <c r="AN675" s="78">
        <v>0</v>
      </c>
      <c r="AO675" s="78">
        <v>0</v>
      </c>
      <c r="AP675" s="78">
        <v>5392805334.1384983</v>
      </c>
      <c r="AQ675" s="79"/>
      <c r="AR675" s="78">
        <v>14373</v>
      </c>
      <c r="AS675" s="78">
        <v>3086</v>
      </c>
      <c r="AT675" s="78">
        <v>32</v>
      </c>
      <c r="AU675" s="78">
        <v>17</v>
      </c>
      <c r="AV675" s="78">
        <v>0</v>
      </c>
      <c r="AW675" s="78">
        <v>6</v>
      </c>
      <c r="AX675" s="78"/>
      <c r="AY675" s="79"/>
      <c r="AZ675" s="78">
        <v>67732.475999999951</v>
      </c>
      <c r="BA675" s="78">
        <v>264842.80499999999</v>
      </c>
      <c r="BB675" s="78">
        <v>178444.2</v>
      </c>
      <c r="BC675" s="78">
        <v>11807</v>
      </c>
      <c r="BD675" s="78">
        <v>0</v>
      </c>
      <c r="BE675" s="78">
        <v>25409</v>
      </c>
      <c r="BF675" s="78"/>
      <c r="BG675" s="79"/>
      <c r="BH675" s="78">
        <v>0</v>
      </c>
      <c r="BI675" s="78">
        <v>0</v>
      </c>
      <c r="BJ675" s="78">
        <v>1418.8920000000001</v>
      </c>
      <c r="BK675" s="78">
        <v>399.7</v>
      </c>
      <c r="BL675" s="78">
        <v>187.196</v>
      </c>
      <c r="BM675" s="78">
        <v>0</v>
      </c>
      <c r="BN675" s="79"/>
      <c r="BO675" s="78">
        <v>0</v>
      </c>
      <c r="BP675" s="78">
        <v>0</v>
      </c>
      <c r="BQ675" s="78">
        <v>47</v>
      </c>
      <c r="BR675" s="78">
        <v>4</v>
      </c>
      <c r="BS675" s="78">
        <v>20</v>
      </c>
      <c r="BT675" s="78">
        <v>0</v>
      </c>
      <c r="BU675"/>
      <c r="BV675" s="77">
        <v>1922.6</v>
      </c>
      <c r="BW675" s="77">
        <v>0</v>
      </c>
      <c r="BX675" s="77">
        <v>67.454999999999998</v>
      </c>
      <c r="BY675" s="77">
        <v>0</v>
      </c>
      <c r="BZ675" s="77">
        <v>11.885999999999999</v>
      </c>
      <c r="CA675" s="77">
        <v>3.847</v>
      </c>
      <c r="CB675" s="77">
        <v>0</v>
      </c>
      <c r="CC675" s="77">
        <v>0</v>
      </c>
      <c r="CD675" s="77">
        <v>0</v>
      </c>
    </row>
    <row r="676" spans="1:82">
      <c r="A676" s="77" t="s">
        <v>2237</v>
      </c>
      <c r="B676" s="77">
        <v>544</v>
      </c>
      <c r="C676" s="77">
        <v>17</v>
      </c>
      <c r="D676" s="77">
        <v>32</v>
      </c>
      <c r="E676" s="77">
        <v>2020</v>
      </c>
      <c r="F676" s="77" t="s">
        <v>160</v>
      </c>
      <c r="G676" s="77" t="s">
        <v>1619</v>
      </c>
      <c r="H676" s="77" t="s">
        <v>1620</v>
      </c>
      <c r="I676" s="158"/>
      <c r="J676" s="78">
        <v>1302.1604635777496</v>
      </c>
      <c r="K676" s="78">
        <v>67.88721678043386</v>
      </c>
      <c r="L676" s="78">
        <v>364.62971165007383</v>
      </c>
      <c r="M676" s="78">
        <v>1190.5715456721693</v>
      </c>
      <c r="N676" s="78">
        <v>1086.0162244637377</v>
      </c>
      <c r="O676" s="78">
        <v>585.16900953147024</v>
      </c>
      <c r="P676" s="78">
        <v>576.02995083697203</v>
      </c>
      <c r="Q676" s="78">
        <v>39.679328672281699</v>
      </c>
      <c r="R676" s="78">
        <v>73.10876100308046</v>
      </c>
      <c r="S676" s="78">
        <v>61.881318634660012</v>
      </c>
      <c r="T676" s="79"/>
      <c r="U676" s="78">
        <v>116508681</v>
      </c>
      <c r="V676" s="78">
        <v>26392</v>
      </c>
      <c r="W676" s="78">
        <v>8102</v>
      </c>
      <c r="X676" s="78">
        <v>255766</v>
      </c>
      <c r="Y676" s="78">
        <v>292968</v>
      </c>
      <c r="Z676" s="78">
        <v>418146</v>
      </c>
      <c r="AA676" s="78">
        <v>127132</v>
      </c>
      <c r="AB676" s="78">
        <v>672979</v>
      </c>
      <c r="AC676" s="78">
        <v>12959973</v>
      </c>
      <c r="AD676" s="78">
        <v>61.881318634660012</v>
      </c>
      <c r="AE676" s="79"/>
      <c r="AF676" s="78">
        <v>1736697808.6958721</v>
      </c>
      <c r="AG676" s="78">
        <v>44171021.52619566</v>
      </c>
      <c r="AH676" s="78">
        <v>43439776.944111012</v>
      </c>
      <c r="AI676" s="78">
        <v>1784476027.2030768</v>
      </c>
      <c r="AJ676" s="78">
        <v>1769823595.068327</v>
      </c>
      <c r="AK676" s="78">
        <v>0</v>
      </c>
      <c r="AL676" s="78">
        <v>0</v>
      </c>
      <c r="AM676" s="78">
        <v>87831236.452637151</v>
      </c>
      <c r="AN676" s="78">
        <v>0</v>
      </c>
      <c r="AO676" s="78">
        <v>0</v>
      </c>
      <c r="AP676" s="78">
        <v>5466439465.8902187</v>
      </c>
      <c r="AQ676" s="79"/>
      <c r="AR676" s="78">
        <v>14985</v>
      </c>
      <c r="AS676" s="78">
        <v>3175</v>
      </c>
      <c r="AT676" s="78">
        <v>34</v>
      </c>
      <c r="AU676" s="78">
        <v>25</v>
      </c>
      <c r="AV676" s="78">
        <v>0</v>
      </c>
      <c r="AW676" s="78">
        <v>6</v>
      </c>
      <c r="AX676" s="78"/>
      <c r="AY676" s="79"/>
      <c r="AZ676" s="78">
        <v>71032.242999999915</v>
      </c>
      <c r="BA676" s="78">
        <v>275136.50499999989</v>
      </c>
      <c r="BB676" s="78">
        <v>178483.20000000001</v>
      </c>
      <c r="BC676" s="78">
        <v>15550</v>
      </c>
      <c r="BD676" s="78">
        <v>0</v>
      </c>
      <c r="BE676" s="78">
        <v>25409</v>
      </c>
      <c r="BF676" s="78"/>
      <c r="BG676" s="79"/>
      <c r="BH676" s="78">
        <v>0</v>
      </c>
      <c r="BI676" s="78">
        <v>0</v>
      </c>
      <c r="BJ676" s="78">
        <v>1234.444</v>
      </c>
      <c r="BK676" s="78">
        <v>367.45699999999999</v>
      </c>
      <c r="BL676" s="78">
        <v>140.61600000000001</v>
      </c>
      <c r="BM676" s="78">
        <v>0</v>
      </c>
      <c r="BN676" s="79"/>
      <c r="BO676" s="78">
        <v>0</v>
      </c>
      <c r="BP676" s="78">
        <v>0</v>
      </c>
      <c r="BQ676" s="78">
        <v>47</v>
      </c>
      <c r="BR676" s="78">
        <v>4</v>
      </c>
      <c r="BS676" s="78">
        <v>18</v>
      </c>
      <c r="BT676" s="78">
        <v>0</v>
      </c>
      <c r="BU676"/>
      <c r="BV676" s="77">
        <v>1707.499</v>
      </c>
      <c r="BW676" s="77">
        <v>0</v>
      </c>
      <c r="BX676" s="77">
        <v>35.018000000000001</v>
      </c>
      <c r="BY676" s="77">
        <v>0</v>
      </c>
      <c r="BZ676" s="77">
        <v>0</v>
      </c>
      <c r="CA676" s="77">
        <v>0</v>
      </c>
      <c r="CB676" s="77">
        <v>0</v>
      </c>
      <c r="CC676" s="77">
        <v>0</v>
      </c>
      <c r="CD676" s="77">
        <v>0</v>
      </c>
    </row>
    <row r="677" spans="1:82">
      <c r="A677" s="77" t="s">
        <v>2238</v>
      </c>
      <c r="B677" s="77">
        <v>544</v>
      </c>
      <c r="C677" s="77">
        <v>18</v>
      </c>
      <c r="D677" s="77">
        <v>32</v>
      </c>
      <c r="E677" s="77">
        <v>2021</v>
      </c>
      <c r="F677" s="77" t="s">
        <v>161</v>
      </c>
      <c r="G677" s="77" t="s">
        <v>1619</v>
      </c>
      <c r="H677" s="77" t="s">
        <v>1620</v>
      </c>
      <c r="I677" s="158"/>
      <c r="J677" s="78">
        <v>1333.9388955895954</v>
      </c>
      <c r="K677" s="78">
        <v>68.90804861740456</v>
      </c>
      <c r="L677" s="78">
        <v>321.80141370048977</v>
      </c>
      <c r="M677" s="78">
        <v>1180.9693909402715</v>
      </c>
      <c r="N677" s="78">
        <v>1075.8010438562505</v>
      </c>
      <c r="O677" s="78">
        <v>567.49214736691567</v>
      </c>
      <c r="P677" s="78">
        <v>589.71055583540613</v>
      </c>
      <c r="Q677" s="78">
        <v>38.905139659240902</v>
      </c>
      <c r="R677" s="78">
        <v>75.67467565168802</v>
      </c>
      <c r="S677" s="78">
        <v>61.123618876784995</v>
      </c>
      <c r="T677" s="79"/>
      <c r="U677" s="78">
        <v>128657948</v>
      </c>
      <c r="V677" s="78">
        <v>26392</v>
      </c>
      <c r="W677" s="78">
        <v>8102</v>
      </c>
      <c r="X677" s="78">
        <v>255766</v>
      </c>
      <c r="Y677" s="78">
        <v>293449</v>
      </c>
      <c r="Z677" s="78">
        <v>417539</v>
      </c>
      <c r="AA677" s="78">
        <v>126912</v>
      </c>
      <c r="AB677" s="78">
        <v>666331</v>
      </c>
      <c r="AC677" s="78">
        <v>13013960.5</v>
      </c>
      <c r="AD677" s="78">
        <v>61.123618876784995</v>
      </c>
      <c r="AE677" s="79"/>
      <c r="AF677" s="78">
        <v>1800320488.4993229</v>
      </c>
      <c r="AG677" s="78">
        <v>43874334.068943374</v>
      </c>
      <c r="AH677" s="78">
        <v>37914051.174033999</v>
      </c>
      <c r="AI677" s="78">
        <v>1732533233.1904759</v>
      </c>
      <c r="AJ677" s="78">
        <v>1618632433.424511</v>
      </c>
      <c r="AK677" s="78">
        <v>0</v>
      </c>
      <c r="AL677" s="78">
        <v>0</v>
      </c>
      <c r="AM677" s="78">
        <v>87465197.62686114</v>
      </c>
      <c r="AN677" s="78">
        <v>0</v>
      </c>
      <c r="AO677" s="78">
        <v>0</v>
      </c>
      <c r="AP677" s="78">
        <v>5320739737.984149</v>
      </c>
      <c r="AQ677" s="79"/>
      <c r="AR677" s="78">
        <v>16279</v>
      </c>
      <c r="AS677" s="78">
        <v>3221</v>
      </c>
      <c r="AT677" s="78">
        <v>42</v>
      </c>
      <c r="AU677" s="78">
        <v>30</v>
      </c>
      <c r="AV677" s="78">
        <v>0</v>
      </c>
      <c r="AW677" s="78">
        <v>6</v>
      </c>
      <c r="AX677" s="78"/>
      <c r="AY677" s="79"/>
      <c r="AZ677" s="78">
        <v>77559.451000000889</v>
      </c>
      <c r="BA677" s="78">
        <v>315250.99500000209</v>
      </c>
      <c r="BB677" s="78">
        <v>178056</v>
      </c>
      <c r="BC677" s="78">
        <v>25818</v>
      </c>
      <c r="BD677" s="78">
        <v>0</v>
      </c>
      <c r="BE677" s="78">
        <v>25409</v>
      </c>
      <c r="BF677" s="78"/>
      <c r="BG677" s="79"/>
      <c r="BH677" s="78">
        <v>0</v>
      </c>
      <c r="BI677" s="78">
        <v>0</v>
      </c>
      <c r="BJ677" s="78">
        <v>1354.961</v>
      </c>
      <c r="BK677" s="78">
        <v>318.80900000000003</v>
      </c>
      <c r="BL677" s="78">
        <v>164.17599999999999</v>
      </c>
      <c r="BM677" s="78">
        <v>0</v>
      </c>
      <c r="BN677" s="79"/>
      <c r="BO677" s="78">
        <v>0</v>
      </c>
      <c r="BP677" s="78">
        <v>0</v>
      </c>
      <c r="BQ677" s="78">
        <v>47</v>
      </c>
      <c r="BR677" s="78">
        <v>4</v>
      </c>
      <c r="BS677" s="78">
        <v>19</v>
      </c>
      <c r="BT677" s="78">
        <v>0</v>
      </c>
      <c r="BU677"/>
      <c r="BV677" s="77">
        <v>1768.115</v>
      </c>
      <c r="BW677" s="77">
        <v>0</v>
      </c>
      <c r="BX677" s="77">
        <v>60.204999999999998</v>
      </c>
      <c r="BY677" s="77">
        <v>0</v>
      </c>
      <c r="BZ677" s="77">
        <v>9.6259999999999994</v>
      </c>
      <c r="CA677" s="77">
        <v>0</v>
      </c>
      <c r="CB677" s="77">
        <v>0</v>
      </c>
      <c r="CC677" s="77">
        <v>0</v>
      </c>
      <c r="CD677" s="77">
        <v>0</v>
      </c>
    </row>
    <row r="678" spans="1:82">
      <c r="A678" s="77" t="s">
        <v>2239</v>
      </c>
      <c r="B678" s="77">
        <v>544</v>
      </c>
      <c r="C678" s="77">
        <v>19</v>
      </c>
      <c r="D678" s="77">
        <v>32</v>
      </c>
      <c r="E678" s="77">
        <v>2022</v>
      </c>
      <c r="F678" s="77" t="s">
        <v>162</v>
      </c>
      <c r="G678" s="77" t="s">
        <v>1619</v>
      </c>
      <c r="H678" s="77" t="s">
        <v>1620</v>
      </c>
      <c r="I678" s="158"/>
      <c r="J678" s="78">
        <v>1390.9797891147039</v>
      </c>
      <c r="K678" s="78">
        <v>63.910137266068055</v>
      </c>
      <c r="L678" s="78">
        <v>287.24687476351704</v>
      </c>
      <c r="M678" s="78">
        <v>1178.163581409168</v>
      </c>
      <c r="N678" s="78">
        <v>1321.0065492819783</v>
      </c>
      <c r="O678" s="78">
        <v>597.77155915185199</v>
      </c>
      <c r="P678" s="78">
        <v>583.09382026094443</v>
      </c>
      <c r="Q678" s="78">
        <v>38.783982072249671</v>
      </c>
      <c r="R678" s="78">
        <v>78.019922800376904</v>
      </c>
      <c r="S678" s="78">
        <v>69.180953282727998</v>
      </c>
      <c r="T678" s="79"/>
      <c r="U678" s="78">
        <v>138142016</v>
      </c>
      <c r="V678" s="78">
        <v>26392</v>
      </c>
      <c r="W678" s="78">
        <v>8102</v>
      </c>
      <c r="X678" s="78">
        <v>255766</v>
      </c>
      <c r="Y678" s="78">
        <v>293719</v>
      </c>
      <c r="Z678" s="78">
        <v>417874</v>
      </c>
      <c r="AA678" s="78">
        <v>127401</v>
      </c>
      <c r="AB678" s="78">
        <v>658809</v>
      </c>
      <c r="AC678" s="78">
        <v>13585792</v>
      </c>
      <c r="AD678" s="78">
        <v>69.180953282727998</v>
      </c>
      <c r="AE678" s="79"/>
      <c r="AF678" s="78">
        <v>1815631218.3573749</v>
      </c>
      <c r="AG678" s="78">
        <v>43116010.9168505</v>
      </c>
      <c r="AH678" s="78">
        <v>35977302.092689849</v>
      </c>
      <c r="AI678" s="78">
        <v>1554104084.7781379</v>
      </c>
      <c r="AJ678" s="78">
        <v>2085025633.3678758</v>
      </c>
      <c r="AK678" s="78">
        <v>0</v>
      </c>
      <c r="AL678" s="78">
        <v>0</v>
      </c>
      <c r="AM678" s="78">
        <v>85070223.701057404</v>
      </c>
      <c r="AN678" s="78">
        <v>0</v>
      </c>
      <c r="AO678" s="78">
        <v>0</v>
      </c>
      <c r="AP678" s="78">
        <v>5618924473.2139864</v>
      </c>
      <c r="AQ678" s="79"/>
      <c r="AR678" s="78">
        <v>17193</v>
      </c>
      <c r="AS678" s="78">
        <v>3262</v>
      </c>
      <c r="AT678" s="78">
        <v>42</v>
      </c>
      <c r="AU678" s="78">
        <v>32</v>
      </c>
      <c r="AV678" s="78">
        <v>0</v>
      </c>
      <c r="AW678" s="78">
        <v>9</v>
      </c>
      <c r="AX678" s="78"/>
      <c r="AY678" s="79"/>
      <c r="AZ678" s="78">
        <v>83419.405000001309</v>
      </c>
      <c r="BA678" s="78">
        <v>320948.59500000218</v>
      </c>
      <c r="BB678" s="78">
        <v>178056</v>
      </c>
      <c r="BC678" s="78">
        <v>26188</v>
      </c>
      <c r="BD678" s="78">
        <v>0</v>
      </c>
      <c r="BE678" s="78">
        <v>165350.60999999999</v>
      </c>
      <c r="BF678" s="78"/>
      <c r="BG678" s="79"/>
      <c r="BH678" s="78"/>
      <c r="BI678" s="78"/>
      <c r="BJ678" s="78"/>
      <c r="BK678" s="78"/>
      <c r="BL678" s="78"/>
      <c r="BM678" s="78"/>
      <c r="BN678" s="79"/>
      <c r="BO678" s="78"/>
      <c r="BP678" s="78"/>
      <c r="BQ678" s="78"/>
      <c r="BR678" s="78"/>
      <c r="BS678" s="78"/>
      <c r="BT678" s="78"/>
      <c r="BU678"/>
      <c r="BV678" s="77"/>
      <c r="BW678" s="77"/>
      <c r="BX678" s="77"/>
      <c r="BY678" s="77"/>
      <c r="BZ678" s="77"/>
      <c r="CA678" s="77"/>
      <c r="CB678" s="77"/>
      <c r="CC678" s="77"/>
      <c r="CD678" s="77"/>
    </row>
    <row r="679" spans="1:82">
      <c r="A679" s="77" t="s">
        <v>2557</v>
      </c>
      <c r="B679" s="77">
        <v>544</v>
      </c>
      <c r="C679" s="77">
        <v>20</v>
      </c>
      <c r="D679" s="77">
        <v>32</v>
      </c>
      <c r="E679" s="77">
        <v>2023</v>
      </c>
      <c r="F679" s="77" t="s">
        <v>2526</v>
      </c>
      <c r="G679" s="77" t="s">
        <v>1619</v>
      </c>
      <c r="H679" s="77" t="s">
        <v>1620</v>
      </c>
      <c r="I679" s="158"/>
      <c r="J679" s="78"/>
      <c r="K679" s="78"/>
      <c r="L679" s="78"/>
      <c r="M679" s="78"/>
      <c r="N679" s="78"/>
      <c r="O679" s="78"/>
      <c r="P679" s="78"/>
      <c r="Q679" s="78"/>
      <c r="R679" s="78"/>
      <c r="S679" s="78"/>
      <c r="T679" s="79"/>
      <c r="U679" s="78"/>
      <c r="V679" s="78"/>
      <c r="W679" s="78"/>
      <c r="X679" s="78"/>
      <c r="Y679" s="78"/>
      <c r="Z679" s="78"/>
      <c r="AA679" s="78"/>
      <c r="AB679" s="78"/>
      <c r="AC679" s="78"/>
      <c r="AD679" s="78"/>
      <c r="AE679" s="79"/>
      <c r="AF679" s="78"/>
      <c r="AG679" s="78"/>
      <c r="AH679" s="78"/>
      <c r="AI679" s="78"/>
      <c r="AJ679" s="78"/>
      <c r="AK679" s="78"/>
      <c r="AL679" s="78"/>
      <c r="AM679" s="78"/>
      <c r="AN679" s="78"/>
      <c r="AO679" s="78"/>
      <c r="AP679" s="78"/>
      <c r="AQ679" s="79"/>
      <c r="AR679" s="78">
        <v>18200</v>
      </c>
      <c r="AS679" s="78">
        <v>3282</v>
      </c>
      <c r="AT679" s="78">
        <v>42</v>
      </c>
      <c r="AU679" s="78">
        <v>36</v>
      </c>
      <c r="AV679" s="78">
        <v>0</v>
      </c>
      <c r="AW679" s="78">
        <v>9</v>
      </c>
      <c r="AX679" s="78"/>
      <c r="AY679" s="79"/>
      <c r="AZ679" s="78">
        <v>88938.319000001706</v>
      </c>
      <c r="BA679" s="78">
        <v>325028.39500000223</v>
      </c>
      <c r="BB679" s="78">
        <v>178056</v>
      </c>
      <c r="BC679" s="78">
        <v>52747.9</v>
      </c>
      <c r="BD679" s="78">
        <v>0</v>
      </c>
      <c r="BE679" s="78">
        <v>166376.50200000001</v>
      </c>
      <c r="BF679" s="78"/>
      <c r="BG679" s="79"/>
      <c r="BH679" s="78"/>
      <c r="BI679" s="78"/>
      <c r="BJ679" s="78"/>
      <c r="BK679" s="78"/>
      <c r="BL679" s="78"/>
      <c r="BM679" s="78"/>
      <c r="BN679" s="79"/>
      <c r="BO679" s="78"/>
      <c r="BP679" s="78"/>
      <c r="BQ679" s="78"/>
      <c r="BR679" s="78"/>
      <c r="BS679" s="78"/>
      <c r="BT679" s="78"/>
      <c r="BU679"/>
      <c r="BV679" s="77"/>
      <c r="BW679" s="77"/>
      <c r="BX679" s="77"/>
      <c r="BY679" s="77"/>
      <c r="BZ679" s="77"/>
      <c r="CA679" s="77"/>
      <c r="CB679" s="77"/>
      <c r="CC679" s="77"/>
      <c r="CD679" s="77"/>
    </row>
    <row r="680" spans="1:82">
      <c r="A680" s="77" t="s">
        <v>2619</v>
      </c>
      <c r="B680" s="77">
        <v>544</v>
      </c>
      <c r="C680" s="77">
        <v>21</v>
      </c>
      <c r="D680" s="77">
        <v>32</v>
      </c>
      <c r="E680" s="77">
        <v>2024</v>
      </c>
      <c r="F680" s="77" t="s">
        <v>2588</v>
      </c>
      <c r="G680" s="77" t="s">
        <v>1619</v>
      </c>
      <c r="H680" s="77" t="s">
        <v>1620</v>
      </c>
      <c r="I680" s="158"/>
      <c r="J680" s="78"/>
      <c r="K680" s="78"/>
      <c r="L680" s="78"/>
      <c r="M680" s="78"/>
      <c r="N680" s="78"/>
      <c r="O680" s="78"/>
      <c r="P680" s="78"/>
      <c r="Q680" s="78"/>
      <c r="R680" s="78"/>
      <c r="S680" s="78"/>
      <c r="T680" s="79"/>
      <c r="U680" s="78"/>
      <c r="V680" s="78"/>
      <c r="W680" s="78"/>
      <c r="X680" s="78"/>
      <c r="Y680" s="78"/>
      <c r="Z680" s="78"/>
      <c r="AA680" s="78"/>
      <c r="AB680" s="78"/>
      <c r="AC680" s="78"/>
      <c r="AD680" s="78"/>
      <c r="AE680" s="79"/>
      <c r="AF680" s="78"/>
      <c r="AG680" s="78"/>
      <c r="AH680" s="78"/>
      <c r="AI680" s="78"/>
      <c r="AJ680" s="78"/>
      <c r="AK680" s="78"/>
      <c r="AL680" s="78"/>
      <c r="AM680" s="78"/>
      <c r="AN680" s="78"/>
      <c r="AO680" s="78"/>
      <c r="AP680" s="78"/>
      <c r="AQ680" s="79"/>
      <c r="AR680" s="78"/>
      <c r="AS680" s="78"/>
      <c r="AT680" s="78"/>
      <c r="AU680" s="78"/>
      <c r="AV680" s="78"/>
      <c r="AW680" s="78"/>
      <c r="AX680" s="78"/>
      <c r="AY680" s="79"/>
      <c r="AZ680" s="78"/>
      <c r="BA680" s="78"/>
      <c r="BB680" s="78"/>
      <c r="BC680" s="78"/>
      <c r="BD680" s="78"/>
      <c r="BE680" s="78"/>
      <c r="BF680" s="78"/>
      <c r="BG680" s="79"/>
      <c r="BH680" s="78"/>
      <c r="BI680" s="78"/>
      <c r="BJ680" s="78"/>
      <c r="BK680" s="78"/>
      <c r="BL680" s="78"/>
      <c r="BM680" s="78"/>
      <c r="BN680" s="79"/>
      <c r="BO680" s="78"/>
      <c r="BP680" s="78"/>
      <c r="BQ680" s="78"/>
      <c r="BR680" s="78"/>
      <c r="BS680" s="78"/>
      <c r="BT680" s="78"/>
      <c r="BU680"/>
      <c r="BV680" s="77"/>
      <c r="BW680" s="77"/>
      <c r="BX680" s="77"/>
      <c r="BY680" s="77"/>
      <c r="BZ680" s="77"/>
      <c r="CA680" s="77"/>
      <c r="CB680" s="77"/>
      <c r="CC680" s="77"/>
      <c r="CD680" s="77"/>
    </row>
    <row r="681" spans="1:82">
      <c r="A681" s="77" t="s">
        <v>2240</v>
      </c>
      <c r="B681" s="77">
        <v>545</v>
      </c>
      <c r="C681" s="77">
        <v>1</v>
      </c>
      <c r="D681" s="77">
        <v>33</v>
      </c>
      <c r="E681" s="77">
        <v>1990</v>
      </c>
      <c r="F681" s="77" t="s">
        <v>788</v>
      </c>
      <c r="G681" s="77" t="s">
        <v>1621</v>
      </c>
      <c r="H681" s="77" t="s">
        <v>1622</v>
      </c>
      <c r="I681" s="158"/>
      <c r="J681" s="78">
        <v>38077.037663182389</v>
      </c>
      <c r="K681" s="78">
        <v>386.48912305400091</v>
      </c>
      <c r="L681" s="78">
        <v>283.22457402594301</v>
      </c>
      <c r="M681" s="78">
        <v>1811.516344915362</v>
      </c>
      <c r="N681" s="78">
        <v>2270.122603977492</v>
      </c>
      <c r="O681" s="78">
        <v>1468.480009661421</v>
      </c>
      <c r="P681" s="78">
        <v>1949.132526614442</v>
      </c>
      <c r="Q681" s="78">
        <v>118.61325947535801</v>
      </c>
      <c r="R681" s="78">
        <v>458.23739156976842</v>
      </c>
      <c r="S681" s="78">
        <v>118.31346000000001</v>
      </c>
      <c r="T681" s="79"/>
      <c r="U681" s="78">
        <v>686797784</v>
      </c>
      <c r="V681" s="78">
        <v>86208</v>
      </c>
      <c r="W681" s="78">
        <v>3081</v>
      </c>
      <c r="X681" s="78">
        <v>555758</v>
      </c>
      <c r="Y681" s="78">
        <v>609712</v>
      </c>
      <c r="Z681" s="78">
        <v>604003</v>
      </c>
      <c r="AA681" s="78">
        <v>473271</v>
      </c>
      <c r="AB681" s="78">
        <v>1925877</v>
      </c>
      <c r="AC681" s="78">
        <v>79367541</v>
      </c>
      <c r="AD681" s="78">
        <v>118.31346000000001</v>
      </c>
      <c r="AE681" s="79"/>
      <c r="AF681" s="78"/>
      <c r="AG681" s="78"/>
      <c r="AH681" s="78"/>
      <c r="AI681" s="78"/>
      <c r="AJ681" s="78"/>
      <c r="AK681" s="78"/>
      <c r="AL681" s="78"/>
      <c r="AM681" s="78"/>
      <c r="AN681" s="78"/>
      <c r="AO681" s="78"/>
      <c r="AP681" s="78"/>
      <c r="AQ681" s="79"/>
      <c r="AR681" s="78"/>
      <c r="AS681" s="78"/>
      <c r="AT681" s="78"/>
      <c r="AU681" s="78"/>
      <c r="AV681" s="78"/>
      <c r="AW681" s="78"/>
      <c r="AX681" s="78"/>
      <c r="AY681" s="79"/>
      <c r="AZ681" s="78"/>
      <c r="BA681" s="78"/>
      <c r="BB681" s="78"/>
      <c r="BC681" s="78"/>
      <c r="BD681" s="78"/>
      <c r="BE681" s="78"/>
      <c r="BF681" s="78"/>
      <c r="BG681" s="79"/>
      <c r="BH681" s="78" t="s">
        <v>789</v>
      </c>
      <c r="BI681" s="78" t="s">
        <v>789</v>
      </c>
      <c r="BJ681" s="78" t="s">
        <v>789</v>
      </c>
      <c r="BK681" s="78" t="s">
        <v>789</v>
      </c>
      <c r="BL681" s="78" t="s">
        <v>789</v>
      </c>
      <c r="BM681" s="78" t="s">
        <v>789</v>
      </c>
      <c r="BN681" s="79"/>
      <c r="BO681" s="78" t="s">
        <v>789</v>
      </c>
      <c r="BP681" s="78" t="s">
        <v>789</v>
      </c>
      <c r="BQ681" s="78" t="s">
        <v>789</v>
      </c>
      <c r="BR681" s="78" t="s">
        <v>789</v>
      </c>
      <c r="BS681" s="78" t="s">
        <v>789</v>
      </c>
      <c r="BT681" s="78" t="s">
        <v>789</v>
      </c>
      <c r="BU681"/>
      <c r="BV681" s="77"/>
      <c r="BW681" s="77"/>
      <c r="BX681" s="77"/>
      <c r="BY681" s="77"/>
      <c r="BZ681" s="77"/>
      <c r="CA681" s="77"/>
      <c r="CB681" s="77"/>
      <c r="CC681" s="77"/>
      <c r="CD681" s="77"/>
    </row>
    <row r="682" spans="1:82">
      <c r="A682" s="77" t="s">
        <v>2241</v>
      </c>
      <c r="B682" s="77">
        <v>546</v>
      </c>
      <c r="C682" s="77">
        <v>2</v>
      </c>
      <c r="D682" s="77">
        <v>33</v>
      </c>
      <c r="E682" s="77">
        <v>2005</v>
      </c>
      <c r="F682" s="77" t="s">
        <v>790</v>
      </c>
      <c r="G682" s="77" t="s">
        <v>1621</v>
      </c>
      <c r="H682" s="77" t="s">
        <v>1622</v>
      </c>
      <c r="I682" s="158"/>
      <c r="J682" s="78">
        <v>35771.575350424988</v>
      </c>
      <c r="K682" s="78">
        <v>251.8268574025893</v>
      </c>
      <c r="L682" s="78">
        <v>243.50139106378359</v>
      </c>
      <c r="M682" s="78">
        <v>3478.021461369699</v>
      </c>
      <c r="N682" s="78">
        <v>4059.0177083679778</v>
      </c>
      <c r="O682" s="78">
        <v>2250.1478619681161</v>
      </c>
      <c r="P682" s="78">
        <v>1889.41471121019</v>
      </c>
      <c r="Q682" s="78">
        <v>115.17271755896</v>
      </c>
      <c r="R682" s="78">
        <v>455.1024727152444</v>
      </c>
      <c r="S682" s="78">
        <v>252.96987395267999</v>
      </c>
      <c r="T682" s="79"/>
      <c r="U682" s="78">
        <v>729559869</v>
      </c>
      <c r="V682" s="78">
        <v>70437</v>
      </c>
      <c r="W682" s="78">
        <v>2991</v>
      </c>
      <c r="X682" s="78">
        <v>508470</v>
      </c>
      <c r="Y682" s="78">
        <v>750127</v>
      </c>
      <c r="Z682" s="78">
        <v>1070994</v>
      </c>
      <c r="AA682" s="78">
        <v>375729</v>
      </c>
      <c r="AB682" s="78">
        <v>1954919</v>
      </c>
      <c r="AC682" s="78">
        <v>80475449</v>
      </c>
      <c r="AD682" s="78">
        <v>252.96987395267999</v>
      </c>
      <c r="AE682" s="79"/>
      <c r="AF682" s="78"/>
      <c r="AG682" s="78"/>
      <c r="AH682" s="78"/>
      <c r="AI682" s="78"/>
      <c r="AJ682" s="78"/>
      <c r="AK682" s="78"/>
      <c r="AL682" s="78"/>
      <c r="AM682" s="78"/>
      <c r="AN682" s="78"/>
      <c r="AO682" s="78"/>
      <c r="AP682" s="78"/>
      <c r="AQ682" s="79"/>
      <c r="AR682" s="78"/>
      <c r="AS682" s="78"/>
      <c r="AT682" s="78"/>
      <c r="AU682" s="78"/>
      <c r="AV682" s="78"/>
      <c r="AW682" s="78"/>
      <c r="AX682" s="78"/>
      <c r="AY682" s="79"/>
      <c r="AZ682" s="78"/>
      <c r="BA682" s="78"/>
      <c r="BB682" s="78"/>
      <c r="BC682" s="78"/>
      <c r="BD682" s="78"/>
      <c r="BE682" s="78"/>
      <c r="BF682" s="78"/>
      <c r="BG682" s="79"/>
      <c r="BH682" s="78" t="s">
        <v>789</v>
      </c>
      <c r="BI682" s="78" t="s">
        <v>789</v>
      </c>
      <c r="BJ682" s="78" t="s">
        <v>789</v>
      </c>
      <c r="BK682" s="78" t="s">
        <v>789</v>
      </c>
      <c r="BL682" s="78" t="s">
        <v>789</v>
      </c>
      <c r="BM682" s="78" t="s">
        <v>789</v>
      </c>
      <c r="BN682" s="79"/>
      <c r="BO682" s="78" t="s">
        <v>789</v>
      </c>
      <c r="BP682" s="78" t="s">
        <v>789</v>
      </c>
      <c r="BQ682" s="78" t="s">
        <v>789</v>
      </c>
      <c r="BR682" s="78" t="s">
        <v>789</v>
      </c>
      <c r="BS682" s="78" t="s">
        <v>789</v>
      </c>
      <c r="BT682" s="78" t="s">
        <v>789</v>
      </c>
      <c r="BU682"/>
      <c r="BV682" s="77"/>
      <c r="BW682" s="77"/>
      <c r="BX682" s="77"/>
      <c r="BY682" s="77"/>
      <c r="BZ682" s="77"/>
      <c r="CA682" s="77"/>
      <c r="CB682" s="77"/>
      <c r="CC682" s="77"/>
      <c r="CD682" s="77"/>
    </row>
    <row r="683" spans="1:82">
      <c r="A683" s="77" t="s">
        <v>2242</v>
      </c>
      <c r="B683" s="77">
        <v>547</v>
      </c>
      <c r="C683" s="77">
        <v>3</v>
      </c>
      <c r="D683" s="77">
        <v>33</v>
      </c>
      <c r="E683" s="77">
        <v>2006</v>
      </c>
      <c r="F683" s="77" t="s">
        <v>791</v>
      </c>
      <c r="G683" s="77" t="s">
        <v>1621</v>
      </c>
      <c r="H683" s="77" t="s">
        <v>1622</v>
      </c>
      <c r="I683" s="158"/>
      <c r="J683" s="78" t="s">
        <v>789</v>
      </c>
      <c r="K683" s="78" t="s">
        <v>789</v>
      </c>
      <c r="L683" s="78" t="s">
        <v>789</v>
      </c>
      <c r="M683" s="78" t="s">
        <v>789</v>
      </c>
      <c r="N683" s="78" t="s">
        <v>789</v>
      </c>
      <c r="O683" s="78" t="s">
        <v>789</v>
      </c>
      <c r="P683" s="78" t="s">
        <v>789</v>
      </c>
      <c r="Q683" s="78" t="s">
        <v>789</v>
      </c>
      <c r="R683" s="78" t="s">
        <v>789</v>
      </c>
      <c r="S683" s="78" t="s">
        <v>789</v>
      </c>
      <c r="T683" s="79"/>
      <c r="U683" s="78" t="s">
        <v>789</v>
      </c>
      <c r="V683" s="78" t="s">
        <v>789</v>
      </c>
      <c r="W683" s="78" t="s">
        <v>789</v>
      </c>
      <c r="X683" s="78" t="s">
        <v>789</v>
      </c>
      <c r="Y683" s="78" t="s">
        <v>789</v>
      </c>
      <c r="Z683" s="78" t="s">
        <v>789</v>
      </c>
      <c r="AA683" s="78" t="s">
        <v>789</v>
      </c>
      <c r="AB683" s="78" t="s">
        <v>789</v>
      </c>
      <c r="AC683" s="78" t="s">
        <v>789</v>
      </c>
      <c r="AD683" s="78" t="s">
        <v>789</v>
      </c>
      <c r="AE683" s="79"/>
      <c r="AF683" s="78" t="s">
        <v>789</v>
      </c>
      <c r="AG683" s="78" t="s">
        <v>789</v>
      </c>
      <c r="AH683" s="78" t="s">
        <v>789</v>
      </c>
      <c r="AI683" s="78" t="s">
        <v>789</v>
      </c>
      <c r="AJ683" s="78" t="s">
        <v>789</v>
      </c>
      <c r="AK683" s="78" t="s">
        <v>789</v>
      </c>
      <c r="AL683" s="78" t="s">
        <v>789</v>
      </c>
      <c r="AM683" s="78" t="s">
        <v>789</v>
      </c>
      <c r="AN683" s="78" t="s">
        <v>789</v>
      </c>
      <c r="AO683" s="78" t="s">
        <v>789</v>
      </c>
      <c r="AP683" s="78"/>
      <c r="AQ683" s="79"/>
      <c r="AR683" s="78" t="s">
        <v>789</v>
      </c>
      <c r="AS683" s="78" t="s">
        <v>789</v>
      </c>
      <c r="AT683" s="78" t="s">
        <v>789</v>
      </c>
      <c r="AU683" s="78" t="s">
        <v>789</v>
      </c>
      <c r="AV683" s="78" t="s">
        <v>789</v>
      </c>
      <c r="AW683" s="78" t="s">
        <v>789</v>
      </c>
      <c r="AX683" s="78" t="s">
        <v>789</v>
      </c>
      <c r="AY683" s="79"/>
      <c r="AZ683" s="78" t="s">
        <v>789</v>
      </c>
      <c r="BA683" s="78" t="s">
        <v>789</v>
      </c>
      <c r="BB683" s="78" t="s">
        <v>789</v>
      </c>
      <c r="BC683" s="78" t="s">
        <v>789</v>
      </c>
      <c r="BD683" s="78" t="s">
        <v>789</v>
      </c>
      <c r="BE683" s="78" t="s">
        <v>789</v>
      </c>
      <c r="BF683" s="78" t="s">
        <v>789</v>
      </c>
      <c r="BG683" s="79"/>
      <c r="BH683" s="78" t="s">
        <v>789</v>
      </c>
      <c r="BI683" s="78" t="s">
        <v>789</v>
      </c>
      <c r="BJ683" s="78" t="s">
        <v>789</v>
      </c>
      <c r="BK683" s="78" t="s">
        <v>789</v>
      </c>
      <c r="BL683" s="78" t="s">
        <v>789</v>
      </c>
      <c r="BM683" s="78" t="s">
        <v>789</v>
      </c>
      <c r="BN683" s="79"/>
      <c r="BO683" s="78" t="s">
        <v>789</v>
      </c>
      <c r="BP683" s="78" t="s">
        <v>789</v>
      </c>
      <c r="BQ683" s="78" t="s">
        <v>789</v>
      </c>
      <c r="BR683" s="78" t="s">
        <v>789</v>
      </c>
      <c r="BS683" s="78" t="s">
        <v>789</v>
      </c>
      <c r="BT683" s="78" t="s">
        <v>789</v>
      </c>
      <c r="BU683"/>
      <c r="BV683" s="77"/>
      <c r="BW683" s="77"/>
      <c r="BX683" s="77"/>
      <c r="BY683" s="77"/>
      <c r="BZ683" s="77"/>
      <c r="CA683" s="77"/>
      <c r="CB683" s="77"/>
      <c r="CC683" s="77"/>
      <c r="CD683" s="77"/>
    </row>
    <row r="684" spans="1:82">
      <c r="A684" s="77" t="s">
        <v>2243</v>
      </c>
      <c r="B684" s="77">
        <v>548</v>
      </c>
      <c r="C684" s="77">
        <v>4</v>
      </c>
      <c r="D684" s="77">
        <v>33</v>
      </c>
      <c r="E684" s="77">
        <v>2007</v>
      </c>
      <c r="F684" s="77" t="s">
        <v>792</v>
      </c>
      <c r="G684" s="77" t="s">
        <v>1621</v>
      </c>
      <c r="H684" s="77" t="s">
        <v>1622</v>
      </c>
      <c r="I684" s="158"/>
      <c r="J684" s="78">
        <v>37273.731407501677</v>
      </c>
      <c r="K684" s="78">
        <v>224.268232114336</v>
      </c>
      <c r="L684" s="78">
        <v>167.6906917415541</v>
      </c>
      <c r="M684" s="78">
        <v>3707.1639252326768</v>
      </c>
      <c r="N684" s="78">
        <v>3711.576139801025</v>
      </c>
      <c r="O684" s="78">
        <v>2194.383862557775</v>
      </c>
      <c r="P684" s="78">
        <v>1866.7275490799479</v>
      </c>
      <c r="Q684" s="78">
        <v>121.188213646443</v>
      </c>
      <c r="R684" s="78">
        <v>465.40429589818558</v>
      </c>
      <c r="S684" s="78">
        <v>216.194884644392</v>
      </c>
      <c r="T684" s="79"/>
      <c r="U684" s="78">
        <v>825297016</v>
      </c>
      <c r="V684" s="78">
        <v>65227</v>
      </c>
      <c r="W684" s="78">
        <v>3244</v>
      </c>
      <c r="X684" s="78">
        <v>606181</v>
      </c>
      <c r="Y684" s="78">
        <v>766961</v>
      </c>
      <c r="Z684" s="78">
        <v>1085762</v>
      </c>
      <c r="AA684" s="78">
        <v>365559</v>
      </c>
      <c r="AB684" s="78">
        <v>1948250</v>
      </c>
      <c r="AC684" s="78">
        <v>84658429</v>
      </c>
      <c r="AD684" s="78">
        <v>216.194884644392</v>
      </c>
      <c r="AE684" s="79"/>
      <c r="AF684" s="78"/>
      <c r="AG684" s="78"/>
      <c r="AH684" s="78"/>
      <c r="AI684" s="78"/>
      <c r="AJ684" s="78"/>
      <c r="AK684" s="78"/>
      <c r="AL684" s="78"/>
      <c r="AM684" s="78"/>
      <c r="AN684" s="78"/>
      <c r="AO684" s="78"/>
      <c r="AP684" s="78"/>
      <c r="AQ684" s="79"/>
      <c r="AR684" s="78"/>
      <c r="AS684" s="78"/>
      <c r="AT684" s="78"/>
      <c r="AU684" s="78"/>
      <c r="AV684" s="78"/>
      <c r="AW684" s="78"/>
      <c r="AX684" s="78"/>
      <c r="AY684" s="79"/>
      <c r="AZ684" s="78"/>
      <c r="BA684" s="78"/>
      <c r="BB684" s="78"/>
      <c r="BC684" s="78"/>
      <c r="BD684" s="78"/>
      <c r="BE684" s="78"/>
      <c r="BF684" s="78"/>
      <c r="BG684" s="79"/>
      <c r="BH684" s="78" t="s">
        <v>789</v>
      </c>
      <c r="BI684" s="78" t="s">
        <v>789</v>
      </c>
      <c r="BJ684" s="78" t="s">
        <v>789</v>
      </c>
      <c r="BK684" s="78" t="s">
        <v>789</v>
      </c>
      <c r="BL684" s="78" t="s">
        <v>789</v>
      </c>
      <c r="BM684" s="78" t="s">
        <v>789</v>
      </c>
      <c r="BN684" s="79"/>
      <c r="BO684" s="78" t="s">
        <v>789</v>
      </c>
      <c r="BP684" s="78" t="s">
        <v>789</v>
      </c>
      <c r="BQ684" s="78" t="s">
        <v>789</v>
      </c>
      <c r="BR684" s="78" t="s">
        <v>789</v>
      </c>
      <c r="BS684" s="78" t="s">
        <v>789</v>
      </c>
      <c r="BT684" s="78" t="s">
        <v>789</v>
      </c>
      <c r="BU684"/>
      <c r="BV684" s="77"/>
      <c r="BW684" s="77"/>
      <c r="BX684" s="77"/>
      <c r="BY684" s="77"/>
      <c r="BZ684" s="77"/>
      <c r="CA684" s="77"/>
      <c r="CB684" s="77"/>
      <c r="CC684" s="77"/>
      <c r="CD684" s="77"/>
    </row>
    <row r="685" spans="1:82">
      <c r="A685" s="77" t="s">
        <v>2244</v>
      </c>
      <c r="B685" s="77">
        <v>549</v>
      </c>
      <c r="C685" s="77">
        <v>5</v>
      </c>
      <c r="D685" s="77">
        <v>33</v>
      </c>
      <c r="E685" s="77">
        <v>2008</v>
      </c>
      <c r="F685" s="77" t="s">
        <v>793</v>
      </c>
      <c r="G685" s="77" t="s">
        <v>1621</v>
      </c>
      <c r="H685" s="77" t="s">
        <v>1622</v>
      </c>
      <c r="I685" s="158"/>
      <c r="J685" s="78">
        <v>34297.512756942167</v>
      </c>
      <c r="K685" s="78">
        <v>170.1984725883338</v>
      </c>
      <c r="L685" s="78">
        <v>151.1197034396761</v>
      </c>
      <c r="M685" s="78">
        <v>3778.2744542785431</v>
      </c>
      <c r="N685" s="78">
        <v>3783.7980736650052</v>
      </c>
      <c r="O685" s="78">
        <v>2137.137139712343</v>
      </c>
      <c r="P685" s="78">
        <v>1815.5162757985729</v>
      </c>
      <c r="Q685" s="78">
        <v>118.958770455779</v>
      </c>
      <c r="R685" s="78">
        <v>424.14637296804437</v>
      </c>
      <c r="S685" s="78">
        <v>231.67970217691999</v>
      </c>
      <c r="T685" s="79"/>
      <c r="U685" s="78">
        <v>871506786</v>
      </c>
      <c r="V685" s="78">
        <v>65227</v>
      </c>
      <c r="W685" s="78">
        <v>3244</v>
      </c>
      <c r="X685" s="78">
        <v>606181</v>
      </c>
      <c r="Y685" s="78">
        <v>774399</v>
      </c>
      <c r="Z685" s="78">
        <v>1094551</v>
      </c>
      <c r="AA685" s="78">
        <v>355936</v>
      </c>
      <c r="AB685" s="78">
        <v>1943864</v>
      </c>
      <c r="AC685" s="78">
        <v>80115414</v>
      </c>
      <c r="AD685" s="78">
        <v>231.6797021769201</v>
      </c>
      <c r="AE685" s="79"/>
      <c r="AF685" s="78"/>
      <c r="AG685" s="78"/>
      <c r="AH685" s="78"/>
      <c r="AI685" s="78"/>
      <c r="AJ685" s="78"/>
      <c r="AK685" s="78"/>
      <c r="AL685" s="78"/>
      <c r="AM685" s="78"/>
      <c r="AN685" s="78"/>
      <c r="AO685" s="78"/>
      <c r="AP685" s="78"/>
      <c r="AQ685" s="79"/>
      <c r="AR685" s="78"/>
      <c r="AS685" s="78"/>
      <c r="AT685" s="78"/>
      <c r="AU685" s="78"/>
      <c r="AV685" s="78"/>
      <c r="AW685" s="78"/>
      <c r="AX685" s="78"/>
      <c r="AY685" s="79"/>
      <c r="AZ685" s="78"/>
      <c r="BA685" s="78"/>
      <c r="BB685" s="78"/>
      <c r="BC685" s="78"/>
      <c r="BD685" s="78"/>
      <c r="BE685" s="78"/>
      <c r="BF685" s="78"/>
      <c r="BG685" s="79"/>
      <c r="BH685" s="78" t="s">
        <v>789</v>
      </c>
      <c r="BI685" s="78" t="s">
        <v>789</v>
      </c>
      <c r="BJ685" s="78" t="s">
        <v>789</v>
      </c>
      <c r="BK685" s="78" t="s">
        <v>789</v>
      </c>
      <c r="BL685" s="78" t="s">
        <v>789</v>
      </c>
      <c r="BM685" s="78" t="s">
        <v>789</v>
      </c>
      <c r="BN685" s="79"/>
      <c r="BO685" s="78" t="s">
        <v>789</v>
      </c>
      <c r="BP685" s="78" t="s">
        <v>789</v>
      </c>
      <c r="BQ685" s="78" t="s">
        <v>789</v>
      </c>
      <c r="BR685" s="78" t="s">
        <v>789</v>
      </c>
      <c r="BS685" s="78" t="s">
        <v>789</v>
      </c>
      <c r="BT685" s="78" t="s">
        <v>789</v>
      </c>
      <c r="BU685"/>
      <c r="BV685" s="77"/>
      <c r="BW685" s="77"/>
      <c r="BX685" s="77"/>
      <c r="BY685" s="77"/>
      <c r="BZ685" s="77"/>
      <c r="CA685" s="77"/>
      <c r="CB685" s="77"/>
      <c r="CC685" s="77"/>
      <c r="CD685" s="77"/>
    </row>
    <row r="686" spans="1:82">
      <c r="A686" s="77" t="s">
        <v>2245</v>
      </c>
      <c r="B686" s="77">
        <v>550</v>
      </c>
      <c r="C686" s="77">
        <v>6</v>
      </c>
      <c r="D686" s="77">
        <v>33</v>
      </c>
      <c r="E686" s="77">
        <v>2009</v>
      </c>
      <c r="F686" s="77" t="s">
        <v>177</v>
      </c>
      <c r="G686" s="77" t="s">
        <v>1621</v>
      </c>
      <c r="H686" s="77" t="s">
        <v>1622</v>
      </c>
      <c r="I686" s="158"/>
      <c r="J686" s="78">
        <v>30626.911257081621</v>
      </c>
      <c r="K686" s="78">
        <v>173.76177186109729</v>
      </c>
      <c r="L686" s="78">
        <v>170.38516349872111</v>
      </c>
      <c r="M686" s="78">
        <v>3632.879375350632</v>
      </c>
      <c r="N686" s="78">
        <v>3512.178755719417</v>
      </c>
      <c r="O686" s="78">
        <v>2178.7275698640642</v>
      </c>
      <c r="P686" s="78">
        <v>1728.8838768832879</v>
      </c>
      <c r="Q686" s="78">
        <v>113.064753367338</v>
      </c>
      <c r="R686" s="78">
        <v>379.58199172534898</v>
      </c>
      <c r="S686" s="78">
        <v>213.106552785985</v>
      </c>
      <c r="T686" s="79"/>
      <c r="U686" s="78">
        <v>661053341</v>
      </c>
      <c r="V686" s="78">
        <v>68269</v>
      </c>
      <c r="W686" s="78">
        <v>5319</v>
      </c>
      <c r="X686" s="78">
        <v>659832</v>
      </c>
      <c r="Y686" s="78">
        <v>780663</v>
      </c>
      <c r="Z686" s="78">
        <v>1101400</v>
      </c>
      <c r="AA686" s="78">
        <v>347972</v>
      </c>
      <c r="AB686" s="78">
        <v>1939449</v>
      </c>
      <c r="AC686" s="78">
        <v>69946966</v>
      </c>
      <c r="AD686" s="78">
        <v>213.106552785985</v>
      </c>
      <c r="AE686" s="79"/>
      <c r="AF686" s="78"/>
      <c r="AG686" s="78"/>
      <c r="AH686" s="78"/>
      <c r="AI686" s="78"/>
      <c r="AJ686" s="78"/>
      <c r="AK686" s="78"/>
      <c r="AL686" s="78"/>
      <c r="AM686" s="78"/>
      <c r="AN686" s="78"/>
      <c r="AO686" s="78"/>
      <c r="AP686" s="78"/>
      <c r="AQ686" s="79"/>
      <c r="AR686" s="78"/>
      <c r="AS686" s="78"/>
      <c r="AT686" s="78"/>
      <c r="AU686" s="78"/>
      <c r="AV686" s="78"/>
      <c r="AW686" s="78"/>
      <c r="AX686" s="78"/>
      <c r="AY686" s="79"/>
      <c r="AZ686" s="78"/>
      <c r="BA686" s="78"/>
      <c r="BB686" s="78"/>
      <c r="BC686" s="78"/>
      <c r="BD686" s="78"/>
      <c r="BE686" s="78"/>
      <c r="BF686" s="78"/>
      <c r="BG686" s="79"/>
      <c r="BH686" s="78">
        <v>5.5469999999999997</v>
      </c>
      <c r="BI686" s="78">
        <v>11.243</v>
      </c>
      <c r="BJ686" s="78">
        <v>27742.887999999999</v>
      </c>
      <c r="BK686" s="78">
        <v>380.6</v>
      </c>
      <c r="BL686" s="78">
        <v>544.56599999999992</v>
      </c>
      <c r="BM686" s="78">
        <v>0</v>
      </c>
      <c r="BN686" s="79"/>
      <c r="BO686" s="78">
        <v>1</v>
      </c>
      <c r="BP686" s="78">
        <v>2</v>
      </c>
      <c r="BQ686" s="78">
        <v>216</v>
      </c>
      <c r="BR686" s="78">
        <v>4</v>
      </c>
      <c r="BS686" s="78">
        <v>48</v>
      </c>
      <c r="BT686" s="78">
        <v>0</v>
      </c>
      <c r="BU686"/>
      <c r="BV686" s="77">
        <v>27147.179</v>
      </c>
      <c r="BW686" s="77">
        <v>175.18700000000001</v>
      </c>
      <c r="BX686" s="77">
        <v>1256.684</v>
      </c>
      <c r="BY686" s="77">
        <v>19.937000000000001</v>
      </c>
      <c r="BZ686" s="77">
        <v>65.075000000000003</v>
      </c>
      <c r="CA686" s="77">
        <v>0</v>
      </c>
      <c r="CB686" s="77">
        <v>20.782</v>
      </c>
      <c r="CC686" s="77">
        <v>0</v>
      </c>
      <c r="CD686" s="77">
        <v>0</v>
      </c>
    </row>
    <row r="687" spans="1:82">
      <c r="A687" s="77" t="s">
        <v>2246</v>
      </c>
      <c r="B687" s="77">
        <v>551</v>
      </c>
      <c r="C687" s="77">
        <v>7</v>
      </c>
      <c r="D687" s="77">
        <v>33</v>
      </c>
      <c r="E687" s="77">
        <v>2010</v>
      </c>
      <c r="F687" s="77" t="s">
        <v>178</v>
      </c>
      <c r="G687" s="77" t="s">
        <v>1621</v>
      </c>
      <c r="H687" s="77" t="s">
        <v>1622</v>
      </c>
      <c r="I687" s="158"/>
      <c r="J687" s="78">
        <v>34235.934308229873</v>
      </c>
      <c r="K687" s="78">
        <v>189.81795835978079</v>
      </c>
      <c r="L687" s="78">
        <v>161.42447534755291</v>
      </c>
      <c r="M687" s="78">
        <v>4106.3663984843342</v>
      </c>
      <c r="N687" s="78">
        <v>3810.028181106371</v>
      </c>
      <c r="O687" s="78">
        <v>2183.6067671839501</v>
      </c>
      <c r="P687" s="78">
        <v>1741.353830473548</v>
      </c>
      <c r="Q687" s="78">
        <v>117.66602845388201</v>
      </c>
      <c r="R687" s="78">
        <v>360.39024130112301</v>
      </c>
      <c r="S687" s="78">
        <v>216.52725284402169</v>
      </c>
      <c r="T687" s="79"/>
      <c r="U687" s="78">
        <v>770059506</v>
      </c>
      <c r="V687" s="78">
        <v>68269</v>
      </c>
      <c r="W687" s="78">
        <v>5319</v>
      </c>
      <c r="X687" s="78">
        <v>659832</v>
      </c>
      <c r="Y687" s="78">
        <v>786906</v>
      </c>
      <c r="Z687" s="78">
        <v>1108996</v>
      </c>
      <c r="AA687" s="78">
        <v>341729</v>
      </c>
      <c r="AB687" s="78">
        <v>1934057</v>
      </c>
      <c r="AC687" s="78">
        <v>62934431</v>
      </c>
      <c r="AD687" s="78">
        <v>216.5272528440218</v>
      </c>
      <c r="AE687" s="79"/>
      <c r="AF687" s="78"/>
      <c r="AG687" s="78"/>
      <c r="AH687" s="78"/>
      <c r="AI687" s="78"/>
      <c r="AJ687" s="78"/>
      <c r="AK687" s="78"/>
      <c r="AL687" s="78"/>
      <c r="AM687" s="78"/>
      <c r="AN687" s="78"/>
      <c r="AO687" s="78"/>
      <c r="AP687" s="78"/>
      <c r="AQ687" s="79"/>
      <c r="AR687" s="78"/>
      <c r="AS687" s="78"/>
      <c r="AT687" s="78"/>
      <c r="AU687" s="78"/>
      <c r="AV687" s="78"/>
      <c r="AW687" s="78"/>
      <c r="AX687" s="78"/>
      <c r="AY687" s="79"/>
      <c r="AZ687" s="78"/>
      <c r="BA687" s="78"/>
      <c r="BB687" s="78"/>
      <c r="BC687" s="78"/>
      <c r="BD687" s="78"/>
      <c r="BE687" s="78"/>
      <c r="BF687" s="78"/>
      <c r="BG687" s="79"/>
      <c r="BH687" s="78">
        <v>5.1050000000000004</v>
      </c>
      <c r="BI687" s="78">
        <v>11.882</v>
      </c>
      <c r="BJ687" s="78">
        <v>31078.358</v>
      </c>
      <c r="BK687" s="78">
        <v>3359.9870000000001</v>
      </c>
      <c r="BL687" s="78">
        <v>477.82199999999995</v>
      </c>
      <c r="BM687" s="78">
        <v>0</v>
      </c>
      <c r="BN687" s="79"/>
      <c r="BO687" s="78">
        <v>1</v>
      </c>
      <c r="BP687" s="78">
        <v>2</v>
      </c>
      <c r="BQ687" s="78">
        <v>221</v>
      </c>
      <c r="BR687" s="78">
        <v>5</v>
      </c>
      <c r="BS687" s="78">
        <v>52</v>
      </c>
      <c r="BT687" s="78">
        <v>0</v>
      </c>
      <c r="BU687"/>
      <c r="BV687" s="77">
        <v>32968.949999999997</v>
      </c>
      <c r="BW687" s="77">
        <v>211.477</v>
      </c>
      <c r="BX687" s="77">
        <v>1648.991</v>
      </c>
      <c r="BY687" s="77">
        <v>22.792999999999999</v>
      </c>
      <c r="BZ687" s="77">
        <v>57.534999999999997</v>
      </c>
      <c r="CA687" s="77">
        <v>0</v>
      </c>
      <c r="CB687" s="77">
        <v>23.408000000000001</v>
      </c>
      <c r="CC687" s="77">
        <v>0</v>
      </c>
      <c r="CD687" s="77">
        <v>0</v>
      </c>
    </row>
    <row r="688" spans="1:82">
      <c r="A688" s="77" t="s">
        <v>2247</v>
      </c>
      <c r="B688" s="77">
        <v>552</v>
      </c>
      <c r="C688" s="77">
        <v>8</v>
      </c>
      <c r="D688" s="77">
        <v>33</v>
      </c>
      <c r="E688" s="77">
        <v>2011</v>
      </c>
      <c r="F688" s="77" t="s">
        <v>179</v>
      </c>
      <c r="G688" s="77" t="s">
        <v>1621</v>
      </c>
      <c r="H688" s="77" t="s">
        <v>1622</v>
      </c>
      <c r="I688" s="158"/>
      <c r="J688" s="78">
        <v>34244.510094758283</v>
      </c>
      <c r="K688" s="78">
        <v>225.62836754811769</v>
      </c>
      <c r="L688" s="78">
        <v>216.58091111963401</v>
      </c>
      <c r="M688" s="78">
        <v>3904.579680423089</v>
      </c>
      <c r="N688" s="78">
        <v>3375.8329915423992</v>
      </c>
      <c r="O688" s="78">
        <v>2162.6146906903796</v>
      </c>
      <c r="P688" s="78">
        <v>1670.6191262449734</v>
      </c>
      <c r="Q688" s="78">
        <v>135.55299146933601</v>
      </c>
      <c r="R688" s="78">
        <v>359.51467926768908</v>
      </c>
      <c r="S688" s="78">
        <v>222.86728755711039</v>
      </c>
      <c r="T688" s="79"/>
      <c r="U688" s="78">
        <v>773263423</v>
      </c>
      <c r="V688" s="78">
        <v>68269</v>
      </c>
      <c r="W688" s="78">
        <v>5319</v>
      </c>
      <c r="X688" s="78">
        <v>659832</v>
      </c>
      <c r="Y688" s="78">
        <v>793664</v>
      </c>
      <c r="Z688" s="78">
        <v>1122196</v>
      </c>
      <c r="AA688" s="78">
        <v>337604</v>
      </c>
      <c r="AB688" s="78">
        <v>1931586</v>
      </c>
      <c r="AC688" s="78">
        <v>62677700</v>
      </c>
      <c r="AD688" s="78">
        <v>222.86728755711039</v>
      </c>
      <c r="AE688" s="79"/>
      <c r="AF688" s="78"/>
      <c r="AG688" s="78"/>
      <c r="AH688" s="78"/>
      <c r="AI688" s="78"/>
      <c r="AJ688" s="78"/>
      <c r="AK688" s="78"/>
      <c r="AL688" s="78"/>
      <c r="AM688" s="78"/>
      <c r="AN688" s="78"/>
      <c r="AO688" s="78"/>
      <c r="AP688" s="78"/>
      <c r="AQ688" s="79"/>
      <c r="AR688" s="78"/>
      <c r="AS688" s="78"/>
      <c r="AT688" s="78"/>
      <c r="AU688" s="78"/>
      <c r="AV688" s="78"/>
      <c r="AW688" s="78"/>
      <c r="AX688" s="78"/>
      <c r="AY688" s="79"/>
      <c r="AZ688" s="78"/>
      <c r="BA688" s="78"/>
      <c r="BB688" s="78"/>
      <c r="BC688" s="78"/>
      <c r="BD688" s="78"/>
      <c r="BE688" s="78"/>
      <c r="BF688" s="78"/>
      <c r="BG688" s="79"/>
      <c r="BH688" s="78">
        <v>5.7910000000000004</v>
      </c>
      <c r="BI688" s="78">
        <v>13.638</v>
      </c>
      <c r="BJ688" s="78">
        <v>30761.988000000001</v>
      </c>
      <c r="BK688" s="78">
        <v>4210.924</v>
      </c>
      <c r="BL688" s="78">
        <v>683.82100000000003</v>
      </c>
      <c r="BM688" s="78">
        <v>0</v>
      </c>
      <c r="BN688" s="79"/>
      <c r="BO688" s="78">
        <v>1</v>
      </c>
      <c r="BP688" s="78">
        <v>2</v>
      </c>
      <c r="BQ688" s="78">
        <v>226</v>
      </c>
      <c r="BR688" s="78">
        <v>5</v>
      </c>
      <c r="BS688" s="78">
        <v>55</v>
      </c>
      <c r="BT688" s="78">
        <v>0</v>
      </c>
      <c r="BU688"/>
      <c r="BV688" s="77">
        <v>33605.256000000001</v>
      </c>
      <c r="BW688" s="77">
        <v>226.69800000000001</v>
      </c>
      <c r="BX688" s="77">
        <v>1716.4259999999999</v>
      </c>
      <c r="BY688" s="77">
        <v>24.609000000000002</v>
      </c>
      <c r="BZ688" s="77">
        <v>75.524000000000001</v>
      </c>
      <c r="CA688" s="77">
        <v>0</v>
      </c>
      <c r="CB688" s="77">
        <v>27.649000000000001</v>
      </c>
      <c r="CC688" s="77">
        <v>0</v>
      </c>
      <c r="CD688" s="77">
        <v>0</v>
      </c>
    </row>
    <row r="689" spans="1:82">
      <c r="A689" s="77" t="s">
        <v>2248</v>
      </c>
      <c r="B689" s="77">
        <v>553</v>
      </c>
      <c r="C689" s="77">
        <v>9</v>
      </c>
      <c r="D689" s="77">
        <v>33</v>
      </c>
      <c r="E689" s="77">
        <v>2012</v>
      </c>
      <c r="F689" s="77" t="s">
        <v>180</v>
      </c>
      <c r="G689" s="77" t="s">
        <v>1621</v>
      </c>
      <c r="H689" s="77" t="s">
        <v>1622</v>
      </c>
      <c r="I689" s="158"/>
      <c r="J689" s="78">
        <v>34008.386779842593</v>
      </c>
      <c r="K689" s="78">
        <v>204.08077726704491</v>
      </c>
      <c r="L689" s="78">
        <v>214.91725427376991</v>
      </c>
      <c r="M689" s="78">
        <v>3771.9819006158968</v>
      </c>
      <c r="N689" s="78">
        <v>3824.1061302896278</v>
      </c>
      <c r="O689" s="78">
        <v>2174.4386997075362</v>
      </c>
      <c r="P689" s="78">
        <v>1659.008356180361</v>
      </c>
      <c r="Q689" s="78">
        <v>148.38093125912999</v>
      </c>
      <c r="R689" s="78">
        <v>332.58531017676199</v>
      </c>
      <c r="S689" s="78">
        <v>223.41049963646651</v>
      </c>
      <c r="T689" s="79"/>
      <c r="U689" s="78">
        <v>762702710</v>
      </c>
      <c r="V689" s="78">
        <v>68269</v>
      </c>
      <c r="W689" s="78">
        <v>5319</v>
      </c>
      <c r="X689" s="78">
        <v>659832</v>
      </c>
      <c r="Y689" s="78">
        <v>812189</v>
      </c>
      <c r="Z689" s="78">
        <v>1137281</v>
      </c>
      <c r="AA689" s="78">
        <v>333361</v>
      </c>
      <c r="AB689" s="78">
        <v>1946083</v>
      </c>
      <c r="AC689" s="78">
        <v>56481038</v>
      </c>
      <c r="AD689" s="78">
        <v>223.4104996364666</v>
      </c>
      <c r="AE689" s="79"/>
      <c r="AF689" s="78"/>
      <c r="AG689" s="78"/>
      <c r="AH689" s="78"/>
      <c r="AI689" s="78"/>
      <c r="AJ689" s="78"/>
      <c r="AK689" s="78"/>
      <c r="AL689" s="78"/>
      <c r="AM689" s="78"/>
      <c r="AN689" s="78"/>
      <c r="AO689" s="78"/>
      <c r="AP689" s="78"/>
      <c r="AQ689" s="79"/>
      <c r="AR689" s="78"/>
      <c r="AS689" s="78"/>
      <c r="AT689" s="78"/>
      <c r="AU689" s="78"/>
      <c r="AV689" s="78"/>
      <c r="AW689" s="78"/>
      <c r="AX689" s="78"/>
      <c r="AY689" s="79"/>
      <c r="AZ689" s="78"/>
      <c r="BA689" s="78"/>
      <c r="BB689" s="78"/>
      <c r="BC689" s="78"/>
      <c r="BD689" s="78"/>
      <c r="BE689" s="78"/>
      <c r="BF689" s="78"/>
      <c r="BG689" s="79"/>
      <c r="BH689" s="78">
        <v>5.3840000000000003</v>
      </c>
      <c r="BI689" s="78">
        <v>12.798</v>
      </c>
      <c r="BJ689" s="78">
        <v>30553.863000000001</v>
      </c>
      <c r="BK689" s="78">
        <v>3645.261</v>
      </c>
      <c r="BL689" s="78">
        <v>630.697</v>
      </c>
      <c r="BM689" s="78">
        <v>0</v>
      </c>
      <c r="BN689" s="79"/>
      <c r="BO689" s="78">
        <v>1</v>
      </c>
      <c r="BP689" s="78">
        <v>2</v>
      </c>
      <c r="BQ689" s="78">
        <v>225</v>
      </c>
      <c r="BR689" s="78">
        <v>5</v>
      </c>
      <c r="BS689" s="78">
        <v>53</v>
      </c>
      <c r="BT689" s="78">
        <v>0</v>
      </c>
      <c r="BU689"/>
      <c r="BV689" s="77">
        <v>32768.425999999999</v>
      </c>
      <c r="BW689" s="77">
        <v>204.24799999999999</v>
      </c>
      <c r="BX689" s="77">
        <v>1740.893</v>
      </c>
      <c r="BY689" s="77">
        <v>21.416</v>
      </c>
      <c r="BZ689" s="77">
        <v>78.944000000000003</v>
      </c>
      <c r="CA689" s="77">
        <v>0</v>
      </c>
      <c r="CB689" s="77">
        <v>29.954000000000001</v>
      </c>
      <c r="CC689" s="77">
        <v>4.1219999999999999</v>
      </c>
      <c r="CD689" s="77">
        <v>0</v>
      </c>
    </row>
    <row r="690" spans="1:82">
      <c r="A690" s="77" t="s">
        <v>2249</v>
      </c>
      <c r="B690" s="77">
        <v>554</v>
      </c>
      <c r="C690" s="77">
        <v>10</v>
      </c>
      <c r="D690" s="77">
        <v>33</v>
      </c>
      <c r="E690" s="77">
        <v>2013</v>
      </c>
      <c r="F690" s="77" t="s">
        <v>181</v>
      </c>
      <c r="G690" s="77" t="s">
        <v>1621</v>
      </c>
      <c r="H690" s="77" t="s">
        <v>1622</v>
      </c>
      <c r="I690" s="158"/>
      <c r="J690" s="78">
        <v>35760.867932476664</v>
      </c>
      <c r="K690" s="78">
        <v>171.09267682498731</v>
      </c>
      <c r="L690" s="78">
        <v>199.60390482157689</v>
      </c>
      <c r="M690" s="78">
        <v>3727.8856157520372</v>
      </c>
      <c r="N690" s="78">
        <v>3862.9813524871902</v>
      </c>
      <c r="O690" s="78">
        <v>2108.4080173164502</v>
      </c>
      <c r="P690" s="78">
        <v>1648.5100564741788</v>
      </c>
      <c r="Q690" s="78">
        <v>150.47135825502201</v>
      </c>
      <c r="R690" s="78">
        <v>327.27510841055681</v>
      </c>
      <c r="S690" s="78">
        <v>218.57434506162971</v>
      </c>
      <c r="T690" s="79"/>
      <c r="U690" s="78">
        <v>767253200</v>
      </c>
      <c r="V690" s="78">
        <v>68269</v>
      </c>
      <c r="W690" s="78">
        <v>5319</v>
      </c>
      <c r="X690" s="78">
        <v>659832</v>
      </c>
      <c r="Y690" s="78">
        <v>817223</v>
      </c>
      <c r="Z690" s="78">
        <v>1151981</v>
      </c>
      <c r="AA690" s="78">
        <v>330008</v>
      </c>
      <c r="AB690" s="78">
        <v>1945208</v>
      </c>
      <c r="AC690" s="78">
        <v>54252987</v>
      </c>
      <c r="AD690" s="78">
        <v>218.5743450616296</v>
      </c>
      <c r="AE690" s="79"/>
      <c r="AF690" s="78"/>
      <c r="AG690" s="78"/>
      <c r="AH690" s="78"/>
      <c r="AI690" s="78"/>
      <c r="AJ690" s="78"/>
      <c r="AK690" s="78"/>
      <c r="AL690" s="78"/>
      <c r="AM690" s="78"/>
      <c r="AN690" s="78"/>
      <c r="AO690" s="78"/>
      <c r="AP690" s="78"/>
      <c r="AQ690" s="79"/>
      <c r="AR690" s="78"/>
      <c r="AS690" s="78"/>
      <c r="AT690" s="78"/>
      <c r="AU690" s="78"/>
      <c r="AV690" s="78"/>
      <c r="AW690" s="78"/>
      <c r="AX690" s="78"/>
      <c r="AY690" s="79"/>
      <c r="AZ690" s="78"/>
      <c r="BA690" s="78"/>
      <c r="BB690" s="78"/>
      <c r="BC690" s="78"/>
      <c r="BD690" s="78"/>
      <c r="BE690" s="78"/>
      <c r="BF690" s="78"/>
      <c r="BG690" s="79"/>
      <c r="BH690" s="78">
        <v>6.0389999999999997</v>
      </c>
      <c r="BI690" s="78">
        <v>13.715</v>
      </c>
      <c r="BJ690" s="78">
        <v>31483.05</v>
      </c>
      <c r="BK690" s="78">
        <v>3957.105</v>
      </c>
      <c r="BL690" s="78">
        <v>532.26199999999994</v>
      </c>
      <c r="BM690" s="78">
        <v>0</v>
      </c>
      <c r="BN690" s="79"/>
      <c r="BO690" s="78">
        <v>1</v>
      </c>
      <c r="BP690" s="78">
        <v>2</v>
      </c>
      <c r="BQ690" s="78">
        <v>228</v>
      </c>
      <c r="BR690" s="78">
        <v>5</v>
      </c>
      <c r="BS690" s="78">
        <v>50</v>
      </c>
      <c r="BT690" s="78">
        <v>0</v>
      </c>
      <c r="BU690"/>
      <c r="BV690" s="77">
        <v>33934.002</v>
      </c>
      <c r="BW690" s="77">
        <v>226.37200000000001</v>
      </c>
      <c r="BX690" s="77">
        <v>1722.816</v>
      </c>
      <c r="BY690" s="77">
        <v>22.013999999999999</v>
      </c>
      <c r="BZ690" s="77">
        <v>51.787999999999997</v>
      </c>
      <c r="CA690" s="77">
        <v>0</v>
      </c>
      <c r="CB690" s="77">
        <v>30.16</v>
      </c>
      <c r="CC690" s="77">
        <v>5.0190000000000001</v>
      </c>
      <c r="CD690" s="77">
        <v>0</v>
      </c>
    </row>
    <row r="691" spans="1:82">
      <c r="A691" s="77" t="s">
        <v>2250</v>
      </c>
      <c r="B691" s="77">
        <v>555</v>
      </c>
      <c r="C691" s="77">
        <v>11</v>
      </c>
      <c r="D691" s="77">
        <v>33</v>
      </c>
      <c r="E691" s="77">
        <v>2014</v>
      </c>
      <c r="F691" s="77" t="s">
        <v>182</v>
      </c>
      <c r="G691" s="1029" t="s">
        <v>1621</v>
      </c>
      <c r="H691" s="77" t="s">
        <v>1622</v>
      </c>
      <c r="I691" s="158"/>
      <c r="J691" s="78">
        <v>36032.77967334634</v>
      </c>
      <c r="K691" s="78">
        <v>170.42248472356491</v>
      </c>
      <c r="L691" s="78">
        <v>202.57201158390919</v>
      </c>
      <c r="M691" s="78">
        <v>3762.4994506490011</v>
      </c>
      <c r="N691" s="78">
        <v>3577.652971817924</v>
      </c>
      <c r="O691" s="78">
        <v>2020.0893313274721</v>
      </c>
      <c r="P691" s="78">
        <v>1640.3075209166107</v>
      </c>
      <c r="Q691" s="78">
        <v>143.96114894617301</v>
      </c>
      <c r="R691" s="78">
        <v>330.53581740260552</v>
      </c>
      <c r="S691" s="78">
        <v>234.6557377136478</v>
      </c>
      <c r="T691" s="79"/>
      <c r="U691" s="78">
        <v>825442546</v>
      </c>
      <c r="V691" s="78">
        <v>59112</v>
      </c>
      <c r="W691" s="78">
        <v>5495</v>
      </c>
      <c r="X691" s="78">
        <v>657145</v>
      </c>
      <c r="Y691" s="78">
        <v>823543</v>
      </c>
      <c r="Z691" s="78">
        <v>1162469</v>
      </c>
      <c r="AA691" s="78">
        <v>326668</v>
      </c>
      <c r="AB691" s="78">
        <v>1939722</v>
      </c>
      <c r="AC691" s="78">
        <v>54965812</v>
      </c>
      <c r="AD691" s="78">
        <v>234.6557377136478</v>
      </c>
      <c r="AE691" s="79"/>
      <c r="AF691" s="78"/>
      <c r="AG691" s="78"/>
      <c r="AH691" s="78"/>
      <c r="AI691" s="78"/>
      <c r="AJ691" s="78"/>
      <c r="AK691" s="78"/>
      <c r="AL691" s="78"/>
      <c r="AM691" s="78"/>
      <c r="AN691" s="78"/>
      <c r="AO691" s="78"/>
      <c r="AP691" s="78"/>
      <c r="AQ691" s="79"/>
      <c r="AR691" s="78">
        <v>35283</v>
      </c>
      <c r="AS691" s="78">
        <v>10021</v>
      </c>
      <c r="AT691" s="78">
        <v>0</v>
      </c>
      <c r="AU691" s="78">
        <v>9</v>
      </c>
      <c r="AV691" s="78">
        <v>0</v>
      </c>
      <c r="AW691" s="78">
        <v>3</v>
      </c>
      <c r="AX691" s="78"/>
      <c r="AY691" s="79"/>
      <c r="AZ691" s="78">
        <v>154649.41500000001</v>
      </c>
      <c r="BA691" s="78">
        <v>379387.30199999991</v>
      </c>
      <c r="BB691" s="78">
        <v>0</v>
      </c>
      <c r="BC691" s="78">
        <v>13547</v>
      </c>
      <c r="BD691" s="78">
        <v>0</v>
      </c>
      <c r="BE691" s="78">
        <v>9526.2000000000007</v>
      </c>
      <c r="BF691" s="78"/>
      <c r="BG691" s="79"/>
      <c r="BH691" s="78">
        <v>5.9459999999999997</v>
      </c>
      <c r="BI691" s="78">
        <v>14.109</v>
      </c>
      <c r="BJ691" s="78">
        <v>30727.514999999999</v>
      </c>
      <c r="BK691" s="78">
        <v>4096.8419999999996</v>
      </c>
      <c r="BL691" s="78">
        <v>550.15700000000004</v>
      </c>
      <c r="BM691" s="78">
        <v>4.4349999999999996</v>
      </c>
      <c r="BN691" s="79"/>
      <c r="BO691" s="78">
        <v>1</v>
      </c>
      <c r="BP691" s="78">
        <v>2</v>
      </c>
      <c r="BQ691" s="78">
        <v>219</v>
      </c>
      <c r="BR691" s="78">
        <v>5</v>
      </c>
      <c r="BS691" s="78">
        <v>54</v>
      </c>
      <c r="BT691" s="78">
        <v>1</v>
      </c>
      <c r="BU691"/>
      <c r="BV691" s="77">
        <v>33617.036999999997</v>
      </c>
      <c r="BW691" s="77">
        <v>208.25899999999999</v>
      </c>
      <c r="BX691" s="77">
        <v>1457.4960000000001</v>
      </c>
      <c r="BY691" s="77">
        <v>23.376999999999999</v>
      </c>
      <c r="BZ691" s="77">
        <v>61.212000000000003</v>
      </c>
      <c r="CA691" s="77">
        <v>0</v>
      </c>
      <c r="CB691" s="77">
        <v>31.623000000000001</v>
      </c>
      <c r="CC691" s="77">
        <v>0</v>
      </c>
      <c r="CD691" s="77">
        <v>0</v>
      </c>
    </row>
    <row r="692" spans="1:82">
      <c r="A692" s="77" t="s">
        <v>2251</v>
      </c>
      <c r="B692" s="77">
        <v>556</v>
      </c>
      <c r="C692" s="77">
        <v>12</v>
      </c>
      <c r="D692" s="77">
        <v>33</v>
      </c>
      <c r="E692" s="77">
        <v>2015</v>
      </c>
      <c r="F692" s="77" t="s">
        <v>183</v>
      </c>
      <c r="G692" s="1029" t="s">
        <v>1621</v>
      </c>
      <c r="H692" s="77" t="s">
        <v>1622</v>
      </c>
      <c r="I692" s="158"/>
      <c r="J692" s="78">
        <v>34734.81896684035</v>
      </c>
      <c r="K692" s="78">
        <v>154.1716030821409</v>
      </c>
      <c r="L692" s="78">
        <v>308.46301869501133</v>
      </c>
      <c r="M692" s="78">
        <v>3422.9835010733418</v>
      </c>
      <c r="N692" s="78">
        <v>3823.1757751883738</v>
      </c>
      <c r="O692" s="78">
        <v>2016.1073435766255</v>
      </c>
      <c r="P692" s="78">
        <v>1628.8040302849713</v>
      </c>
      <c r="Q692" s="78">
        <v>140.497048896026</v>
      </c>
      <c r="R692" s="78">
        <v>314.07780498316072</v>
      </c>
      <c r="S692" s="78">
        <v>238.6231494520429</v>
      </c>
      <c r="T692" s="79"/>
      <c r="U692" s="78">
        <v>778732371</v>
      </c>
      <c r="V692" s="78">
        <v>59112</v>
      </c>
      <c r="W692" s="78">
        <v>5495</v>
      </c>
      <c r="X692" s="78">
        <v>657145</v>
      </c>
      <c r="Y692" s="78">
        <v>829811</v>
      </c>
      <c r="Z692" s="78">
        <v>1171343</v>
      </c>
      <c r="AA692" s="78">
        <v>324121</v>
      </c>
      <c r="AB692" s="78">
        <v>1933781</v>
      </c>
      <c r="AC692" s="78">
        <v>53686476</v>
      </c>
      <c r="AD692" s="78">
        <v>238.62314945204301</v>
      </c>
      <c r="AE692" s="79"/>
      <c r="AF692" s="78">
        <v>9863513395.4672127</v>
      </c>
      <c r="AG692" s="78">
        <v>110534974.36762451</v>
      </c>
      <c r="AH692" s="78">
        <v>61990604.293520547</v>
      </c>
      <c r="AI692" s="78">
        <v>3961991588.9244852</v>
      </c>
      <c r="AJ692" s="78">
        <v>4698762857.4574413</v>
      </c>
      <c r="AK692" s="78"/>
      <c r="AL692" s="78"/>
      <c r="AM692" s="78">
        <v>265016574.14379969</v>
      </c>
      <c r="AN692" s="78"/>
      <c r="AO692" s="78"/>
      <c r="AP692" s="78">
        <v>18961809994.654083</v>
      </c>
      <c r="AQ692" s="79"/>
      <c r="AR692" s="78">
        <v>38637</v>
      </c>
      <c r="AS692" s="78">
        <v>14653</v>
      </c>
      <c r="AT692" s="78">
        <v>0</v>
      </c>
      <c r="AU692" s="78">
        <v>12</v>
      </c>
      <c r="AV692" s="78">
        <v>0</v>
      </c>
      <c r="AW692" s="78">
        <v>5</v>
      </c>
      <c r="AX692" s="78"/>
      <c r="AY692" s="79"/>
      <c r="AZ692" s="78">
        <v>171808.397</v>
      </c>
      <c r="BA692" s="78">
        <v>593155.08199999982</v>
      </c>
      <c r="BB692" s="78">
        <v>0</v>
      </c>
      <c r="BC692" s="78">
        <v>13675.4</v>
      </c>
      <c r="BD692" s="78">
        <v>0</v>
      </c>
      <c r="BE692" s="78">
        <v>20706.2</v>
      </c>
      <c r="BF692" s="78"/>
      <c r="BG692" s="79"/>
      <c r="BH692" s="78">
        <v>5.6150000000000002</v>
      </c>
      <c r="BI692" s="78">
        <v>13.313000000000001</v>
      </c>
      <c r="BJ692" s="78">
        <v>27823.260999999999</v>
      </c>
      <c r="BK692" s="78">
        <v>3866.8710000000001</v>
      </c>
      <c r="BL692" s="78">
        <v>670.9609999999999</v>
      </c>
      <c r="BM692" s="78">
        <v>4.4880000000000004</v>
      </c>
      <c r="BN692" s="79"/>
      <c r="BO692" s="78">
        <v>1</v>
      </c>
      <c r="BP692" s="78">
        <v>2</v>
      </c>
      <c r="BQ692" s="78">
        <v>217</v>
      </c>
      <c r="BR692" s="78">
        <v>5</v>
      </c>
      <c r="BS692" s="78">
        <v>53</v>
      </c>
      <c r="BT692" s="78">
        <v>1</v>
      </c>
      <c r="BU692"/>
      <c r="BV692" s="77">
        <v>30590.734</v>
      </c>
      <c r="BW692" s="77">
        <v>211.19399999999999</v>
      </c>
      <c r="BX692" s="77">
        <v>1433.365</v>
      </c>
      <c r="BY692" s="77">
        <v>27.779</v>
      </c>
      <c r="BZ692" s="77">
        <v>88.325000000000003</v>
      </c>
      <c r="CA692" s="77">
        <v>0</v>
      </c>
      <c r="CB692" s="77">
        <v>33.112000000000002</v>
      </c>
      <c r="CC692" s="77">
        <v>0</v>
      </c>
      <c r="CD692" s="77">
        <v>0</v>
      </c>
    </row>
    <row r="693" spans="1:82">
      <c r="A693" s="77" t="s">
        <v>2252</v>
      </c>
      <c r="B693" s="77">
        <v>557</v>
      </c>
      <c r="C693" s="77">
        <v>13</v>
      </c>
      <c r="D693" s="77">
        <v>33</v>
      </c>
      <c r="E693" s="77">
        <v>2016</v>
      </c>
      <c r="F693" s="77" t="s">
        <v>156</v>
      </c>
      <c r="G693" s="77" t="s">
        <v>1621</v>
      </c>
      <c r="H693" s="77" t="s">
        <v>1622</v>
      </c>
      <c r="I693" s="158"/>
      <c r="J693" s="78">
        <v>32914.983189551996</v>
      </c>
      <c r="K693" s="78">
        <v>152.93688223664228</v>
      </c>
      <c r="L693" s="78">
        <v>241.03407802407833</v>
      </c>
      <c r="M693" s="78">
        <v>3419.7889954760867</v>
      </c>
      <c r="N693" s="78">
        <v>3336.284879332075</v>
      </c>
      <c r="O693" s="78">
        <v>2008.2893410254212</v>
      </c>
      <c r="P693" s="78">
        <v>1590.7018327140727</v>
      </c>
      <c r="Q693" s="78">
        <v>136.15255711106889</v>
      </c>
      <c r="R693" s="78">
        <v>301.16337707462526</v>
      </c>
      <c r="S693" s="78">
        <v>238.48328238097469</v>
      </c>
      <c r="T693" s="79"/>
      <c r="U693" s="78">
        <v>709062521</v>
      </c>
      <c r="V693" s="78">
        <v>59112</v>
      </c>
      <c r="W693" s="78">
        <v>5495</v>
      </c>
      <c r="X693" s="78">
        <v>657145</v>
      </c>
      <c r="Y693" s="78">
        <v>835989</v>
      </c>
      <c r="Z693" s="78">
        <v>1181144</v>
      </c>
      <c r="AA693" s="78">
        <v>327391</v>
      </c>
      <c r="AB693" s="78">
        <v>1927632</v>
      </c>
      <c r="AC693" s="78">
        <v>51435740.308652759</v>
      </c>
      <c r="AD693" s="78">
        <v>238.48328238097471</v>
      </c>
      <c r="AE693" s="79"/>
      <c r="AF693" s="78">
        <v>9642681507.1872501</v>
      </c>
      <c r="AG693" s="78">
        <v>108740718.0444853</v>
      </c>
      <c r="AH693" s="78">
        <v>38414150.852138609</v>
      </c>
      <c r="AI693" s="78">
        <v>4084717057.6051459</v>
      </c>
      <c r="AJ693" s="78">
        <v>4052657046.436378</v>
      </c>
      <c r="AK693" s="78"/>
      <c r="AL693" s="78"/>
      <c r="AM693" s="78">
        <v>264379116.671738</v>
      </c>
      <c r="AN693" s="78"/>
      <c r="AO693" s="78"/>
      <c r="AP693" s="78">
        <v>18191589596.797134</v>
      </c>
      <c r="AQ693" s="79"/>
      <c r="AR693" s="78">
        <v>42502</v>
      </c>
      <c r="AS693" s="78">
        <v>17372</v>
      </c>
      <c r="AT693" s="78">
        <v>0</v>
      </c>
      <c r="AU693" s="78">
        <v>17</v>
      </c>
      <c r="AV693" s="78">
        <v>0</v>
      </c>
      <c r="AW693" s="78">
        <v>5</v>
      </c>
      <c r="AX693" s="78"/>
      <c r="AY693" s="79"/>
      <c r="AZ693" s="78">
        <v>191642.65900000001</v>
      </c>
      <c r="BA693" s="78">
        <v>820978.08200000005</v>
      </c>
      <c r="BB693" s="78">
        <v>0</v>
      </c>
      <c r="BC693" s="78">
        <v>15127.9</v>
      </c>
      <c r="BD693" s="78">
        <v>0</v>
      </c>
      <c r="BE693" s="78">
        <v>21001.7</v>
      </c>
      <c r="BF693" s="78"/>
      <c r="BG693" s="79"/>
      <c r="BH693" s="78">
        <v>5.399</v>
      </c>
      <c r="BI693" s="78">
        <v>13.66</v>
      </c>
      <c r="BJ693" s="78">
        <v>27361.444</v>
      </c>
      <c r="BK693" s="78">
        <v>4330.2579999999998</v>
      </c>
      <c r="BL693" s="78">
        <v>622.93299999999999</v>
      </c>
      <c r="BM693" s="78">
        <v>6.4459999999999997</v>
      </c>
      <c r="BN693" s="79"/>
      <c r="BO693" s="78">
        <v>1</v>
      </c>
      <c r="BP693" s="78">
        <v>2</v>
      </c>
      <c r="BQ693" s="78">
        <v>224</v>
      </c>
      <c r="BR693" s="78">
        <v>5</v>
      </c>
      <c r="BS693" s="78">
        <v>51</v>
      </c>
      <c r="BT693" s="78">
        <v>1</v>
      </c>
      <c r="BU693"/>
      <c r="BV693" s="77">
        <v>30445.839</v>
      </c>
      <c r="BW693" s="77">
        <v>143.29499999999999</v>
      </c>
      <c r="BX693" s="77">
        <v>1615.954</v>
      </c>
      <c r="BY693" s="77">
        <v>28.704999999999998</v>
      </c>
      <c r="BZ693" s="77">
        <v>69.656999999999996</v>
      </c>
      <c r="CA693" s="77">
        <v>0</v>
      </c>
      <c r="CB693" s="77">
        <v>36.69</v>
      </c>
      <c r="CC693" s="77">
        <v>0</v>
      </c>
      <c r="CD693" s="77">
        <v>0</v>
      </c>
    </row>
    <row r="694" spans="1:82">
      <c r="A694" s="77" t="s">
        <v>2253</v>
      </c>
      <c r="B694" s="77">
        <v>558</v>
      </c>
      <c r="C694" s="77">
        <v>14</v>
      </c>
      <c r="D694" s="77">
        <v>33</v>
      </c>
      <c r="E694" s="77">
        <v>2017</v>
      </c>
      <c r="F694" s="77" t="s">
        <v>157</v>
      </c>
      <c r="G694" s="77" t="s">
        <v>1621</v>
      </c>
      <c r="H694" s="77" t="s">
        <v>1622</v>
      </c>
      <c r="I694" s="158"/>
      <c r="J694" s="78">
        <v>32101.459078744112</v>
      </c>
      <c r="K694" s="78">
        <v>159.08800162164917</v>
      </c>
      <c r="L694" s="78">
        <v>228.26978359223827</v>
      </c>
      <c r="M694" s="78">
        <v>3235.0916305123242</v>
      </c>
      <c r="N694" s="78">
        <v>3366.0494847428868</v>
      </c>
      <c r="O694" s="78">
        <v>1987.3889102205321</v>
      </c>
      <c r="P694" s="78">
        <v>1569.8493343613172</v>
      </c>
      <c r="Q694" s="78">
        <v>131.183546208027</v>
      </c>
      <c r="R694" s="78">
        <v>283.63642095843113</v>
      </c>
      <c r="S694" s="78">
        <v>245.52530545767289</v>
      </c>
      <c r="T694" s="79"/>
      <c r="U694" s="78">
        <v>760175598</v>
      </c>
      <c r="V694" s="78">
        <v>59112</v>
      </c>
      <c r="W694" s="78">
        <v>5495</v>
      </c>
      <c r="X694" s="78">
        <v>657145</v>
      </c>
      <c r="Y694" s="78">
        <v>841911</v>
      </c>
      <c r="Z694" s="78">
        <v>1188241</v>
      </c>
      <c r="AA694" s="78">
        <v>325159</v>
      </c>
      <c r="AB694" s="78">
        <v>1920619</v>
      </c>
      <c r="AC694" s="78">
        <v>49403504.999999993</v>
      </c>
      <c r="AD694" s="78">
        <v>245.52530545767291</v>
      </c>
      <c r="AE694" s="79"/>
      <c r="AF694" s="78">
        <v>10031213410.586121</v>
      </c>
      <c r="AG694" s="78">
        <v>111577047.1558322</v>
      </c>
      <c r="AH694" s="78">
        <v>48490641.38193056</v>
      </c>
      <c r="AI694" s="78">
        <v>4019034992.3106408</v>
      </c>
      <c r="AJ694" s="78">
        <v>4317101461.6511145</v>
      </c>
      <c r="AK694" s="78"/>
      <c r="AL694" s="78"/>
      <c r="AM694" s="78">
        <v>263829443.87689051</v>
      </c>
      <c r="AN694" s="78"/>
      <c r="AO694" s="78"/>
      <c r="AP694" s="78">
        <v>18791246996.962532</v>
      </c>
      <c r="AQ694" s="79"/>
      <c r="AR694" s="78">
        <v>45509</v>
      </c>
      <c r="AS694" s="78">
        <v>19171</v>
      </c>
      <c r="AT694" s="78">
        <v>0</v>
      </c>
      <c r="AU694" s="78">
        <v>18</v>
      </c>
      <c r="AV694" s="78">
        <v>0</v>
      </c>
      <c r="AW694" s="78">
        <v>6</v>
      </c>
      <c r="AX694" s="78"/>
      <c r="AY694" s="79"/>
      <c r="AZ694" s="78">
        <v>206758.93700000001</v>
      </c>
      <c r="BA694" s="78">
        <v>927591.98200000019</v>
      </c>
      <c r="BB694" s="78">
        <v>0</v>
      </c>
      <c r="BC694" s="78">
        <v>15787.9</v>
      </c>
      <c r="BD694" s="78">
        <v>0</v>
      </c>
      <c r="BE694" s="78">
        <v>21026.65</v>
      </c>
      <c r="BF694" s="78"/>
      <c r="BG694" s="79"/>
      <c r="BH694" s="78">
        <v>5.4370000000000003</v>
      </c>
      <c r="BI694" s="78">
        <v>13.43</v>
      </c>
      <c r="BJ694" s="78">
        <v>28879.014999999999</v>
      </c>
      <c r="BK694" s="78">
        <v>4020.8719999999998</v>
      </c>
      <c r="BL694" s="78">
        <v>709.81100000000015</v>
      </c>
      <c r="BM694" s="78">
        <v>4.2469999999999999</v>
      </c>
      <c r="BN694" s="79"/>
      <c r="BO694" s="78">
        <v>1</v>
      </c>
      <c r="BP694" s="78">
        <v>2</v>
      </c>
      <c r="BQ694" s="78">
        <v>227</v>
      </c>
      <c r="BR694" s="78">
        <v>6</v>
      </c>
      <c r="BS694" s="78">
        <v>56</v>
      </c>
      <c r="BT694" s="78">
        <v>1</v>
      </c>
      <c r="BU694"/>
      <c r="BV694" s="77">
        <v>31356.538</v>
      </c>
      <c r="BW694" s="77">
        <v>213.803</v>
      </c>
      <c r="BX694" s="77">
        <v>1891.48</v>
      </c>
      <c r="BY694" s="77">
        <v>27.731999999999999</v>
      </c>
      <c r="BZ694" s="77">
        <v>88.266999999999996</v>
      </c>
      <c r="CA694" s="77">
        <v>0</v>
      </c>
      <c r="CB694" s="77">
        <v>54.991999999999997</v>
      </c>
      <c r="CC694" s="77">
        <v>0</v>
      </c>
      <c r="CD694" s="77">
        <v>0</v>
      </c>
    </row>
    <row r="695" spans="1:82">
      <c r="A695" s="77" t="s">
        <v>2254</v>
      </c>
      <c r="B695" s="77">
        <v>559</v>
      </c>
      <c r="C695" s="77">
        <v>15</v>
      </c>
      <c r="D695" s="77">
        <v>33</v>
      </c>
      <c r="E695" s="77">
        <v>2018</v>
      </c>
      <c r="F695" s="77" t="s">
        <v>184</v>
      </c>
      <c r="G695" s="77" t="s">
        <v>1621</v>
      </c>
      <c r="H695" s="77" t="s">
        <v>1622</v>
      </c>
      <c r="I695" s="158"/>
      <c r="J695" s="78">
        <v>30698.460766036616</v>
      </c>
      <c r="K695" s="78">
        <v>147.62204998971353</v>
      </c>
      <c r="L695" s="78">
        <v>207.95815942816822</v>
      </c>
      <c r="M695" s="78">
        <v>3008.1680620137195</v>
      </c>
      <c r="N695" s="78">
        <v>2715.5450213263825</v>
      </c>
      <c r="O695" s="78">
        <v>1958.1737712081019</v>
      </c>
      <c r="P695" s="78">
        <v>1557.2435688989476</v>
      </c>
      <c r="Q695" s="78">
        <v>121.166533551261</v>
      </c>
      <c r="R695" s="78">
        <v>292.09842104600057</v>
      </c>
      <c r="S695" s="78">
        <v>253.67424006135695</v>
      </c>
      <c r="T695" s="79"/>
      <c r="U695" s="78">
        <v>835267697</v>
      </c>
      <c r="V695" s="78">
        <v>59112</v>
      </c>
      <c r="W695" s="78">
        <v>5495</v>
      </c>
      <c r="X695" s="78">
        <v>657145</v>
      </c>
      <c r="Y695" s="78">
        <v>847424</v>
      </c>
      <c r="Z695" s="78">
        <v>1193191</v>
      </c>
      <c r="AA695" s="78">
        <v>325791</v>
      </c>
      <c r="AB695" s="78">
        <v>1911722</v>
      </c>
      <c r="AC695" s="78">
        <v>50678012</v>
      </c>
      <c r="AD695" s="78">
        <v>253.67424006135701</v>
      </c>
      <c r="AE695" s="79"/>
      <c r="AF695" s="78">
        <v>10194648411.70048</v>
      </c>
      <c r="AG695" s="78">
        <v>103094999.6187883</v>
      </c>
      <c r="AH695" s="78">
        <v>45432891.505278058</v>
      </c>
      <c r="AI695" s="78">
        <v>3881088230.565352</v>
      </c>
      <c r="AJ695" s="78">
        <v>3566411136.0488372</v>
      </c>
      <c r="AK695" s="78"/>
      <c r="AL695" s="78"/>
      <c r="AM695" s="78">
        <v>263150656.67189479</v>
      </c>
      <c r="AN695" s="78"/>
      <c r="AO695" s="78"/>
      <c r="AP695" s="78">
        <v>18053826326.11063</v>
      </c>
      <c r="AQ695" s="79"/>
      <c r="AR695" s="78">
        <v>60982</v>
      </c>
      <c r="AS695" s="78">
        <v>21067</v>
      </c>
      <c r="AT695" s="78">
        <v>0</v>
      </c>
      <c r="AU695" s="78">
        <v>20</v>
      </c>
      <c r="AV695" s="78">
        <v>0</v>
      </c>
      <c r="AW695" s="78">
        <v>8</v>
      </c>
      <c r="AX695" s="78"/>
      <c r="AY695" s="79"/>
      <c r="AZ695" s="78">
        <v>272860.20799999812</v>
      </c>
      <c r="BA695" s="78">
        <v>1249029.9350000001</v>
      </c>
      <c r="BB695" s="78">
        <v>0</v>
      </c>
      <c r="BC695" s="78">
        <v>15811</v>
      </c>
      <c r="BD695" s="78">
        <v>0</v>
      </c>
      <c r="BE695" s="78">
        <v>23066.2</v>
      </c>
      <c r="BF695" s="78"/>
      <c r="BG695" s="79"/>
      <c r="BH695" s="78">
        <v>5.2750000000000004</v>
      </c>
      <c r="BI695" s="78">
        <v>4.9029999999999996</v>
      </c>
      <c r="BJ695" s="78">
        <v>27194.521000000001</v>
      </c>
      <c r="BK695" s="78">
        <v>4411.3239999999996</v>
      </c>
      <c r="BL695" s="78">
        <v>678.44599999999991</v>
      </c>
      <c r="BM695" s="78">
        <v>3.5009999999999999</v>
      </c>
      <c r="BN695" s="79"/>
      <c r="BO695" s="78">
        <v>1</v>
      </c>
      <c r="BP695" s="78">
        <v>2</v>
      </c>
      <c r="BQ695" s="78">
        <v>231</v>
      </c>
      <c r="BR695" s="78">
        <v>6</v>
      </c>
      <c r="BS695" s="78">
        <v>55</v>
      </c>
      <c r="BT695" s="78">
        <v>1</v>
      </c>
      <c r="BU695"/>
      <c r="BV695" s="77">
        <v>30085.666000000001</v>
      </c>
      <c r="BW695" s="77">
        <v>223.36699999999999</v>
      </c>
      <c r="BX695" s="77">
        <v>1825.059</v>
      </c>
      <c r="BY695" s="77">
        <v>28.978000000000002</v>
      </c>
      <c r="BZ695" s="77">
        <v>79.950999999999993</v>
      </c>
      <c r="CA695" s="77">
        <v>0.13</v>
      </c>
      <c r="CB695" s="77">
        <v>54.756</v>
      </c>
      <c r="CC695" s="77">
        <v>6.3E-2</v>
      </c>
      <c r="CD695" s="77">
        <v>0</v>
      </c>
    </row>
    <row r="696" spans="1:82">
      <c r="A696" s="77" t="s">
        <v>2255</v>
      </c>
      <c r="B696" s="77">
        <v>560</v>
      </c>
      <c r="C696" s="77">
        <v>16</v>
      </c>
      <c r="D696" s="77">
        <v>33</v>
      </c>
      <c r="E696" s="77">
        <v>2019</v>
      </c>
      <c r="F696" s="77" t="s">
        <v>159</v>
      </c>
      <c r="G696" s="77" t="s">
        <v>1621</v>
      </c>
      <c r="H696" s="77" t="s">
        <v>1622</v>
      </c>
      <c r="I696" s="158"/>
      <c r="J696" s="78">
        <v>28989.945794198142</v>
      </c>
      <c r="K696" s="78">
        <v>131.5041809229603</v>
      </c>
      <c r="L696" s="78">
        <v>207.43283869630338</v>
      </c>
      <c r="M696" s="78">
        <v>2731.8982737010065</v>
      </c>
      <c r="N696" s="78">
        <v>2384.4002431720942</v>
      </c>
      <c r="O696" s="78">
        <v>1909.348316492765</v>
      </c>
      <c r="P696" s="78">
        <v>1546.7764687744664</v>
      </c>
      <c r="Q696" s="78">
        <v>117.473240099837</v>
      </c>
      <c r="R696" s="78">
        <v>286.75169343546412</v>
      </c>
      <c r="S696" s="78">
        <v>271.95889192111736</v>
      </c>
      <c r="T696" s="79"/>
      <c r="U696" s="78">
        <v>770242282</v>
      </c>
      <c r="V696" s="78">
        <v>59112</v>
      </c>
      <c r="W696" s="78">
        <v>5495</v>
      </c>
      <c r="X696" s="78">
        <v>657145</v>
      </c>
      <c r="Y696" s="78">
        <v>854521</v>
      </c>
      <c r="Z696" s="78">
        <v>1195380</v>
      </c>
      <c r="AA696" s="78">
        <v>321179</v>
      </c>
      <c r="AB696" s="78">
        <v>1903627</v>
      </c>
      <c r="AC696" s="78">
        <v>50565226</v>
      </c>
      <c r="AD696" s="78">
        <v>271.9588919211173</v>
      </c>
      <c r="AE696" s="79"/>
      <c r="AF696" s="78">
        <v>9927645440.2338619</v>
      </c>
      <c r="AG696" s="78">
        <v>101660961.61537379</v>
      </c>
      <c r="AH696" s="78">
        <v>48829045.413844481</v>
      </c>
      <c r="AI696" s="78">
        <v>3840728146.847415</v>
      </c>
      <c r="AJ696" s="78">
        <v>3468393764.7281089</v>
      </c>
      <c r="AK696" s="78">
        <v>0</v>
      </c>
      <c r="AL696" s="78">
        <v>0</v>
      </c>
      <c r="AM696" s="78">
        <v>259259666.90361655</v>
      </c>
      <c r="AN696" s="78">
        <v>0</v>
      </c>
      <c r="AO696" s="78">
        <v>0</v>
      </c>
      <c r="AP696" s="78">
        <v>17646517025.742222</v>
      </c>
      <c r="AQ696" s="79"/>
      <c r="AR696" s="78">
        <v>52482</v>
      </c>
      <c r="AS696" s="78">
        <v>22474</v>
      </c>
      <c r="AT696" s="78">
        <v>0</v>
      </c>
      <c r="AU696" s="78">
        <v>21</v>
      </c>
      <c r="AV696" s="78">
        <v>0</v>
      </c>
      <c r="AW696" s="78">
        <v>9</v>
      </c>
      <c r="AX696" s="78"/>
      <c r="AY696" s="79"/>
      <c r="AZ696" s="78">
        <v>241787.02600000071</v>
      </c>
      <c r="BA696" s="78">
        <v>1508814.8819999991</v>
      </c>
      <c r="BB696" s="78">
        <v>0</v>
      </c>
      <c r="BC696" s="78">
        <v>15812.4</v>
      </c>
      <c r="BD696" s="78">
        <v>0</v>
      </c>
      <c r="BE696" s="78">
        <v>33065.65</v>
      </c>
      <c r="BF696" s="78"/>
      <c r="BG696" s="79"/>
      <c r="BH696" s="78">
        <v>4.9109999999999996</v>
      </c>
      <c r="BI696" s="78">
        <v>12.385999999999999</v>
      </c>
      <c r="BJ696" s="78">
        <v>26650.405999999999</v>
      </c>
      <c r="BK696" s="78">
        <v>3772.1039999999998</v>
      </c>
      <c r="BL696" s="78">
        <v>649.84500000000003</v>
      </c>
      <c r="BM696" s="78">
        <v>3.1309999999999998</v>
      </c>
      <c r="BN696" s="79"/>
      <c r="BO696" s="78">
        <v>1</v>
      </c>
      <c r="BP696" s="78">
        <v>2</v>
      </c>
      <c r="BQ696" s="78">
        <v>230</v>
      </c>
      <c r="BR696" s="78">
        <v>6</v>
      </c>
      <c r="BS696" s="78">
        <v>53</v>
      </c>
      <c r="BT696" s="78">
        <v>1</v>
      </c>
      <c r="BU696"/>
      <c r="BV696" s="77">
        <v>28986.670999999998</v>
      </c>
      <c r="BW696" s="77">
        <v>200.21100000000001</v>
      </c>
      <c r="BX696" s="77">
        <v>1768.299</v>
      </c>
      <c r="BY696" s="77">
        <v>28.712</v>
      </c>
      <c r="BZ696" s="77">
        <v>82.534999999999997</v>
      </c>
      <c r="CA696" s="77">
        <v>0.05</v>
      </c>
      <c r="CB696" s="77">
        <v>26.277999999999999</v>
      </c>
      <c r="CC696" s="77">
        <v>2.7E-2</v>
      </c>
      <c r="CD696" s="77">
        <v>0</v>
      </c>
    </row>
    <row r="697" spans="1:82">
      <c r="A697" s="77" t="s">
        <v>2256</v>
      </c>
      <c r="B697" s="77">
        <v>561</v>
      </c>
      <c r="C697" s="77">
        <v>17</v>
      </c>
      <c r="D697" s="77">
        <v>33</v>
      </c>
      <c r="E697" s="77">
        <v>2020</v>
      </c>
      <c r="F697" s="77" t="s">
        <v>160</v>
      </c>
      <c r="G697" s="77" t="s">
        <v>1621</v>
      </c>
      <c r="H697" s="77" t="s">
        <v>1622</v>
      </c>
      <c r="I697" s="158"/>
      <c r="J697" s="78">
        <v>25405.579630394652</v>
      </c>
      <c r="K697" s="78">
        <v>139.07417593489996</v>
      </c>
      <c r="L697" s="78">
        <v>229.43749757884632</v>
      </c>
      <c r="M697" s="78">
        <v>2508.8860148774083</v>
      </c>
      <c r="N697" s="78">
        <v>2664.0211711190382</v>
      </c>
      <c r="O697" s="78">
        <v>1678.0663799204003</v>
      </c>
      <c r="P697" s="78">
        <v>1459.3541100220723</v>
      </c>
      <c r="Q697" s="78">
        <v>111.664181066406</v>
      </c>
      <c r="R697" s="78">
        <v>256.22653467185592</v>
      </c>
      <c r="S697" s="78">
        <v>255.72594986527974</v>
      </c>
      <c r="T697" s="79"/>
      <c r="U697" s="78">
        <v>706013768</v>
      </c>
      <c r="V697" s="78">
        <v>60316</v>
      </c>
      <c r="W697" s="78">
        <v>7185</v>
      </c>
      <c r="X697" s="78">
        <v>674612</v>
      </c>
      <c r="Y697" s="78">
        <v>859930</v>
      </c>
      <c r="Z697" s="78">
        <v>1199101</v>
      </c>
      <c r="AA697" s="78">
        <v>322085</v>
      </c>
      <c r="AB697" s="78">
        <v>1893874</v>
      </c>
      <c r="AC697" s="78">
        <v>45421218</v>
      </c>
      <c r="AD697" s="78">
        <v>255.72594986527974</v>
      </c>
      <c r="AE697" s="79"/>
      <c r="AF697" s="78">
        <v>9334711366.7702789</v>
      </c>
      <c r="AG697" s="78">
        <v>102142923.1709622</v>
      </c>
      <c r="AH697" s="78">
        <v>58508985.575007051</v>
      </c>
      <c r="AI697" s="78">
        <v>3635971060.5564742</v>
      </c>
      <c r="AJ697" s="78">
        <v>4059265857.9695411</v>
      </c>
      <c r="AK697" s="78">
        <v>0</v>
      </c>
      <c r="AL697" s="78">
        <v>0</v>
      </c>
      <c r="AM697" s="78">
        <v>247171598.37900096</v>
      </c>
      <c r="AN697" s="78">
        <v>0</v>
      </c>
      <c r="AO697" s="78">
        <v>0</v>
      </c>
      <c r="AP697" s="78">
        <v>17437771792.421265</v>
      </c>
      <c r="AQ697" s="79"/>
      <c r="AR697" s="78">
        <v>56122</v>
      </c>
      <c r="AS697" s="78">
        <v>23337</v>
      </c>
      <c r="AT697" s="78">
        <v>0</v>
      </c>
      <c r="AU697" s="78">
        <v>29</v>
      </c>
      <c r="AV697" s="78">
        <v>0</v>
      </c>
      <c r="AW697" s="78">
        <v>10</v>
      </c>
      <c r="AX697" s="78"/>
      <c r="AY697" s="79"/>
      <c r="AZ697" s="78">
        <v>261039.57900000169</v>
      </c>
      <c r="BA697" s="78">
        <v>1726567.8819999991</v>
      </c>
      <c r="BB697" s="78">
        <v>0</v>
      </c>
      <c r="BC697" s="78">
        <v>18535.400000000001</v>
      </c>
      <c r="BD697" s="78">
        <v>0</v>
      </c>
      <c r="BE697" s="78">
        <v>35060.649999999987</v>
      </c>
      <c r="BF697" s="78"/>
      <c r="BG697" s="79"/>
      <c r="BH697" s="78">
        <v>4.54</v>
      </c>
      <c r="BI697" s="78">
        <v>10.872</v>
      </c>
      <c r="BJ697" s="78">
        <v>22025.933000000001</v>
      </c>
      <c r="BK697" s="78">
        <v>3934.3009999999999</v>
      </c>
      <c r="BL697" s="78">
        <v>594.553</v>
      </c>
      <c r="BM697" s="78">
        <v>2.762</v>
      </c>
      <c r="BN697" s="79"/>
      <c r="BO697" s="78">
        <v>1</v>
      </c>
      <c r="BP697" s="78">
        <v>2</v>
      </c>
      <c r="BQ697" s="78">
        <v>231</v>
      </c>
      <c r="BR697" s="78">
        <v>6</v>
      </c>
      <c r="BS697" s="78">
        <v>52</v>
      </c>
      <c r="BT697" s="78">
        <v>1</v>
      </c>
      <c r="BU697"/>
      <c r="BV697" s="77">
        <v>25197.084999999999</v>
      </c>
      <c r="BW697" s="77">
        <v>147.108</v>
      </c>
      <c r="BX697" s="77">
        <v>1095.6130000000001</v>
      </c>
      <c r="BY697" s="77">
        <v>23.047000000000001</v>
      </c>
      <c r="BZ697" s="77">
        <v>74.962999999999994</v>
      </c>
      <c r="CA697" s="77">
        <v>0.1</v>
      </c>
      <c r="CB697" s="77">
        <v>35.018000000000001</v>
      </c>
      <c r="CC697" s="77">
        <v>2.7E-2</v>
      </c>
      <c r="CD697" s="77">
        <v>0</v>
      </c>
    </row>
    <row r="698" spans="1:82">
      <c r="A698" s="77" t="s">
        <v>2257</v>
      </c>
      <c r="B698" s="77">
        <v>561</v>
      </c>
      <c r="C698" s="77">
        <v>18</v>
      </c>
      <c r="D698" s="77">
        <v>33</v>
      </c>
      <c r="E698" s="77">
        <v>2021</v>
      </c>
      <c r="F698" s="77" t="s">
        <v>161</v>
      </c>
      <c r="G698" s="77" t="s">
        <v>1621</v>
      </c>
      <c r="H698" s="77" t="s">
        <v>1622</v>
      </c>
      <c r="I698" s="158"/>
      <c r="J698" s="78">
        <v>27470.312905715891</v>
      </c>
      <c r="K698" s="78">
        <v>153.37511111777374</v>
      </c>
      <c r="L698" s="78">
        <v>203.8361309017321</v>
      </c>
      <c r="M698" s="78">
        <v>2849.4873021016624</v>
      </c>
      <c r="N698" s="78">
        <v>2731.2937124615232</v>
      </c>
      <c r="O698" s="78">
        <v>1627.1327563868736</v>
      </c>
      <c r="P698" s="78">
        <v>1499.3913161068142</v>
      </c>
      <c r="Q698" s="78">
        <v>109.725723189853</v>
      </c>
      <c r="R698" s="78">
        <v>261.04484246439006</v>
      </c>
      <c r="S698" s="78">
        <v>237.97618133225961</v>
      </c>
      <c r="T698" s="79"/>
      <c r="U698" s="78">
        <v>836536180</v>
      </c>
      <c r="V698" s="78">
        <v>60316</v>
      </c>
      <c r="W698" s="78">
        <v>7185</v>
      </c>
      <c r="X698" s="78">
        <v>674612</v>
      </c>
      <c r="Y698" s="78">
        <v>861452</v>
      </c>
      <c r="Z698" s="78">
        <v>1197182</v>
      </c>
      <c r="AA698" s="78">
        <v>322685</v>
      </c>
      <c r="AB698" s="78">
        <v>1879280</v>
      </c>
      <c r="AC698" s="78">
        <v>44892524.999999993</v>
      </c>
      <c r="AD698" s="78">
        <v>237.97618133225961</v>
      </c>
      <c r="AE698" s="79"/>
      <c r="AF698" s="78">
        <v>9732991604.1136227</v>
      </c>
      <c r="AG698" s="78">
        <v>109202914.6771269</v>
      </c>
      <c r="AH698" s="78">
        <v>51431459.461671747</v>
      </c>
      <c r="AI698" s="78">
        <v>4191892747.4634075</v>
      </c>
      <c r="AJ698" s="78">
        <v>4087827146.813746</v>
      </c>
      <c r="AK698" s="78">
        <v>0</v>
      </c>
      <c r="AL698" s="78">
        <v>0</v>
      </c>
      <c r="AM698" s="78">
        <v>246681599.07944787</v>
      </c>
      <c r="AN698" s="78">
        <v>0</v>
      </c>
      <c r="AO698" s="78">
        <v>0</v>
      </c>
      <c r="AP698" s="78">
        <v>18420027471.609024</v>
      </c>
      <c r="AQ698" s="79"/>
      <c r="AR698" s="78">
        <v>71381</v>
      </c>
      <c r="AS698" s="78">
        <v>24021</v>
      </c>
      <c r="AT698" s="78">
        <v>0</v>
      </c>
      <c r="AU698" s="78">
        <v>31</v>
      </c>
      <c r="AV698" s="78">
        <v>0</v>
      </c>
      <c r="AW698" s="78">
        <v>12</v>
      </c>
      <c r="AX698" s="78"/>
      <c r="AY698" s="79"/>
      <c r="AZ698" s="78">
        <v>329006.00199998397</v>
      </c>
      <c r="BA698" s="78">
        <v>1899933.434999967</v>
      </c>
      <c r="BB698" s="78">
        <v>0</v>
      </c>
      <c r="BC698" s="78">
        <v>18740.400000000001</v>
      </c>
      <c r="BD698" s="78">
        <v>0</v>
      </c>
      <c r="BE698" s="78">
        <v>40960.65</v>
      </c>
      <c r="BF698" s="78"/>
      <c r="BG698" s="79"/>
      <c r="BH698" s="78">
        <v>4.4050000000000002</v>
      </c>
      <c r="BI698" s="78">
        <v>7.4450000000000003</v>
      </c>
      <c r="BJ698" s="78">
        <v>24926.584999999999</v>
      </c>
      <c r="BK698" s="78">
        <v>4212.1509999999998</v>
      </c>
      <c r="BL698" s="78">
        <v>587.19700000000012</v>
      </c>
      <c r="BM698" s="78">
        <v>0</v>
      </c>
      <c r="BN698" s="79"/>
      <c r="BO698" s="78">
        <v>1</v>
      </c>
      <c r="BP698" s="78">
        <v>1</v>
      </c>
      <c r="BQ698" s="78">
        <v>231</v>
      </c>
      <c r="BR698" s="78">
        <v>6</v>
      </c>
      <c r="BS698" s="78">
        <v>53</v>
      </c>
      <c r="BT698" s="78">
        <v>0</v>
      </c>
      <c r="BU698"/>
      <c r="BV698" s="77">
        <v>27770.915000000001</v>
      </c>
      <c r="BW698" s="77">
        <v>196.35900000000001</v>
      </c>
      <c r="BX698" s="77">
        <v>1614.421</v>
      </c>
      <c r="BY698" s="77">
        <v>23.728000000000002</v>
      </c>
      <c r="BZ698" s="77">
        <v>82.149000000000001</v>
      </c>
      <c r="CA698" s="77">
        <v>12.065</v>
      </c>
      <c r="CB698" s="77">
        <v>38.119</v>
      </c>
      <c r="CC698" s="77">
        <v>2.7E-2</v>
      </c>
      <c r="CD698" s="77">
        <v>0</v>
      </c>
    </row>
    <row r="699" spans="1:82">
      <c r="A699" s="77" t="s">
        <v>2258</v>
      </c>
      <c r="B699" s="77">
        <v>561</v>
      </c>
      <c r="C699" s="77">
        <v>19</v>
      </c>
      <c r="D699" s="77">
        <v>33</v>
      </c>
      <c r="E699" s="77">
        <v>2022</v>
      </c>
      <c r="F699" s="77" t="s">
        <v>162</v>
      </c>
      <c r="G699" s="77" t="s">
        <v>1621</v>
      </c>
      <c r="H699" s="77" t="s">
        <v>1622</v>
      </c>
      <c r="I699" s="158"/>
      <c r="J699" s="78">
        <v>29452.523799891311</v>
      </c>
      <c r="K699" s="78">
        <v>141.1336063074915</v>
      </c>
      <c r="L699" s="78">
        <v>151.90565436110171</v>
      </c>
      <c r="M699" s="78">
        <v>2713.4284524926215</v>
      </c>
      <c r="N699" s="78">
        <v>2762.1847796841262</v>
      </c>
      <c r="O699" s="78">
        <v>1716.3934708748325</v>
      </c>
      <c r="P699" s="78">
        <v>1484.145198055566</v>
      </c>
      <c r="Q699" s="78">
        <v>109.82039606043058</v>
      </c>
      <c r="R699" s="78">
        <v>271.08875950603476</v>
      </c>
      <c r="S699" s="78">
        <v>225.86284463784753</v>
      </c>
      <c r="T699" s="79"/>
      <c r="U699" s="78">
        <v>969822457</v>
      </c>
      <c r="V699" s="78">
        <v>60316</v>
      </c>
      <c r="W699" s="78">
        <v>7185</v>
      </c>
      <c r="X699" s="78">
        <v>674612</v>
      </c>
      <c r="Y699" s="78">
        <v>866346</v>
      </c>
      <c r="Z699" s="78">
        <v>1199850</v>
      </c>
      <c r="AA699" s="78">
        <v>324273</v>
      </c>
      <c r="AB699" s="78">
        <v>1865478</v>
      </c>
      <c r="AC699" s="78">
        <v>47205320.999999993</v>
      </c>
      <c r="AD699" s="78">
        <v>225.86284463784753</v>
      </c>
      <c r="AE699" s="79"/>
      <c r="AF699" s="78">
        <v>9500093456.2313652</v>
      </c>
      <c r="AG699" s="78">
        <v>109512019.84078099</v>
      </c>
      <c r="AH699" s="78">
        <v>42454834.662617601</v>
      </c>
      <c r="AI699" s="78">
        <v>3822355451.7882428</v>
      </c>
      <c r="AJ699" s="78">
        <v>4207555600.8346667</v>
      </c>
      <c r="AK699" s="78">
        <v>0</v>
      </c>
      <c r="AL699" s="78">
        <v>0</v>
      </c>
      <c r="AM699" s="78">
        <v>240884126.91599706</v>
      </c>
      <c r="AN699" s="78">
        <v>0</v>
      </c>
      <c r="AO699" s="78">
        <v>0</v>
      </c>
      <c r="AP699" s="78">
        <v>17922855490.27367</v>
      </c>
      <c r="AQ699" s="79"/>
      <c r="AR699" s="78">
        <v>75522</v>
      </c>
      <c r="AS699" s="78">
        <v>24333</v>
      </c>
      <c r="AT699" s="78">
        <v>0</v>
      </c>
      <c r="AU699" s="78">
        <v>34</v>
      </c>
      <c r="AV699" s="78">
        <v>0</v>
      </c>
      <c r="AW699" s="78">
        <v>13</v>
      </c>
      <c r="AX699" s="78"/>
      <c r="AY699" s="79"/>
      <c r="AZ699" s="78">
        <v>352781.97399997705</v>
      </c>
      <c r="BA699" s="78">
        <v>2030611.9349999621</v>
      </c>
      <c r="BB699" s="78">
        <v>0</v>
      </c>
      <c r="BC699" s="78">
        <v>26520.400000000001</v>
      </c>
      <c r="BD699" s="78">
        <v>0</v>
      </c>
      <c r="BE699" s="78">
        <v>40985.65</v>
      </c>
      <c r="BF699" s="78"/>
      <c r="BG699" s="79"/>
      <c r="BH699" s="78"/>
      <c r="BI699" s="78"/>
      <c r="BJ699" s="78"/>
      <c r="BK699" s="78"/>
      <c r="BL699" s="78"/>
      <c r="BM699" s="78"/>
      <c r="BN699" s="79"/>
      <c r="BO699" s="78"/>
      <c r="BP699" s="78"/>
      <c r="BQ699" s="78"/>
      <c r="BR699" s="78"/>
      <c r="BS699" s="78"/>
      <c r="BT699" s="78"/>
      <c r="BU699"/>
      <c r="BV699" s="77"/>
      <c r="BW699" s="77"/>
      <c r="BX699" s="77"/>
      <c r="BY699" s="77"/>
      <c r="BZ699" s="77"/>
      <c r="CA699" s="77"/>
      <c r="CB699" s="77"/>
      <c r="CC699" s="77"/>
      <c r="CD699" s="77"/>
    </row>
    <row r="700" spans="1:82">
      <c r="A700" s="77" t="s">
        <v>2558</v>
      </c>
      <c r="B700" s="77">
        <v>561</v>
      </c>
      <c r="C700" s="77">
        <v>20</v>
      </c>
      <c r="D700" s="77">
        <v>33</v>
      </c>
      <c r="E700" s="77">
        <v>2023</v>
      </c>
      <c r="F700" s="77" t="s">
        <v>2526</v>
      </c>
      <c r="G700" s="77" t="s">
        <v>1621</v>
      </c>
      <c r="H700" s="77" t="s">
        <v>1622</v>
      </c>
      <c r="I700" s="158"/>
      <c r="J700" s="78"/>
      <c r="K700" s="78"/>
      <c r="L700" s="78"/>
      <c r="M700" s="78"/>
      <c r="N700" s="78"/>
      <c r="O700" s="78"/>
      <c r="P700" s="78"/>
      <c r="Q700" s="78"/>
      <c r="R700" s="78"/>
      <c r="S700" s="78"/>
      <c r="T700" s="79"/>
      <c r="U700" s="78"/>
      <c r="V700" s="78"/>
      <c r="W700" s="78"/>
      <c r="X700" s="78"/>
      <c r="Y700" s="78"/>
      <c r="Z700" s="78"/>
      <c r="AA700" s="78"/>
      <c r="AB700" s="78"/>
      <c r="AC700" s="78"/>
      <c r="AD700" s="78"/>
      <c r="AE700" s="79"/>
      <c r="AF700" s="78"/>
      <c r="AG700" s="78"/>
      <c r="AH700" s="78"/>
      <c r="AI700" s="78"/>
      <c r="AJ700" s="78"/>
      <c r="AK700" s="78"/>
      <c r="AL700" s="78"/>
      <c r="AM700" s="78"/>
      <c r="AN700" s="78"/>
      <c r="AO700" s="78"/>
      <c r="AP700" s="78"/>
      <c r="AQ700" s="79"/>
      <c r="AR700" s="78">
        <v>80083</v>
      </c>
      <c r="AS700" s="78">
        <v>24528</v>
      </c>
      <c r="AT700" s="78">
        <v>0</v>
      </c>
      <c r="AU700" s="78">
        <v>35</v>
      </c>
      <c r="AV700" s="78">
        <v>0</v>
      </c>
      <c r="AW700" s="78">
        <v>14</v>
      </c>
      <c r="AX700" s="78"/>
      <c r="AY700" s="79"/>
      <c r="AZ700" s="78">
        <v>376483.63099996961</v>
      </c>
      <c r="BA700" s="78">
        <v>2076322.8349999588</v>
      </c>
      <c r="BB700" s="78">
        <v>0</v>
      </c>
      <c r="BC700" s="78">
        <v>26561.3</v>
      </c>
      <c r="BD700" s="78">
        <v>0</v>
      </c>
      <c r="BE700" s="78">
        <v>41367.017999999996</v>
      </c>
      <c r="BF700" s="78"/>
      <c r="BG700" s="79"/>
      <c r="BH700" s="78"/>
      <c r="BI700" s="78"/>
      <c r="BJ700" s="78"/>
      <c r="BK700" s="78"/>
      <c r="BL700" s="78"/>
      <c r="BM700" s="78"/>
      <c r="BN700" s="79"/>
      <c r="BO700" s="78"/>
      <c r="BP700" s="78"/>
      <c r="BQ700" s="78"/>
      <c r="BR700" s="78"/>
      <c r="BS700" s="78"/>
      <c r="BT700" s="78"/>
      <c r="BU700"/>
      <c r="BV700" s="77"/>
      <c r="BW700" s="77"/>
      <c r="BX700" s="77"/>
      <c r="BY700" s="77"/>
      <c r="BZ700" s="77"/>
      <c r="CA700" s="77"/>
      <c r="CB700" s="77"/>
      <c r="CC700" s="77"/>
      <c r="CD700" s="77"/>
    </row>
    <row r="701" spans="1:82">
      <c r="A701" s="77" t="s">
        <v>2620</v>
      </c>
      <c r="B701" s="77">
        <v>561</v>
      </c>
      <c r="C701" s="77">
        <v>21</v>
      </c>
      <c r="D701" s="77">
        <v>33</v>
      </c>
      <c r="E701" s="77">
        <v>2024</v>
      </c>
      <c r="F701" s="77" t="s">
        <v>2588</v>
      </c>
      <c r="G701" s="77" t="s">
        <v>1621</v>
      </c>
      <c r="H701" s="77" t="s">
        <v>1622</v>
      </c>
      <c r="I701" s="158"/>
      <c r="J701" s="78"/>
      <c r="K701" s="78"/>
      <c r="L701" s="78"/>
      <c r="M701" s="78"/>
      <c r="N701" s="78"/>
      <c r="O701" s="78"/>
      <c r="P701" s="78"/>
      <c r="Q701" s="78"/>
      <c r="R701" s="78"/>
      <c r="S701" s="78"/>
      <c r="T701" s="79"/>
      <c r="U701" s="78"/>
      <c r="V701" s="78"/>
      <c r="W701" s="78"/>
      <c r="X701" s="78"/>
      <c r="Y701" s="78"/>
      <c r="Z701" s="78"/>
      <c r="AA701" s="78"/>
      <c r="AB701" s="78"/>
      <c r="AC701" s="78"/>
      <c r="AD701" s="78"/>
      <c r="AE701" s="79"/>
      <c r="AF701" s="78"/>
      <c r="AG701" s="78"/>
      <c r="AH701" s="78"/>
      <c r="AI701" s="78"/>
      <c r="AJ701" s="78"/>
      <c r="AK701" s="78"/>
      <c r="AL701" s="78"/>
      <c r="AM701" s="78"/>
      <c r="AN701" s="78"/>
      <c r="AO701" s="78"/>
      <c r="AP701" s="78"/>
      <c r="AQ701" s="79"/>
      <c r="AR701" s="78"/>
      <c r="AS701" s="78"/>
      <c r="AT701" s="78"/>
      <c r="AU701" s="78"/>
      <c r="AV701" s="78"/>
      <c r="AW701" s="78"/>
      <c r="AX701" s="78"/>
      <c r="AY701" s="79"/>
      <c r="AZ701" s="78"/>
      <c r="BA701" s="78"/>
      <c r="BB701" s="78"/>
      <c r="BC701" s="78"/>
      <c r="BD701" s="78"/>
      <c r="BE701" s="78"/>
      <c r="BF701" s="78"/>
      <c r="BG701" s="79"/>
      <c r="BH701" s="78"/>
      <c r="BI701" s="78"/>
      <c r="BJ701" s="78"/>
      <c r="BK701" s="78"/>
      <c r="BL701" s="78"/>
      <c r="BM701" s="78"/>
      <c r="BN701" s="79"/>
      <c r="BO701" s="78"/>
      <c r="BP701" s="78"/>
      <c r="BQ701" s="78"/>
      <c r="BR701" s="78"/>
      <c r="BS701" s="78"/>
      <c r="BT701" s="78"/>
      <c r="BU701"/>
      <c r="BV701" s="77"/>
      <c r="BW701" s="77"/>
      <c r="BX701" s="77"/>
      <c r="BY701" s="77"/>
      <c r="BZ701" s="77"/>
      <c r="CA701" s="77"/>
      <c r="CB701" s="77"/>
      <c r="CC701" s="77"/>
      <c r="CD701" s="77"/>
    </row>
    <row r="702" spans="1:82">
      <c r="A702" s="77" t="s">
        <v>2259</v>
      </c>
      <c r="B702" s="77">
        <v>562</v>
      </c>
      <c r="C702" s="77">
        <v>1</v>
      </c>
      <c r="D702" s="77">
        <v>34</v>
      </c>
      <c r="E702" s="77">
        <v>1990</v>
      </c>
      <c r="F702" s="77" t="s">
        <v>788</v>
      </c>
      <c r="G702" s="77" t="s">
        <v>1623</v>
      </c>
      <c r="H702" s="77" t="s">
        <v>1624</v>
      </c>
      <c r="I702" s="158"/>
      <c r="J702" s="78">
        <v>37548.892998946038</v>
      </c>
      <c r="K702" s="78">
        <v>408.67430796165291</v>
      </c>
      <c r="L702" s="78">
        <v>427.36729072643692</v>
      </c>
      <c r="M702" s="78">
        <v>2972.263783394942</v>
      </c>
      <c r="N702" s="78">
        <v>3181.7659790163862</v>
      </c>
      <c r="O702" s="78">
        <v>1958.2764415771239</v>
      </c>
      <c r="P702" s="78">
        <v>2246.20297337698</v>
      </c>
      <c r="Q702" s="78">
        <v>175.51984974952799</v>
      </c>
      <c r="R702" s="78">
        <v>1118.673184200162</v>
      </c>
      <c r="S702" s="78">
        <v>167.1318</v>
      </c>
      <c r="T702" s="79"/>
      <c r="U702" s="78">
        <v>893023882</v>
      </c>
      <c r="V702" s="78">
        <v>125728</v>
      </c>
      <c r="W702" s="78">
        <v>4651</v>
      </c>
      <c r="X702" s="78">
        <v>928967</v>
      </c>
      <c r="Y702" s="78">
        <v>981096</v>
      </c>
      <c r="Z702" s="78">
        <v>805462</v>
      </c>
      <c r="AA702" s="78">
        <v>545403</v>
      </c>
      <c r="AB702" s="78">
        <v>2849847</v>
      </c>
      <c r="AC702" s="78">
        <v>193756209</v>
      </c>
      <c r="AD702" s="78">
        <v>167.1318</v>
      </c>
      <c r="AE702" s="79"/>
      <c r="AF702" s="78"/>
      <c r="AG702" s="78"/>
      <c r="AH702" s="78"/>
      <c r="AI702" s="78"/>
      <c r="AJ702" s="78"/>
      <c r="AK702" s="78"/>
      <c r="AL702" s="78"/>
      <c r="AM702" s="78"/>
      <c r="AN702" s="78"/>
      <c r="AO702" s="78"/>
      <c r="AP702" s="78"/>
      <c r="AQ702" s="79"/>
      <c r="AR702" s="78"/>
      <c r="AS702" s="78"/>
      <c r="AT702" s="78"/>
      <c r="AU702" s="78"/>
      <c r="AV702" s="78"/>
      <c r="AW702" s="78"/>
      <c r="AX702" s="78"/>
      <c r="AY702" s="79"/>
      <c r="AZ702" s="78"/>
      <c r="BA702" s="78"/>
      <c r="BB702" s="78"/>
      <c r="BC702" s="78"/>
      <c r="BD702" s="78"/>
      <c r="BE702" s="78"/>
      <c r="BF702" s="78"/>
      <c r="BG702" s="79"/>
      <c r="BH702" s="78" t="s">
        <v>789</v>
      </c>
      <c r="BI702" s="78" t="s">
        <v>789</v>
      </c>
      <c r="BJ702" s="78" t="s">
        <v>789</v>
      </c>
      <c r="BK702" s="78" t="s">
        <v>789</v>
      </c>
      <c r="BL702" s="78" t="s">
        <v>789</v>
      </c>
      <c r="BM702" s="78" t="s">
        <v>789</v>
      </c>
      <c r="BN702" s="79"/>
      <c r="BO702" s="78" t="s">
        <v>789</v>
      </c>
      <c r="BP702" s="78" t="s">
        <v>789</v>
      </c>
      <c r="BQ702" s="78" t="s">
        <v>789</v>
      </c>
      <c r="BR702" s="78" t="s">
        <v>789</v>
      </c>
      <c r="BS702" s="78" t="s">
        <v>789</v>
      </c>
      <c r="BT702" s="78" t="s">
        <v>789</v>
      </c>
      <c r="BU702"/>
      <c r="BV702" s="77"/>
      <c r="BW702" s="77"/>
      <c r="BX702" s="77"/>
      <c r="BY702" s="77"/>
      <c r="BZ702" s="77"/>
      <c r="CA702" s="77"/>
      <c r="CB702" s="77"/>
      <c r="CC702" s="77"/>
      <c r="CD702" s="77"/>
    </row>
    <row r="703" spans="1:82">
      <c r="A703" s="77" t="s">
        <v>2260</v>
      </c>
      <c r="B703" s="77">
        <v>563</v>
      </c>
      <c r="C703" s="77">
        <v>2</v>
      </c>
      <c r="D703" s="77">
        <v>34</v>
      </c>
      <c r="E703" s="77">
        <v>2005</v>
      </c>
      <c r="F703" s="77" t="s">
        <v>790</v>
      </c>
      <c r="G703" s="77" t="s">
        <v>1623</v>
      </c>
      <c r="H703" s="77" t="s">
        <v>1624</v>
      </c>
      <c r="I703" s="158"/>
      <c r="J703" s="78">
        <v>33512.033420375228</v>
      </c>
      <c r="K703" s="78">
        <v>309.83892214499508</v>
      </c>
      <c r="L703" s="78">
        <v>572.97814580815327</v>
      </c>
      <c r="M703" s="78">
        <v>5934.8124196044482</v>
      </c>
      <c r="N703" s="78">
        <v>4932.4163060269857</v>
      </c>
      <c r="O703" s="78">
        <v>2876.1294780014032</v>
      </c>
      <c r="P703" s="78">
        <v>2081.6856604398781</v>
      </c>
      <c r="Q703" s="78">
        <v>169.13752490463301</v>
      </c>
      <c r="R703" s="78">
        <v>856.9952380281195</v>
      </c>
      <c r="S703" s="78">
        <v>204.72275125119771</v>
      </c>
      <c r="T703" s="79"/>
      <c r="U703" s="78">
        <v>778658157</v>
      </c>
      <c r="V703" s="78">
        <v>103895</v>
      </c>
      <c r="W703" s="78">
        <v>5299</v>
      </c>
      <c r="X703" s="78">
        <v>828839</v>
      </c>
      <c r="Y703" s="78">
        <v>1187580</v>
      </c>
      <c r="Z703" s="78">
        <v>1368940</v>
      </c>
      <c r="AA703" s="78">
        <v>413964</v>
      </c>
      <c r="AB703" s="78">
        <v>2870907</v>
      </c>
      <c r="AC703" s="78">
        <v>151541863</v>
      </c>
      <c r="AD703" s="78">
        <v>204.72275125119771</v>
      </c>
      <c r="AE703" s="79"/>
      <c r="AF703" s="78"/>
      <c r="AG703" s="78"/>
      <c r="AH703" s="78"/>
      <c r="AI703" s="78"/>
      <c r="AJ703" s="78"/>
      <c r="AK703" s="78"/>
      <c r="AL703" s="78"/>
      <c r="AM703" s="78"/>
      <c r="AN703" s="78"/>
      <c r="AO703" s="78"/>
      <c r="AP703" s="78"/>
      <c r="AQ703" s="79"/>
      <c r="AR703" s="78"/>
      <c r="AS703" s="78"/>
      <c r="AT703" s="78"/>
      <c r="AU703" s="78"/>
      <c r="AV703" s="78"/>
      <c r="AW703" s="78"/>
      <c r="AX703" s="78"/>
      <c r="AY703" s="79"/>
      <c r="AZ703" s="78"/>
      <c r="BA703" s="78"/>
      <c r="BB703" s="78"/>
      <c r="BC703" s="78"/>
      <c r="BD703" s="78"/>
      <c r="BE703" s="78"/>
      <c r="BF703" s="78"/>
      <c r="BG703" s="79"/>
      <c r="BH703" s="78" t="s">
        <v>789</v>
      </c>
      <c r="BI703" s="78" t="s">
        <v>789</v>
      </c>
      <c r="BJ703" s="78" t="s">
        <v>789</v>
      </c>
      <c r="BK703" s="78" t="s">
        <v>789</v>
      </c>
      <c r="BL703" s="78" t="s">
        <v>789</v>
      </c>
      <c r="BM703" s="78" t="s">
        <v>789</v>
      </c>
      <c r="BN703" s="79"/>
      <c r="BO703" s="78" t="s">
        <v>789</v>
      </c>
      <c r="BP703" s="78" t="s">
        <v>789</v>
      </c>
      <c r="BQ703" s="78" t="s">
        <v>789</v>
      </c>
      <c r="BR703" s="78" t="s">
        <v>789</v>
      </c>
      <c r="BS703" s="78" t="s">
        <v>789</v>
      </c>
      <c r="BT703" s="78" t="s">
        <v>789</v>
      </c>
      <c r="BU703"/>
      <c r="BV703" s="77"/>
      <c r="BW703" s="77"/>
      <c r="BX703" s="77"/>
      <c r="BY703" s="77"/>
      <c r="BZ703" s="77"/>
      <c r="CA703" s="77"/>
      <c r="CB703" s="77"/>
      <c r="CC703" s="77"/>
      <c r="CD703" s="77"/>
    </row>
    <row r="704" spans="1:82">
      <c r="A704" s="77" t="s">
        <v>2261</v>
      </c>
      <c r="B704" s="77">
        <v>564</v>
      </c>
      <c r="C704" s="77">
        <v>3</v>
      </c>
      <c r="D704" s="77">
        <v>34</v>
      </c>
      <c r="E704" s="77">
        <v>2006</v>
      </c>
      <c r="F704" s="77" t="s">
        <v>791</v>
      </c>
      <c r="G704" s="77" t="s">
        <v>1623</v>
      </c>
      <c r="H704" s="77" t="s">
        <v>1624</v>
      </c>
      <c r="I704" s="158"/>
      <c r="J704" s="78" t="s">
        <v>789</v>
      </c>
      <c r="K704" s="78" t="s">
        <v>789</v>
      </c>
      <c r="L704" s="78" t="s">
        <v>789</v>
      </c>
      <c r="M704" s="78" t="s">
        <v>789</v>
      </c>
      <c r="N704" s="78" t="s">
        <v>789</v>
      </c>
      <c r="O704" s="78" t="s">
        <v>789</v>
      </c>
      <c r="P704" s="78" t="s">
        <v>789</v>
      </c>
      <c r="Q704" s="78" t="s">
        <v>789</v>
      </c>
      <c r="R704" s="78" t="s">
        <v>789</v>
      </c>
      <c r="S704" s="78" t="s">
        <v>789</v>
      </c>
      <c r="T704" s="79"/>
      <c r="U704" s="78" t="s">
        <v>789</v>
      </c>
      <c r="V704" s="78" t="s">
        <v>789</v>
      </c>
      <c r="W704" s="78" t="s">
        <v>789</v>
      </c>
      <c r="X704" s="78" t="s">
        <v>789</v>
      </c>
      <c r="Y704" s="78" t="s">
        <v>789</v>
      </c>
      <c r="Z704" s="78" t="s">
        <v>789</v>
      </c>
      <c r="AA704" s="78" t="s">
        <v>789</v>
      </c>
      <c r="AB704" s="78" t="s">
        <v>789</v>
      </c>
      <c r="AC704" s="78" t="s">
        <v>789</v>
      </c>
      <c r="AD704" s="78" t="s">
        <v>789</v>
      </c>
      <c r="AE704" s="79"/>
      <c r="AF704" s="78" t="s">
        <v>789</v>
      </c>
      <c r="AG704" s="78" t="s">
        <v>789</v>
      </c>
      <c r="AH704" s="78" t="s">
        <v>789</v>
      </c>
      <c r="AI704" s="78" t="s">
        <v>789</v>
      </c>
      <c r="AJ704" s="78" t="s">
        <v>789</v>
      </c>
      <c r="AK704" s="78" t="s">
        <v>789</v>
      </c>
      <c r="AL704" s="78" t="s">
        <v>789</v>
      </c>
      <c r="AM704" s="78" t="s">
        <v>789</v>
      </c>
      <c r="AN704" s="78" t="s">
        <v>789</v>
      </c>
      <c r="AO704" s="78" t="s">
        <v>789</v>
      </c>
      <c r="AP704" s="78"/>
      <c r="AQ704" s="79"/>
      <c r="AR704" s="78" t="s">
        <v>789</v>
      </c>
      <c r="AS704" s="78" t="s">
        <v>789</v>
      </c>
      <c r="AT704" s="78" t="s">
        <v>789</v>
      </c>
      <c r="AU704" s="78" t="s">
        <v>789</v>
      </c>
      <c r="AV704" s="78" t="s">
        <v>789</v>
      </c>
      <c r="AW704" s="78" t="s">
        <v>789</v>
      </c>
      <c r="AX704" s="78" t="s">
        <v>789</v>
      </c>
      <c r="AY704" s="79"/>
      <c r="AZ704" s="78" t="s">
        <v>789</v>
      </c>
      <c r="BA704" s="78" t="s">
        <v>789</v>
      </c>
      <c r="BB704" s="78" t="s">
        <v>789</v>
      </c>
      <c r="BC704" s="78" t="s">
        <v>789</v>
      </c>
      <c r="BD704" s="78" t="s">
        <v>789</v>
      </c>
      <c r="BE704" s="78" t="s">
        <v>789</v>
      </c>
      <c r="BF704" s="78" t="s">
        <v>789</v>
      </c>
      <c r="BG704" s="79"/>
      <c r="BH704" s="78" t="s">
        <v>789</v>
      </c>
      <c r="BI704" s="78" t="s">
        <v>789</v>
      </c>
      <c r="BJ704" s="78" t="s">
        <v>789</v>
      </c>
      <c r="BK704" s="78" t="s">
        <v>789</v>
      </c>
      <c r="BL704" s="78" t="s">
        <v>789</v>
      </c>
      <c r="BM704" s="78" t="s">
        <v>789</v>
      </c>
      <c r="BN704" s="79"/>
      <c r="BO704" s="78" t="s">
        <v>789</v>
      </c>
      <c r="BP704" s="78" t="s">
        <v>789</v>
      </c>
      <c r="BQ704" s="78" t="s">
        <v>789</v>
      </c>
      <c r="BR704" s="78" t="s">
        <v>789</v>
      </c>
      <c r="BS704" s="78" t="s">
        <v>789</v>
      </c>
      <c r="BT704" s="78" t="s">
        <v>789</v>
      </c>
      <c r="BU704"/>
      <c r="BV704" s="77"/>
      <c r="BW704" s="77"/>
      <c r="BX704" s="77"/>
      <c r="BY704" s="77"/>
      <c r="BZ704" s="77"/>
      <c r="CA704" s="77"/>
      <c r="CB704" s="77"/>
      <c r="CC704" s="77"/>
      <c r="CD704" s="77"/>
    </row>
    <row r="705" spans="1:82">
      <c r="A705" s="77" t="s">
        <v>2262</v>
      </c>
      <c r="B705" s="77">
        <v>565</v>
      </c>
      <c r="C705" s="77">
        <v>4</v>
      </c>
      <c r="D705" s="77">
        <v>34</v>
      </c>
      <c r="E705" s="77">
        <v>2007</v>
      </c>
      <c r="F705" s="77" t="s">
        <v>792</v>
      </c>
      <c r="G705" s="77" t="s">
        <v>1623</v>
      </c>
      <c r="H705" s="77" t="s">
        <v>1624</v>
      </c>
      <c r="I705" s="158"/>
      <c r="J705" s="78">
        <v>35977.498402527519</v>
      </c>
      <c r="K705" s="78">
        <v>292.72047277377999</v>
      </c>
      <c r="L705" s="78">
        <v>426.6889650275898</v>
      </c>
      <c r="M705" s="78">
        <v>6271.6009610753172</v>
      </c>
      <c r="N705" s="78">
        <v>4770.0476936777022</v>
      </c>
      <c r="O705" s="78">
        <v>2801.1750736841841</v>
      </c>
      <c r="P705" s="78">
        <v>2048.0389881571768</v>
      </c>
      <c r="Q705" s="78">
        <v>178.16157182861201</v>
      </c>
      <c r="R705" s="78">
        <v>793.30446843534446</v>
      </c>
      <c r="S705" s="78">
        <v>201.74083557684</v>
      </c>
      <c r="T705" s="79"/>
      <c r="U705" s="78">
        <v>1015857059</v>
      </c>
      <c r="V705" s="78">
        <v>98820</v>
      </c>
      <c r="W705" s="78">
        <v>7410</v>
      </c>
      <c r="X705" s="78">
        <v>1004565</v>
      </c>
      <c r="Y705" s="78">
        <v>1209084</v>
      </c>
      <c r="Z705" s="78">
        <v>1385997</v>
      </c>
      <c r="AA705" s="78">
        <v>401065</v>
      </c>
      <c r="AB705" s="78">
        <v>2864167</v>
      </c>
      <c r="AC705" s="78">
        <v>144304448</v>
      </c>
      <c r="AD705" s="78">
        <v>201.74083557684</v>
      </c>
      <c r="AE705" s="79"/>
      <c r="AF705" s="78"/>
      <c r="AG705" s="78"/>
      <c r="AH705" s="78"/>
      <c r="AI705" s="78"/>
      <c r="AJ705" s="78"/>
      <c r="AK705" s="78"/>
      <c r="AL705" s="78"/>
      <c r="AM705" s="78"/>
      <c r="AN705" s="78"/>
      <c r="AO705" s="78"/>
      <c r="AP705" s="78"/>
      <c r="AQ705" s="79"/>
      <c r="AR705" s="78"/>
      <c r="AS705" s="78"/>
      <c r="AT705" s="78"/>
      <c r="AU705" s="78"/>
      <c r="AV705" s="78"/>
      <c r="AW705" s="78"/>
      <c r="AX705" s="78"/>
      <c r="AY705" s="79"/>
      <c r="AZ705" s="78"/>
      <c r="BA705" s="78"/>
      <c r="BB705" s="78"/>
      <c r="BC705" s="78"/>
      <c r="BD705" s="78"/>
      <c r="BE705" s="78"/>
      <c r="BF705" s="78"/>
      <c r="BG705" s="79"/>
      <c r="BH705" s="78" t="s">
        <v>789</v>
      </c>
      <c r="BI705" s="78" t="s">
        <v>789</v>
      </c>
      <c r="BJ705" s="78" t="s">
        <v>789</v>
      </c>
      <c r="BK705" s="78" t="s">
        <v>789</v>
      </c>
      <c r="BL705" s="78" t="s">
        <v>789</v>
      </c>
      <c r="BM705" s="78" t="s">
        <v>789</v>
      </c>
      <c r="BN705" s="79"/>
      <c r="BO705" s="78" t="s">
        <v>789</v>
      </c>
      <c r="BP705" s="78" t="s">
        <v>789</v>
      </c>
      <c r="BQ705" s="78" t="s">
        <v>789</v>
      </c>
      <c r="BR705" s="78" t="s">
        <v>789</v>
      </c>
      <c r="BS705" s="78" t="s">
        <v>789</v>
      </c>
      <c r="BT705" s="78" t="s">
        <v>789</v>
      </c>
      <c r="BU705"/>
      <c r="BV705" s="77"/>
      <c r="BW705" s="77"/>
      <c r="BX705" s="77"/>
      <c r="BY705" s="77"/>
      <c r="BZ705" s="77"/>
      <c r="CA705" s="77"/>
      <c r="CB705" s="77"/>
      <c r="CC705" s="77"/>
      <c r="CD705" s="77"/>
    </row>
    <row r="706" spans="1:82">
      <c r="A706" s="77" t="s">
        <v>2263</v>
      </c>
      <c r="B706" s="77">
        <v>566</v>
      </c>
      <c r="C706" s="77">
        <v>5</v>
      </c>
      <c r="D706" s="77">
        <v>34</v>
      </c>
      <c r="E706" s="77">
        <v>2008</v>
      </c>
      <c r="F706" s="77" t="s">
        <v>793</v>
      </c>
      <c r="G706" s="77" t="s">
        <v>1623</v>
      </c>
      <c r="H706" s="77" t="s">
        <v>1624</v>
      </c>
      <c r="I706" s="158"/>
      <c r="J706" s="78">
        <v>32081.64713213647</v>
      </c>
      <c r="K706" s="78">
        <v>220.47820811624501</v>
      </c>
      <c r="L706" s="78">
        <v>377.73227114608591</v>
      </c>
      <c r="M706" s="78">
        <v>6329.3391287502836</v>
      </c>
      <c r="N706" s="78">
        <v>5199.9985902378376</v>
      </c>
      <c r="O706" s="78">
        <v>2717.4136165165578</v>
      </c>
      <c r="P706" s="78">
        <v>1986.0320682442559</v>
      </c>
      <c r="Q706" s="78">
        <v>174.98076633149699</v>
      </c>
      <c r="R706" s="78">
        <v>750.69069240452507</v>
      </c>
      <c r="S706" s="78">
        <v>198.2769603726</v>
      </c>
      <c r="T706" s="79"/>
      <c r="U706" s="78">
        <v>1029354716</v>
      </c>
      <c r="V706" s="78">
        <v>98820</v>
      </c>
      <c r="W706" s="78">
        <v>7410</v>
      </c>
      <c r="X706" s="78">
        <v>1004565</v>
      </c>
      <c r="Y706" s="78">
        <v>1217486</v>
      </c>
      <c r="Z706" s="78">
        <v>1391744</v>
      </c>
      <c r="AA706" s="78">
        <v>389366</v>
      </c>
      <c r="AB706" s="78">
        <v>2859300</v>
      </c>
      <c r="AC706" s="78">
        <v>141795143</v>
      </c>
      <c r="AD706" s="78">
        <v>198.27696037260009</v>
      </c>
      <c r="AE706" s="79"/>
      <c r="AF706" s="78"/>
      <c r="AG706" s="78"/>
      <c r="AH706" s="78"/>
      <c r="AI706" s="78"/>
      <c r="AJ706" s="78"/>
      <c r="AK706" s="78"/>
      <c r="AL706" s="78"/>
      <c r="AM706" s="78"/>
      <c r="AN706" s="78"/>
      <c r="AO706" s="78"/>
      <c r="AP706" s="78"/>
      <c r="AQ706" s="79"/>
      <c r="AR706" s="78"/>
      <c r="AS706" s="78"/>
      <c r="AT706" s="78"/>
      <c r="AU706" s="78"/>
      <c r="AV706" s="78"/>
      <c r="AW706" s="78"/>
      <c r="AX706" s="78"/>
      <c r="AY706" s="79"/>
      <c r="AZ706" s="78"/>
      <c r="BA706" s="78"/>
      <c r="BB706" s="78"/>
      <c r="BC706" s="78"/>
      <c r="BD706" s="78"/>
      <c r="BE706" s="78"/>
      <c r="BF706" s="78"/>
      <c r="BG706" s="79"/>
      <c r="BH706" s="78" t="s">
        <v>789</v>
      </c>
      <c r="BI706" s="78" t="s">
        <v>789</v>
      </c>
      <c r="BJ706" s="78" t="s">
        <v>789</v>
      </c>
      <c r="BK706" s="78" t="s">
        <v>789</v>
      </c>
      <c r="BL706" s="78" t="s">
        <v>789</v>
      </c>
      <c r="BM706" s="78" t="s">
        <v>789</v>
      </c>
      <c r="BN706" s="79"/>
      <c r="BO706" s="78" t="s">
        <v>789</v>
      </c>
      <c r="BP706" s="78" t="s">
        <v>789</v>
      </c>
      <c r="BQ706" s="78" t="s">
        <v>789</v>
      </c>
      <c r="BR706" s="78" t="s">
        <v>789</v>
      </c>
      <c r="BS706" s="78" t="s">
        <v>789</v>
      </c>
      <c r="BT706" s="78" t="s">
        <v>789</v>
      </c>
      <c r="BU706"/>
      <c r="BV706" s="77"/>
      <c r="BW706" s="77"/>
      <c r="BX706" s="77"/>
      <c r="BY706" s="77"/>
      <c r="BZ706" s="77"/>
      <c r="CA706" s="77"/>
      <c r="CB706" s="77"/>
      <c r="CC706" s="77"/>
      <c r="CD706" s="77"/>
    </row>
    <row r="707" spans="1:82">
      <c r="A707" s="77" t="s">
        <v>2264</v>
      </c>
      <c r="B707" s="77">
        <v>567</v>
      </c>
      <c r="C707" s="77">
        <v>6</v>
      </c>
      <c r="D707" s="77">
        <v>34</v>
      </c>
      <c r="E707" s="77">
        <v>2009</v>
      </c>
      <c r="F707" s="77" t="s">
        <v>177</v>
      </c>
      <c r="G707" s="77" t="s">
        <v>1623</v>
      </c>
      <c r="H707" s="77" t="s">
        <v>1624</v>
      </c>
      <c r="I707" s="158"/>
      <c r="J707" s="78">
        <v>29828.04811048949</v>
      </c>
      <c r="K707" s="78">
        <v>279.11957612554278</v>
      </c>
      <c r="L707" s="78">
        <v>417.53510631090847</v>
      </c>
      <c r="M707" s="78">
        <v>5952.4649216964654</v>
      </c>
      <c r="N707" s="78">
        <v>4787.1456306263008</v>
      </c>
      <c r="O707" s="78">
        <v>2769.5615350852081</v>
      </c>
      <c r="P707" s="78">
        <v>1887.1391653734149</v>
      </c>
      <c r="Q707" s="78">
        <v>166.51521105280699</v>
      </c>
      <c r="R707" s="78">
        <v>582.4135105417397</v>
      </c>
      <c r="S707" s="78">
        <v>198.11941905154001</v>
      </c>
      <c r="T707" s="79"/>
      <c r="U707" s="78">
        <v>791779730</v>
      </c>
      <c r="V707" s="78">
        <v>101829</v>
      </c>
      <c r="W707" s="78">
        <v>11168</v>
      </c>
      <c r="X707" s="78">
        <v>1086243</v>
      </c>
      <c r="Y707" s="78">
        <v>1226633</v>
      </c>
      <c r="Z707" s="78">
        <v>1400081</v>
      </c>
      <c r="AA707" s="78">
        <v>379824</v>
      </c>
      <c r="AB707" s="78">
        <v>2856308</v>
      </c>
      <c r="AC707" s="78">
        <v>107323474</v>
      </c>
      <c r="AD707" s="78">
        <v>198.11941905154001</v>
      </c>
      <c r="AE707" s="79"/>
      <c r="AF707" s="78"/>
      <c r="AG707" s="78"/>
      <c r="AH707" s="78"/>
      <c r="AI707" s="78"/>
      <c r="AJ707" s="78"/>
      <c r="AK707" s="78"/>
      <c r="AL707" s="78"/>
      <c r="AM707" s="78"/>
      <c r="AN707" s="78"/>
      <c r="AO707" s="78"/>
      <c r="AP707" s="78"/>
      <c r="AQ707" s="79"/>
      <c r="AR707" s="78"/>
      <c r="AS707" s="78"/>
      <c r="AT707" s="78"/>
      <c r="AU707" s="78"/>
      <c r="AV707" s="78"/>
      <c r="AW707" s="78"/>
      <c r="AX707" s="78"/>
      <c r="AY707" s="79"/>
      <c r="AZ707" s="78"/>
      <c r="BA707" s="78"/>
      <c r="BB707" s="78"/>
      <c r="BC707" s="78"/>
      <c r="BD707" s="78"/>
      <c r="BE707" s="78"/>
      <c r="BF707" s="78"/>
      <c r="BG707" s="79"/>
      <c r="BH707" s="78">
        <v>29.582999999999998</v>
      </c>
      <c r="BI707" s="78">
        <v>0</v>
      </c>
      <c r="BJ707" s="78">
        <v>32522.350999999999</v>
      </c>
      <c r="BK707" s="78">
        <v>1317.777</v>
      </c>
      <c r="BL707" s="78">
        <v>1210.614</v>
      </c>
      <c r="BM707" s="78">
        <v>0</v>
      </c>
      <c r="BN707" s="79"/>
      <c r="BO707" s="78">
        <v>4</v>
      </c>
      <c r="BP707" s="78">
        <v>0</v>
      </c>
      <c r="BQ707" s="78">
        <v>182</v>
      </c>
      <c r="BR707" s="78">
        <v>5</v>
      </c>
      <c r="BS707" s="78">
        <v>119</v>
      </c>
      <c r="BT707" s="78">
        <v>0</v>
      </c>
      <c r="BU707"/>
      <c r="BV707" s="77">
        <v>32882.447999999997</v>
      </c>
      <c r="BW707" s="77">
        <v>134.59</v>
      </c>
      <c r="BX707" s="77">
        <v>1073.6510000000001</v>
      </c>
      <c r="BY707" s="77">
        <v>32.468000000000004</v>
      </c>
      <c r="BZ707" s="77">
        <v>542.26199999999994</v>
      </c>
      <c r="CA707" s="77">
        <v>108.38500000000001</v>
      </c>
      <c r="CB707" s="77">
        <v>257.44200000000001</v>
      </c>
      <c r="CC707" s="77">
        <v>49.079000000000001</v>
      </c>
      <c r="CD707" s="77">
        <v>0</v>
      </c>
    </row>
    <row r="708" spans="1:82">
      <c r="A708" s="77" t="s">
        <v>2265</v>
      </c>
      <c r="B708" s="77">
        <v>568</v>
      </c>
      <c r="C708" s="77">
        <v>7</v>
      </c>
      <c r="D708" s="77">
        <v>34</v>
      </c>
      <c r="E708" s="77">
        <v>2010</v>
      </c>
      <c r="F708" s="77" t="s">
        <v>178</v>
      </c>
      <c r="G708" s="77" t="s">
        <v>1623</v>
      </c>
      <c r="H708" s="77" t="s">
        <v>1624</v>
      </c>
      <c r="I708" s="158"/>
      <c r="J708" s="78">
        <v>32678.124708409669</v>
      </c>
      <c r="K708" s="78">
        <v>242.91893202861939</v>
      </c>
      <c r="L708" s="78">
        <v>412.20041347744791</v>
      </c>
      <c r="M708" s="78">
        <v>6794.6454305468278</v>
      </c>
      <c r="N708" s="78">
        <v>6102.7845875496096</v>
      </c>
      <c r="O708" s="78">
        <v>2770.5363925412962</v>
      </c>
      <c r="P708" s="78">
        <v>1898.220342584892</v>
      </c>
      <c r="Q708" s="78">
        <v>173.55702237275699</v>
      </c>
      <c r="R708" s="78">
        <v>667.76184872244073</v>
      </c>
      <c r="S708" s="78">
        <v>201.96586394274999</v>
      </c>
      <c r="T708" s="79"/>
      <c r="U708" s="78">
        <v>873248179</v>
      </c>
      <c r="V708" s="78">
        <v>101829</v>
      </c>
      <c r="W708" s="78">
        <v>11168</v>
      </c>
      <c r="X708" s="78">
        <v>1086243</v>
      </c>
      <c r="Y708" s="78">
        <v>1232636</v>
      </c>
      <c r="Z708" s="78">
        <v>1407082</v>
      </c>
      <c r="AA708" s="78">
        <v>372513</v>
      </c>
      <c r="AB708" s="78">
        <v>2852728</v>
      </c>
      <c r="AC708" s="78">
        <v>116610294</v>
      </c>
      <c r="AD708" s="78">
        <v>201.96586394274991</v>
      </c>
      <c r="AE708" s="79"/>
      <c r="AF708" s="78"/>
      <c r="AG708" s="78"/>
      <c r="AH708" s="78"/>
      <c r="AI708" s="78"/>
      <c r="AJ708" s="78"/>
      <c r="AK708" s="78"/>
      <c r="AL708" s="78"/>
      <c r="AM708" s="78"/>
      <c r="AN708" s="78"/>
      <c r="AO708" s="78"/>
      <c r="AP708" s="78"/>
      <c r="AQ708" s="79"/>
      <c r="AR708" s="78"/>
      <c r="AS708" s="78"/>
      <c r="AT708" s="78"/>
      <c r="AU708" s="78"/>
      <c r="AV708" s="78"/>
      <c r="AW708" s="78"/>
      <c r="AX708" s="78"/>
      <c r="AY708" s="79"/>
      <c r="AZ708" s="78"/>
      <c r="BA708" s="78"/>
      <c r="BB708" s="78"/>
      <c r="BC708" s="78"/>
      <c r="BD708" s="78"/>
      <c r="BE708" s="78"/>
      <c r="BF708" s="78"/>
      <c r="BG708" s="79"/>
      <c r="BH708" s="78">
        <v>34.454000000000001</v>
      </c>
      <c r="BI708" s="78">
        <v>0</v>
      </c>
      <c r="BJ708" s="78">
        <v>35817.207999999999</v>
      </c>
      <c r="BK708" s="78">
        <v>1322.671</v>
      </c>
      <c r="BL708" s="78">
        <v>1055.931</v>
      </c>
      <c r="BM708" s="78">
        <v>0</v>
      </c>
      <c r="BN708" s="79"/>
      <c r="BO708" s="78">
        <v>4</v>
      </c>
      <c r="BP708" s="78">
        <v>0</v>
      </c>
      <c r="BQ708" s="78">
        <v>186</v>
      </c>
      <c r="BR708" s="78">
        <v>5</v>
      </c>
      <c r="BS708" s="78">
        <v>124</v>
      </c>
      <c r="BT708" s="78">
        <v>0</v>
      </c>
      <c r="BU708"/>
      <c r="BV708" s="77">
        <v>35185.991999999998</v>
      </c>
      <c r="BW708" s="77">
        <v>205.155</v>
      </c>
      <c r="BX708" s="77">
        <v>1848.0260000000001</v>
      </c>
      <c r="BY708" s="77">
        <v>46.898000000000003</v>
      </c>
      <c r="BZ708" s="77">
        <v>542.83600000000001</v>
      </c>
      <c r="CA708" s="77">
        <v>144.227</v>
      </c>
      <c r="CB708" s="77">
        <v>213.126</v>
      </c>
      <c r="CC708" s="77">
        <v>44.003999999999998</v>
      </c>
      <c r="CD708" s="77">
        <v>0</v>
      </c>
    </row>
    <row r="709" spans="1:82">
      <c r="A709" s="77" t="s">
        <v>2266</v>
      </c>
      <c r="B709" s="77">
        <v>569</v>
      </c>
      <c r="C709" s="77">
        <v>8</v>
      </c>
      <c r="D709" s="77">
        <v>34</v>
      </c>
      <c r="E709" s="77">
        <v>2011</v>
      </c>
      <c r="F709" s="77" t="s">
        <v>179</v>
      </c>
      <c r="G709" s="77" t="s">
        <v>1623</v>
      </c>
      <c r="H709" s="77" t="s">
        <v>1624</v>
      </c>
      <c r="I709" s="158"/>
      <c r="J709" s="78">
        <v>31681.9818114956</v>
      </c>
      <c r="K709" s="78">
        <v>274.61745673347713</v>
      </c>
      <c r="L709" s="78">
        <v>449.06121638503691</v>
      </c>
      <c r="M709" s="78">
        <v>6365.3841258532466</v>
      </c>
      <c r="N709" s="78">
        <v>5619.3500847232908</v>
      </c>
      <c r="O709" s="78">
        <v>2743.1020872904987</v>
      </c>
      <c r="P709" s="78">
        <v>1823.6155425944303</v>
      </c>
      <c r="Q709" s="78">
        <v>199.77158136160099</v>
      </c>
      <c r="R709" s="78">
        <v>649.48681378849312</v>
      </c>
      <c r="S709" s="78">
        <v>190.24819713664581</v>
      </c>
      <c r="T709" s="79"/>
      <c r="U709" s="78">
        <v>873484568</v>
      </c>
      <c r="V709" s="78">
        <v>101829</v>
      </c>
      <c r="W709" s="78">
        <v>11168</v>
      </c>
      <c r="X709" s="78">
        <v>1086243</v>
      </c>
      <c r="Y709" s="78">
        <v>1239126</v>
      </c>
      <c r="Z709" s="78">
        <v>1423415</v>
      </c>
      <c r="AA709" s="78">
        <v>368522</v>
      </c>
      <c r="AB709" s="78">
        <v>2846680</v>
      </c>
      <c r="AC709" s="78">
        <v>113231370</v>
      </c>
      <c r="AD709" s="78">
        <v>190.2481971366457</v>
      </c>
      <c r="AE709" s="79"/>
      <c r="AF709" s="78"/>
      <c r="AG709" s="78"/>
      <c r="AH709" s="78"/>
      <c r="AI709" s="78"/>
      <c r="AJ709" s="78"/>
      <c r="AK709" s="78"/>
      <c r="AL709" s="78"/>
      <c r="AM709" s="78"/>
      <c r="AN709" s="78"/>
      <c r="AO709" s="78"/>
      <c r="AP709" s="78"/>
      <c r="AQ709" s="79"/>
      <c r="AR709" s="78"/>
      <c r="AS709" s="78"/>
      <c r="AT709" s="78"/>
      <c r="AU709" s="78"/>
      <c r="AV709" s="78"/>
      <c r="AW709" s="78"/>
      <c r="AX709" s="78"/>
      <c r="AY709" s="79"/>
      <c r="AZ709" s="78"/>
      <c r="BA709" s="78"/>
      <c r="BB709" s="78"/>
      <c r="BC709" s="78"/>
      <c r="BD709" s="78"/>
      <c r="BE709" s="78"/>
      <c r="BF709" s="78"/>
      <c r="BG709" s="79"/>
      <c r="BH709" s="78">
        <v>37.459000000000003</v>
      </c>
      <c r="BI709" s="78">
        <v>4.8280000000000003</v>
      </c>
      <c r="BJ709" s="78">
        <v>35580.911</v>
      </c>
      <c r="BK709" s="78">
        <v>1213.9110000000001</v>
      </c>
      <c r="BL709" s="78">
        <v>1328.396</v>
      </c>
      <c r="BM709" s="78">
        <v>0</v>
      </c>
      <c r="BN709" s="79"/>
      <c r="BO709" s="78">
        <v>4</v>
      </c>
      <c r="BP709" s="78">
        <v>1</v>
      </c>
      <c r="BQ709" s="78">
        <v>187</v>
      </c>
      <c r="BR709" s="78">
        <v>5</v>
      </c>
      <c r="BS709" s="78">
        <v>120</v>
      </c>
      <c r="BT709" s="78">
        <v>0</v>
      </c>
      <c r="BU709"/>
      <c r="BV709" s="77">
        <v>34877.472000000002</v>
      </c>
      <c r="BW709" s="77">
        <v>193.422</v>
      </c>
      <c r="BX709" s="77">
        <v>2124.0770000000002</v>
      </c>
      <c r="BY709" s="77">
        <v>34.088000000000001</v>
      </c>
      <c r="BZ709" s="77">
        <v>572.76800000000003</v>
      </c>
      <c r="CA709" s="77">
        <v>151.88999999999999</v>
      </c>
      <c r="CB709" s="77">
        <v>178.92500000000001</v>
      </c>
      <c r="CC709" s="77">
        <v>32.863</v>
      </c>
      <c r="CD709" s="77">
        <v>0</v>
      </c>
    </row>
    <row r="710" spans="1:82">
      <c r="A710" s="77" t="s">
        <v>2267</v>
      </c>
      <c r="B710" s="77">
        <v>570</v>
      </c>
      <c r="C710" s="77">
        <v>9</v>
      </c>
      <c r="D710" s="77">
        <v>34</v>
      </c>
      <c r="E710" s="77">
        <v>2012</v>
      </c>
      <c r="F710" s="77" t="s">
        <v>180</v>
      </c>
      <c r="G710" s="1029" t="s">
        <v>1623</v>
      </c>
      <c r="H710" s="77" t="s">
        <v>1624</v>
      </c>
      <c r="I710" s="158"/>
      <c r="J710" s="78">
        <v>32397.466284138951</v>
      </c>
      <c r="K710" s="78">
        <v>254.46834850890261</v>
      </c>
      <c r="L710" s="78">
        <v>464.49114262492083</v>
      </c>
      <c r="M710" s="78">
        <v>6979.5815265317051</v>
      </c>
      <c r="N710" s="78">
        <v>5524.2585635452961</v>
      </c>
      <c r="O710" s="78">
        <v>2752.3599768640161</v>
      </c>
      <c r="P710" s="78">
        <v>1807.1720489344675</v>
      </c>
      <c r="Q710" s="78">
        <v>219.10056724663301</v>
      </c>
      <c r="R710" s="78">
        <v>627.98095846363583</v>
      </c>
      <c r="S710" s="78">
        <v>204.80744327393001</v>
      </c>
      <c r="T710" s="79"/>
      <c r="U710" s="78">
        <v>843440551</v>
      </c>
      <c r="V710" s="78">
        <v>101829</v>
      </c>
      <c r="W710" s="78">
        <v>11168</v>
      </c>
      <c r="X710" s="78">
        <v>1086243</v>
      </c>
      <c r="Y710" s="78">
        <v>1266881</v>
      </c>
      <c r="Z710" s="78">
        <v>1439547</v>
      </c>
      <c r="AA710" s="78">
        <v>363133</v>
      </c>
      <c r="AB710" s="78">
        <v>2873603</v>
      </c>
      <c r="AC710" s="78">
        <v>106646371</v>
      </c>
      <c r="AD710" s="78">
        <v>204.80744327393009</v>
      </c>
      <c r="AE710" s="79"/>
      <c r="AF710" s="78"/>
      <c r="AG710" s="78"/>
      <c r="AH710" s="78"/>
      <c r="AI710" s="78"/>
      <c r="AJ710" s="78"/>
      <c r="AK710" s="78"/>
      <c r="AL710" s="78"/>
      <c r="AM710" s="78"/>
      <c r="AN710" s="78"/>
      <c r="AO710" s="78"/>
      <c r="AP710" s="78"/>
      <c r="AQ710" s="79"/>
      <c r="AR710" s="78"/>
      <c r="AS710" s="78"/>
      <c r="AT710" s="78"/>
      <c r="AU710" s="78"/>
      <c r="AV710" s="78"/>
      <c r="AW710" s="78"/>
      <c r="AX710" s="78"/>
      <c r="AY710" s="79"/>
      <c r="AZ710" s="78"/>
      <c r="BA710" s="78"/>
      <c r="BB710" s="78"/>
      <c r="BC710" s="78"/>
      <c r="BD710" s="78"/>
      <c r="BE710" s="78"/>
      <c r="BF710" s="78"/>
      <c r="BG710" s="79"/>
      <c r="BH710" s="78">
        <v>34.363</v>
      </c>
      <c r="BI710" s="78">
        <v>0</v>
      </c>
      <c r="BJ710" s="78">
        <v>34642.279000000002</v>
      </c>
      <c r="BK710" s="78">
        <v>1193.8630000000001</v>
      </c>
      <c r="BL710" s="78">
        <v>1241.1399999999996</v>
      </c>
      <c r="BM710" s="78">
        <v>0</v>
      </c>
      <c r="BN710" s="79"/>
      <c r="BO710" s="78">
        <v>5</v>
      </c>
      <c r="BP710" s="78">
        <v>0</v>
      </c>
      <c r="BQ710" s="78">
        <v>188</v>
      </c>
      <c r="BR710" s="78">
        <v>4</v>
      </c>
      <c r="BS710" s="78">
        <v>122</v>
      </c>
      <c r="BT710" s="78">
        <v>0</v>
      </c>
      <c r="BU710"/>
      <c r="BV710" s="77">
        <v>34391.945</v>
      </c>
      <c r="BW710" s="77">
        <v>195.95400000000001</v>
      </c>
      <c r="BX710" s="77">
        <v>1783.4590000000001</v>
      </c>
      <c r="BY710" s="77">
        <v>28.216000000000001</v>
      </c>
      <c r="BZ710" s="77">
        <v>411.76799999999997</v>
      </c>
      <c r="CA710" s="77">
        <v>125.23699999999999</v>
      </c>
      <c r="CB710" s="77">
        <v>149.066</v>
      </c>
      <c r="CC710" s="77">
        <v>26</v>
      </c>
      <c r="CD710" s="77">
        <v>0</v>
      </c>
    </row>
    <row r="711" spans="1:82">
      <c r="A711" s="77" t="s">
        <v>2268</v>
      </c>
      <c r="B711" s="77">
        <v>571</v>
      </c>
      <c r="C711" s="77">
        <v>10</v>
      </c>
      <c r="D711" s="77">
        <v>34</v>
      </c>
      <c r="E711" s="77">
        <v>2013</v>
      </c>
      <c r="F711" s="77" t="s">
        <v>181</v>
      </c>
      <c r="G711" s="1029" t="s">
        <v>1623</v>
      </c>
      <c r="H711" s="77" t="s">
        <v>1624</v>
      </c>
      <c r="I711" s="158"/>
      <c r="J711" s="78">
        <v>32844.11040139923</v>
      </c>
      <c r="K711" s="78">
        <v>206.44646039612729</v>
      </c>
      <c r="L711" s="78">
        <v>419.03500995940902</v>
      </c>
      <c r="M711" s="78">
        <v>6820.1868970376217</v>
      </c>
      <c r="N711" s="78">
        <v>5356.6472933189316</v>
      </c>
      <c r="O711" s="78">
        <v>2669.2537999832784</v>
      </c>
      <c r="P711" s="78">
        <v>1797.5817065714562</v>
      </c>
      <c r="Q711" s="78">
        <v>222.495881031191</v>
      </c>
      <c r="R711" s="78">
        <v>638.35566598395894</v>
      </c>
      <c r="S711" s="78">
        <v>248.20580975211999</v>
      </c>
      <c r="T711" s="79"/>
      <c r="U711" s="78">
        <v>855564202</v>
      </c>
      <c r="V711" s="78">
        <v>101829</v>
      </c>
      <c r="W711" s="78">
        <v>11168</v>
      </c>
      <c r="X711" s="78">
        <v>1086243</v>
      </c>
      <c r="Y711" s="78">
        <v>1273017</v>
      </c>
      <c r="Z711" s="78">
        <v>1458413</v>
      </c>
      <c r="AA711" s="78">
        <v>359850</v>
      </c>
      <c r="AB711" s="78">
        <v>2876300</v>
      </c>
      <c r="AC711" s="78">
        <v>105821374</v>
      </c>
      <c r="AD711" s="78">
        <v>248.20580975211999</v>
      </c>
      <c r="AE711" s="79"/>
      <c r="AF711" s="78"/>
      <c r="AG711" s="78"/>
      <c r="AH711" s="78"/>
      <c r="AI711" s="78"/>
      <c r="AJ711" s="78"/>
      <c r="AK711" s="78"/>
      <c r="AL711" s="78"/>
      <c r="AM711" s="78"/>
      <c r="AN711" s="78"/>
      <c r="AO711" s="78"/>
      <c r="AP711" s="78"/>
      <c r="AQ711" s="79"/>
      <c r="AR711" s="78"/>
      <c r="AS711" s="78"/>
      <c r="AT711" s="78"/>
      <c r="AU711" s="78"/>
      <c r="AV711" s="78"/>
      <c r="AW711" s="78"/>
      <c r="AX711" s="78"/>
      <c r="AY711" s="79"/>
      <c r="AZ711" s="78"/>
      <c r="BA711" s="78"/>
      <c r="BB711" s="78"/>
      <c r="BC711" s="78"/>
      <c r="BD711" s="78"/>
      <c r="BE711" s="78"/>
      <c r="BF711" s="78"/>
      <c r="BG711" s="79"/>
      <c r="BH711" s="78">
        <v>31.579000000000001</v>
      </c>
      <c r="BI711" s="78">
        <v>0</v>
      </c>
      <c r="BJ711" s="78">
        <v>29765.42</v>
      </c>
      <c r="BK711" s="78">
        <v>1233.5809999999999</v>
      </c>
      <c r="BL711" s="78">
        <v>1343.713</v>
      </c>
      <c r="BM711" s="78">
        <v>0</v>
      </c>
      <c r="BN711" s="79"/>
      <c r="BO711" s="78">
        <v>4</v>
      </c>
      <c r="BP711" s="78">
        <v>0</v>
      </c>
      <c r="BQ711" s="78">
        <v>194</v>
      </c>
      <c r="BR711" s="78">
        <v>4</v>
      </c>
      <c r="BS711" s="78">
        <v>126</v>
      </c>
      <c r="BT711" s="78">
        <v>0</v>
      </c>
      <c r="BU711"/>
      <c r="BV711" s="77">
        <v>29463.550999999999</v>
      </c>
      <c r="BW711" s="77">
        <v>234.36099999999999</v>
      </c>
      <c r="BX711" s="77">
        <v>1854.222</v>
      </c>
      <c r="BY711" s="77">
        <v>28.667999999999999</v>
      </c>
      <c r="BZ711" s="77">
        <v>500.32799999999997</v>
      </c>
      <c r="CA711" s="77">
        <v>104.91500000000001</v>
      </c>
      <c r="CB711" s="77">
        <v>156.24799999999999</v>
      </c>
      <c r="CC711" s="77">
        <v>32</v>
      </c>
      <c r="CD711" s="77">
        <v>0</v>
      </c>
    </row>
    <row r="712" spans="1:82">
      <c r="A712" s="77" t="s">
        <v>2269</v>
      </c>
      <c r="B712" s="77">
        <v>572</v>
      </c>
      <c r="C712" s="77">
        <v>11</v>
      </c>
      <c r="D712" s="77">
        <v>34</v>
      </c>
      <c r="E712" s="77">
        <v>2014</v>
      </c>
      <c r="F712" s="77" t="s">
        <v>182</v>
      </c>
      <c r="G712" s="77" t="s">
        <v>1623</v>
      </c>
      <c r="H712" s="77" t="s">
        <v>1624</v>
      </c>
      <c r="I712" s="158"/>
      <c r="J712" s="78">
        <v>32711.401258167869</v>
      </c>
      <c r="K712" s="78">
        <v>208.13705625689809</v>
      </c>
      <c r="L712" s="78">
        <v>256.76095228402153</v>
      </c>
      <c r="M712" s="78">
        <v>6425.0737391093026</v>
      </c>
      <c r="N712" s="78">
        <v>5132.4349059303549</v>
      </c>
      <c r="O712" s="78">
        <v>2559.0009782977963</v>
      </c>
      <c r="P712" s="78">
        <v>1793.4379718878504</v>
      </c>
      <c r="Q712" s="78">
        <v>212.94155871266801</v>
      </c>
      <c r="R712" s="78">
        <v>620.17997003115636</v>
      </c>
      <c r="S712" s="78">
        <v>239.41917051313681</v>
      </c>
      <c r="T712" s="79"/>
      <c r="U712" s="78">
        <v>956845228</v>
      </c>
      <c r="V712" s="78">
        <v>84915</v>
      </c>
      <c r="W712" s="78">
        <v>9856</v>
      </c>
      <c r="X712" s="78">
        <v>1064903</v>
      </c>
      <c r="Y712" s="78">
        <v>1280555</v>
      </c>
      <c r="Z712" s="78">
        <v>1472588</v>
      </c>
      <c r="AA712" s="78">
        <v>357164</v>
      </c>
      <c r="AB712" s="78">
        <v>2869159</v>
      </c>
      <c r="AC712" s="78">
        <v>103131624</v>
      </c>
      <c r="AD712" s="78">
        <v>239.41917051313681</v>
      </c>
      <c r="AE712" s="79"/>
      <c r="AF712" s="78"/>
      <c r="AG712" s="78"/>
      <c r="AH712" s="78"/>
      <c r="AI712" s="78"/>
      <c r="AJ712" s="78"/>
      <c r="AK712" s="78"/>
      <c r="AL712" s="78"/>
      <c r="AM712" s="78"/>
      <c r="AN712" s="78"/>
      <c r="AO712" s="78"/>
      <c r="AP712" s="78"/>
      <c r="AQ712" s="79"/>
      <c r="AR712" s="78">
        <v>43355</v>
      </c>
      <c r="AS712" s="78">
        <v>8592</v>
      </c>
      <c r="AT712" s="78">
        <v>0</v>
      </c>
      <c r="AU712" s="78">
        <v>3</v>
      </c>
      <c r="AV712" s="78">
        <v>0</v>
      </c>
      <c r="AW712" s="78">
        <v>10</v>
      </c>
      <c r="AX712" s="78"/>
      <c r="AY712" s="79"/>
      <c r="AZ712" s="78">
        <v>183410.44900000011</v>
      </c>
      <c r="BA712" s="78">
        <v>374200.53</v>
      </c>
      <c r="BB712" s="78">
        <v>0</v>
      </c>
      <c r="BC712" s="78">
        <v>1640</v>
      </c>
      <c r="BD712" s="78">
        <v>0</v>
      </c>
      <c r="BE712" s="78">
        <v>46018.5</v>
      </c>
      <c r="BF712" s="78"/>
      <c r="BG712" s="79"/>
      <c r="BH712" s="78">
        <v>35.247</v>
      </c>
      <c r="BI712" s="78">
        <v>0</v>
      </c>
      <c r="BJ712" s="78">
        <v>35891.487999999998</v>
      </c>
      <c r="BK712" s="78">
        <v>1285.597</v>
      </c>
      <c r="BL712" s="78">
        <v>1430.806</v>
      </c>
      <c r="BM712" s="78">
        <v>0</v>
      </c>
      <c r="BN712" s="79"/>
      <c r="BO712" s="78">
        <v>4</v>
      </c>
      <c r="BP712" s="78">
        <v>0</v>
      </c>
      <c r="BQ712" s="78">
        <v>194</v>
      </c>
      <c r="BR712" s="78">
        <v>4</v>
      </c>
      <c r="BS712" s="78">
        <v>131</v>
      </c>
      <c r="BT712" s="78">
        <v>0</v>
      </c>
      <c r="BU712"/>
      <c r="BV712" s="77">
        <v>35796.101999999999</v>
      </c>
      <c r="BW712" s="77">
        <v>253.73400000000001</v>
      </c>
      <c r="BX712" s="77">
        <v>1696.481</v>
      </c>
      <c r="BY712" s="77">
        <v>32.404000000000003</v>
      </c>
      <c r="BZ712" s="77">
        <v>543.36199999999997</v>
      </c>
      <c r="CA712" s="77">
        <v>102.485</v>
      </c>
      <c r="CB712" s="77">
        <v>175.57</v>
      </c>
      <c r="CC712" s="77">
        <v>43</v>
      </c>
      <c r="CD712" s="77">
        <v>0</v>
      </c>
    </row>
    <row r="713" spans="1:82">
      <c r="A713" s="77" t="s">
        <v>2270</v>
      </c>
      <c r="B713" s="77">
        <v>573</v>
      </c>
      <c r="C713" s="77">
        <v>12</v>
      </c>
      <c r="D713" s="77">
        <v>34</v>
      </c>
      <c r="E713" s="77">
        <v>2015</v>
      </c>
      <c r="F713" s="77" t="s">
        <v>183</v>
      </c>
      <c r="G713" s="77" t="s">
        <v>1623</v>
      </c>
      <c r="H713" s="77" t="s">
        <v>1624</v>
      </c>
      <c r="I713" s="158"/>
      <c r="J713" s="78">
        <v>32336.24333596326</v>
      </c>
      <c r="K713" s="78">
        <v>200.32563715778019</v>
      </c>
      <c r="L713" s="78">
        <v>274.44432980310472</v>
      </c>
      <c r="M713" s="78">
        <v>6214.7536472463689</v>
      </c>
      <c r="N713" s="78">
        <v>4745.4376844461203</v>
      </c>
      <c r="O713" s="78">
        <v>2549.3484181432823</v>
      </c>
      <c r="P713" s="78">
        <v>1779.6885487497002</v>
      </c>
      <c r="Q713" s="78">
        <v>208.023915772593</v>
      </c>
      <c r="R713" s="78">
        <v>614.26250852311614</v>
      </c>
      <c r="S713" s="78">
        <v>240.36474628926999</v>
      </c>
      <c r="T713" s="79"/>
      <c r="U713" s="78">
        <v>1034277507</v>
      </c>
      <c r="V713" s="78">
        <v>84915</v>
      </c>
      <c r="W713" s="78">
        <v>9856</v>
      </c>
      <c r="X713" s="78">
        <v>1064903</v>
      </c>
      <c r="Y713" s="78">
        <v>1290645</v>
      </c>
      <c r="Z713" s="78">
        <v>1481152</v>
      </c>
      <c r="AA713" s="78">
        <v>354146</v>
      </c>
      <c r="AB713" s="78">
        <v>2863211</v>
      </c>
      <c r="AC713" s="78">
        <v>104998153</v>
      </c>
      <c r="AD713" s="78">
        <v>240.36474628926999</v>
      </c>
      <c r="AE713" s="79"/>
      <c r="AF713" s="78">
        <v>9119250044.0798626</v>
      </c>
      <c r="AG713" s="78">
        <v>140508272.71400681</v>
      </c>
      <c r="AH713" s="78">
        <v>60089063.222565547</v>
      </c>
      <c r="AI713" s="78">
        <v>6840367203.0226021</v>
      </c>
      <c r="AJ713" s="78">
        <v>5844434607.7151289</v>
      </c>
      <c r="AK713" s="78"/>
      <c r="AL713" s="78"/>
      <c r="AM713" s="78">
        <v>392391056.83158678</v>
      </c>
      <c r="AN713" s="78"/>
      <c r="AO713" s="78"/>
      <c r="AP713" s="78">
        <v>22397040247.585751</v>
      </c>
      <c r="AQ713" s="79"/>
      <c r="AR713" s="78">
        <v>47811</v>
      </c>
      <c r="AS713" s="78">
        <v>12220</v>
      </c>
      <c r="AT713" s="78">
        <v>0</v>
      </c>
      <c r="AU713" s="78">
        <v>6</v>
      </c>
      <c r="AV713" s="78">
        <v>0</v>
      </c>
      <c r="AW713" s="78">
        <v>10</v>
      </c>
      <c r="AX713" s="78"/>
      <c r="AY713" s="79"/>
      <c r="AZ713" s="78">
        <v>205559.77799999999</v>
      </c>
      <c r="BA713" s="78">
        <v>588568.63</v>
      </c>
      <c r="BB713" s="78">
        <v>0</v>
      </c>
      <c r="BC713" s="78">
        <v>2040</v>
      </c>
      <c r="BD713" s="78">
        <v>0</v>
      </c>
      <c r="BE713" s="78">
        <v>46018.5</v>
      </c>
      <c r="BF713" s="78"/>
      <c r="BG713" s="79"/>
      <c r="BH713" s="78">
        <v>34.546999999999997</v>
      </c>
      <c r="BI713" s="78">
        <v>0</v>
      </c>
      <c r="BJ713" s="78">
        <v>35325.451000000001</v>
      </c>
      <c r="BK713" s="78">
        <v>1232.2090000000001</v>
      </c>
      <c r="BL713" s="78">
        <v>1347.4839999999999</v>
      </c>
      <c r="BM713" s="78">
        <v>0</v>
      </c>
      <c r="BN713" s="79"/>
      <c r="BO713" s="78">
        <v>4</v>
      </c>
      <c r="BP713" s="78">
        <v>0</v>
      </c>
      <c r="BQ713" s="78">
        <v>196</v>
      </c>
      <c r="BR713" s="78">
        <v>4</v>
      </c>
      <c r="BS713" s="78">
        <v>120</v>
      </c>
      <c r="BT713" s="78">
        <v>0</v>
      </c>
      <c r="BU713"/>
      <c r="BV713" s="77">
        <v>35485.357000000004</v>
      </c>
      <c r="BW713" s="77">
        <v>250.48400000000001</v>
      </c>
      <c r="BX713" s="77">
        <v>1273.963</v>
      </c>
      <c r="BY713" s="77">
        <v>32.700000000000003</v>
      </c>
      <c r="BZ713" s="77">
        <v>497.47500000000002</v>
      </c>
      <c r="CA713" s="77">
        <v>128.88999999999999</v>
      </c>
      <c r="CB713" s="77">
        <v>215.52199999999999</v>
      </c>
      <c r="CC713" s="77">
        <v>51</v>
      </c>
      <c r="CD713" s="77">
        <v>4.3</v>
      </c>
    </row>
    <row r="714" spans="1:82">
      <c r="A714" s="77" t="s">
        <v>2271</v>
      </c>
      <c r="B714" s="77">
        <v>574</v>
      </c>
      <c r="C714" s="77">
        <v>13</v>
      </c>
      <c r="D714" s="77">
        <v>34</v>
      </c>
      <c r="E714" s="77">
        <v>2016</v>
      </c>
      <c r="F714" s="77" t="s">
        <v>156</v>
      </c>
      <c r="G714" s="77" t="s">
        <v>1623</v>
      </c>
      <c r="H714" s="77" t="s">
        <v>1624</v>
      </c>
      <c r="I714" s="158"/>
      <c r="J714" s="78">
        <v>32951.301443180244</v>
      </c>
      <c r="K714" s="78">
        <v>196.07822881098261</v>
      </c>
      <c r="L714" s="78">
        <v>283.38924063404642</v>
      </c>
      <c r="M714" s="78">
        <v>5462.0770219965971</v>
      </c>
      <c r="N714" s="78">
        <v>4611.4484749777803</v>
      </c>
      <c r="O714" s="78">
        <v>2536.0054757180401</v>
      </c>
      <c r="P714" s="78">
        <v>1750.2185325312203</v>
      </c>
      <c r="Q714" s="78">
        <v>201.82925378441089</v>
      </c>
      <c r="R714" s="78">
        <v>614.12592956387448</v>
      </c>
      <c r="S714" s="78">
        <v>232.30732540713998</v>
      </c>
      <c r="T714" s="79"/>
      <c r="U714" s="78">
        <v>994146647</v>
      </c>
      <c r="V714" s="78">
        <v>84915</v>
      </c>
      <c r="W714" s="78">
        <v>9856</v>
      </c>
      <c r="X714" s="78">
        <v>1064903</v>
      </c>
      <c r="Y714" s="78">
        <v>1300322</v>
      </c>
      <c r="Z714" s="78">
        <v>1491512</v>
      </c>
      <c r="AA714" s="78">
        <v>360222</v>
      </c>
      <c r="AB714" s="78">
        <v>2857475</v>
      </c>
      <c r="AC714" s="78">
        <v>104886663.63317551</v>
      </c>
      <c r="AD714" s="78">
        <v>232.30732540714001</v>
      </c>
      <c r="AE714" s="79"/>
      <c r="AF714" s="78">
        <v>9138730701.5971947</v>
      </c>
      <c r="AG714" s="78">
        <v>130976889.02397031</v>
      </c>
      <c r="AH714" s="78">
        <v>56594368.309107497</v>
      </c>
      <c r="AI714" s="78">
        <v>6385260830.72616</v>
      </c>
      <c r="AJ714" s="78">
        <v>5584649534.5074558</v>
      </c>
      <c r="AK714" s="78"/>
      <c r="AL714" s="78"/>
      <c r="AM714" s="78">
        <v>391909200.7248137</v>
      </c>
      <c r="AN714" s="78"/>
      <c r="AO714" s="78"/>
      <c r="AP714" s="78">
        <v>21688121524.888702</v>
      </c>
      <c r="AQ714" s="79"/>
      <c r="AR714" s="78">
        <v>51993</v>
      </c>
      <c r="AS714" s="78">
        <v>14343</v>
      </c>
      <c r="AT714" s="78">
        <v>0</v>
      </c>
      <c r="AU714" s="78">
        <v>9</v>
      </c>
      <c r="AV714" s="78">
        <v>0</v>
      </c>
      <c r="AW714" s="78">
        <v>10</v>
      </c>
      <c r="AX714" s="78"/>
      <c r="AY714" s="79"/>
      <c r="AZ714" s="78">
        <v>226796.601</v>
      </c>
      <c r="BA714" s="78">
        <v>725223.53000000014</v>
      </c>
      <c r="BB714" s="78">
        <v>0</v>
      </c>
      <c r="BC714" s="78">
        <v>2864</v>
      </c>
      <c r="BD714" s="78">
        <v>0</v>
      </c>
      <c r="BE714" s="78">
        <v>46054.5</v>
      </c>
      <c r="BF714" s="78"/>
      <c r="BG714" s="79"/>
      <c r="BH714" s="78">
        <v>34.401000000000003</v>
      </c>
      <c r="BI714" s="78">
        <v>0</v>
      </c>
      <c r="BJ714" s="78">
        <v>36105.478999999999</v>
      </c>
      <c r="BK714" s="78">
        <v>1083.066</v>
      </c>
      <c r="BL714" s="78">
        <v>1316.0825572799999</v>
      </c>
      <c r="BM714" s="78">
        <v>0</v>
      </c>
      <c r="BN714" s="79"/>
      <c r="BO714" s="78">
        <v>4</v>
      </c>
      <c r="BP714" s="78">
        <v>0</v>
      </c>
      <c r="BQ714" s="78">
        <v>201</v>
      </c>
      <c r="BR714" s="78">
        <v>5</v>
      </c>
      <c r="BS714" s="78">
        <v>127</v>
      </c>
      <c r="BT714" s="78">
        <v>0</v>
      </c>
      <c r="BU714"/>
      <c r="BV714" s="77">
        <v>35707.348557279998</v>
      </c>
      <c r="BW714" s="77">
        <v>284.577</v>
      </c>
      <c r="BX714" s="77">
        <v>1534.251</v>
      </c>
      <c r="BY714" s="77">
        <v>38.262</v>
      </c>
      <c r="BZ714" s="77">
        <v>428.03800000000001</v>
      </c>
      <c r="CA714" s="77">
        <v>126.298</v>
      </c>
      <c r="CB714" s="77">
        <v>345.25400000000002</v>
      </c>
      <c r="CC714" s="77">
        <v>62</v>
      </c>
      <c r="CD714" s="77">
        <v>13</v>
      </c>
    </row>
    <row r="715" spans="1:82">
      <c r="A715" s="77" t="s">
        <v>2272</v>
      </c>
      <c r="B715" s="77">
        <v>575</v>
      </c>
      <c r="C715" s="77">
        <v>14</v>
      </c>
      <c r="D715" s="77">
        <v>34</v>
      </c>
      <c r="E715" s="77">
        <v>2017</v>
      </c>
      <c r="F715" s="77" t="s">
        <v>157</v>
      </c>
      <c r="G715" s="77" t="s">
        <v>1623</v>
      </c>
      <c r="H715" s="77" t="s">
        <v>1624</v>
      </c>
      <c r="I715" s="158"/>
      <c r="J715" s="78">
        <v>32210.578577681754</v>
      </c>
      <c r="K715" s="78">
        <v>198.44960022745747</v>
      </c>
      <c r="L715" s="78">
        <v>269.09985942692271</v>
      </c>
      <c r="M715" s="78">
        <v>5416.9207148255837</v>
      </c>
      <c r="N715" s="78">
        <v>4608.3302491508703</v>
      </c>
      <c r="O715" s="78">
        <v>2507.1579761631165</v>
      </c>
      <c r="P715" s="78">
        <v>1730.8033202849342</v>
      </c>
      <c r="Q715" s="78">
        <v>194.58399655556499</v>
      </c>
      <c r="R715" s="78">
        <v>600.2331262675724</v>
      </c>
      <c r="S715" s="78">
        <v>241.88093065562998</v>
      </c>
      <c r="T715" s="79"/>
      <c r="U715" s="78">
        <v>1017129115</v>
      </c>
      <c r="V715" s="78">
        <v>84915</v>
      </c>
      <c r="W715" s="78">
        <v>9856</v>
      </c>
      <c r="X715" s="78">
        <v>1064903</v>
      </c>
      <c r="Y715" s="78">
        <v>1308439</v>
      </c>
      <c r="Z715" s="78">
        <v>1499006</v>
      </c>
      <c r="AA715" s="78">
        <v>358497</v>
      </c>
      <c r="AB715" s="78">
        <v>2848846</v>
      </c>
      <c r="AC715" s="78">
        <v>104547999</v>
      </c>
      <c r="AD715" s="78">
        <v>241.88093065563001</v>
      </c>
      <c r="AE715" s="79"/>
      <c r="AF715" s="78">
        <v>9084123247.3636665</v>
      </c>
      <c r="AG715" s="78">
        <v>134736729.81132099</v>
      </c>
      <c r="AH715" s="78">
        <v>66841279.733083613</v>
      </c>
      <c r="AI715" s="78">
        <v>6528026749.635951</v>
      </c>
      <c r="AJ715" s="78">
        <v>5874154218.7154493</v>
      </c>
      <c r="AK715" s="78"/>
      <c r="AL715" s="78"/>
      <c r="AM715" s="78">
        <v>391337092.81794238</v>
      </c>
      <c r="AN715" s="78"/>
      <c r="AO715" s="78"/>
      <c r="AP715" s="78">
        <v>22079219318.077415</v>
      </c>
      <c r="AQ715" s="79"/>
      <c r="AR715" s="78">
        <v>55606</v>
      </c>
      <c r="AS715" s="78">
        <v>15745</v>
      </c>
      <c r="AT715" s="78">
        <v>0</v>
      </c>
      <c r="AU715" s="78">
        <v>14</v>
      </c>
      <c r="AV715" s="78">
        <v>0</v>
      </c>
      <c r="AW715" s="78">
        <v>11</v>
      </c>
      <c r="AX715" s="78"/>
      <c r="AY715" s="79"/>
      <c r="AZ715" s="78">
        <v>244792.851</v>
      </c>
      <c r="BA715" s="78">
        <v>804856.53000000026</v>
      </c>
      <c r="BB715" s="78">
        <v>0</v>
      </c>
      <c r="BC715" s="78">
        <v>5674</v>
      </c>
      <c r="BD715" s="78">
        <v>0</v>
      </c>
      <c r="BE715" s="78">
        <v>55904.52</v>
      </c>
      <c r="BF715" s="78"/>
      <c r="BG715" s="79"/>
      <c r="BH715" s="78">
        <v>32.963000000000001</v>
      </c>
      <c r="BI715" s="78">
        <v>0</v>
      </c>
      <c r="BJ715" s="78">
        <v>37385.608</v>
      </c>
      <c r="BK715" s="78">
        <v>1288.93</v>
      </c>
      <c r="BL715" s="78">
        <v>1499.2359999999999</v>
      </c>
      <c r="BM715" s="78">
        <v>0</v>
      </c>
      <c r="BN715" s="79"/>
      <c r="BO715" s="78">
        <v>4</v>
      </c>
      <c r="BP715" s="78">
        <v>0</v>
      </c>
      <c r="BQ715" s="78">
        <v>204</v>
      </c>
      <c r="BR715" s="78">
        <v>5</v>
      </c>
      <c r="BS715" s="78">
        <v>127</v>
      </c>
      <c r="BT715" s="78">
        <v>0</v>
      </c>
      <c r="BU715"/>
      <c r="BV715" s="77">
        <v>36424.027000000002</v>
      </c>
      <c r="BW715" s="77">
        <v>340.74400000000003</v>
      </c>
      <c r="BX715" s="77">
        <v>2177.7730000000001</v>
      </c>
      <c r="BY715" s="77">
        <v>43.485999999999997</v>
      </c>
      <c r="BZ715" s="77">
        <v>654.40200000000004</v>
      </c>
      <c r="CA715" s="77">
        <v>133.04400000000001</v>
      </c>
      <c r="CB715" s="77">
        <v>354.26100000000002</v>
      </c>
      <c r="CC715" s="77">
        <v>64</v>
      </c>
      <c r="CD715" s="77">
        <v>15</v>
      </c>
    </row>
    <row r="716" spans="1:82">
      <c r="A716" s="77" t="s">
        <v>2273</v>
      </c>
      <c r="B716" s="77">
        <v>576</v>
      </c>
      <c r="C716" s="77">
        <v>15</v>
      </c>
      <c r="D716" s="77">
        <v>34</v>
      </c>
      <c r="E716" s="77">
        <v>2018</v>
      </c>
      <c r="F716" s="77" t="s">
        <v>184</v>
      </c>
      <c r="G716" s="77" t="s">
        <v>1623</v>
      </c>
      <c r="H716" s="77" t="s">
        <v>1624</v>
      </c>
      <c r="I716" s="158"/>
      <c r="J716" s="78">
        <v>31219.000138843734</v>
      </c>
      <c r="K716" s="78">
        <v>180.01485972257106</v>
      </c>
      <c r="L716" s="78">
        <v>239.59652916864866</v>
      </c>
      <c r="M716" s="78">
        <v>5274.2092163659063</v>
      </c>
      <c r="N716" s="78">
        <v>4528.368998686683</v>
      </c>
      <c r="O716" s="78">
        <v>2469.1277212655659</v>
      </c>
      <c r="P716" s="78">
        <v>1716.8343749015628</v>
      </c>
      <c r="Q716" s="78">
        <v>179.914861819701</v>
      </c>
      <c r="R716" s="78">
        <v>588.15063115713042</v>
      </c>
      <c r="S716" s="78">
        <v>225.79294294309997</v>
      </c>
      <c r="T716" s="79"/>
      <c r="U716" s="78">
        <v>1003971996</v>
      </c>
      <c r="V716" s="78">
        <v>84915</v>
      </c>
      <c r="W716" s="78">
        <v>9856</v>
      </c>
      <c r="X716" s="78">
        <v>1064903</v>
      </c>
      <c r="Y716" s="78">
        <v>1315854</v>
      </c>
      <c r="Z716" s="78">
        <v>1504535</v>
      </c>
      <c r="AA716" s="78">
        <v>359179</v>
      </c>
      <c r="AB716" s="78">
        <v>2838632</v>
      </c>
      <c r="AC716" s="78">
        <v>102041992</v>
      </c>
      <c r="AD716" s="78">
        <v>225.7929429431</v>
      </c>
      <c r="AE716" s="79"/>
      <c r="AF716" s="78">
        <v>9531017680.3204727</v>
      </c>
      <c r="AG716" s="78">
        <v>119472004.8169376</v>
      </c>
      <c r="AH716" s="78">
        <v>58556714.237105563</v>
      </c>
      <c r="AI716" s="78">
        <v>6265997523.1520138</v>
      </c>
      <c r="AJ716" s="78">
        <v>5861645247.233099</v>
      </c>
      <c r="AK716" s="78"/>
      <c r="AL716" s="78"/>
      <c r="AM716" s="78">
        <v>390740847.70162922</v>
      </c>
      <c r="AN716" s="78"/>
      <c r="AO716" s="78"/>
      <c r="AP716" s="78">
        <v>22227430017.461258</v>
      </c>
      <c r="AQ716" s="79"/>
      <c r="AR716" s="78">
        <v>72909</v>
      </c>
      <c r="AS716" s="78">
        <v>17500</v>
      </c>
      <c r="AT716" s="78">
        <v>0</v>
      </c>
      <c r="AU716" s="78">
        <v>17</v>
      </c>
      <c r="AV716" s="78">
        <v>0</v>
      </c>
      <c r="AW716" s="78">
        <v>12</v>
      </c>
      <c r="AX716" s="78"/>
      <c r="AY716" s="79"/>
      <c r="AZ716" s="78">
        <v>316747.33899999689</v>
      </c>
      <c r="BA716" s="78">
        <v>917231.58700000006</v>
      </c>
      <c r="BB716" s="78">
        <v>0</v>
      </c>
      <c r="BC716" s="78">
        <v>6128</v>
      </c>
      <c r="BD716" s="78">
        <v>0</v>
      </c>
      <c r="BE716" s="78">
        <v>57864.368000000002</v>
      </c>
      <c r="BF716" s="78"/>
      <c r="BG716" s="79"/>
      <c r="BH716" s="78">
        <v>34.421999999999997</v>
      </c>
      <c r="BI716" s="78">
        <v>0</v>
      </c>
      <c r="BJ716" s="78">
        <v>35700.932999999997</v>
      </c>
      <c r="BK716" s="78">
        <v>1110.9359999999999</v>
      </c>
      <c r="BL716" s="78">
        <v>1417.386</v>
      </c>
      <c r="BM716" s="78">
        <v>0</v>
      </c>
      <c r="BN716" s="79"/>
      <c r="BO716" s="78">
        <v>4</v>
      </c>
      <c r="BP716" s="78">
        <v>0</v>
      </c>
      <c r="BQ716" s="78">
        <v>202</v>
      </c>
      <c r="BR716" s="78">
        <v>5</v>
      </c>
      <c r="BS716" s="78">
        <v>125</v>
      </c>
      <c r="BT716" s="78">
        <v>0</v>
      </c>
      <c r="BU716"/>
      <c r="BV716" s="77">
        <v>34563.144</v>
      </c>
      <c r="BW716" s="77">
        <v>354.471</v>
      </c>
      <c r="BX716" s="77">
        <v>2113.1</v>
      </c>
      <c r="BY716" s="77">
        <v>40.978000000000002</v>
      </c>
      <c r="BZ716" s="77">
        <v>597.70799999999997</v>
      </c>
      <c r="CA716" s="77">
        <v>135.54599999999999</v>
      </c>
      <c r="CB716" s="77">
        <v>380.30200000000002</v>
      </c>
      <c r="CC716" s="77">
        <v>61.427999999999997</v>
      </c>
      <c r="CD716" s="77">
        <v>17</v>
      </c>
    </row>
    <row r="717" spans="1:82">
      <c r="A717" s="77" t="s">
        <v>2274</v>
      </c>
      <c r="B717" s="77">
        <v>577</v>
      </c>
      <c r="C717" s="77">
        <v>16</v>
      </c>
      <c r="D717" s="77">
        <v>34</v>
      </c>
      <c r="E717" s="77">
        <v>2019</v>
      </c>
      <c r="F717" s="77" t="s">
        <v>159</v>
      </c>
      <c r="G717" s="77" t="s">
        <v>1623</v>
      </c>
      <c r="H717" s="77" t="s">
        <v>1624</v>
      </c>
      <c r="I717" s="158"/>
      <c r="J717" s="78">
        <v>29784.443707703776</v>
      </c>
      <c r="K717" s="78">
        <v>159.80850007296735</v>
      </c>
      <c r="L717" s="78">
        <v>238.93364409787841</v>
      </c>
      <c r="M717" s="78">
        <v>5039.5845642484828</v>
      </c>
      <c r="N717" s="78">
        <v>3712.3661217858676</v>
      </c>
      <c r="O717" s="78">
        <v>2407.8923905448282</v>
      </c>
      <c r="P717" s="78">
        <v>1692.9448440535909</v>
      </c>
      <c r="Q717" s="78">
        <v>174.44602779964001</v>
      </c>
      <c r="R717" s="78">
        <v>568.30671971248501</v>
      </c>
      <c r="S717" s="78">
        <v>247.92472385167991</v>
      </c>
      <c r="T717" s="79"/>
      <c r="U717" s="78">
        <v>974153128</v>
      </c>
      <c r="V717" s="78">
        <v>84915</v>
      </c>
      <c r="W717" s="78">
        <v>9856</v>
      </c>
      <c r="X717" s="78">
        <v>1064903</v>
      </c>
      <c r="Y717" s="78">
        <v>1324413</v>
      </c>
      <c r="Z717" s="78">
        <v>1507502</v>
      </c>
      <c r="AA717" s="78">
        <v>351530</v>
      </c>
      <c r="AB717" s="78">
        <v>2826858</v>
      </c>
      <c r="AC717" s="78">
        <v>100214082</v>
      </c>
      <c r="AD717" s="78">
        <v>247.92472385167989</v>
      </c>
      <c r="AE717" s="79"/>
      <c r="AF717" s="78">
        <v>9602759715.4449196</v>
      </c>
      <c r="AG717" s="78">
        <v>115314196.61280939</v>
      </c>
      <c r="AH717" s="78">
        <v>68195236.086758748</v>
      </c>
      <c r="AI717" s="78">
        <v>6628746259.5354643</v>
      </c>
      <c r="AJ717" s="78">
        <v>5562393075.4802427</v>
      </c>
      <c r="AK717" s="78">
        <v>0</v>
      </c>
      <c r="AL717" s="78">
        <v>0</v>
      </c>
      <c r="AM717" s="78">
        <v>384996779.02436954</v>
      </c>
      <c r="AN717" s="78">
        <v>0</v>
      </c>
      <c r="AO717" s="78">
        <v>0</v>
      </c>
      <c r="AP717" s="78">
        <v>22362405262.184563</v>
      </c>
      <c r="AQ717" s="79"/>
      <c r="AR717" s="78">
        <v>64401</v>
      </c>
      <c r="AS717" s="78">
        <v>18963</v>
      </c>
      <c r="AT717" s="78">
        <v>0</v>
      </c>
      <c r="AU717" s="78">
        <v>23</v>
      </c>
      <c r="AV717" s="78">
        <v>0</v>
      </c>
      <c r="AW717" s="78">
        <v>16</v>
      </c>
      <c r="AX717" s="78"/>
      <c r="AY717" s="79"/>
      <c r="AZ717" s="78">
        <v>288289.47100000043</v>
      </c>
      <c r="BA717" s="78">
        <v>1019418.63</v>
      </c>
      <c r="BB717" s="78">
        <v>0</v>
      </c>
      <c r="BC717" s="78">
        <v>8329.6</v>
      </c>
      <c r="BD717" s="78">
        <v>0</v>
      </c>
      <c r="BE717" s="78">
        <v>67685.819999999992</v>
      </c>
      <c r="BF717" s="78"/>
      <c r="BG717" s="79"/>
      <c r="BH717" s="78">
        <v>26.562000000000001</v>
      </c>
      <c r="BI717" s="78">
        <v>0</v>
      </c>
      <c r="BJ717" s="78">
        <v>29798.784</v>
      </c>
      <c r="BK717" s="78">
        <v>611.36199999999997</v>
      </c>
      <c r="BL717" s="78">
        <v>1298.80187</v>
      </c>
      <c r="BM717" s="78">
        <v>0</v>
      </c>
      <c r="BN717" s="79"/>
      <c r="BO717" s="78">
        <v>4</v>
      </c>
      <c r="BP717" s="78">
        <v>0</v>
      </c>
      <c r="BQ717" s="78">
        <v>206</v>
      </c>
      <c r="BR717" s="78">
        <v>5</v>
      </c>
      <c r="BS717" s="78">
        <v>124</v>
      </c>
      <c r="BT717" s="78">
        <v>0</v>
      </c>
      <c r="BU717"/>
      <c r="BV717" s="77">
        <v>28737.385999999999</v>
      </c>
      <c r="BW717" s="77">
        <v>381.459</v>
      </c>
      <c r="BX717" s="77">
        <v>1800.5309999999999</v>
      </c>
      <c r="BY717" s="77">
        <v>38.387</v>
      </c>
      <c r="BZ717" s="77">
        <v>300.17986999999999</v>
      </c>
      <c r="CA717" s="77">
        <v>123.73699999999999</v>
      </c>
      <c r="CB717" s="77">
        <v>270.13</v>
      </c>
      <c r="CC717" s="77">
        <v>68.7</v>
      </c>
      <c r="CD717" s="77">
        <v>15</v>
      </c>
    </row>
    <row r="718" spans="1:82">
      <c r="A718" s="77" t="s">
        <v>2275</v>
      </c>
      <c r="B718" s="77">
        <v>578</v>
      </c>
      <c r="C718" s="77">
        <v>17</v>
      </c>
      <c r="D718" s="77">
        <v>34</v>
      </c>
      <c r="E718" s="77">
        <v>2020</v>
      </c>
      <c r="F718" s="77" t="s">
        <v>160</v>
      </c>
      <c r="G718" s="77" t="s">
        <v>1623</v>
      </c>
      <c r="H718" s="77" t="s">
        <v>1624</v>
      </c>
      <c r="I718" s="158"/>
      <c r="J718" s="78">
        <v>25735.198285002956</v>
      </c>
      <c r="K718" s="78">
        <v>168.13890897952976</v>
      </c>
      <c r="L718" s="78">
        <v>299.85417183544445</v>
      </c>
      <c r="M718" s="78">
        <v>4575.1812673165286</v>
      </c>
      <c r="N718" s="78">
        <v>3882.077584619854</v>
      </c>
      <c r="O718" s="78">
        <v>2114.3912635872989</v>
      </c>
      <c r="P718" s="78">
        <v>1597.8066413102249</v>
      </c>
      <c r="Q718" s="78">
        <v>165.82567846282399</v>
      </c>
      <c r="R718" s="78">
        <v>546.99344877314638</v>
      </c>
      <c r="S718" s="78">
        <v>240.90354992891099</v>
      </c>
      <c r="T718" s="79"/>
      <c r="U718" s="78">
        <v>886985705</v>
      </c>
      <c r="V718" s="78">
        <v>87736</v>
      </c>
      <c r="W718" s="78">
        <v>12213</v>
      </c>
      <c r="X718" s="78">
        <v>1077390</v>
      </c>
      <c r="Y718" s="78">
        <v>1329862</v>
      </c>
      <c r="Z718" s="78">
        <v>1510887</v>
      </c>
      <c r="AA718" s="78">
        <v>352642</v>
      </c>
      <c r="AB718" s="78">
        <v>2812477</v>
      </c>
      <c r="AC718" s="78">
        <v>96965401</v>
      </c>
      <c r="AD718" s="78">
        <v>240.90354992891099</v>
      </c>
      <c r="AE718" s="79"/>
      <c r="AF718" s="78">
        <v>9292818949.1919498</v>
      </c>
      <c r="AG718" s="78">
        <v>116068012.33370809</v>
      </c>
      <c r="AH718" s="78">
        <v>105169687.20550761</v>
      </c>
      <c r="AI718" s="78">
        <v>6326875836.5303354</v>
      </c>
      <c r="AJ718" s="78">
        <v>6187940018.0731144</v>
      </c>
      <c r="AK718" s="78">
        <v>0</v>
      </c>
      <c r="AL718" s="78">
        <v>0</v>
      </c>
      <c r="AM718" s="78">
        <v>367059495.77119577</v>
      </c>
      <c r="AN718" s="78">
        <v>0</v>
      </c>
      <c r="AO718" s="78">
        <v>0</v>
      </c>
      <c r="AP718" s="78">
        <v>22395931999.105812</v>
      </c>
      <c r="AQ718" s="79"/>
      <c r="AR718" s="78">
        <v>68197</v>
      </c>
      <c r="AS718" s="78">
        <v>20057</v>
      </c>
      <c r="AT718" s="78">
        <v>0</v>
      </c>
      <c r="AU718" s="78">
        <v>26</v>
      </c>
      <c r="AV718" s="78">
        <v>0</v>
      </c>
      <c r="AW718" s="78">
        <v>16</v>
      </c>
      <c r="AX718" s="78"/>
      <c r="AY718" s="79"/>
      <c r="AZ718" s="78">
        <v>307730.24400000111</v>
      </c>
      <c r="BA718" s="78">
        <v>1208902.43</v>
      </c>
      <c r="BB718" s="78">
        <v>0</v>
      </c>
      <c r="BC718" s="78">
        <v>8742.6</v>
      </c>
      <c r="BD718" s="78">
        <v>0</v>
      </c>
      <c r="BE718" s="78">
        <v>67761.820000000007</v>
      </c>
      <c r="BF718" s="78"/>
      <c r="BG718" s="79"/>
      <c r="BH718" s="78">
        <v>26.023</v>
      </c>
      <c r="BI718" s="78">
        <v>0</v>
      </c>
      <c r="BJ718" s="78">
        <v>26738.097000000002</v>
      </c>
      <c r="BK718" s="78">
        <v>758.38099999999997</v>
      </c>
      <c r="BL718" s="78">
        <v>822.59100000000012</v>
      </c>
      <c r="BM718" s="78">
        <v>0</v>
      </c>
      <c r="BN718" s="79"/>
      <c r="BO718" s="78">
        <v>4</v>
      </c>
      <c r="BP718" s="78">
        <v>0</v>
      </c>
      <c r="BQ718" s="78">
        <v>200</v>
      </c>
      <c r="BR718" s="78">
        <v>5</v>
      </c>
      <c r="BS718" s="78">
        <v>117</v>
      </c>
      <c r="BT718" s="78">
        <v>0</v>
      </c>
      <c r="BU718"/>
      <c r="BV718" s="77">
        <v>25638.43</v>
      </c>
      <c r="BW718" s="77">
        <v>358.97699999999998</v>
      </c>
      <c r="BX718" s="77">
        <v>1509.1780000000001</v>
      </c>
      <c r="BY718" s="77">
        <v>39.887999999999998</v>
      </c>
      <c r="BZ718" s="77">
        <v>264.54199999999997</v>
      </c>
      <c r="CA718" s="77">
        <v>30.376999999999999</v>
      </c>
      <c r="CB718" s="77">
        <v>410</v>
      </c>
      <c r="CC718" s="77">
        <v>75.7</v>
      </c>
      <c r="CD718" s="77">
        <v>18</v>
      </c>
    </row>
    <row r="719" spans="1:82">
      <c r="A719" s="77" t="s">
        <v>2276</v>
      </c>
      <c r="B719" s="77">
        <v>578</v>
      </c>
      <c r="C719" s="77">
        <v>18</v>
      </c>
      <c r="D719" s="77">
        <v>34</v>
      </c>
      <c r="E719" s="77">
        <v>2021</v>
      </c>
      <c r="F719" s="77" t="s">
        <v>161</v>
      </c>
      <c r="G719" s="77" t="s">
        <v>1623</v>
      </c>
      <c r="H719" s="77" t="s">
        <v>1624</v>
      </c>
      <c r="I719" s="158"/>
      <c r="J719" s="78">
        <v>27160.70567911123</v>
      </c>
      <c r="K719" s="78">
        <v>184.40449927631281</v>
      </c>
      <c r="L719" s="78">
        <v>297.57991485232924</v>
      </c>
      <c r="M719" s="78">
        <v>4927.4126097889211</v>
      </c>
      <c r="N719" s="78">
        <v>3880.2779506755846</v>
      </c>
      <c r="O719" s="78">
        <v>2052.2037954542425</v>
      </c>
      <c r="P719" s="78">
        <v>1645.7223551288812</v>
      </c>
      <c r="Q719" s="78">
        <v>162.823367366833</v>
      </c>
      <c r="R719" s="78">
        <v>567.74196423971603</v>
      </c>
      <c r="S719" s="78">
        <v>251.10614664060381</v>
      </c>
      <c r="T719" s="79"/>
      <c r="U719" s="78">
        <v>994393538</v>
      </c>
      <c r="V719" s="78">
        <v>87736</v>
      </c>
      <c r="W719" s="78">
        <v>12213</v>
      </c>
      <c r="X719" s="78">
        <v>1077390</v>
      </c>
      <c r="Y719" s="78">
        <v>1328418</v>
      </c>
      <c r="Z719" s="78">
        <v>1509933</v>
      </c>
      <c r="AA719" s="78">
        <v>354177</v>
      </c>
      <c r="AB719" s="78">
        <v>2788687</v>
      </c>
      <c r="AC719" s="78">
        <v>97635984.999999985</v>
      </c>
      <c r="AD719" s="78">
        <v>251.10614664060381</v>
      </c>
      <c r="AE719" s="79"/>
      <c r="AF719" s="78">
        <v>9704047967.4715843</v>
      </c>
      <c r="AG719" s="78">
        <v>131329832.40613391</v>
      </c>
      <c r="AH719" s="78">
        <v>106978492.53813161</v>
      </c>
      <c r="AI719" s="78">
        <v>7026063016.4209881</v>
      </c>
      <c r="AJ719" s="78">
        <v>5885561876.5898094</v>
      </c>
      <c r="AK719" s="78">
        <v>0</v>
      </c>
      <c r="AL719" s="78">
        <v>0</v>
      </c>
      <c r="AM719" s="78">
        <v>366053897.49907857</v>
      </c>
      <c r="AN719" s="78">
        <v>0</v>
      </c>
      <c r="AO719" s="78">
        <v>0</v>
      </c>
      <c r="AP719" s="78">
        <v>23220035082.925724</v>
      </c>
      <c r="AQ719" s="79"/>
      <c r="AR719" s="78">
        <v>84170</v>
      </c>
      <c r="AS719" s="78">
        <v>20836</v>
      </c>
      <c r="AT719" s="78">
        <v>0</v>
      </c>
      <c r="AU719" s="78">
        <v>30</v>
      </c>
      <c r="AV719" s="78">
        <v>0</v>
      </c>
      <c r="AW719" s="78">
        <v>18</v>
      </c>
      <c r="AX719" s="78"/>
      <c r="AY719" s="79"/>
      <c r="AZ719" s="78">
        <v>375631.02799998177</v>
      </c>
      <c r="BA719" s="78">
        <v>1304526.9269999941</v>
      </c>
      <c r="BB719" s="78">
        <v>0</v>
      </c>
      <c r="BC719" s="78">
        <v>9616.6</v>
      </c>
      <c r="BD719" s="78">
        <v>0</v>
      </c>
      <c r="BE719" s="78">
        <v>182507.95</v>
      </c>
      <c r="BF719" s="78"/>
      <c r="BG719" s="79"/>
      <c r="BH719" s="78">
        <v>23.457999999999998</v>
      </c>
      <c r="BI719" s="78">
        <v>0</v>
      </c>
      <c r="BJ719" s="78">
        <v>32188.339</v>
      </c>
      <c r="BK719" s="78">
        <v>858.84</v>
      </c>
      <c r="BL719" s="78">
        <v>1104.8309999999999</v>
      </c>
      <c r="BM719" s="78">
        <v>0</v>
      </c>
      <c r="BN719" s="79"/>
      <c r="BO719" s="78">
        <v>4</v>
      </c>
      <c r="BP719" s="78">
        <v>0</v>
      </c>
      <c r="BQ719" s="78">
        <v>200</v>
      </c>
      <c r="BR719" s="78">
        <v>6</v>
      </c>
      <c r="BS719" s="78">
        <v>123</v>
      </c>
      <c r="BT719" s="78">
        <v>0</v>
      </c>
      <c r="BU719"/>
      <c r="BV719" s="77">
        <v>30610.039000000001</v>
      </c>
      <c r="BW719" s="77">
        <v>428.44799999999998</v>
      </c>
      <c r="BX719" s="77">
        <v>1992.3689999999999</v>
      </c>
      <c r="BY719" s="77">
        <v>50.152000000000001</v>
      </c>
      <c r="BZ719" s="77">
        <v>424.94499999999999</v>
      </c>
      <c r="CA719" s="77">
        <v>127.815</v>
      </c>
      <c r="CB719" s="77">
        <v>460</v>
      </c>
      <c r="CC719" s="77">
        <v>62.7</v>
      </c>
      <c r="CD719" s="77">
        <v>19</v>
      </c>
    </row>
    <row r="720" spans="1:82">
      <c r="A720" s="77" t="s">
        <v>2277</v>
      </c>
      <c r="B720" s="77">
        <v>578</v>
      </c>
      <c r="C720" s="77">
        <v>19</v>
      </c>
      <c r="D720" s="77">
        <v>34</v>
      </c>
      <c r="E720" s="77">
        <v>2022</v>
      </c>
      <c r="F720" s="77" t="s">
        <v>162</v>
      </c>
      <c r="G720" s="77" t="s">
        <v>1623</v>
      </c>
      <c r="H720" s="77" t="s">
        <v>1624</v>
      </c>
      <c r="I720" s="158"/>
      <c r="J720" s="78">
        <v>24091.401685967285</v>
      </c>
      <c r="K720" s="78">
        <v>178.78480431473443</v>
      </c>
      <c r="L720" s="78">
        <v>264.34134504855649</v>
      </c>
      <c r="M720" s="78">
        <v>4484.1766315484747</v>
      </c>
      <c r="N720" s="78">
        <v>4178.7971107955564</v>
      </c>
      <c r="O720" s="78">
        <v>2163.3481385478644</v>
      </c>
      <c r="P720" s="78">
        <v>1633.670516600358</v>
      </c>
      <c r="Q720" s="78">
        <v>163.10613965650532</v>
      </c>
      <c r="R720" s="78">
        <v>561.67037674892151</v>
      </c>
      <c r="S720" s="78">
        <v>234.86083491252396</v>
      </c>
      <c r="T720" s="79"/>
      <c r="U720" s="78">
        <v>1069225758</v>
      </c>
      <c r="V720" s="78">
        <v>87736</v>
      </c>
      <c r="W720" s="78">
        <v>12213</v>
      </c>
      <c r="X720" s="78">
        <v>1077390</v>
      </c>
      <c r="Y720" s="78">
        <v>1334658</v>
      </c>
      <c r="Z720" s="78">
        <v>1512295</v>
      </c>
      <c r="AA720" s="78">
        <v>356943</v>
      </c>
      <c r="AB720" s="78">
        <v>2770623</v>
      </c>
      <c r="AC720" s="78">
        <v>97804978.999999985</v>
      </c>
      <c r="AD720" s="78">
        <v>234.86083491252396</v>
      </c>
      <c r="AE720" s="79"/>
      <c r="AF720" s="78">
        <v>9717495394.5532875</v>
      </c>
      <c r="AG720" s="78">
        <v>133384267.73370071</v>
      </c>
      <c r="AH720" s="78">
        <v>104029291.1683771</v>
      </c>
      <c r="AI720" s="78">
        <v>6372241377.7492981</v>
      </c>
      <c r="AJ720" s="78">
        <v>6606476999.3440428</v>
      </c>
      <c r="AK720" s="78">
        <v>0</v>
      </c>
      <c r="AL720" s="78">
        <v>0</v>
      </c>
      <c r="AM720" s="78">
        <v>357763051.81212574</v>
      </c>
      <c r="AN720" s="78">
        <v>0</v>
      </c>
      <c r="AO720" s="78">
        <v>0</v>
      </c>
      <c r="AP720" s="78">
        <v>23291390382.360832</v>
      </c>
      <c r="AQ720" s="79"/>
      <c r="AR720" s="78">
        <v>89299</v>
      </c>
      <c r="AS720" s="78">
        <v>21322</v>
      </c>
      <c r="AT720" s="78">
        <v>0</v>
      </c>
      <c r="AU720" s="78">
        <v>31</v>
      </c>
      <c r="AV720" s="78">
        <v>0</v>
      </c>
      <c r="AW720" s="78">
        <v>20</v>
      </c>
      <c r="AX720" s="78"/>
      <c r="AY720" s="79"/>
      <c r="AZ720" s="78">
        <v>402709.75399997603</v>
      </c>
      <c r="BA720" s="78">
        <v>1425587.8269999966</v>
      </c>
      <c r="BB720" s="78">
        <v>0</v>
      </c>
      <c r="BC720" s="78">
        <v>9666.5</v>
      </c>
      <c r="BD720" s="78">
        <v>0</v>
      </c>
      <c r="BE720" s="78">
        <v>193104.94999999998</v>
      </c>
      <c r="BF720" s="78"/>
      <c r="BG720" s="79"/>
      <c r="BH720" s="78"/>
      <c r="BI720" s="78"/>
      <c r="BJ720" s="78"/>
      <c r="BK720" s="78"/>
      <c r="BL720" s="78"/>
      <c r="BM720" s="78"/>
      <c r="BN720" s="79"/>
      <c r="BO720" s="78"/>
      <c r="BP720" s="78"/>
      <c r="BQ720" s="78"/>
      <c r="BR720" s="78"/>
      <c r="BS720" s="78"/>
      <c r="BT720" s="78"/>
      <c r="BU720"/>
      <c r="BV720" s="77"/>
      <c r="BW720" s="77"/>
      <c r="BX720" s="77"/>
      <c r="BY720" s="77"/>
      <c r="BZ720" s="77"/>
      <c r="CA720" s="77"/>
      <c r="CB720" s="77"/>
      <c r="CC720" s="77"/>
      <c r="CD720" s="77"/>
    </row>
    <row r="721" spans="1:82">
      <c r="A721" s="77" t="s">
        <v>2559</v>
      </c>
      <c r="B721" s="77">
        <v>578</v>
      </c>
      <c r="C721" s="77">
        <v>20</v>
      </c>
      <c r="D721" s="77">
        <v>34</v>
      </c>
      <c r="E721" s="77">
        <v>2023</v>
      </c>
      <c r="F721" s="77" t="s">
        <v>2526</v>
      </c>
      <c r="G721" s="77" t="s">
        <v>1623</v>
      </c>
      <c r="H721" s="77" t="s">
        <v>1624</v>
      </c>
      <c r="I721" s="158"/>
      <c r="J721" s="78"/>
      <c r="K721" s="78"/>
      <c r="L721" s="78"/>
      <c r="M721" s="78"/>
      <c r="N721" s="78"/>
      <c r="O721" s="78"/>
      <c r="P721" s="78"/>
      <c r="Q721" s="78"/>
      <c r="R721" s="78"/>
      <c r="S721" s="78"/>
      <c r="T721" s="79"/>
      <c r="U721" s="78"/>
      <c r="V721" s="78"/>
      <c r="W721" s="78"/>
      <c r="X721" s="78"/>
      <c r="Y721" s="78"/>
      <c r="Z721" s="78"/>
      <c r="AA721" s="78"/>
      <c r="AB721" s="78"/>
      <c r="AC721" s="78"/>
      <c r="AD721" s="78"/>
      <c r="AE721" s="79"/>
      <c r="AF721" s="78"/>
      <c r="AG721" s="78"/>
      <c r="AH721" s="78"/>
      <c r="AI721" s="78"/>
      <c r="AJ721" s="78"/>
      <c r="AK721" s="78"/>
      <c r="AL721" s="78"/>
      <c r="AM721" s="78"/>
      <c r="AN721" s="78"/>
      <c r="AO721" s="78"/>
      <c r="AP721" s="78"/>
      <c r="AQ721" s="79"/>
      <c r="AR721" s="78">
        <v>94656</v>
      </c>
      <c r="AS721" s="78">
        <v>21506</v>
      </c>
      <c r="AT721" s="78">
        <v>0</v>
      </c>
      <c r="AU721" s="78">
        <v>32</v>
      </c>
      <c r="AV721" s="78">
        <v>0</v>
      </c>
      <c r="AW721" s="78">
        <v>22</v>
      </c>
      <c r="AX721" s="78"/>
      <c r="AY721" s="79"/>
      <c r="AZ721" s="78">
        <v>428328.1599999757</v>
      </c>
      <c r="BA721" s="78">
        <v>1447057.026999996</v>
      </c>
      <c r="BB721" s="78">
        <v>0</v>
      </c>
      <c r="BC721" s="78">
        <v>9716.4</v>
      </c>
      <c r="BD721" s="78">
        <v>0</v>
      </c>
      <c r="BE721" s="78">
        <v>241228.04099999997</v>
      </c>
      <c r="BF721" s="78"/>
      <c r="BG721" s="79"/>
      <c r="BH721" s="78"/>
      <c r="BI721" s="78"/>
      <c r="BJ721" s="78"/>
      <c r="BK721" s="78"/>
      <c r="BL721" s="78"/>
      <c r="BM721" s="78"/>
      <c r="BN721" s="79"/>
      <c r="BO721" s="78"/>
      <c r="BP721" s="78"/>
      <c r="BQ721" s="78"/>
      <c r="BR721" s="78"/>
      <c r="BS721" s="78"/>
      <c r="BT721" s="78"/>
      <c r="BU721"/>
      <c r="BV721" s="77"/>
      <c r="BW721" s="77"/>
      <c r="BX721" s="77"/>
      <c r="BY721" s="77"/>
      <c r="BZ721" s="77"/>
      <c r="CA721" s="77"/>
      <c r="CB721" s="77"/>
      <c r="CC721" s="77"/>
      <c r="CD721" s="77"/>
    </row>
    <row r="722" spans="1:82">
      <c r="A722" s="77" t="s">
        <v>2621</v>
      </c>
      <c r="B722" s="77">
        <v>578</v>
      </c>
      <c r="C722" s="77">
        <v>21</v>
      </c>
      <c r="D722" s="77">
        <v>34</v>
      </c>
      <c r="E722" s="77">
        <v>2024</v>
      </c>
      <c r="F722" s="77" t="s">
        <v>2588</v>
      </c>
      <c r="G722" s="77" t="s">
        <v>1623</v>
      </c>
      <c r="H722" s="77" t="s">
        <v>1624</v>
      </c>
      <c r="I722" s="158"/>
      <c r="J722" s="78"/>
      <c r="K722" s="78"/>
      <c r="L722" s="78"/>
      <c r="M722" s="78"/>
      <c r="N722" s="78"/>
      <c r="O722" s="78"/>
      <c r="P722" s="78"/>
      <c r="Q722" s="78"/>
      <c r="R722" s="78"/>
      <c r="S722" s="78"/>
      <c r="T722" s="79"/>
      <c r="U722" s="78"/>
      <c r="V722" s="78"/>
      <c r="W722" s="78"/>
      <c r="X722" s="78"/>
      <c r="Y722" s="78"/>
      <c r="Z722" s="78"/>
      <c r="AA722" s="78"/>
      <c r="AB722" s="78"/>
      <c r="AC722" s="78"/>
      <c r="AD722" s="78"/>
      <c r="AE722" s="79"/>
      <c r="AF722" s="78"/>
      <c r="AG722" s="78"/>
      <c r="AH722" s="78"/>
      <c r="AI722" s="78"/>
      <c r="AJ722" s="78"/>
      <c r="AK722" s="78"/>
      <c r="AL722" s="78"/>
      <c r="AM722" s="78"/>
      <c r="AN722" s="78"/>
      <c r="AO722" s="78"/>
      <c r="AP722" s="78"/>
      <c r="AQ722" s="79"/>
      <c r="AR722" s="78"/>
      <c r="AS722" s="78"/>
      <c r="AT722" s="78"/>
      <c r="AU722" s="78"/>
      <c r="AV722" s="78"/>
      <c r="AW722" s="78"/>
      <c r="AX722" s="78"/>
      <c r="AY722" s="79"/>
      <c r="AZ722" s="78"/>
      <c r="BA722" s="78"/>
      <c r="BB722" s="78"/>
      <c r="BC722" s="78"/>
      <c r="BD722" s="78"/>
      <c r="BE722" s="78"/>
      <c r="BF722" s="78"/>
      <c r="BG722" s="79"/>
      <c r="BH722" s="78"/>
      <c r="BI722" s="78"/>
      <c r="BJ722" s="78"/>
      <c r="BK722" s="78"/>
      <c r="BL722" s="78"/>
      <c r="BM722" s="78"/>
      <c r="BN722" s="79"/>
      <c r="BO722" s="78"/>
      <c r="BP722" s="78"/>
      <c r="BQ722" s="78"/>
      <c r="BR722" s="78"/>
      <c r="BS722" s="78"/>
      <c r="BT722" s="78"/>
      <c r="BU722"/>
      <c r="BV722" s="77"/>
      <c r="BW722" s="77"/>
      <c r="BX722" s="77"/>
      <c r="BY722" s="77"/>
      <c r="BZ722" s="77"/>
      <c r="CA722" s="77"/>
      <c r="CB722" s="77"/>
      <c r="CC722" s="77"/>
      <c r="CD722" s="77"/>
    </row>
    <row r="723" spans="1:82">
      <c r="A723" s="77" t="s">
        <v>2278</v>
      </c>
      <c r="B723" s="77">
        <v>579</v>
      </c>
      <c r="C723" s="77">
        <v>1</v>
      </c>
      <c r="D723" s="77">
        <v>35</v>
      </c>
      <c r="E723" s="77">
        <v>1990</v>
      </c>
      <c r="F723" s="77" t="s">
        <v>788</v>
      </c>
      <c r="G723" s="77" t="s">
        <v>1625</v>
      </c>
      <c r="H723" s="77" t="s">
        <v>1626</v>
      </c>
      <c r="I723" s="158"/>
      <c r="J723" s="78">
        <v>27612.79956015099</v>
      </c>
      <c r="K723" s="78">
        <v>433.6812513343346</v>
      </c>
      <c r="L723" s="78">
        <v>378.84439994095573</v>
      </c>
      <c r="M723" s="78">
        <v>1543.311954612059</v>
      </c>
      <c r="N723" s="78">
        <v>1975.7110484474581</v>
      </c>
      <c r="O723" s="78">
        <v>1129.3479059009071</v>
      </c>
      <c r="P723" s="78">
        <v>1377.2064335917389</v>
      </c>
      <c r="Q723" s="78">
        <v>96.856190537142794</v>
      </c>
      <c r="R723" s="78">
        <v>409.60175957859718</v>
      </c>
      <c r="S723" s="78">
        <v>94.851150000000018</v>
      </c>
      <c r="T723" s="79"/>
      <c r="U723" s="78">
        <v>496201467</v>
      </c>
      <c r="V723" s="78">
        <v>80366</v>
      </c>
      <c r="W723" s="78">
        <v>3473</v>
      </c>
      <c r="X723" s="78">
        <v>473847</v>
      </c>
      <c r="Y723" s="78">
        <v>536936</v>
      </c>
      <c r="Z723" s="78">
        <v>464514</v>
      </c>
      <c r="AA723" s="78">
        <v>334401</v>
      </c>
      <c r="AB723" s="78">
        <v>1572616</v>
      </c>
      <c r="AC723" s="78">
        <v>70943762</v>
      </c>
      <c r="AD723" s="78">
        <v>94.851150000000004</v>
      </c>
      <c r="AE723" s="79"/>
      <c r="AF723" s="78"/>
      <c r="AG723" s="78"/>
      <c r="AH723" s="78"/>
      <c r="AI723" s="78"/>
      <c r="AJ723" s="78"/>
      <c r="AK723" s="78"/>
      <c r="AL723" s="78"/>
      <c r="AM723" s="78"/>
      <c r="AN723" s="78"/>
      <c r="AO723" s="78"/>
      <c r="AP723" s="78"/>
      <c r="AQ723" s="79"/>
      <c r="AR723" s="78"/>
      <c r="AS723" s="78"/>
      <c r="AT723" s="78"/>
      <c r="AU723" s="78"/>
      <c r="AV723" s="78"/>
      <c r="AW723" s="78"/>
      <c r="AX723" s="78"/>
      <c r="AY723" s="79"/>
      <c r="AZ723" s="78"/>
      <c r="BA723" s="78"/>
      <c r="BB723" s="78"/>
      <c r="BC723" s="78"/>
      <c r="BD723" s="78"/>
      <c r="BE723" s="78"/>
      <c r="BF723" s="78"/>
      <c r="BG723" s="79"/>
      <c r="BH723" s="78" t="s">
        <v>789</v>
      </c>
      <c r="BI723" s="78" t="s">
        <v>789</v>
      </c>
      <c r="BJ723" s="78" t="s">
        <v>789</v>
      </c>
      <c r="BK723" s="78" t="s">
        <v>789</v>
      </c>
      <c r="BL723" s="78" t="s">
        <v>789</v>
      </c>
      <c r="BM723" s="78" t="s">
        <v>789</v>
      </c>
      <c r="BN723" s="79"/>
      <c r="BO723" s="78" t="s">
        <v>789</v>
      </c>
      <c r="BP723" s="78" t="s">
        <v>789</v>
      </c>
      <c r="BQ723" s="78" t="s">
        <v>789</v>
      </c>
      <c r="BR723" s="78" t="s">
        <v>789</v>
      </c>
      <c r="BS723" s="78" t="s">
        <v>789</v>
      </c>
      <c r="BT723" s="78" t="s">
        <v>789</v>
      </c>
      <c r="BU723"/>
      <c r="BV723" s="77"/>
      <c r="BW723" s="77"/>
      <c r="BX723" s="77"/>
      <c r="BY723" s="77"/>
      <c r="BZ723" s="77"/>
      <c r="CA723" s="77"/>
      <c r="CB723" s="77"/>
      <c r="CC723" s="77"/>
      <c r="CD723" s="77"/>
    </row>
    <row r="724" spans="1:82">
      <c r="A724" s="77" t="s">
        <v>2279</v>
      </c>
      <c r="B724" s="77">
        <v>580</v>
      </c>
      <c r="C724" s="77">
        <v>2</v>
      </c>
      <c r="D724" s="77">
        <v>35</v>
      </c>
      <c r="E724" s="77">
        <v>2005</v>
      </c>
      <c r="F724" s="77" t="s">
        <v>790</v>
      </c>
      <c r="G724" s="77" t="s">
        <v>1625</v>
      </c>
      <c r="H724" s="77" t="s">
        <v>1626</v>
      </c>
      <c r="I724" s="158"/>
      <c r="J724" s="78">
        <v>25168.092006896459</v>
      </c>
      <c r="K724" s="78">
        <v>314.60776062616208</v>
      </c>
      <c r="L724" s="78">
        <v>309.37788649886448</v>
      </c>
      <c r="M724" s="78">
        <v>2774.7565087504609</v>
      </c>
      <c r="N724" s="78">
        <v>3017.012982707497</v>
      </c>
      <c r="O724" s="78">
        <v>1644.2685198442191</v>
      </c>
      <c r="P724" s="78">
        <v>1301.4583451873209</v>
      </c>
      <c r="Q724" s="78">
        <v>88.312678922408693</v>
      </c>
      <c r="R724" s="78">
        <v>404.98016099996369</v>
      </c>
      <c r="S724" s="78">
        <v>127.44851251708</v>
      </c>
      <c r="T724" s="79"/>
      <c r="U724" s="78">
        <v>602480239</v>
      </c>
      <c r="V724" s="78">
        <v>63137</v>
      </c>
      <c r="W724" s="78">
        <v>3095</v>
      </c>
      <c r="X724" s="78">
        <v>397600</v>
      </c>
      <c r="Y724" s="78">
        <v>629841</v>
      </c>
      <c r="Z724" s="78">
        <v>782616</v>
      </c>
      <c r="AA724" s="78">
        <v>258808</v>
      </c>
      <c r="AB724" s="78">
        <v>1499002</v>
      </c>
      <c r="AC724" s="78">
        <v>71612356</v>
      </c>
      <c r="AD724" s="78">
        <v>127.44851251708</v>
      </c>
      <c r="AE724" s="79"/>
      <c r="AF724" s="78"/>
      <c r="AG724" s="78"/>
      <c r="AH724" s="78"/>
      <c r="AI724" s="78"/>
      <c r="AJ724" s="78"/>
      <c r="AK724" s="78"/>
      <c r="AL724" s="78"/>
      <c r="AM724" s="78"/>
      <c r="AN724" s="78"/>
      <c r="AO724" s="78"/>
      <c r="AP724" s="78"/>
      <c r="AQ724" s="79"/>
      <c r="AR724" s="78"/>
      <c r="AS724" s="78"/>
      <c r="AT724" s="78"/>
      <c r="AU724" s="78"/>
      <c r="AV724" s="78"/>
      <c r="AW724" s="78"/>
      <c r="AX724" s="78"/>
      <c r="AY724" s="79"/>
      <c r="AZ724" s="78"/>
      <c r="BA724" s="78"/>
      <c r="BB724" s="78"/>
      <c r="BC724" s="78"/>
      <c r="BD724" s="78"/>
      <c r="BE724" s="78"/>
      <c r="BF724" s="78"/>
      <c r="BG724" s="79"/>
      <c r="BH724" s="78" t="s">
        <v>789</v>
      </c>
      <c r="BI724" s="78" t="s">
        <v>789</v>
      </c>
      <c r="BJ724" s="78" t="s">
        <v>789</v>
      </c>
      <c r="BK724" s="78" t="s">
        <v>789</v>
      </c>
      <c r="BL724" s="78" t="s">
        <v>789</v>
      </c>
      <c r="BM724" s="78" t="s">
        <v>789</v>
      </c>
      <c r="BN724" s="79"/>
      <c r="BO724" s="78" t="s">
        <v>789</v>
      </c>
      <c r="BP724" s="78" t="s">
        <v>789</v>
      </c>
      <c r="BQ724" s="78" t="s">
        <v>789</v>
      </c>
      <c r="BR724" s="78" t="s">
        <v>789</v>
      </c>
      <c r="BS724" s="78" t="s">
        <v>789</v>
      </c>
      <c r="BT724" s="78" t="s">
        <v>789</v>
      </c>
      <c r="BU724"/>
      <c r="BV724" s="77"/>
      <c r="BW724" s="77"/>
      <c r="BX724" s="77"/>
      <c r="BY724" s="77"/>
      <c r="BZ724" s="77"/>
      <c r="CA724" s="77"/>
      <c r="CB724" s="77"/>
      <c r="CC724" s="77"/>
      <c r="CD724" s="77"/>
    </row>
    <row r="725" spans="1:82">
      <c r="A725" s="77" t="s">
        <v>2280</v>
      </c>
      <c r="B725" s="77">
        <v>581</v>
      </c>
      <c r="C725" s="77">
        <v>3</v>
      </c>
      <c r="D725" s="77">
        <v>35</v>
      </c>
      <c r="E725" s="77">
        <v>2006</v>
      </c>
      <c r="F725" s="77" t="s">
        <v>791</v>
      </c>
      <c r="G725" s="77" t="s">
        <v>1625</v>
      </c>
      <c r="H725" s="77" t="s">
        <v>1626</v>
      </c>
      <c r="I725" s="158"/>
      <c r="J725" s="78" t="s">
        <v>789</v>
      </c>
      <c r="K725" s="78" t="s">
        <v>789</v>
      </c>
      <c r="L725" s="78" t="s">
        <v>789</v>
      </c>
      <c r="M725" s="78" t="s">
        <v>789</v>
      </c>
      <c r="N725" s="78" t="s">
        <v>789</v>
      </c>
      <c r="O725" s="78" t="s">
        <v>789</v>
      </c>
      <c r="P725" s="78" t="s">
        <v>789</v>
      </c>
      <c r="Q725" s="78" t="s">
        <v>789</v>
      </c>
      <c r="R725" s="78" t="s">
        <v>789</v>
      </c>
      <c r="S725" s="78" t="s">
        <v>789</v>
      </c>
      <c r="T725" s="79"/>
      <c r="U725" s="78" t="s">
        <v>789</v>
      </c>
      <c r="V725" s="78" t="s">
        <v>789</v>
      </c>
      <c r="W725" s="78" t="s">
        <v>789</v>
      </c>
      <c r="X725" s="78" t="s">
        <v>789</v>
      </c>
      <c r="Y725" s="78" t="s">
        <v>789</v>
      </c>
      <c r="Z725" s="78" t="s">
        <v>789</v>
      </c>
      <c r="AA725" s="78" t="s">
        <v>789</v>
      </c>
      <c r="AB725" s="78" t="s">
        <v>789</v>
      </c>
      <c r="AC725" s="78" t="s">
        <v>789</v>
      </c>
      <c r="AD725" s="78" t="s">
        <v>789</v>
      </c>
      <c r="AE725" s="79"/>
      <c r="AF725" s="78" t="s">
        <v>789</v>
      </c>
      <c r="AG725" s="78" t="s">
        <v>789</v>
      </c>
      <c r="AH725" s="78" t="s">
        <v>789</v>
      </c>
      <c r="AI725" s="78" t="s">
        <v>789</v>
      </c>
      <c r="AJ725" s="78" t="s">
        <v>789</v>
      </c>
      <c r="AK725" s="78" t="s">
        <v>789</v>
      </c>
      <c r="AL725" s="78" t="s">
        <v>789</v>
      </c>
      <c r="AM725" s="78" t="s">
        <v>789</v>
      </c>
      <c r="AN725" s="78" t="s">
        <v>789</v>
      </c>
      <c r="AO725" s="78" t="s">
        <v>789</v>
      </c>
      <c r="AP725" s="78"/>
      <c r="AQ725" s="79"/>
      <c r="AR725" s="78" t="s">
        <v>789</v>
      </c>
      <c r="AS725" s="78" t="s">
        <v>789</v>
      </c>
      <c r="AT725" s="78" t="s">
        <v>789</v>
      </c>
      <c r="AU725" s="78" t="s">
        <v>789</v>
      </c>
      <c r="AV725" s="78" t="s">
        <v>789</v>
      </c>
      <c r="AW725" s="78" t="s">
        <v>789</v>
      </c>
      <c r="AX725" s="78" t="s">
        <v>789</v>
      </c>
      <c r="AY725" s="79"/>
      <c r="AZ725" s="78" t="s">
        <v>789</v>
      </c>
      <c r="BA725" s="78" t="s">
        <v>789</v>
      </c>
      <c r="BB725" s="78" t="s">
        <v>789</v>
      </c>
      <c r="BC725" s="78" t="s">
        <v>789</v>
      </c>
      <c r="BD725" s="78" t="s">
        <v>789</v>
      </c>
      <c r="BE725" s="78" t="s">
        <v>789</v>
      </c>
      <c r="BF725" s="78" t="s">
        <v>789</v>
      </c>
      <c r="BG725" s="79"/>
      <c r="BH725" s="78" t="s">
        <v>789</v>
      </c>
      <c r="BI725" s="78" t="s">
        <v>789</v>
      </c>
      <c r="BJ725" s="78" t="s">
        <v>789</v>
      </c>
      <c r="BK725" s="78" t="s">
        <v>789</v>
      </c>
      <c r="BL725" s="78" t="s">
        <v>789</v>
      </c>
      <c r="BM725" s="78" t="s">
        <v>789</v>
      </c>
      <c r="BN725" s="79"/>
      <c r="BO725" s="78" t="s">
        <v>789</v>
      </c>
      <c r="BP725" s="78" t="s">
        <v>789</v>
      </c>
      <c r="BQ725" s="78" t="s">
        <v>789</v>
      </c>
      <c r="BR725" s="78" t="s">
        <v>789</v>
      </c>
      <c r="BS725" s="78" t="s">
        <v>789</v>
      </c>
      <c r="BT725" s="78" t="s">
        <v>789</v>
      </c>
      <c r="BU725"/>
      <c r="BV725" s="77"/>
      <c r="BW725" s="77"/>
      <c r="BX725" s="77"/>
      <c r="BY725" s="77"/>
      <c r="BZ725" s="77"/>
      <c r="CA725" s="77"/>
      <c r="CB725" s="77"/>
      <c r="CC725" s="77"/>
      <c r="CD725" s="77"/>
    </row>
    <row r="726" spans="1:82">
      <c r="A726" s="77" t="s">
        <v>2281</v>
      </c>
      <c r="B726" s="77">
        <v>582</v>
      </c>
      <c r="C726" s="77">
        <v>4</v>
      </c>
      <c r="D726" s="77">
        <v>35</v>
      </c>
      <c r="E726" s="77">
        <v>2007</v>
      </c>
      <c r="F726" s="77" t="s">
        <v>792</v>
      </c>
      <c r="G726" s="77" t="s">
        <v>1625</v>
      </c>
      <c r="H726" s="77" t="s">
        <v>1626</v>
      </c>
      <c r="I726" s="158"/>
      <c r="J726" s="78">
        <v>24978.89784504598</v>
      </c>
      <c r="K726" s="78">
        <v>238.07845388337739</v>
      </c>
      <c r="L726" s="78">
        <v>326.52666909471651</v>
      </c>
      <c r="M726" s="78">
        <v>2956.4665083702348</v>
      </c>
      <c r="N726" s="78">
        <v>2808.3729627777452</v>
      </c>
      <c r="O726" s="78">
        <v>1591.169917385346</v>
      </c>
      <c r="P726" s="78">
        <v>1273.5103867366099</v>
      </c>
      <c r="Q726" s="78">
        <v>92.051413362018707</v>
      </c>
      <c r="R726" s="78">
        <v>390.60850699955688</v>
      </c>
      <c r="S726" s="78">
        <v>139.66033528456001</v>
      </c>
      <c r="T726" s="79"/>
      <c r="U726" s="78">
        <v>691639932</v>
      </c>
      <c r="V726" s="78">
        <v>60668</v>
      </c>
      <c r="W726" s="78">
        <v>3099</v>
      </c>
      <c r="X726" s="78">
        <v>477093</v>
      </c>
      <c r="Y726" s="78">
        <v>637020</v>
      </c>
      <c r="Z726" s="78">
        <v>787297</v>
      </c>
      <c r="AA726" s="78">
        <v>249390</v>
      </c>
      <c r="AB726" s="78">
        <v>1479840</v>
      </c>
      <c r="AC726" s="78">
        <v>71052852</v>
      </c>
      <c r="AD726" s="78">
        <v>139.66033528456001</v>
      </c>
      <c r="AE726" s="79"/>
      <c r="AF726" s="78"/>
      <c r="AG726" s="78"/>
      <c r="AH726" s="78"/>
      <c r="AI726" s="78"/>
      <c r="AJ726" s="78"/>
      <c r="AK726" s="78"/>
      <c r="AL726" s="78"/>
      <c r="AM726" s="78"/>
      <c r="AN726" s="78"/>
      <c r="AO726" s="78"/>
      <c r="AP726" s="78"/>
      <c r="AQ726" s="79"/>
      <c r="AR726" s="78"/>
      <c r="AS726" s="78"/>
      <c r="AT726" s="78"/>
      <c r="AU726" s="78"/>
      <c r="AV726" s="78"/>
      <c r="AW726" s="78"/>
      <c r="AX726" s="78"/>
      <c r="AY726" s="79"/>
      <c r="AZ726" s="78"/>
      <c r="BA726" s="78"/>
      <c r="BB726" s="78"/>
      <c r="BC726" s="78"/>
      <c r="BD726" s="78"/>
      <c r="BE726" s="78"/>
      <c r="BF726" s="78"/>
      <c r="BG726" s="79"/>
      <c r="BH726" s="78" t="s">
        <v>789</v>
      </c>
      <c r="BI726" s="78" t="s">
        <v>789</v>
      </c>
      <c r="BJ726" s="78" t="s">
        <v>789</v>
      </c>
      <c r="BK726" s="78" t="s">
        <v>789</v>
      </c>
      <c r="BL726" s="78" t="s">
        <v>789</v>
      </c>
      <c r="BM726" s="78" t="s">
        <v>789</v>
      </c>
      <c r="BN726" s="79"/>
      <c r="BO726" s="78" t="s">
        <v>789</v>
      </c>
      <c r="BP726" s="78" t="s">
        <v>789</v>
      </c>
      <c r="BQ726" s="78" t="s">
        <v>789</v>
      </c>
      <c r="BR726" s="78" t="s">
        <v>789</v>
      </c>
      <c r="BS726" s="78" t="s">
        <v>789</v>
      </c>
      <c r="BT726" s="78" t="s">
        <v>789</v>
      </c>
      <c r="BU726"/>
      <c r="BV726" s="77"/>
      <c r="BW726" s="77"/>
      <c r="BX726" s="77"/>
      <c r="BY726" s="77"/>
      <c r="BZ726" s="77"/>
      <c r="CA726" s="77"/>
      <c r="CB726" s="77"/>
      <c r="CC726" s="77"/>
      <c r="CD726" s="77"/>
    </row>
    <row r="727" spans="1:82">
      <c r="A727" s="77" t="s">
        <v>2282</v>
      </c>
      <c r="B727" s="77">
        <v>583</v>
      </c>
      <c r="C727" s="77">
        <v>5</v>
      </c>
      <c r="D727" s="77">
        <v>35</v>
      </c>
      <c r="E727" s="77">
        <v>2008</v>
      </c>
      <c r="F727" s="77" t="s">
        <v>793</v>
      </c>
      <c r="G727" s="77" t="s">
        <v>1625</v>
      </c>
      <c r="H727" s="77" t="s">
        <v>1626</v>
      </c>
      <c r="I727" s="158"/>
      <c r="J727" s="78">
        <v>23135.959782912269</v>
      </c>
      <c r="K727" s="78">
        <v>189.48614497962151</v>
      </c>
      <c r="L727" s="78">
        <v>264.84804733070098</v>
      </c>
      <c r="M727" s="78">
        <v>3050.164591184945</v>
      </c>
      <c r="N727" s="78">
        <v>2887.1770775224918</v>
      </c>
      <c r="O727" s="78">
        <v>1542.970406892726</v>
      </c>
      <c r="P727" s="78">
        <v>1232.212506953126</v>
      </c>
      <c r="Q727" s="78">
        <v>90.064637681096897</v>
      </c>
      <c r="R727" s="78">
        <v>402.91857479725519</v>
      </c>
      <c r="S727" s="78">
        <v>135.01452733247999</v>
      </c>
      <c r="T727" s="79"/>
      <c r="U727" s="78">
        <v>711830793</v>
      </c>
      <c r="V727" s="78">
        <v>60668</v>
      </c>
      <c r="W727" s="78">
        <v>3099</v>
      </c>
      <c r="X727" s="78">
        <v>477093</v>
      </c>
      <c r="Y727" s="78">
        <v>640299</v>
      </c>
      <c r="Z727" s="78">
        <v>790244</v>
      </c>
      <c r="AA727" s="78">
        <v>241578</v>
      </c>
      <c r="AB727" s="78">
        <v>1471715</v>
      </c>
      <c r="AC727" s="78">
        <v>76105775</v>
      </c>
      <c r="AD727" s="78">
        <v>135.01452733247999</v>
      </c>
      <c r="AE727" s="79"/>
      <c r="AF727" s="78"/>
      <c r="AG727" s="78"/>
      <c r="AH727" s="78"/>
      <c r="AI727" s="78"/>
      <c r="AJ727" s="78"/>
      <c r="AK727" s="78"/>
      <c r="AL727" s="78"/>
      <c r="AM727" s="78"/>
      <c r="AN727" s="78"/>
      <c r="AO727" s="78"/>
      <c r="AP727" s="78"/>
      <c r="AQ727" s="79"/>
      <c r="AR727" s="78"/>
      <c r="AS727" s="78"/>
      <c r="AT727" s="78"/>
      <c r="AU727" s="78"/>
      <c r="AV727" s="78"/>
      <c r="AW727" s="78"/>
      <c r="AX727" s="78"/>
      <c r="AY727" s="79"/>
      <c r="AZ727" s="78"/>
      <c r="BA727" s="78"/>
      <c r="BB727" s="78"/>
      <c r="BC727" s="78"/>
      <c r="BD727" s="78"/>
      <c r="BE727" s="78"/>
      <c r="BF727" s="78"/>
      <c r="BG727" s="79"/>
      <c r="BH727" s="78" t="s">
        <v>789</v>
      </c>
      <c r="BI727" s="78" t="s">
        <v>789</v>
      </c>
      <c r="BJ727" s="78" t="s">
        <v>789</v>
      </c>
      <c r="BK727" s="78" t="s">
        <v>789</v>
      </c>
      <c r="BL727" s="78" t="s">
        <v>789</v>
      </c>
      <c r="BM727" s="78" t="s">
        <v>789</v>
      </c>
      <c r="BN727" s="79"/>
      <c r="BO727" s="78" t="s">
        <v>789</v>
      </c>
      <c r="BP727" s="78" t="s">
        <v>789</v>
      </c>
      <c r="BQ727" s="78" t="s">
        <v>789</v>
      </c>
      <c r="BR727" s="78" t="s">
        <v>789</v>
      </c>
      <c r="BS727" s="78" t="s">
        <v>789</v>
      </c>
      <c r="BT727" s="78" t="s">
        <v>789</v>
      </c>
      <c r="BU727"/>
      <c r="BV727" s="77"/>
      <c r="BW727" s="77"/>
      <c r="BX727" s="77"/>
      <c r="BY727" s="77"/>
      <c r="BZ727" s="77"/>
      <c r="CA727" s="77"/>
      <c r="CB727" s="77"/>
      <c r="CC727" s="77"/>
      <c r="CD727" s="77"/>
    </row>
    <row r="728" spans="1:82">
      <c r="A728" s="77" t="s">
        <v>2283</v>
      </c>
      <c r="B728" s="77">
        <v>584</v>
      </c>
      <c r="C728" s="77">
        <v>6</v>
      </c>
      <c r="D728" s="77">
        <v>35</v>
      </c>
      <c r="E728" s="77">
        <v>2009</v>
      </c>
      <c r="F728" s="77" t="s">
        <v>177</v>
      </c>
      <c r="G728" s="77" t="s">
        <v>1625</v>
      </c>
      <c r="H728" s="77" t="s">
        <v>1626</v>
      </c>
      <c r="I728" s="158"/>
      <c r="J728" s="78">
        <v>22814.51527014203</v>
      </c>
      <c r="K728" s="78">
        <v>169.5213093803311</v>
      </c>
      <c r="L728" s="78">
        <v>302.7243580015359</v>
      </c>
      <c r="M728" s="78">
        <v>2957.3355838540451</v>
      </c>
      <c r="N728" s="78">
        <v>2532.5344771984828</v>
      </c>
      <c r="O728" s="78">
        <v>1573.1247831097751</v>
      </c>
      <c r="P728" s="78">
        <v>1170.404481469099</v>
      </c>
      <c r="Q728" s="78">
        <v>85.363364407602305</v>
      </c>
      <c r="R728" s="78">
        <v>332.01909744235633</v>
      </c>
      <c r="S728" s="78">
        <v>144.24762118576001</v>
      </c>
      <c r="T728" s="79"/>
      <c r="U728" s="78">
        <v>541290404</v>
      </c>
      <c r="V728" s="78">
        <v>55600</v>
      </c>
      <c r="W728" s="78">
        <v>5285</v>
      </c>
      <c r="X728" s="78">
        <v>506000</v>
      </c>
      <c r="Y728" s="78">
        <v>643004</v>
      </c>
      <c r="Z728" s="78">
        <v>795253</v>
      </c>
      <c r="AA728" s="78">
        <v>235567</v>
      </c>
      <c r="AB728" s="78">
        <v>1464275</v>
      </c>
      <c r="AC728" s="78">
        <v>61182377</v>
      </c>
      <c r="AD728" s="78">
        <v>144.24762118576001</v>
      </c>
      <c r="AE728" s="79"/>
      <c r="AF728" s="78"/>
      <c r="AG728" s="78"/>
      <c r="AH728" s="78"/>
      <c r="AI728" s="78"/>
      <c r="AJ728" s="78"/>
      <c r="AK728" s="78"/>
      <c r="AL728" s="78"/>
      <c r="AM728" s="78"/>
      <c r="AN728" s="78"/>
      <c r="AO728" s="78"/>
      <c r="AP728" s="78"/>
      <c r="AQ728" s="79"/>
      <c r="AR728" s="78"/>
      <c r="AS728" s="78"/>
      <c r="AT728" s="78"/>
      <c r="AU728" s="78"/>
      <c r="AV728" s="78"/>
      <c r="AW728" s="78"/>
      <c r="AX728" s="78"/>
      <c r="AY728" s="79"/>
      <c r="AZ728" s="78"/>
      <c r="BA728" s="78"/>
      <c r="BB728" s="78"/>
      <c r="BC728" s="78"/>
      <c r="BD728" s="78"/>
      <c r="BE728" s="78"/>
      <c r="BF728" s="78"/>
      <c r="BG728" s="79"/>
      <c r="BH728" s="78">
        <v>0</v>
      </c>
      <c r="BI728" s="78">
        <v>37.173999999999999</v>
      </c>
      <c r="BJ728" s="78">
        <v>29044.102999999999</v>
      </c>
      <c r="BK728" s="78">
        <v>2760.2939999999999</v>
      </c>
      <c r="BL728" s="78">
        <v>405.97800000000007</v>
      </c>
      <c r="BM728" s="78">
        <v>0</v>
      </c>
      <c r="BN728" s="79"/>
      <c r="BO728" s="78">
        <v>0</v>
      </c>
      <c r="BP728" s="78">
        <v>2</v>
      </c>
      <c r="BQ728" s="78">
        <v>164</v>
      </c>
      <c r="BR728" s="78">
        <v>15</v>
      </c>
      <c r="BS728" s="78">
        <v>44</v>
      </c>
      <c r="BT728" s="78">
        <v>0</v>
      </c>
      <c r="BU728"/>
      <c r="BV728" s="77">
        <v>24891.307000000001</v>
      </c>
      <c r="BW728" s="77">
        <v>511.87700000000001</v>
      </c>
      <c r="BX728" s="77">
        <v>6442.4639999999999</v>
      </c>
      <c r="BY728" s="77">
        <v>9.2859999999999996</v>
      </c>
      <c r="BZ728" s="77">
        <v>359.42899999999997</v>
      </c>
      <c r="CA728" s="77">
        <v>3.653</v>
      </c>
      <c r="CB728" s="77">
        <v>25.068999999999999</v>
      </c>
      <c r="CC728" s="77">
        <v>4.4640000000000004</v>
      </c>
      <c r="CD728" s="77">
        <v>0</v>
      </c>
    </row>
    <row r="729" spans="1:82">
      <c r="A729" s="77" t="s">
        <v>2284</v>
      </c>
      <c r="B729" s="77">
        <v>585</v>
      </c>
      <c r="C729" s="77">
        <v>7</v>
      </c>
      <c r="D729" s="77">
        <v>35</v>
      </c>
      <c r="E729" s="77">
        <v>2010</v>
      </c>
      <c r="F729" s="77" t="s">
        <v>178</v>
      </c>
      <c r="G729" s="1029" t="s">
        <v>1625</v>
      </c>
      <c r="H729" s="77" t="s">
        <v>1626</v>
      </c>
      <c r="I729" s="158"/>
      <c r="J729" s="78">
        <v>25147.350601416219</v>
      </c>
      <c r="K729" s="78">
        <v>210.7761841988748</v>
      </c>
      <c r="L729" s="78">
        <v>280.42822851699032</v>
      </c>
      <c r="M729" s="78">
        <v>3382.2745296331982</v>
      </c>
      <c r="N729" s="78">
        <v>3088.559690518437</v>
      </c>
      <c r="O729" s="78">
        <v>1572.161194196309</v>
      </c>
      <c r="P729" s="78">
        <v>1176.6517123060869</v>
      </c>
      <c r="Q729" s="78">
        <v>88.545092247958095</v>
      </c>
      <c r="R729" s="78">
        <v>346.68077751570581</v>
      </c>
      <c r="S729" s="78">
        <v>152.38818232785309</v>
      </c>
      <c r="T729" s="79"/>
      <c r="U729" s="78">
        <v>634874365</v>
      </c>
      <c r="V729" s="78">
        <v>55600</v>
      </c>
      <c r="W729" s="78">
        <v>5285</v>
      </c>
      <c r="X729" s="78">
        <v>506000</v>
      </c>
      <c r="Y729" s="78">
        <v>645165</v>
      </c>
      <c r="Z729" s="78">
        <v>798459</v>
      </c>
      <c r="AA729" s="78">
        <v>230910</v>
      </c>
      <c r="AB729" s="78">
        <v>1455401</v>
      </c>
      <c r="AC729" s="78">
        <v>60540367</v>
      </c>
      <c r="AD729" s="78">
        <v>152.388182327853</v>
      </c>
      <c r="AE729" s="79"/>
      <c r="AF729" s="78"/>
      <c r="AG729" s="78"/>
      <c r="AH729" s="78"/>
      <c r="AI729" s="78"/>
      <c r="AJ729" s="78"/>
      <c r="AK729" s="78"/>
      <c r="AL729" s="78"/>
      <c r="AM729" s="78"/>
      <c r="AN729" s="78"/>
      <c r="AO729" s="78"/>
      <c r="AP729" s="78"/>
      <c r="AQ729" s="79"/>
      <c r="AR729" s="78"/>
      <c r="AS729" s="78"/>
      <c r="AT729" s="78"/>
      <c r="AU729" s="78"/>
      <c r="AV729" s="78"/>
      <c r="AW729" s="78"/>
      <c r="AX729" s="78"/>
      <c r="AY729" s="79"/>
      <c r="AZ729" s="78"/>
      <c r="BA729" s="78"/>
      <c r="BB729" s="78"/>
      <c r="BC729" s="78"/>
      <c r="BD729" s="78"/>
      <c r="BE729" s="78"/>
      <c r="BF729" s="78"/>
      <c r="BG729" s="79"/>
      <c r="BH729" s="78">
        <v>0</v>
      </c>
      <c r="BI729" s="78">
        <v>38.445999999999998</v>
      </c>
      <c r="BJ729" s="78">
        <v>29948.942999999999</v>
      </c>
      <c r="BK729" s="78">
        <v>3406.1419999999998</v>
      </c>
      <c r="BL729" s="78">
        <v>361.12</v>
      </c>
      <c r="BM729" s="78">
        <v>0</v>
      </c>
      <c r="BN729" s="79"/>
      <c r="BO729" s="78">
        <v>0</v>
      </c>
      <c r="BP729" s="78">
        <v>2</v>
      </c>
      <c r="BQ729" s="78">
        <v>165</v>
      </c>
      <c r="BR729" s="78">
        <v>14</v>
      </c>
      <c r="BS729" s="78">
        <v>46</v>
      </c>
      <c r="BT729" s="78">
        <v>0</v>
      </c>
      <c r="BU729"/>
      <c r="BV729" s="77">
        <v>26169.404999999999</v>
      </c>
      <c r="BW729" s="77">
        <v>545.66600000000005</v>
      </c>
      <c r="BX729" s="77">
        <v>6567.5280000000002</v>
      </c>
      <c r="BY729" s="77">
        <v>10.779</v>
      </c>
      <c r="BZ729" s="77">
        <v>410.33499999999998</v>
      </c>
      <c r="CA729" s="77">
        <v>12.622</v>
      </c>
      <c r="CB729" s="77">
        <v>30.759</v>
      </c>
      <c r="CC729" s="77">
        <v>7.5570000000000004</v>
      </c>
      <c r="CD729" s="77">
        <v>0</v>
      </c>
    </row>
    <row r="730" spans="1:82">
      <c r="A730" s="77" t="s">
        <v>2285</v>
      </c>
      <c r="B730" s="77">
        <v>586</v>
      </c>
      <c r="C730" s="77">
        <v>8</v>
      </c>
      <c r="D730" s="77">
        <v>35</v>
      </c>
      <c r="E730" s="77">
        <v>2011</v>
      </c>
      <c r="F730" s="77" t="s">
        <v>179</v>
      </c>
      <c r="G730" s="1029" t="s">
        <v>1625</v>
      </c>
      <c r="H730" s="77" t="s">
        <v>1626</v>
      </c>
      <c r="I730" s="158"/>
      <c r="J730" s="78">
        <v>23583.089416704461</v>
      </c>
      <c r="K730" s="78">
        <v>280.04459536472672</v>
      </c>
      <c r="L730" s="78">
        <v>274.15300046140072</v>
      </c>
      <c r="M730" s="78">
        <v>3099.7101593138709</v>
      </c>
      <c r="N730" s="78">
        <v>2941.0871910325918</v>
      </c>
      <c r="O730" s="78">
        <v>1556.0532599954697</v>
      </c>
      <c r="P730" s="78">
        <v>1128.2632096812613</v>
      </c>
      <c r="Q730" s="78">
        <v>101.43901914704</v>
      </c>
      <c r="R730" s="78">
        <v>344.15332897151148</v>
      </c>
      <c r="S730" s="78">
        <v>134.4544576981032</v>
      </c>
      <c r="T730" s="79"/>
      <c r="U730" s="78">
        <v>626984207</v>
      </c>
      <c r="V730" s="78">
        <v>55600</v>
      </c>
      <c r="W730" s="78">
        <v>5285</v>
      </c>
      <c r="X730" s="78">
        <v>506000</v>
      </c>
      <c r="Y730" s="78">
        <v>646582</v>
      </c>
      <c r="Z730" s="78">
        <v>807447</v>
      </c>
      <c r="AA730" s="78">
        <v>228003</v>
      </c>
      <c r="AB730" s="78">
        <v>1445473</v>
      </c>
      <c r="AC730" s="78">
        <v>59999606</v>
      </c>
      <c r="AD730" s="78">
        <v>134.4544576981032</v>
      </c>
      <c r="AE730" s="79"/>
      <c r="AF730" s="78"/>
      <c r="AG730" s="78"/>
      <c r="AH730" s="78"/>
      <c r="AI730" s="78"/>
      <c r="AJ730" s="78"/>
      <c r="AK730" s="78"/>
      <c r="AL730" s="78"/>
      <c r="AM730" s="78"/>
      <c r="AN730" s="78"/>
      <c r="AO730" s="78"/>
      <c r="AP730" s="78"/>
      <c r="AQ730" s="79"/>
      <c r="AR730" s="78"/>
      <c r="AS730" s="78"/>
      <c r="AT730" s="78"/>
      <c r="AU730" s="78"/>
      <c r="AV730" s="78"/>
      <c r="AW730" s="78"/>
      <c r="AX730" s="78"/>
      <c r="AY730" s="79"/>
      <c r="AZ730" s="78"/>
      <c r="BA730" s="78"/>
      <c r="BB730" s="78"/>
      <c r="BC730" s="78"/>
      <c r="BD730" s="78"/>
      <c r="BE730" s="78"/>
      <c r="BF730" s="78"/>
      <c r="BG730" s="79"/>
      <c r="BH730" s="78">
        <v>0</v>
      </c>
      <c r="BI730" s="78">
        <v>41.093000000000004</v>
      </c>
      <c r="BJ730" s="78">
        <v>29556.984</v>
      </c>
      <c r="BK730" s="78">
        <v>3920.1990000000001</v>
      </c>
      <c r="BL730" s="78">
        <v>517.82199999999989</v>
      </c>
      <c r="BM730" s="78">
        <v>0</v>
      </c>
      <c r="BN730" s="79"/>
      <c r="BO730" s="78">
        <v>0</v>
      </c>
      <c r="BP730" s="78">
        <v>2</v>
      </c>
      <c r="BQ730" s="78">
        <v>167</v>
      </c>
      <c r="BR730" s="78">
        <v>15</v>
      </c>
      <c r="BS730" s="78">
        <v>49</v>
      </c>
      <c r="BT730" s="78">
        <v>0</v>
      </c>
      <c r="BU730"/>
      <c r="BV730" s="77">
        <v>26255.608</v>
      </c>
      <c r="BW730" s="77">
        <v>587.56899999999996</v>
      </c>
      <c r="BX730" s="77">
        <v>6747.8720000000003</v>
      </c>
      <c r="BY730" s="77">
        <v>11.49</v>
      </c>
      <c r="BZ730" s="77">
        <v>391.45600000000002</v>
      </c>
      <c r="CA730" s="77">
        <v>11.429</v>
      </c>
      <c r="CB730" s="77">
        <v>23.99</v>
      </c>
      <c r="CC730" s="77">
        <v>6.6840000000000002</v>
      </c>
      <c r="CD730" s="77">
        <v>0</v>
      </c>
    </row>
    <row r="731" spans="1:82">
      <c r="A731" s="77" t="s">
        <v>2286</v>
      </c>
      <c r="B731" s="77">
        <v>587</v>
      </c>
      <c r="C731" s="77">
        <v>9</v>
      </c>
      <c r="D731" s="77">
        <v>35</v>
      </c>
      <c r="E731" s="77">
        <v>2012</v>
      </c>
      <c r="F731" s="77" t="s">
        <v>180</v>
      </c>
      <c r="G731" s="77" t="s">
        <v>1625</v>
      </c>
      <c r="H731" s="77" t="s">
        <v>1626</v>
      </c>
      <c r="I731" s="158"/>
      <c r="J731" s="78">
        <v>22768.111347076359</v>
      </c>
      <c r="K731" s="78">
        <v>270.56245266292439</v>
      </c>
      <c r="L731" s="78">
        <v>268.25794814640477</v>
      </c>
      <c r="M731" s="78">
        <v>3117.8143236889809</v>
      </c>
      <c r="N731" s="78">
        <v>3171.900622962738</v>
      </c>
      <c r="O731" s="78">
        <v>1559.6375766038732</v>
      </c>
      <c r="P731" s="78">
        <v>1116.8462906148006</v>
      </c>
      <c r="Q731" s="78">
        <v>110.365924586289</v>
      </c>
      <c r="R731" s="78">
        <v>319.03085300012282</v>
      </c>
      <c r="S731" s="78">
        <v>134.72634514423879</v>
      </c>
      <c r="T731" s="79"/>
      <c r="U731" s="78">
        <v>608602059</v>
      </c>
      <c r="V731" s="78">
        <v>55600</v>
      </c>
      <c r="W731" s="78">
        <v>5285</v>
      </c>
      <c r="X731" s="78">
        <v>506000</v>
      </c>
      <c r="Y731" s="78">
        <v>654718</v>
      </c>
      <c r="Z731" s="78">
        <v>815726</v>
      </c>
      <c r="AA731" s="78">
        <v>224419</v>
      </c>
      <c r="AB731" s="78">
        <v>1447499</v>
      </c>
      <c r="AC731" s="78">
        <v>54179163</v>
      </c>
      <c r="AD731" s="78">
        <v>134.72634514423879</v>
      </c>
      <c r="AE731" s="79"/>
      <c r="AF731" s="78"/>
      <c r="AG731" s="78"/>
      <c r="AH731" s="78"/>
      <c r="AI731" s="78"/>
      <c r="AJ731" s="78"/>
      <c r="AK731" s="78"/>
      <c r="AL731" s="78"/>
      <c r="AM731" s="78"/>
      <c r="AN731" s="78"/>
      <c r="AO731" s="78"/>
      <c r="AP731" s="78"/>
      <c r="AQ731" s="79"/>
      <c r="AR731" s="78"/>
      <c r="AS731" s="78"/>
      <c r="AT731" s="78"/>
      <c r="AU731" s="78"/>
      <c r="AV731" s="78"/>
      <c r="AW731" s="78"/>
      <c r="AX731" s="78"/>
      <c r="AY731" s="79"/>
      <c r="AZ731" s="78"/>
      <c r="BA731" s="78"/>
      <c r="BB731" s="78"/>
      <c r="BC731" s="78"/>
      <c r="BD731" s="78"/>
      <c r="BE731" s="78"/>
      <c r="BF731" s="78"/>
      <c r="BG731" s="79"/>
      <c r="BH731" s="78">
        <v>0</v>
      </c>
      <c r="BI731" s="78">
        <v>39.915999999999997</v>
      </c>
      <c r="BJ731" s="78">
        <v>27188.84</v>
      </c>
      <c r="BK731" s="78">
        <v>3761.2049999999999</v>
      </c>
      <c r="BL731" s="78">
        <v>520.18999999999994</v>
      </c>
      <c r="BM731" s="78">
        <v>0</v>
      </c>
      <c r="BN731" s="79"/>
      <c r="BO731" s="78">
        <v>0</v>
      </c>
      <c r="BP731" s="78">
        <v>2</v>
      </c>
      <c r="BQ731" s="78">
        <v>161</v>
      </c>
      <c r="BR731" s="78">
        <v>14</v>
      </c>
      <c r="BS731" s="78">
        <v>52</v>
      </c>
      <c r="BT731" s="78">
        <v>0</v>
      </c>
      <c r="BU731"/>
      <c r="BV731" s="77">
        <v>23852.991999999998</v>
      </c>
      <c r="BW731" s="77">
        <v>399.75799999999998</v>
      </c>
      <c r="BX731" s="77">
        <v>6808.62</v>
      </c>
      <c r="BY731" s="77">
        <v>10.064</v>
      </c>
      <c r="BZ731" s="77">
        <v>403.45</v>
      </c>
      <c r="CA731" s="77">
        <v>8.1760000000000002</v>
      </c>
      <c r="CB731" s="77">
        <v>18.315999999999999</v>
      </c>
      <c r="CC731" s="77">
        <v>8.7750000000000004</v>
      </c>
      <c r="CD731" s="77">
        <v>0</v>
      </c>
    </row>
    <row r="732" spans="1:82">
      <c r="A732" s="77" t="s">
        <v>2287</v>
      </c>
      <c r="B732" s="77">
        <v>588</v>
      </c>
      <c r="C732" s="77">
        <v>10</v>
      </c>
      <c r="D732" s="77">
        <v>35</v>
      </c>
      <c r="E732" s="77">
        <v>2013</v>
      </c>
      <c r="F732" s="77" t="s">
        <v>181</v>
      </c>
      <c r="G732" s="77" t="s">
        <v>1625</v>
      </c>
      <c r="H732" s="77" t="s">
        <v>1626</v>
      </c>
      <c r="I732" s="158"/>
      <c r="J732" s="78">
        <v>22734.044466489671</v>
      </c>
      <c r="K732" s="78">
        <v>178.76219360086901</v>
      </c>
      <c r="L732" s="78">
        <v>265.23093148950528</v>
      </c>
      <c r="M732" s="78">
        <v>3014.6617714935169</v>
      </c>
      <c r="N732" s="78">
        <v>3274.4241768008719</v>
      </c>
      <c r="O732" s="78">
        <v>1507.7708676874277</v>
      </c>
      <c r="P732" s="78">
        <v>1107.9717174310099</v>
      </c>
      <c r="Q732" s="78">
        <v>111.63440556501</v>
      </c>
      <c r="R732" s="78">
        <v>336.4180139654332</v>
      </c>
      <c r="S732" s="78">
        <v>140.74865359524199</v>
      </c>
      <c r="T732" s="79"/>
      <c r="U732" s="78">
        <v>679792201</v>
      </c>
      <c r="V732" s="78">
        <v>55600</v>
      </c>
      <c r="W732" s="78">
        <v>5285</v>
      </c>
      <c r="X732" s="78">
        <v>506000</v>
      </c>
      <c r="Y732" s="78">
        <v>656773</v>
      </c>
      <c r="Z732" s="78">
        <v>823808</v>
      </c>
      <c r="AA732" s="78">
        <v>221800</v>
      </c>
      <c r="AB732" s="78">
        <v>1443146</v>
      </c>
      <c r="AC732" s="78">
        <v>55768623</v>
      </c>
      <c r="AD732" s="78">
        <v>140.74865359524199</v>
      </c>
      <c r="AE732" s="79"/>
      <c r="AF732" s="78"/>
      <c r="AG732" s="78"/>
      <c r="AH732" s="78"/>
      <c r="AI732" s="78"/>
      <c r="AJ732" s="78"/>
      <c r="AK732" s="78"/>
      <c r="AL732" s="78"/>
      <c r="AM732" s="78"/>
      <c r="AN732" s="78"/>
      <c r="AO732" s="78"/>
      <c r="AP732" s="78"/>
      <c r="AQ732" s="79"/>
      <c r="AR732" s="78"/>
      <c r="AS732" s="78"/>
      <c r="AT732" s="78"/>
      <c r="AU732" s="78"/>
      <c r="AV732" s="78"/>
      <c r="AW732" s="78"/>
      <c r="AX732" s="78"/>
      <c r="AY732" s="79"/>
      <c r="AZ732" s="78"/>
      <c r="BA732" s="78"/>
      <c r="BB732" s="78"/>
      <c r="BC732" s="78"/>
      <c r="BD732" s="78"/>
      <c r="BE732" s="78"/>
      <c r="BF732" s="78"/>
      <c r="BG732" s="79"/>
      <c r="BH732" s="78">
        <v>0</v>
      </c>
      <c r="BI732" s="78">
        <v>43.87</v>
      </c>
      <c r="BJ732" s="78">
        <v>27781.594000000001</v>
      </c>
      <c r="BK732" s="78">
        <v>3681.7440000000001</v>
      </c>
      <c r="BL732" s="78">
        <v>521.57100000000003</v>
      </c>
      <c r="BM732" s="78">
        <v>0</v>
      </c>
      <c r="BN732" s="79"/>
      <c r="BO732" s="78">
        <v>0</v>
      </c>
      <c r="BP732" s="78">
        <v>2</v>
      </c>
      <c r="BQ732" s="78">
        <v>160</v>
      </c>
      <c r="BR732" s="78">
        <v>14</v>
      </c>
      <c r="BS732" s="78">
        <v>50</v>
      </c>
      <c r="BT732" s="78">
        <v>0</v>
      </c>
      <c r="BU732"/>
      <c r="BV732" s="77">
        <v>23977.091</v>
      </c>
      <c r="BW732" s="77">
        <v>611.89099999999996</v>
      </c>
      <c r="BX732" s="77">
        <v>7007.15</v>
      </c>
      <c r="BY732" s="77">
        <v>7.7649999999999997</v>
      </c>
      <c r="BZ732" s="77">
        <v>400.36900000000003</v>
      </c>
      <c r="CA732" s="77">
        <v>3.956</v>
      </c>
      <c r="CB732" s="77">
        <v>12.646000000000001</v>
      </c>
      <c r="CC732" s="77">
        <v>7.9109999999999996</v>
      </c>
      <c r="CD732" s="77">
        <v>0</v>
      </c>
    </row>
    <row r="733" spans="1:82">
      <c r="A733" s="77" t="s">
        <v>2288</v>
      </c>
      <c r="B733" s="77">
        <v>589</v>
      </c>
      <c r="C733" s="77">
        <v>11</v>
      </c>
      <c r="D733" s="77">
        <v>35</v>
      </c>
      <c r="E733" s="77">
        <v>2014</v>
      </c>
      <c r="F733" s="77" t="s">
        <v>182</v>
      </c>
      <c r="G733" s="77" t="s">
        <v>1625</v>
      </c>
      <c r="H733" s="77" t="s">
        <v>1626</v>
      </c>
      <c r="I733" s="158"/>
      <c r="J733" s="78">
        <v>22433.89816058426</v>
      </c>
      <c r="K733" s="78">
        <v>150.6329587217283</v>
      </c>
      <c r="L733" s="78">
        <v>224.12552060212431</v>
      </c>
      <c r="M733" s="78">
        <v>2898.4698883222591</v>
      </c>
      <c r="N733" s="78">
        <v>3131.6156578656442</v>
      </c>
      <c r="O733" s="78">
        <v>1442.6550740364721</v>
      </c>
      <c r="P733" s="78">
        <v>1103.6780844234183</v>
      </c>
      <c r="Q733" s="78">
        <v>106.24519552925899</v>
      </c>
      <c r="R733" s="78">
        <v>317.5318530743283</v>
      </c>
      <c r="S733" s="78">
        <v>135.074574286559</v>
      </c>
      <c r="T733" s="79"/>
      <c r="U733" s="78">
        <v>651955085</v>
      </c>
      <c r="V733" s="78">
        <v>47111</v>
      </c>
      <c r="W733" s="78">
        <v>5357</v>
      </c>
      <c r="X733" s="78">
        <v>490784</v>
      </c>
      <c r="Y733" s="78">
        <v>657547</v>
      </c>
      <c r="Z733" s="78">
        <v>830182</v>
      </c>
      <c r="AA733" s="78">
        <v>219798</v>
      </c>
      <c r="AB733" s="78">
        <v>1431540</v>
      </c>
      <c r="AC733" s="78">
        <v>52803343</v>
      </c>
      <c r="AD733" s="78">
        <v>135.074574286559</v>
      </c>
      <c r="AE733" s="79"/>
      <c r="AF733" s="78"/>
      <c r="AG733" s="78"/>
      <c r="AH733" s="78"/>
      <c r="AI733" s="78"/>
      <c r="AJ733" s="78"/>
      <c r="AK733" s="78"/>
      <c r="AL733" s="78"/>
      <c r="AM733" s="78"/>
      <c r="AN733" s="78"/>
      <c r="AO733" s="78"/>
      <c r="AP733" s="78"/>
      <c r="AQ733" s="79"/>
      <c r="AR733" s="78">
        <v>30089</v>
      </c>
      <c r="AS733" s="78">
        <v>4398</v>
      </c>
      <c r="AT733" s="78">
        <v>8</v>
      </c>
      <c r="AU733" s="78">
        <v>2</v>
      </c>
      <c r="AV733" s="78">
        <v>0</v>
      </c>
      <c r="AW733" s="78">
        <v>10</v>
      </c>
      <c r="AX733" s="78"/>
      <c r="AY733" s="79"/>
      <c r="AZ733" s="78">
        <v>125617.905</v>
      </c>
      <c r="BA733" s="78">
        <v>269260.90500000003</v>
      </c>
      <c r="BB733" s="78">
        <v>113450</v>
      </c>
      <c r="BC733" s="78">
        <v>602</v>
      </c>
      <c r="BD733" s="78">
        <v>0</v>
      </c>
      <c r="BE733" s="78">
        <v>77150.5</v>
      </c>
      <c r="BF733" s="78"/>
      <c r="BG733" s="79"/>
      <c r="BH733" s="78">
        <v>0</v>
      </c>
      <c r="BI733" s="78">
        <v>43.31</v>
      </c>
      <c r="BJ733" s="78">
        <v>28797.803</v>
      </c>
      <c r="BK733" s="78">
        <v>2916.6619999999998</v>
      </c>
      <c r="BL733" s="78">
        <v>553.26300000000003</v>
      </c>
      <c r="BM733" s="78">
        <v>0</v>
      </c>
      <c r="BN733" s="79"/>
      <c r="BO733" s="78">
        <v>0</v>
      </c>
      <c r="BP733" s="78">
        <v>2</v>
      </c>
      <c r="BQ733" s="78">
        <v>155</v>
      </c>
      <c r="BR733" s="78">
        <v>13</v>
      </c>
      <c r="BS733" s="78">
        <v>54</v>
      </c>
      <c r="BT733" s="78">
        <v>0</v>
      </c>
      <c r="BU733"/>
      <c r="BV733" s="77">
        <v>24283.953000000001</v>
      </c>
      <c r="BW733" s="77">
        <v>629.91300000000001</v>
      </c>
      <c r="BX733" s="77">
        <v>6977.0950000000003</v>
      </c>
      <c r="BY733" s="77">
        <v>11.667</v>
      </c>
      <c r="BZ733" s="77">
        <v>388.572</v>
      </c>
      <c r="CA733" s="77">
        <v>5.0039999999999996</v>
      </c>
      <c r="CB733" s="77">
        <v>11.122999999999999</v>
      </c>
      <c r="CC733" s="77">
        <v>3.7109999999999999</v>
      </c>
      <c r="CD733" s="77">
        <v>0</v>
      </c>
    </row>
    <row r="734" spans="1:82">
      <c r="A734" s="77" t="s">
        <v>2289</v>
      </c>
      <c r="B734" s="77">
        <v>590</v>
      </c>
      <c r="C734" s="77">
        <v>12</v>
      </c>
      <c r="D734" s="77">
        <v>35</v>
      </c>
      <c r="E734" s="77">
        <v>2015</v>
      </c>
      <c r="F734" s="77" t="s">
        <v>183</v>
      </c>
      <c r="G734" s="77" t="s">
        <v>1625</v>
      </c>
      <c r="H734" s="77" t="s">
        <v>1626</v>
      </c>
      <c r="I734" s="158"/>
      <c r="J734" s="78">
        <v>22101.732541756872</v>
      </c>
      <c r="K734" s="78">
        <v>142.17927307699131</v>
      </c>
      <c r="L734" s="78">
        <v>224.58869605066761</v>
      </c>
      <c r="M734" s="78">
        <v>2928.0911542913168</v>
      </c>
      <c r="N734" s="78">
        <v>2790.6113233690148</v>
      </c>
      <c r="O734" s="78">
        <v>1432.6917725792889</v>
      </c>
      <c r="P734" s="78">
        <v>1092.5596978668959</v>
      </c>
      <c r="Q734" s="78">
        <v>103.152859904327</v>
      </c>
      <c r="R734" s="78">
        <v>317.29836976518601</v>
      </c>
      <c r="S734" s="78">
        <v>149.05575986763159</v>
      </c>
      <c r="T734" s="79"/>
      <c r="U734" s="78">
        <v>629924742</v>
      </c>
      <c r="V734" s="78">
        <v>47111</v>
      </c>
      <c r="W734" s="78">
        <v>5357</v>
      </c>
      <c r="X734" s="78">
        <v>490784</v>
      </c>
      <c r="Y734" s="78">
        <v>658456</v>
      </c>
      <c r="Z734" s="78">
        <v>832383</v>
      </c>
      <c r="AA734" s="78">
        <v>217412</v>
      </c>
      <c r="AB734" s="78">
        <v>1419781</v>
      </c>
      <c r="AC734" s="78">
        <v>54236979</v>
      </c>
      <c r="AD734" s="78">
        <v>149.05575986763159</v>
      </c>
      <c r="AE734" s="79"/>
      <c r="AF734" s="78">
        <v>6456361102.0142927</v>
      </c>
      <c r="AG734" s="78">
        <v>93801101.107667595</v>
      </c>
      <c r="AH734" s="78">
        <v>33275796.94647111</v>
      </c>
      <c r="AI734" s="78">
        <v>3025794476.7058368</v>
      </c>
      <c r="AJ734" s="78">
        <v>3575703483.8431549</v>
      </c>
      <c r="AK734" s="78"/>
      <c r="AL734" s="78"/>
      <c r="AM734" s="78">
        <v>194575030.2927053</v>
      </c>
      <c r="AN734" s="78"/>
      <c r="AO734" s="78"/>
      <c r="AP734" s="78">
        <v>13379510990.91013</v>
      </c>
      <c r="AQ734" s="79"/>
      <c r="AR734" s="78">
        <v>32480</v>
      </c>
      <c r="AS734" s="78">
        <v>6437</v>
      </c>
      <c r="AT734" s="78">
        <v>8</v>
      </c>
      <c r="AU734" s="78">
        <v>3</v>
      </c>
      <c r="AV734" s="78">
        <v>0</v>
      </c>
      <c r="AW734" s="78">
        <v>10</v>
      </c>
      <c r="AX734" s="78"/>
      <c r="AY734" s="79"/>
      <c r="AZ734" s="78">
        <v>137280.63099999999</v>
      </c>
      <c r="BA734" s="78">
        <v>415379.90500000003</v>
      </c>
      <c r="BB734" s="78">
        <v>113450</v>
      </c>
      <c r="BC734" s="78">
        <v>605.70000000000005</v>
      </c>
      <c r="BD734" s="78">
        <v>0</v>
      </c>
      <c r="BE734" s="78">
        <v>77150.5</v>
      </c>
      <c r="BF734" s="78"/>
      <c r="BG734" s="79"/>
      <c r="BH734" s="78">
        <v>0</v>
      </c>
      <c r="BI734" s="78">
        <v>41.500999999999998</v>
      </c>
      <c r="BJ734" s="78">
        <v>29713.115000000002</v>
      </c>
      <c r="BK734" s="78">
        <v>2823.723</v>
      </c>
      <c r="BL734" s="78">
        <v>362.68899999999996</v>
      </c>
      <c r="BM734" s="78">
        <v>0</v>
      </c>
      <c r="BN734" s="79"/>
      <c r="BO734" s="78">
        <v>0</v>
      </c>
      <c r="BP734" s="78">
        <v>2</v>
      </c>
      <c r="BQ734" s="78">
        <v>155</v>
      </c>
      <c r="BR734" s="78">
        <v>13</v>
      </c>
      <c r="BS734" s="78">
        <v>46</v>
      </c>
      <c r="BT734" s="78">
        <v>0</v>
      </c>
      <c r="BU734"/>
      <c r="BV734" s="77">
        <v>24695.3</v>
      </c>
      <c r="BW734" s="77">
        <v>638.08600000000001</v>
      </c>
      <c r="BX734" s="77">
        <v>6859.2460000000001</v>
      </c>
      <c r="BY734" s="77">
        <v>12.875</v>
      </c>
      <c r="BZ734" s="77">
        <v>396.62700000000001</v>
      </c>
      <c r="CA734" s="77">
        <v>5.3</v>
      </c>
      <c r="CB734" s="77">
        <v>6.7939999999999996</v>
      </c>
      <c r="CC734" s="77">
        <v>0</v>
      </c>
      <c r="CD734" s="77">
        <v>326.8</v>
      </c>
    </row>
    <row r="735" spans="1:82">
      <c r="A735" s="77" t="s">
        <v>2290</v>
      </c>
      <c r="B735" s="77">
        <v>591</v>
      </c>
      <c r="C735" s="77">
        <v>13</v>
      </c>
      <c r="D735" s="77">
        <v>35</v>
      </c>
      <c r="E735" s="77">
        <v>2016</v>
      </c>
      <c r="F735" s="77" t="s">
        <v>156</v>
      </c>
      <c r="G735" s="77" t="s">
        <v>1625</v>
      </c>
      <c r="H735" s="77" t="s">
        <v>1626</v>
      </c>
      <c r="I735" s="158"/>
      <c r="J735" s="78">
        <v>21885.28757759988</v>
      </c>
      <c r="K735" s="78">
        <v>134.86939282794688</v>
      </c>
      <c r="L735" s="78">
        <v>250.14371688678671</v>
      </c>
      <c r="M735" s="78">
        <v>2577.9843696785101</v>
      </c>
      <c r="N735" s="78">
        <v>2661.2968532322739</v>
      </c>
      <c r="O735" s="78">
        <v>1420.9915845422231</v>
      </c>
      <c r="P735" s="78">
        <v>1059.8038631450602</v>
      </c>
      <c r="Q735" s="78">
        <v>99.491426847015518</v>
      </c>
      <c r="R735" s="78">
        <v>303.12933543553282</v>
      </c>
      <c r="S735" s="78">
        <v>155.81553859643998</v>
      </c>
      <c r="T735" s="79"/>
      <c r="U735" s="78">
        <v>560899992</v>
      </c>
      <c r="V735" s="78">
        <v>47111</v>
      </c>
      <c r="W735" s="78">
        <v>5357</v>
      </c>
      <c r="X735" s="78">
        <v>490784</v>
      </c>
      <c r="Y735" s="78">
        <v>659804</v>
      </c>
      <c r="Z735" s="78">
        <v>835734</v>
      </c>
      <c r="AA735" s="78">
        <v>218124</v>
      </c>
      <c r="AB735" s="78">
        <v>1408588</v>
      </c>
      <c r="AC735" s="78">
        <v>51771506.644823842</v>
      </c>
      <c r="AD735" s="78">
        <v>155.81553859644001</v>
      </c>
      <c r="AE735" s="79"/>
      <c r="AF735" s="78">
        <v>6518555709.5758982</v>
      </c>
      <c r="AG735" s="78">
        <v>87207286.018892363</v>
      </c>
      <c r="AH735" s="78">
        <v>31871900.614784449</v>
      </c>
      <c r="AI735" s="78">
        <v>3019337127.6263189</v>
      </c>
      <c r="AJ735" s="78">
        <v>3339697936.8650331</v>
      </c>
      <c r="AK735" s="78"/>
      <c r="AL735" s="78"/>
      <c r="AM735" s="78">
        <v>193191050.57106861</v>
      </c>
      <c r="AN735" s="78"/>
      <c r="AO735" s="78"/>
      <c r="AP735" s="78">
        <v>13189861011.271996</v>
      </c>
      <c r="AQ735" s="79"/>
      <c r="AR735" s="78">
        <v>34901</v>
      </c>
      <c r="AS735" s="78">
        <v>7604</v>
      </c>
      <c r="AT735" s="78">
        <v>8</v>
      </c>
      <c r="AU735" s="78">
        <v>4</v>
      </c>
      <c r="AV735" s="78">
        <v>0</v>
      </c>
      <c r="AW735" s="78">
        <v>11</v>
      </c>
      <c r="AX735" s="78"/>
      <c r="AY735" s="79"/>
      <c r="AZ735" s="78">
        <v>149491.91500000001</v>
      </c>
      <c r="BA735" s="78">
        <v>561409.30500000005</v>
      </c>
      <c r="BB735" s="78">
        <v>113450</v>
      </c>
      <c r="BC735" s="78">
        <v>735.7</v>
      </c>
      <c r="BD735" s="78">
        <v>0</v>
      </c>
      <c r="BE735" s="78">
        <v>77199.5</v>
      </c>
      <c r="BF735" s="78"/>
      <c r="BG735" s="79"/>
      <c r="BH735" s="78">
        <v>0</v>
      </c>
      <c r="BI735" s="78">
        <v>41.96</v>
      </c>
      <c r="BJ735" s="78">
        <v>29778.678</v>
      </c>
      <c r="BK735" s="78">
        <v>2981.55</v>
      </c>
      <c r="BL735" s="78">
        <v>420.71600000000001</v>
      </c>
      <c r="BM735" s="78">
        <v>0</v>
      </c>
      <c r="BN735" s="79"/>
      <c r="BO735" s="78">
        <v>0</v>
      </c>
      <c r="BP735" s="78">
        <v>2</v>
      </c>
      <c r="BQ735" s="78">
        <v>153</v>
      </c>
      <c r="BR735" s="78">
        <v>13</v>
      </c>
      <c r="BS735" s="78">
        <v>46</v>
      </c>
      <c r="BT735" s="78">
        <v>0</v>
      </c>
      <c r="BU735"/>
      <c r="BV735" s="77">
        <v>24954.749</v>
      </c>
      <c r="BW735" s="77">
        <v>697.45799999999997</v>
      </c>
      <c r="BX735" s="77">
        <v>6888.9440000000004</v>
      </c>
      <c r="BY735" s="77">
        <v>13.122</v>
      </c>
      <c r="BZ735" s="77">
        <v>410.47699999999998</v>
      </c>
      <c r="CA735" s="77">
        <v>6.1</v>
      </c>
      <c r="CB735" s="77">
        <v>6.3529999999999998</v>
      </c>
      <c r="CC735" s="77">
        <v>3.181</v>
      </c>
      <c r="CD735" s="77">
        <v>242.52</v>
      </c>
    </row>
    <row r="736" spans="1:82">
      <c r="A736" s="77" t="s">
        <v>2291</v>
      </c>
      <c r="B736" s="77">
        <v>592</v>
      </c>
      <c r="C736" s="77">
        <v>14</v>
      </c>
      <c r="D736" s="77">
        <v>35</v>
      </c>
      <c r="E736" s="77">
        <v>2017</v>
      </c>
      <c r="F736" s="77" t="s">
        <v>157</v>
      </c>
      <c r="G736" s="77" t="s">
        <v>1625</v>
      </c>
      <c r="H736" s="77" t="s">
        <v>1626</v>
      </c>
      <c r="I736" s="158"/>
      <c r="J736" s="78">
        <v>22133.193551917211</v>
      </c>
      <c r="K736" s="78">
        <v>152.49221128839793</v>
      </c>
      <c r="L736" s="78">
        <v>229.57762110675222</v>
      </c>
      <c r="M736" s="78">
        <v>2502.8686320352294</v>
      </c>
      <c r="N736" s="78">
        <v>2689.1305475387981</v>
      </c>
      <c r="O736" s="78">
        <v>1401.1795875710995</v>
      </c>
      <c r="P736" s="78">
        <v>1043.0241215715532</v>
      </c>
      <c r="Q736" s="78">
        <v>95.364085050189104</v>
      </c>
      <c r="R736" s="78">
        <v>313.24570985385787</v>
      </c>
      <c r="S736" s="78">
        <v>151.04690756159005</v>
      </c>
      <c r="T736" s="79"/>
      <c r="U736" s="78">
        <v>610974770</v>
      </c>
      <c r="V736" s="78">
        <v>47111</v>
      </c>
      <c r="W736" s="78">
        <v>5357</v>
      </c>
      <c r="X736" s="78">
        <v>490784</v>
      </c>
      <c r="Y736" s="78">
        <v>660004</v>
      </c>
      <c r="Z736" s="78">
        <v>837752</v>
      </c>
      <c r="AA736" s="78">
        <v>216039</v>
      </c>
      <c r="AB736" s="78">
        <v>1396197</v>
      </c>
      <c r="AC736" s="78">
        <v>54560820.999999993</v>
      </c>
      <c r="AD736" s="78">
        <v>151.04690756158999</v>
      </c>
      <c r="AE736" s="79"/>
      <c r="AF736" s="78">
        <v>6585301790.0054569</v>
      </c>
      <c r="AG736" s="78">
        <v>109218147.8709314</v>
      </c>
      <c r="AH736" s="78">
        <v>38514863.286840267</v>
      </c>
      <c r="AI736" s="78">
        <v>3098666911.1579852</v>
      </c>
      <c r="AJ736" s="78">
        <v>3473356152.0143132</v>
      </c>
      <c r="AK736" s="78"/>
      <c r="AL736" s="78"/>
      <c r="AM736" s="78">
        <v>191791228.79268759</v>
      </c>
      <c r="AN736" s="78"/>
      <c r="AO736" s="78"/>
      <c r="AP736" s="78">
        <v>13496849093.128216</v>
      </c>
      <c r="AQ736" s="79"/>
      <c r="AR736" s="78">
        <v>37008</v>
      </c>
      <c r="AS736" s="78">
        <v>8485</v>
      </c>
      <c r="AT736" s="78">
        <v>10</v>
      </c>
      <c r="AU736" s="78">
        <v>7</v>
      </c>
      <c r="AV736" s="78">
        <v>0</v>
      </c>
      <c r="AW736" s="78">
        <v>10</v>
      </c>
      <c r="AX736" s="78"/>
      <c r="AY736" s="79"/>
      <c r="AZ736" s="78">
        <v>159964.88800000001</v>
      </c>
      <c r="BA736" s="78">
        <v>648685.60499999986</v>
      </c>
      <c r="BB736" s="78">
        <v>113488.5</v>
      </c>
      <c r="BC736" s="78">
        <v>1099.3</v>
      </c>
      <c r="BD736" s="78">
        <v>0</v>
      </c>
      <c r="BE736" s="78">
        <v>76306.5</v>
      </c>
      <c r="BF736" s="78"/>
      <c r="BG736" s="79"/>
      <c r="BH736" s="78">
        <v>0</v>
      </c>
      <c r="BI736" s="78">
        <v>41.165999999999997</v>
      </c>
      <c r="BJ736" s="78">
        <v>30406.703000000001</v>
      </c>
      <c r="BK736" s="78">
        <v>2961.297</v>
      </c>
      <c r="BL736" s="78">
        <v>408.27800000000002</v>
      </c>
      <c r="BM736" s="78">
        <v>0</v>
      </c>
      <c r="BN736" s="79"/>
      <c r="BO736" s="78">
        <v>0</v>
      </c>
      <c r="BP736" s="78">
        <v>2</v>
      </c>
      <c r="BQ736" s="78">
        <v>155</v>
      </c>
      <c r="BR736" s="78">
        <v>13</v>
      </c>
      <c r="BS736" s="78">
        <v>47</v>
      </c>
      <c r="BT736" s="78">
        <v>0</v>
      </c>
      <c r="BU736"/>
      <c r="BV736" s="77">
        <v>25390.146000000001</v>
      </c>
      <c r="BW736" s="77">
        <v>692.87099999999998</v>
      </c>
      <c r="BX736" s="77">
        <v>7123.652</v>
      </c>
      <c r="BY736" s="77">
        <v>11.856</v>
      </c>
      <c r="BZ736" s="77">
        <v>392.21</v>
      </c>
      <c r="CA736" s="77">
        <v>0</v>
      </c>
      <c r="CB736" s="77">
        <v>6.2469999999999999</v>
      </c>
      <c r="CC736" s="77">
        <v>3.694</v>
      </c>
      <c r="CD736" s="77">
        <v>196.768</v>
      </c>
    </row>
    <row r="737" spans="1:82">
      <c r="A737" s="77" t="s">
        <v>2292</v>
      </c>
      <c r="B737" s="77">
        <v>593</v>
      </c>
      <c r="C737" s="77">
        <v>15</v>
      </c>
      <c r="D737" s="77">
        <v>35</v>
      </c>
      <c r="E737" s="77">
        <v>2018</v>
      </c>
      <c r="F737" s="77" t="s">
        <v>184</v>
      </c>
      <c r="G737" s="77" t="s">
        <v>1625</v>
      </c>
      <c r="H737" s="77" t="s">
        <v>1626</v>
      </c>
      <c r="I737" s="158"/>
      <c r="J737" s="78">
        <v>21668.05963617218</v>
      </c>
      <c r="K737" s="78">
        <v>127.37092753329063</v>
      </c>
      <c r="L737" s="78">
        <v>209.02138737377334</v>
      </c>
      <c r="M737" s="78">
        <v>2223.9953656549937</v>
      </c>
      <c r="N737" s="78">
        <v>2465.3741391256049</v>
      </c>
      <c r="O737" s="78">
        <v>1375.1827058127085</v>
      </c>
      <c r="P737" s="78">
        <v>1028.2871365080459</v>
      </c>
      <c r="Q737" s="78">
        <v>87.660699650652504</v>
      </c>
      <c r="R737" s="78">
        <v>306.26490868551525</v>
      </c>
      <c r="S737" s="78">
        <v>137.26052215817003</v>
      </c>
      <c r="T737" s="79"/>
      <c r="U737" s="78">
        <v>670116304</v>
      </c>
      <c r="V737" s="78">
        <v>47111</v>
      </c>
      <c r="W737" s="78">
        <v>5357</v>
      </c>
      <c r="X737" s="78">
        <v>490784</v>
      </c>
      <c r="Y737" s="78">
        <v>660368</v>
      </c>
      <c r="Z737" s="78">
        <v>837952</v>
      </c>
      <c r="AA737" s="78">
        <v>215128</v>
      </c>
      <c r="AB737" s="78">
        <v>1383079</v>
      </c>
      <c r="AC737" s="78">
        <v>53135845.999999993</v>
      </c>
      <c r="AD737" s="78">
        <v>137.26052215817001</v>
      </c>
      <c r="AE737" s="79"/>
      <c r="AF737" s="78">
        <v>6740798746.6870136</v>
      </c>
      <c r="AG737" s="78">
        <v>82263814.082002908</v>
      </c>
      <c r="AH737" s="78">
        <v>35817657.886054449</v>
      </c>
      <c r="AI737" s="78">
        <v>2814373308.6405578</v>
      </c>
      <c r="AJ737" s="78">
        <v>3419055591.0340538</v>
      </c>
      <c r="AK737" s="78"/>
      <c r="AL737" s="78"/>
      <c r="AM737" s="78">
        <v>190382360.55195659</v>
      </c>
      <c r="AN737" s="78"/>
      <c r="AO737" s="78"/>
      <c r="AP737" s="78">
        <v>13282691478.881639</v>
      </c>
      <c r="AQ737" s="79"/>
      <c r="AR737" s="78">
        <v>40539</v>
      </c>
      <c r="AS737" s="78">
        <v>9498</v>
      </c>
      <c r="AT737" s="78">
        <v>11</v>
      </c>
      <c r="AU737" s="78">
        <v>10</v>
      </c>
      <c r="AV737" s="78">
        <v>0</v>
      </c>
      <c r="AW737" s="78">
        <v>11</v>
      </c>
      <c r="AX737" s="78"/>
      <c r="AY737" s="79"/>
      <c r="AZ737" s="78">
        <v>176479.73299999919</v>
      </c>
      <c r="BA737" s="78">
        <v>758481.05</v>
      </c>
      <c r="BB737" s="78">
        <v>114989</v>
      </c>
      <c r="BC737" s="78">
        <v>1244</v>
      </c>
      <c r="BD737" s="78">
        <v>0</v>
      </c>
      <c r="BE737" s="78">
        <v>125446.03899999999</v>
      </c>
      <c r="BF737" s="78"/>
      <c r="BG737" s="79"/>
      <c r="BH737" s="78">
        <v>0</v>
      </c>
      <c r="BI737" s="78">
        <v>41.38</v>
      </c>
      <c r="BJ737" s="78">
        <v>29831.398000000001</v>
      </c>
      <c r="BK737" s="78">
        <v>3102.9949999999999</v>
      </c>
      <c r="BL737" s="78">
        <v>386.71299999999997</v>
      </c>
      <c r="BM737" s="78">
        <v>0</v>
      </c>
      <c r="BN737" s="79"/>
      <c r="BO737" s="78">
        <v>0</v>
      </c>
      <c r="BP737" s="78">
        <v>2</v>
      </c>
      <c r="BQ737" s="78">
        <v>157</v>
      </c>
      <c r="BR737" s="78">
        <v>13</v>
      </c>
      <c r="BS737" s="78">
        <v>46</v>
      </c>
      <c r="BT737" s="78">
        <v>0</v>
      </c>
      <c r="BU737"/>
      <c r="BV737" s="77">
        <v>25234.097000000002</v>
      </c>
      <c r="BW737" s="77">
        <v>778.97500000000002</v>
      </c>
      <c r="BX737" s="77">
        <v>6890.4359999999997</v>
      </c>
      <c r="BY737" s="77">
        <v>13.382</v>
      </c>
      <c r="BZ737" s="77">
        <v>386.22500000000002</v>
      </c>
      <c r="CA737" s="77">
        <v>9.4570000000000007</v>
      </c>
      <c r="CB737" s="77">
        <v>0</v>
      </c>
      <c r="CC737" s="77">
        <v>4.6769999999999996</v>
      </c>
      <c r="CD737" s="77">
        <v>45.237000000000002</v>
      </c>
    </row>
    <row r="738" spans="1:82">
      <c r="A738" s="77" t="s">
        <v>2293</v>
      </c>
      <c r="B738" s="77">
        <v>594</v>
      </c>
      <c r="C738" s="77">
        <v>16</v>
      </c>
      <c r="D738" s="77">
        <v>35</v>
      </c>
      <c r="E738" s="77">
        <v>2019</v>
      </c>
      <c r="F738" s="77" t="s">
        <v>159</v>
      </c>
      <c r="G738" s="77" t="s">
        <v>1625</v>
      </c>
      <c r="H738" s="77" t="s">
        <v>1626</v>
      </c>
      <c r="I738" s="158"/>
      <c r="J738" s="78">
        <v>19407.162959998113</v>
      </c>
      <c r="K738" s="78">
        <v>128.71651074298424</v>
      </c>
      <c r="L738" s="78">
        <v>209.15544108258177</v>
      </c>
      <c r="M738" s="78">
        <v>2005.6589949147767</v>
      </c>
      <c r="N738" s="78">
        <v>1975.9007899103005</v>
      </c>
      <c r="O738" s="78">
        <v>1336.5502106373297</v>
      </c>
      <c r="P738" s="78">
        <v>1016.4363210861628</v>
      </c>
      <c r="Q738" s="78">
        <v>84.535718969338703</v>
      </c>
      <c r="R738" s="78">
        <v>309.84741600331569</v>
      </c>
      <c r="S738" s="78">
        <v>153.11805357861996</v>
      </c>
      <c r="T738" s="79"/>
      <c r="U738" s="78">
        <v>655347881</v>
      </c>
      <c r="V738" s="78">
        <v>47111</v>
      </c>
      <c r="W738" s="78">
        <v>5357</v>
      </c>
      <c r="X738" s="78">
        <v>490784</v>
      </c>
      <c r="Y738" s="78">
        <v>660790</v>
      </c>
      <c r="Z738" s="78">
        <v>836770</v>
      </c>
      <c r="AA738" s="78">
        <v>211057</v>
      </c>
      <c r="AB738" s="78">
        <v>1369882</v>
      </c>
      <c r="AC738" s="78">
        <v>54637880</v>
      </c>
      <c r="AD738" s="78">
        <v>153.11805357861991</v>
      </c>
      <c r="AE738" s="79"/>
      <c r="AF738" s="78">
        <v>6437945484.3948278</v>
      </c>
      <c r="AG738" s="78">
        <v>100328010.2928896</v>
      </c>
      <c r="AH738" s="78">
        <v>38918503.812857047</v>
      </c>
      <c r="AI738" s="78">
        <v>2815528457.0946012</v>
      </c>
      <c r="AJ738" s="78">
        <v>3054321113.8163629</v>
      </c>
      <c r="AK738" s="78">
        <v>0</v>
      </c>
      <c r="AL738" s="78">
        <v>0</v>
      </c>
      <c r="AM738" s="78">
        <v>186567615.93382525</v>
      </c>
      <c r="AN738" s="78">
        <v>0</v>
      </c>
      <c r="AO738" s="78">
        <v>0</v>
      </c>
      <c r="AP738" s="78">
        <v>12633609185.345362</v>
      </c>
      <c r="AQ738" s="79"/>
      <c r="AR738" s="78">
        <v>41942</v>
      </c>
      <c r="AS738" s="78">
        <v>10393</v>
      </c>
      <c r="AT738" s="78">
        <v>12</v>
      </c>
      <c r="AU738" s="78">
        <v>10</v>
      </c>
      <c r="AV738" s="78">
        <v>0</v>
      </c>
      <c r="AW738" s="78">
        <v>15</v>
      </c>
      <c r="AX738" s="78"/>
      <c r="AY738" s="79"/>
      <c r="AZ738" s="78">
        <v>184503.39699999971</v>
      </c>
      <c r="BA738" s="78">
        <v>838015.90500000014</v>
      </c>
      <c r="BB738" s="78">
        <v>118988.5</v>
      </c>
      <c r="BC738" s="78">
        <v>1244.0999999999999</v>
      </c>
      <c r="BD738" s="78">
        <v>0</v>
      </c>
      <c r="BE738" s="78">
        <v>198767.003</v>
      </c>
      <c r="BF738" s="78"/>
      <c r="BG738" s="79"/>
      <c r="BH738" s="78">
        <v>0</v>
      </c>
      <c r="BI738" s="78">
        <v>39.783000000000001</v>
      </c>
      <c r="BJ738" s="78">
        <v>29084.550999999999</v>
      </c>
      <c r="BK738" s="78">
        <v>2795.79</v>
      </c>
      <c r="BL738" s="78">
        <v>382.61799999999999</v>
      </c>
      <c r="BM738" s="78">
        <v>0</v>
      </c>
      <c r="BN738" s="79"/>
      <c r="BO738" s="78">
        <v>0</v>
      </c>
      <c r="BP738" s="78">
        <v>2</v>
      </c>
      <c r="BQ738" s="78">
        <v>156</v>
      </c>
      <c r="BR738" s="78">
        <v>14</v>
      </c>
      <c r="BS738" s="78">
        <v>43</v>
      </c>
      <c r="BT738" s="78">
        <v>0</v>
      </c>
      <c r="BU738"/>
      <c r="BV738" s="77">
        <v>23887.71</v>
      </c>
      <c r="BW738" s="77">
        <v>811.73</v>
      </c>
      <c r="BX738" s="77">
        <v>7144.5479999999998</v>
      </c>
      <c r="BY738" s="77">
        <v>10.706</v>
      </c>
      <c r="BZ738" s="77">
        <v>410.767</v>
      </c>
      <c r="CA738" s="77">
        <v>16.754000000000001</v>
      </c>
      <c r="CB738" s="77">
        <v>0</v>
      </c>
      <c r="CC738" s="77">
        <v>4.8739999999999997</v>
      </c>
      <c r="CD738" s="77">
        <v>15.653</v>
      </c>
    </row>
    <row r="739" spans="1:82">
      <c r="A739" s="77" t="s">
        <v>2294</v>
      </c>
      <c r="B739" s="77">
        <v>595</v>
      </c>
      <c r="C739" s="77">
        <v>17</v>
      </c>
      <c r="D739" s="77">
        <v>35</v>
      </c>
      <c r="E739" s="77">
        <v>2020</v>
      </c>
      <c r="F739" s="77" t="s">
        <v>160</v>
      </c>
      <c r="G739" s="77" t="s">
        <v>1625</v>
      </c>
      <c r="H739" s="77" t="s">
        <v>1626</v>
      </c>
      <c r="I739" s="158"/>
      <c r="J739" s="78">
        <v>17680.3076092708</v>
      </c>
      <c r="K739" s="78">
        <v>133.20802340770163</v>
      </c>
      <c r="L739" s="78">
        <v>261.3579585378456</v>
      </c>
      <c r="M739" s="78">
        <v>1799.0088013828572</v>
      </c>
      <c r="N739" s="78">
        <v>2143.8359793711211</v>
      </c>
      <c r="O739" s="78">
        <v>1170.2946365140333</v>
      </c>
      <c r="P739" s="78">
        <v>954.75473665532729</v>
      </c>
      <c r="Q739" s="78">
        <v>79.959231273104805</v>
      </c>
      <c r="R739" s="78">
        <v>288.11755087942117</v>
      </c>
      <c r="S739" s="78">
        <v>138.872909510862</v>
      </c>
      <c r="T739" s="79"/>
      <c r="U739" s="78">
        <v>561694006</v>
      </c>
      <c r="V739" s="78">
        <v>44474</v>
      </c>
      <c r="W739" s="78">
        <v>7050</v>
      </c>
      <c r="X739" s="78">
        <v>479179</v>
      </c>
      <c r="Y739" s="78">
        <v>660853</v>
      </c>
      <c r="Z739" s="78">
        <v>836261</v>
      </c>
      <c r="AA739" s="78">
        <v>210718</v>
      </c>
      <c r="AB739" s="78">
        <v>1356144</v>
      </c>
      <c r="AC739" s="78">
        <v>51074530.999999985</v>
      </c>
      <c r="AD739" s="78">
        <v>138.872909510862</v>
      </c>
      <c r="AE739" s="79"/>
      <c r="AF739" s="78">
        <v>6020160333.6257057</v>
      </c>
      <c r="AG739" s="78">
        <v>102641430.97572801</v>
      </c>
      <c r="AH739" s="78">
        <v>50520691.166388467</v>
      </c>
      <c r="AI739" s="78">
        <v>2610061175.0020413</v>
      </c>
      <c r="AJ739" s="78">
        <v>3471788491.6684899</v>
      </c>
      <c r="AK739" s="78">
        <v>0</v>
      </c>
      <c r="AL739" s="78">
        <v>0</v>
      </c>
      <c r="AM739" s="78">
        <v>176991859.07409465</v>
      </c>
      <c r="AN739" s="78">
        <v>0</v>
      </c>
      <c r="AO739" s="78">
        <v>0</v>
      </c>
      <c r="AP739" s="78">
        <v>12432163981.512447</v>
      </c>
      <c r="AQ739" s="79"/>
      <c r="AR739" s="78">
        <v>44155</v>
      </c>
      <c r="AS739" s="78">
        <v>11071</v>
      </c>
      <c r="AT739" s="78">
        <v>12</v>
      </c>
      <c r="AU739" s="78">
        <v>15</v>
      </c>
      <c r="AV739" s="78">
        <v>0</v>
      </c>
      <c r="AW739" s="78">
        <v>18</v>
      </c>
      <c r="AX739" s="78"/>
      <c r="AY739" s="79"/>
      <c r="AZ739" s="78">
        <v>196075.35799999969</v>
      </c>
      <c r="BA739" s="78">
        <v>952592.29499999934</v>
      </c>
      <c r="BB739" s="78">
        <v>118988.5</v>
      </c>
      <c r="BC739" s="78">
        <v>3196.1</v>
      </c>
      <c r="BD739" s="78">
        <v>0</v>
      </c>
      <c r="BE739" s="78">
        <v>304827.00300000003</v>
      </c>
      <c r="BF739" s="78"/>
      <c r="BG739" s="79"/>
      <c r="BH739" s="78">
        <v>0</v>
      </c>
      <c r="BI739" s="78">
        <v>38.021000000000001</v>
      </c>
      <c r="BJ739" s="78">
        <v>26926.429</v>
      </c>
      <c r="BK739" s="78">
        <v>2550.0039999999999</v>
      </c>
      <c r="BL739" s="78">
        <v>335.16499999999996</v>
      </c>
      <c r="BM739" s="78">
        <v>0</v>
      </c>
      <c r="BN739" s="79"/>
      <c r="BO739" s="78">
        <v>0</v>
      </c>
      <c r="BP739" s="78">
        <v>2</v>
      </c>
      <c r="BQ739" s="78">
        <v>155</v>
      </c>
      <c r="BR739" s="78">
        <v>13</v>
      </c>
      <c r="BS739" s="78">
        <v>40</v>
      </c>
      <c r="BT739" s="78">
        <v>0</v>
      </c>
      <c r="BU739"/>
      <c r="BV739" s="77">
        <v>22452.417000000001</v>
      </c>
      <c r="BW739" s="77">
        <v>790.02099999999996</v>
      </c>
      <c r="BX739" s="77">
        <v>6185.7039999999997</v>
      </c>
      <c r="BY739" s="77">
        <v>14.337999999999999</v>
      </c>
      <c r="BZ739" s="77">
        <v>381.25700000000001</v>
      </c>
      <c r="CA739" s="77">
        <v>4.0460000000000003</v>
      </c>
      <c r="CB739" s="77">
        <v>5.3810000000000002</v>
      </c>
      <c r="CC739" s="77">
        <v>3.4889999999999999</v>
      </c>
      <c r="CD739" s="77">
        <v>12.965999999999999</v>
      </c>
    </row>
    <row r="740" spans="1:82">
      <c r="A740" s="77" t="s">
        <v>2295</v>
      </c>
      <c r="B740" s="77">
        <v>595</v>
      </c>
      <c r="C740" s="77">
        <v>18</v>
      </c>
      <c r="D740" s="77">
        <v>35</v>
      </c>
      <c r="E740" s="77">
        <v>2021</v>
      </c>
      <c r="F740" s="77" t="s">
        <v>161</v>
      </c>
      <c r="G740" s="77" t="s">
        <v>1625</v>
      </c>
      <c r="H740" s="77" t="s">
        <v>1626</v>
      </c>
      <c r="I740" s="158"/>
      <c r="J740" s="78">
        <v>19854.990682110896</v>
      </c>
      <c r="K740" s="78">
        <v>154.54228429227337</v>
      </c>
      <c r="L740" s="78">
        <v>235.93720571288756</v>
      </c>
      <c r="M740" s="78">
        <v>1945.9777508056541</v>
      </c>
      <c r="N740" s="78">
        <v>2354.059545320592</v>
      </c>
      <c r="O740" s="78">
        <v>1132.711819898193</v>
      </c>
      <c r="P740" s="78">
        <v>977.46550551635642</v>
      </c>
      <c r="Q740" s="78">
        <v>78.2654652077523</v>
      </c>
      <c r="R740" s="78">
        <v>313.37831926164279</v>
      </c>
      <c r="S740" s="78">
        <v>143.36548313327202</v>
      </c>
      <c r="T740" s="79"/>
      <c r="U740" s="78">
        <v>665009828</v>
      </c>
      <c r="V740" s="78">
        <v>44474</v>
      </c>
      <c r="W740" s="78">
        <v>7050</v>
      </c>
      <c r="X740" s="78">
        <v>479179</v>
      </c>
      <c r="Y740" s="78">
        <v>658993</v>
      </c>
      <c r="Z740" s="78">
        <v>833406</v>
      </c>
      <c r="AA740" s="78">
        <v>210361</v>
      </c>
      <c r="AB740" s="78">
        <v>1340458</v>
      </c>
      <c r="AC740" s="78">
        <v>53892442</v>
      </c>
      <c r="AD740" s="78">
        <v>143.36548313327202</v>
      </c>
      <c r="AE740" s="79"/>
      <c r="AF740" s="78">
        <v>6321588260.7439289</v>
      </c>
      <c r="AG740" s="78">
        <v>115165421.23704159</v>
      </c>
      <c r="AH740" s="78">
        <v>41942203.332401663</v>
      </c>
      <c r="AI740" s="78">
        <v>2871460336.3304467</v>
      </c>
      <c r="AJ740" s="78">
        <v>3586074350.6977682</v>
      </c>
      <c r="AK740" s="78">
        <v>0</v>
      </c>
      <c r="AL740" s="78">
        <v>0</v>
      </c>
      <c r="AM740" s="78">
        <v>175953728.52307191</v>
      </c>
      <c r="AN740" s="78">
        <v>0</v>
      </c>
      <c r="AO740" s="78">
        <v>0</v>
      </c>
      <c r="AP740" s="78">
        <v>13112184300.864658</v>
      </c>
      <c r="AQ740" s="79"/>
      <c r="AR740" s="78">
        <v>47372</v>
      </c>
      <c r="AS740" s="78">
        <v>11509</v>
      </c>
      <c r="AT740" s="78">
        <v>12</v>
      </c>
      <c r="AU740" s="78">
        <v>15</v>
      </c>
      <c r="AV740" s="78">
        <v>0</v>
      </c>
      <c r="AW740" s="78">
        <v>18</v>
      </c>
      <c r="AX740" s="78"/>
      <c r="AY740" s="79"/>
      <c r="AZ740" s="78">
        <v>211958.34999999549</v>
      </c>
      <c r="BA740" s="78">
        <v>1156080.4399999899</v>
      </c>
      <c r="BB740" s="78">
        <v>118988.5</v>
      </c>
      <c r="BC740" s="78">
        <v>3196.1</v>
      </c>
      <c r="BD740" s="78">
        <v>0</v>
      </c>
      <c r="BE740" s="78">
        <v>369307.00300000003</v>
      </c>
      <c r="BF740" s="78"/>
      <c r="BG740" s="79"/>
      <c r="BH740" s="78">
        <v>0</v>
      </c>
      <c r="BI740" s="78">
        <v>36.170999999999999</v>
      </c>
      <c r="BJ740" s="78">
        <v>27179.745999999999</v>
      </c>
      <c r="BK740" s="78">
        <v>2974.6129999999998</v>
      </c>
      <c r="BL740" s="78">
        <v>371.00299999999999</v>
      </c>
      <c r="BM740" s="78">
        <v>0</v>
      </c>
      <c r="BN740" s="79"/>
      <c r="BO740" s="78">
        <v>0</v>
      </c>
      <c r="BP740" s="78">
        <v>2</v>
      </c>
      <c r="BQ740" s="78">
        <v>158</v>
      </c>
      <c r="BR740" s="78">
        <v>14</v>
      </c>
      <c r="BS740" s="78">
        <v>43</v>
      </c>
      <c r="BT740" s="78">
        <v>0</v>
      </c>
      <c r="BU740"/>
      <c r="BV740" s="77">
        <v>23049.137999999999</v>
      </c>
      <c r="BW740" s="77">
        <v>885.51099999999997</v>
      </c>
      <c r="BX740" s="77">
        <v>5918.76</v>
      </c>
      <c r="BY740" s="77">
        <v>21.274000000000001</v>
      </c>
      <c r="BZ740" s="77">
        <v>635.06399999999996</v>
      </c>
      <c r="CA740" s="77">
        <v>21.044</v>
      </c>
      <c r="CB740" s="77">
        <v>4.9820000000000002</v>
      </c>
      <c r="CC740" s="77">
        <v>4.1040000000000001</v>
      </c>
      <c r="CD740" s="77">
        <v>21.655999999999999</v>
      </c>
    </row>
    <row r="741" spans="1:82">
      <c r="A741" s="77" t="s">
        <v>2296</v>
      </c>
      <c r="B741" s="77">
        <v>595</v>
      </c>
      <c r="C741" s="77">
        <v>19</v>
      </c>
      <c r="D741" s="77">
        <v>35</v>
      </c>
      <c r="E741" s="77">
        <v>2022</v>
      </c>
      <c r="F741" s="77" t="s">
        <v>162</v>
      </c>
      <c r="G741" s="77" t="s">
        <v>1625</v>
      </c>
      <c r="H741" s="77" t="s">
        <v>1626</v>
      </c>
      <c r="I741" s="158"/>
      <c r="J741" s="78">
        <v>19390.926401379678</v>
      </c>
      <c r="K741" s="78">
        <v>112.89978616984122</v>
      </c>
      <c r="L741" s="78">
        <v>187.23539524507359</v>
      </c>
      <c r="M741" s="78">
        <v>1942.1430795630506</v>
      </c>
      <c r="N741" s="78">
        <v>2547.570205447752</v>
      </c>
      <c r="O741" s="78">
        <v>1191.4461470984825</v>
      </c>
      <c r="P741" s="78">
        <v>965.48411224437973</v>
      </c>
      <c r="Q741" s="78">
        <v>78.074244790060277</v>
      </c>
      <c r="R741" s="78">
        <v>293.54263522219776</v>
      </c>
      <c r="S741" s="78">
        <v>130.64115594049295</v>
      </c>
      <c r="T741" s="79"/>
      <c r="U741" s="78">
        <v>761497810</v>
      </c>
      <c r="V741" s="78">
        <v>44474</v>
      </c>
      <c r="W741" s="78">
        <v>7050</v>
      </c>
      <c r="X741" s="78">
        <v>479179</v>
      </c>
      <c r="Y741" s="78">
        <v>659439</v>
      </c>
      <c r="Z741" s="78">
        <v>832884</v>
      </c>
      <c r="AA741" s="78">
        <v>210950</v>
      </c>
      <c r="AB741" s="78">
        <v>1326218</v>
      </c>
      <c r="AC741" s="78">
        <v>51115267</v>
      </c>
      <c r="AD741" s="78">
        <v>130.64115594049295</v>
      </c>
      <c r="AE741" s="79"/>
      <c r="AF741" s="78">
        <v>5954188880.9987545</v>
      </c>
      <c r="AG741" s="78">
        <v>85423210.10713543</v>
      </c>
      <c r="AH741" s="78">
        <v>38444805.690399736</v>
      </c>
      <c r="AI741" s="78">
        <v>2701094988.5959029</v>
      </c>
      <c r="AJ741" s="78">
        <v>4007942166.6470723</v>
      </c>
      <c r="AK741" s="78">
        <v>0</v>
      </c>
      <c r="AL741" s="78">
        <v>0</v>
      </c>
      <c r="AM741" s="78">
        <v>171250942.13401601</v>
      </c>
      <c r="AN741" s="78">
        <v>0</v>
      </c>
      <c r="AO741" s="78">
        <v>0</v>
      </c>
      <c r="AP741" s="78">
        <v>12958344994.173281</v>
      </c>
      <c r="AQ741" s="79"/>
      <c r="AR741" s="78">
        <v>50483</v>
      </c>
      <c r="AS741" s="78">
        <v>11796</v>
      </c>
      <c r="AT741" s="78">
        <v>12</v>
      </c>
      <c r="AU741" s="78">
        <v>15</v>
      </c>
      <c r="AV741" s="78">
        <v>0</v>
      </c>
      <c r="AW741" s="78">
        <v>23</v>
      </c>
      <c r="AX741" s="78"/>
      <c r="AY741" s="79"/>
      <c r="AZ741" s="78">
        <v>229362.43799999254</v>
      </c>
      <c r="BA741" s="78">
        <v>1242720.8399999843</v>
      </c>
      <c r="BB741" s="78">
        <v>118988.5</v>
      </c>
      <c r="BC741" s="78">
        <v>3196.1</v>
      </c>
      <c r="BD741" s="78">
        <v>0</v>
      </c>
      <c r="BE741" s="78">
        <v>517927.00300000003</v>
      </c>
      <c r="BF741" s="78"/>
      <c r="BG741" s="79"/>
      <c r="BH741" s="78"/>
      <c r="BI741" s="78"/>
      <c r="BJ741" s="78"/>
      <c r="BK741" s="78"/>
      <c r="BL741" s="78"/>
      <c r="BM741" s="78"/>
      <c r="BN741" s="79"/>
      <c r="BO741" s="78"/>
      <c r="BP741" s="78"/>
      <c r="BQ741" s="78"/>
      <c r="BR741" s="78"/>
      <c r="BS741" s="78"/>
      <c r="BT741" s="78"/>
      <c r="BU741"/>
      <c r="BV741" s="77"/>
      <c r="BW741" s="77"/>
      <c r="BX741" s="77"/>
      <c r="BY741" s="77"/>
      <c r="BZ741" s="77"/>
      <c r="CA741" s="77"/>
      <c r="CB741" s="77"/>
      <c r="CC741" s="77"/>
      <c r="CD741" s="77"/>
    </row>
    <row r="742" spans="1:82">
      <c r="A742" s="77" t="s">
        <v>2560</v>
      </c>
      <c r="B742" s="77">
        <v>595</v>
      </c>
      <c r="C742" s="77">
        <v>20</v>
      </c>
      <c r="D742" s="77">
        <v>35</v>
      </c>
      <c r="E742" s="77">
        <v>2023</v>
      </c>
      <c r="F742" s="77" t="s">
        <v>2526</v>
      </c>
      <c r="G742" s="77" t="s">
        <v>1625</v>
      </c>
      <c r="H742" s="77" t="s">
        <v>1626</v>
      </c>
      <c r="I742" s="158"/>
      <c r="J742" s="78"/>
      <c r="K742" s="78"/>
      <c r="L742" s="78"/>
      <c r="M742" s="78"/>
      <c r="N742" s="78"/>
      <c r="O742" s="78"/>
      <c r="P742" s="78"/>
      <c r="Q742" s="78"/>
      <c r="R742" s="78"/>
      <c r="S742" s="78"/>
      <c r="T742" s="79"/>
      <c r="U742" s="78"/>
      <c r="V742" s="78"/>
      <c r="W742" s="78"/>
      <c r="X742" s="78"/>
      <c r="Y742" s="78"/>
      <c r="Z742" s="78"/>
      <c r="AA742" s="78"/>
      <c r="AB742" s="78"/>
      <c r="AC742" s="78"/>
      <c r="AD742" s="78"/>
      <c r="AE742" s="79"/>
      <c r="AF742" s="78"/>
      <c r="AG742" s="78"/>
      <c r="AH742" s="78"/>
      <c r="AI742" s="78"/>
      <c r="AJ742" s="78"/>
      <c r="AK742" s="78"/>
      <c r="AL742" s="78"/>
      <c r="AM742" s="78"/>
      <c r="AN742" s="78"/>
      <c r="AO742" s="78"/>
      <c r="AP742" s="78"/>
      <c r="AQ742" s="79"/>
      <c r="AR742" s="78">
        <v>53808</v>
      </c>
      <c r="AS742" s="78">
        <v>11955</v>
      </c>
      <c r="AT742" s="78">
        <v>16</v>
      </c>
      <c r="AU742" s="78">
        <v>15</v>
      </c>
      <c r="AV742" s="78">
        <v>0</v>
      </c>
      <c r="AW742" s="78">
        <v>24</v>
      </c>
      <c r="AX742" s="78"/>
      <c r="AY742" s="79"/>
      <c r="AZ742" s="78">
        <v>246967.46099998854</v>
      </c>
      <c r="BA742" s="78">
        <v>1335355.5399999751</v>
      </c>
      <c r="BB742" s="78">
        <v>117134.5</v>
      </c>
      <c r="BC742" s="78">
        <v>3196.1</v>
      </c>
      <c r="BD742" s="78">
        <v>0</v>
      </c>
      <c r="BE742" s="78">
        <v>519047.87900000002</v>
      </c>
      <c r="BF742" s="78"/>
      <c r="BG742" s="79"/>
      <c r="BH742" s="78"/>
      <c r="BI742" s="78"/>
      <c r="BJ742" s="78"/>
      <c r="BK742" s="78"/>
      <c r="BL742" s="78"/>
      <c r="BM742" s="78"/>
      <c r="BN742" s="79"/>
      <c r="BO742" s="78"/>
      <c r="BP742" s="78"/>
      <c r="BQ742" s="78"/>
      <c r="BR742" s="78"/>
      <c r="BS742" s="78"/>
      <c r="BT742" s="78"/>
      <c r="BU742"/>
      <c r="BV742" s="77"/>
      <c r="BW742" s="77"/>
      <c r="BX742" s="77"/>
      <c r="BY742" s="77"/>
      <c r="BZ742" s="77"/>
      <c r="CA742" s="77"/>
      <c r="CB742" s="77"/>
      <c r="CC742" s="77"/>
      <c r="CD742" s="77"/>
    </row>
    <row r="743" spans="1:82">
      <c r="A743" s="77" t="s">
        <v>2622</v>
      </c>
      <c r="B743" s="77">
        <v>595</v>
      </c>
      <c r="C743" s="77">
        <v>21</v>
      </c>
      <c r="D743" s="77">
        <v>35</v>
      </c>
      <c r="E743" s="77">
        <v>2024</v>
      </c>
      <c r="F743" s="77" t="s">
        <v>2588</v>
      </c>
      <c r="G743" s="77" t="s">
        <v>1625</v>
      </c>
      <c r="H743" s="77" t="s">
        <v>1626</v>
      </c>
      <c r="I743" s="158"/>
      <c r="J743" s="78"/>
      <c r="K743" s="78"/>
      <c r="L743" s="78"/>
      <c r="M743" s="78"/>
      <c r="N743" s="78"/>
      <c r="O743" s="78"/>
      <c r="P743" s="78"/>
      <c r="Q743" s="78"/>
      <c r="R743" s="78"/>
      <c r="S743" s="78"/>
      <c r="T743" s="79"/>
      <c r="U743" s="78"/>
      <c r="V743" s="78"/>
      <c r="W743" s="78"/>
      <c r="X743" s="78"/>
      <c r="Y743" s="78"/>
      <c r="Z743" s="78"/>
      <c r="AA743" s="78"/>
      <c r="AB743" s="78"/>
      <c r="AC743" s="78"/>
      <c r="AD743" s="78"/>
      <c r="AE743" s="79"/>
      <c r="AF743" s="78"/>
      <c r="AG743" s="78"/>
      <c r="AH743" s="78"/>
      <c r="AI743" s="78"/>
      <c r="AJ743" s="78"/>
      <c r="AK743" s="78"/>
      <c r="AL743" s="78"/>
      <c r="AM743" s="78"/>
      <c r="AN743" s="78"/>
      <c r="AO743" s="78"/>
      <c r="AP743" s="78"/>
      <c r="AQ743" s="79"/>
      <c r="AR743" s="78"/>
      <c r="AS743" s="78"/>
      <c r="AT743" s="78"/>
      <c r="AU743" s="78"/>
      <c r="AV743" s="78"/>
      <c r="AW743" s="78"/>
      <c r="AX743" s="78"/>
      <c r="AY743" s="79"/>
      <c r="AZ743" s="78"/>
      <c r="BA743" s="78"/>
      <c r="BB743" s="78"/>
      <c r="BC743" s="78"/>
      <c r="BD743" s="78"/>
      <c r="BE743" s="78"/>
      <c r="BF743" s="78"/>
      <c r="BG743" s="79"/>
      <c r="BH743" s="78"/>
      <c r="BI743" s="78"/>
      <c r="BJ743" s="78"/>
      <c r="BK743" s="78"/>
      <c r="BL743" s="78"/>
      <c r="BM743" s="78"/>
      <c r="BN743" s="79"/>
      <c r="BO743" s="78"/>
      <c r="BP743" s="78"/>
      <c r="BQ743" s="78"/>
      <c r="BR743" s="78"/>
      <c r="BS743" s="78"/>
      <c r="BT743" s="78"/>
      <c r="BU743"/>
      <c r="BV743" s="77"/>
      <c r="BW743" s="77"/>
      <c r="BX743" s="77"/>
      <c r="BY743" s="77"/>
      <c r="BZ743" s="77"/>
      <c r="CA743" s="77"/>
      <c r="CB743" s="77"/>
      <c r="CC743" s="77"/>
      <c r="CD743" s="77"/>
    </row>
    <row r="744" spans="1:82">
      <c r="A744" s="77" t="s">
        <v>2297</v>
      </c>
      <c r="B744" s="77">
        <v>596</v>
      </c>
      <c r="C744" s="77">
        <v>1</v>
      </c>
      <c r="D744" s="77">
        <v>36</v>
      </c>
      <c r="E744" s="77">
        <v>1990</v>
      </c>
      <c r="F744" s="77" t="s">
        <v>788</v>
      </c>
      <c r="G744" s="77" t="s">
        <v>1627</v>
      </c>
      <c r="H744" s="77" t="s">
        <v>1628</v>
      </c>
      <c r="I744" s="158"/>
      <c r="J744" s="78">
        <v>3156.3765100133069</v>
      </c>
      <c r="K744" s="78">
        <v>107.8466859685248</v>
      </c>
      <c r="L744" s="78">
        <v>158.69409324221041</v>
      </c>
      <c r="M744" s="78">
        <v>551.44656432746569</v>
      </c>
      <c r="N744" s="78">
        <v>684.83608285547314</v>
      </c>
      <c r="O744" s="78">
        <v>585.65074532293954</v>
      </c>
      <c r="P744" s="78">
        <v>889.95521975494205</v>
      </c>
      <c r="Q744" s="78">
        <v>51.217470977216799</v>
      </c>
      <c r="R744" s="78">
        <v>182.01260043916071</v>
      </c>
      <c r="S744" s="78">
        <v>41.107669999999999</v>
      </c>
      <c r="T744" s="79"/>
      <c r="U744" s="78">
        <v>145532144</v>
      </c>
      <c r="V744" s="78">
        <v>37032</v>
      </c>
      <c r="W744" s="78">
        <v>1661</v>
      </c>
      <c r="X744" s="78">
        <v>234504</v>
      </c>
      <c r="Y744" s="78">
        <v>259729</v>
      </c>
      <c r="Z744" s="78">
        <v>240885</v>
      </c>
      <c r="AA744" s="78">
        <v>216091</v>
      </c>
      <c r="AB744" s="78">
        <v>831598</v>
      </c>
      <c r="AC744" s="78">
        <v>31524910</v>
      </c>
      <c r="AD744" s="78">
        <v>41.107670000000013</v>
      </c>
      <c r="AE744" s="79"/>
      <c r="AF744" s="78"/>
      <c r="AG744" s="78"/>
      <c r="AH744" s="78"/>
      <c r="AI744" s="78"/>
      <c r="AJ744" s="78"/>
      <c r="AK744" s="78"/>
      <c r="AL744" s="78"/>
      <c r="AM744" s="78"/>
      <c r="AN744" s="78"/>
      <c r="AO744" s="78"/>
      <c r="AP744" s="78"/>
      <c r="AQ744" s="79"/>
      <c r="AR744" s="78"/>
      <c r="AS744" s="78"/>
      <c r="AT744" s="78"/>
      <c r="AU744" s="78"/>
      <c r="AV744" s="78"/>
      <c r="AW744" s="78"/>
      <c r="AX744" s="78"/>
      <c r="AY744" s="79"/>
      <c r="AZ744" s="78"/>
      <c r="BA744" s="78"/>
      <c r="BB744" s="78"/>
      <c r="BC744" s="78"/>
      <c r="BD744" s="78"/>
      <c r="BE744" s="78"/>
      <c r="BF744" s="78"/>
      <c r="BG744" s="79"/>
      <c r="BH744" s="78" t="s">
        <v>789</v>
      </c>
      <c r="BI744" s="78" t="s">
        <v>789</v>
      </c>
      <c r="BJ744" s="78" t="s">
        <v>789</v>
      </c>
      <c r="BK744" s="78" t="s">
        <v>789</v>
      </c>
      <c r="BL744" s="78" t="s">
        <v>789</v>
      </c>
      <c r="BM744" s="78" t="s">
        <v>789</v>
      </c>
      <c r="BN744" s="79"/>
      <c r="BO744" s="78" t="s">
        <v>789</v>
      </c>
      <c r="BP744" s="78" t="s">
        <v>789</v>
      </c>
      <c r="BQ744" s="78" t="s">
        <v>789</v>
      </c>
      <c r="BR744" s="78" t="s">
        <v>789</v>
      </c>
      <c r="BS744" s="78" t="s">
        <v>789</v>
      </c>
      <c r="BT744" s="78" t="s">
        <v>789</v>
      </c>
      <c r="BU744"/>
      <c r="BV744" s="77"/>
      <c r="BW744" s="77"/>
      <c r="BX744" s="77"/>
      <c r="BY744" s="77"/>
      <c r="BZ744" s="77"/>
      <c r="CA744" s="77"/>
      <c r="CB744" s="77"/>
      <c r="CC744" s="77"/>
      <c r="CD744" s="77"/>
    </row>
    <row r="745" spans="1:82">
      <c r="A745" s="77" t="s">
        <v>2298</v>
      </c>
      <c r="B745" s="77">
        <v>597</v>
      </c>
      <c r="C745" s="77">
        <v>2</v>
      </c>
      <c r="D745" s="77">
        <v>36</v>
      </c>
      <c r="E745" s="77">
        <v>2005</v>
      </c>
      <c r="F745" s="77" t="s">
        <v>790</v>
      </c>
      <c r="G745" s="77" t="s">
        <v>1627</v>
      </c>
      <c r="H745" s="77" t="s">
        <v>1628</v>
      </c>
      <c r="I745" s="158"/>
      <c r="J745" s="78">
        <v>2422.704974396026</v>
      </c>
      <c r="K745" s="78">
        <v>69.86833554058073</v>
      </c>
      <c r="L745" s="78">
        <v>173.54242598658209</v>
      </c>
      <c r="M745" s="78">
        <v>938.88258263061357</v>
      </c>
      <c r="N745" s="78">
        <v>1146.337362880035</v>
      </c>
      <c r="O745" s="78">
        <v>905.82090021880038</v>
      </c>
      <c r="P745" s="78">
        <v>868.70162101291157</v>
      </c>
      <c r="Q745" s="78">
        <v>48.092994119167003</v>
      </c>
      <c r="R745" s="78">
        <v>114.1266898172004</v>
      </c>
      <c r="S745" s="78">
        <v>69.822103820999999</v>
      </c>
      <c r="T745" s="79"/>
      <c r="U745" s="78">
        <v>160557208</v>
      </c>
      <c r="V745" s="78">
        <v>30279</v>
      </c>
      <c r="W745" s="78">
        <v>2070</v>
      </c>
      <c r="X745" s="78">
        <v>199738</v>
      </c>
      <c r="Y745" s="78">
        <v>311575</v>
      </c>
      <c r="Z745" s="78">
        <v>431140</v>
      </c>
      <c r="AA745" s="78">
        <v>172750</v>
      </c>
      <c r="AB745" s="78">
        <v>816321</v>
      </c>
      <c r="AC745" s="78">
        <v>20180942</v>
      </c>
      <c r="AD745" s="78">
        <v>69.822103820999999</v>
      </c>
      <c r="AE745" s="79"/>
      <c r="AF745" s="78"/>
      <c r="AG745" s="78"/>
      <c r="AH745" s="78"/>
      <c r="AI745" s="78"/>
      <c r="AJ745" s="78"/>
      <c r="AK745" s="78"/>
      <c r="AL745" s="78"/>
      <c r="AM745" s="78"/>
      <c r="AN745" s="78"/>
      <c r="AO745" s="78"/>
      <c r="AP745" s="78"/>
      <c r="AQ745" s="79"/>
      <c r="AR745" s="78"/>
      <c r="AS745" s="78"/>
      <c r="AT745" s="78"/>
      <c r="AU745" s="78"/>
      <c r="AV745" s="78"/>
      <c r="AW745" s="78"/>
      <c r="AX745" s="78"/>
      <c r="AY745" s="79"/>
      <c r="AZ745" s="78"/>
      <c r="BA745" s="78"/>
      <c r="BB745" s="78"/>
      <c r="BC745" s="78"/>
      <c r="BD745" s="78"/>
      <c r="BE745" s="78"/>
      <c r="BF745" s="78"/>
      <c r="BG745" s="79"/>
      <c r="BH745" s="78" t="s">
        <v>789</v>
      </c>
      <c r="BI745" s="78" t="s">
        <v>789</v>
      </c>
      <c r="BJ745" s="78" t="s">
        <v>789</v>
      </c>
      <c r="BK745" s="78" t="s">
        <v>789</v>
      </c>
      <c r="BL745" s="78" t="s">
        <v>789</v>
      </c>
      <c r="BM745" s="78" t="s">
        <v>789</v>
      </c>
      <c r="BN745" s="79"/>
      <c r="BO745" s="78" t="s">
        <v>789</v>
      </c>
      <c r="BP745" s="78" t="s">
        <v>789</v>
      </c>
      <c r="BQ745" s="78" t="s">
        <v>789</v>
      </c>
      <c r="BR745" s="78" t="s">
        <v>789</v>
      </c>
      <c r="BS745" s="78" t="s">
        <v>789</v>
      </c>
      <c r="BT745" s="78" t="s">
        <v>789</v>
      </c>
      <c r="BU745"/>
      <c r="BV745" s="77"/>
      <c r="BW745" s="77"/>
      <c r="BX745" s="77"/>
      <c r="BY745" s="77"/>
      <c r="BZ745" s="77"/>
      <c r="CA745" s="77"/>
      <c r="CB745" s="77"/>
      <c r="CC745" s="77"/>
      <c r="CD745" s="77"/>
    </row>
    <row r="746" spans="1:82">
      <c r="A746" s="77" t="s">
        <v>2299</v>
      </c>
      <c r="B746" s="77">
        <v>598</v>
      </c>
      <c r="C746" s="77">
        <v>3</v>
      </c>
      <c r="D746" s="77">
        <v>36</v>
      </c>
      <c r="E746" s="77">
        <v>2006</v>
      </c>
      <c r="F746" s="77" t="s">
        <v>791</v>
      </c>
      <c r="G746" s="77" t="s">
        <v>1627</v>
      </c>
      <c r="H746" s="77" t="s">
        <v>1628</v>
      </c>
      <c r="I746" s="158"/>
      <c r="J746" s="78" t="s">
        <v>789</v>
      </c>
      <c r="K746" s="78" t="s">
        <v>789</v>
      </c>
      <c r="L746" s="78" t="s">
        <v>789</v>
      </c>
      <c r="M746" s="78" t="s">
        <v>789</v>
      </c>
      <c r="N746" s="78" t="s">
        <v>789</v>
      </c>
      <c r="O746" s="78" t="s">
        <v>789</v>
      </c>
      <c r="P746" s="78" t="s">
        <v>789</v>
      </c>
      <c r="Q746" s="78" t="s">
        <v>789</v>
      </c>
      <c r="R746" s="78" t="s">
        <v>789</v>
      </c>
      <c r="S746" s="78" t="s">
        <v>789</v>
      </c>
      <c r="T746" s="79"/>
      <c r="U746" s="78" t="s">
        <v>789</v>
      </c>
      <c r="V746" s="78" t="s">
        <v>789</v>
      </c>
      <c r="W746" s="78" t="s">
        <v>789</v>
      </c>
      <c r="X746" s="78" t="s">
        <v>789</v>
      </c>
      <c r="Y746" s="78" t="s">
        <v>789</v>
      </c>
      <c r="Z746" s="78" t="s">
        <v>789</v>
      </c>
      <c r="AA746" s="78" t="s">
        <v>789</v>
      </c>
      <c r="AB746" s="78" t="s">
        <v>789</v>
      </c>
      <c r="AC746" s="78" t="s">
        <v>789</v>
      </c>
      <c r="AD746" s="78" t="s">
        <v>789</v>
      </c>
      <c r="AE746" s="79"/>
      <c r="AF746" s="78" t="s">
        <v>789</v>
      </c>
      <c r="AG746" s="78" t="s">
        <v>789</v>
      </c>
      <c r="AH746" s="78" t="s">
        <v>789</v>
      </c>
      <c r="AI746" s="78" t="s">
        <v>789</v>
      </c>
      <c r="AJ746" s="78" t="s">
        <v>789</v>
      </c>
      <c r="AK746" s="78" t="s">
        <v>789</v>
      </c>
      <c r="AL746" s="78" t="s">
        <v>789</v>
      </c>
      <c r="AM746" s="78" t="s">
        <v>789</v>
      </c>
      <c r="AN746" s="78" t="s">
        <v>789</v>
      </c>
      <c r="AO746" s="78" t="s">
        <v>789</v>
      </c>
      <c r="AP746" s="78"/>
      <c r="AQ746" s="79"/>
      <c r="AR746" s="78" t="s">
        <v>789</v>
      </c>
      <c r="AS746" s="78" t="s">
        <v>789</v>
      </c>
      <c r="AT746" s="78" t="s">
        <v>789</v>
      </c>
      <c r="AU746" s="78" t="s">
        <v>789</v>
      </c>
      <c r="AV746" s="78" t="s">
        <v>789</v>
      </c>
      <c r="AW746" s="78" t="s">
        <v>789</v>
      </c>
      <c r="AX746" s="78" t="s">
        <v>789</v>
      </c>
      <c r="AY746" s="79"/>
      <c r="AZ746" s="78" t="s">
        <v>789</v>
      </c>
      <c r="BA746" s="78" t="s">
        <v>789</v>
      </c>
      <c r="BB746" s="78" t="s">
        <v>789</v>
      </c>
      <c r="BC746" s="78" t="s">
        <v>789</v>
      </c>
      <c r="BD746" s="78" t="s">
        <v>789</v>
      </c>
      <c r="BE746" s="78" t="s">
        <v>789</v>
      </c>
      <c r="BF746" s="78" t="s">
        <v>789</v>
      </c>
      <c r="BG746" s="79"/>
      <c r="BH746" s="78" t="s">
        <v>789</v>
      </c>
      <c r="BI746" s="78" t="s">
        <v>789</v>
      </c>
      <c r="BJ746" s="78" t="s">
        <v>789</v>
      </c>
      <c r="BK746" s="78" t="s">
        <v>789</v>
      </c>
      <c r="BL746" s="78" t="s">
        <v>789</v>
      </c>
      <c r="BM746" s="78" t="s">
        <v>789</v>
      </c>
      <c r="BN746" s="79"/>
      <c r="BO746" s="78" t="s">
        <v>789</v>
      </c>
      <c r="BP746" s="78" t="s">
        <v>789</v>
      </c>
      <c r="BQ746" s="78" t="s">
        <v>789</v>
      </c>
      <c r="BR746" s="78" t="s">
        <v>789</v>
      </c>
      <c r="BS746" s="78" t="s">
        <v>789</v>
      </c>
      <c r="BT746" s="78" t="s">
        <v>789</v>
      </c>
      <c r="BU746"/>
      <c r="BV746" s="77"/>
      <c r="BW746" s="77"/>
      <c r="BX746" s="77"/>
      <c r="BY746" s="77"/>
      <c r="BZ746" s="77"/>
      <c r="CA746" s="77"/>
      <c r="CB746" s="77"/>
      <c r="CC746" s="77"/>
      <c r="CD746" s="77"/>
    </row>
    <row r="747" spans="1:82">
      <c r="A747" s="77" t="s">
        <v>2300</v>
      </c>
      <c r="B747" s="77">
        <v>599</v>
      </c>
      <c r="C747" s="77">
        <v>4</v>
      </c>
      <c r="D747" s="77">
        <v>36</v>
      </c>
      <c r="E747" s="77">
        <v>2007</v>
      </c>
      <c r="F747" s="77" t="s">
        <v>792</v>
      </c>
      <c r="G747" s="77" t="s">
        <v>1627</v>
      </c>
      <c r="H747" s="77" t="s">
        <v>1628</v>
      </c>
      <c r="I747" s="158"/>
      <c r="J747" s="78">
        <v>2391.5914726523688</v>
      </c>
      <c r="K747" s="78">
        <v>64.774275653370623</v>
      </c>
      <c r="L747" s="78">
        <v>149.12526305935219</v>
      </c>
      <c r="M747" s="78">
        <v>975.16394452084251</v>
      </c>
      <c r="N747" s="78">
        <v>1096.457271362468</v>
      </c>
      <c r="O747" s="78">
        <v>875.77735821531132</v>
      </c>
      <c r="P747" s="78">
        <v>849.67587617583388</v>
      </c>
      <c r="Q747" s="78">
        <v>50.133074285417599</v>
      </c>
      <c r="R747" s="78">
        <v>97.63632711880453</v>
      </c>
      <c r="S747" s="78">
        <v>70.448301843880003</v>
      </c>
      <c r="T747" s="79"/>
      <c r="U747" s="78">
        <v>171575056</v>
      </c>
      <c r="V747" s="78">
        <v>28440</v>
      </c>
      <c r="W747" s="78">
        <v>1935</v>
      </c>
      <c r="X747" s="78">
        <v>249573</v>
      </c>
      <c r="Y747" s="78">
        <v>316542</v>
      </c>
      <c r="Z747" s="78">
        <v>433327</v>
      </c>
      <c r="AA747" s="78">
        <v>166391</v>
      </c>
      <c r="AB747" s="78">
        <v>805951</v>
      </c>
      <c r="AC747" s="78">
        <v>17760339</v>
      </c>
      <c r="AD747" s="78">
        <v>70.448301843880003</v>
      </c>
      <c r="AE747" s="79"/>
      <c r="AF747" s="78"/>
      <c r="AG747" s="78"/>
      <c r="AH747" s="78"/>
      <c r="AI747" s="78"/>
      <c r="AJ747" s="78"/>
      <c r="AK747" s="78"/>
      <c r="AL747" s="78"/>
      <c r="AM747" s="78"/>
      <c r="AN747" s="78"/>
      <c r="AO747" s="78"/>
      <c r="AP747" s="78"/>
      <c r="AQ747" s="79"/>
      <c r="AR747" s="78"/>
      <c r="AS747" s="78"/>
      <c r="AT747" s="78"/>
      <c r="AU747" s="78"/>
      <c r="AV747" s="78"/>
      <c r="AW747" s="78"/>
      <c r="AX747" s="78"/>
      <c r="AY747" s="79"/>
      <c r="AZ747" s="78"/>
      <c r="BA747" s="78"/>
      <c r="BB747" s="78"/>
      <c r="BC747" s="78"/>
      <c r="BD747" s="78"/>
      <c r="BE747" s="78"/>
      <c r="BF747" s="78"/>
      <c r="BG747" s="79"/>
      <c r="BH747" s="78" t="s">
        <v>789</v>
      </c>
      <c r="BI747" s="78" t="s">
        <v>789</v>
      </c>
      <c r="BJ747" s="78" t="s">
        <v>789</v>
      </c>
      <c r="BK747" s="78" t="s">
        <v>789</v>
      </c>
      <c r="BL747" s="78" t="s">
        <v>789</v>
      </c>
      <c r="BM747" s="78" t="s">
        <v>789</v>
      </c>
      <c r="BN747" s="79"/>
      <c r="BO747" s="78" t="s">
        <v>789</v>
      </c>
      <c r="BP747" s="78" t="s">
        <v>789</v>
      </c>
      <c r="BQ747" s="78" t="s">
        <v>789</v>
      </c>
      <c r="BR747" s="78" t="s">
        <v>789</v>
      </c>
      <c r="BS747" s="78" t="s">
        <v>789</v>
      </c>
      <c r="BT747" s="78" t="s">
        <v>789</v>
      </c>
      <c r="BU747"/>
      <c r="BV747" s="77"/>
      <c r="BW747" s="77"/>
      <c r="BX747" s="77"/>
      <c r="BY747" s="77"/>
      <c r="BZ747" s="77"/>
      <c r="CA747" s="77"/>
      <c r="CB747" s="77"/>
      <c r="CC747" s="77"/>
      <c r="CD747" s="77"/>
    </row>
    <row r="748" spans="1:82">
      <c r="A748" s="77" t="s">
        <v>2301</v>
      </c>
      <c r="B748" s="77">
        <v>600</v>
      </c>
      <c r="C748" s="77">
        <v>5</v>
      </c>
      <c r="D748" s="77">
        <v>36</v>
      </c>
      <c r="E748" s="77">
        <v>2008</v>
      </c>
      <c r="F748" s="77" t="s">
        <v>793</v>
      </c>
      <c r="G748" s="1029" t="s">
        <v>1627</v>
      </c>
      <c r="H748" s="77" t="s">
        <v>1628</v>
      </c>
      <c r="I748" s="158"/>
      <c r="J748" s="78">
        <v>2163.8900051010301</v>
      </c>
      <c r="K748" s="78">
        <v>47.948024099244961</v>
      </c>
      <c r="L748" s="78">
        <v>127.90886177092619</v>
      </c>
      <c r="M748" s="78">
        <v>1065.278783138715</v>
      </c>
      <c r="N748" s="78">
        <v>1096.17091574241</v>
      </c>
      <c r="O748" s="78">
        <v>849.35967222880197</v>
      </c>
      <c r="P748" s="78">
        <v>823.87742576140943</v>
      </c>
      <c r="Q748" s="78">
        <v>49.0081391240589</v>
      </c>
      <c r="R748" s="78">
        <v>92.26155337147712</v>
      </c>
      <c r="S748" s="78">
        <v>57.799966407579987</v>
      </c>
      <c r="T748" s="79"/>
      <c r="U748" s="78">
        <v>176025800</v>
      </c>
      <c r="V748" s="78">
        <v>28440</v>
      </c>
      <c r="W748" s="78">
        <v>1935</v>
      </c>
      <c r="X748" s="78">
        <v>249573</v>
      </c>
      <c r="Y748" s="78">
        <v>317907</v>
      </c>
      <c r="Z748" s="78">
        <v>435006</v>
      </c>
      <c r="AA748" s="78">
        <v>161523</v>
      </c>
      <c r="AB748" s="78">
        <v>800825</v>
      </c>
      <c r="AC748" s="78">
        <v>17426938</v>
      </c>
      <c r="AD748" s="78">
        <v>57.799966407579987</v>
      </c>
      <c r="AE748" s="79"/>
      <c r="AF748" s="78"/>
      <c r="AG748" s="78"/>
      <c r="AH748" s="78"/>
      <c r="AI748" s="78"/>
      <c r="AJ748" s="78"/>
      <c r="AK748" s="78"/>
      <c r="AL748" s="78"/>
      <c r="AM748" s="78"/>
      <c r="AN748" s="78"/>
      <c r="AO748" s="78"/>
      <c r="AP748" s="78"/>
      <c r="AQ748" s="79"/>
      <c r="AR748" s="78"/>
      <c r="AS748" s="78"/>
      <c r="AT748" s="78"/>
      <c r="AU748" s="78"/>
      <c r="AV748" s="78"/>
      <c r="AW748" s="78"/>
      <c r="AX748" s="78"/>
      <c r="AY748" s="79"/>
      <c r="AZ748" s="78"/>
      <c r="BA748" s="78"/>
      <c r="BB748" s="78"/>
      <c r="BC748" s="78"/>
      <c r="BD748" s="78"/>
      <c r="BE748" s="78"/>
      <c r="BF748" s="78"/>
      <c r="BG748" s="79"/>
      <c r="BH748" s="78" t="s">
        <v>789</v>
      </c>
      <c r="BI748" s="78" t="s">
        <v>789</v>
      </c>
      <c r="BJ748" s="78" t="s">
        <v>789</v>
      </c>
      <c r="BK748" s="78" t="s">
        <v>789</v>
      </c>
      <c r="BL748" s="78" t="s">
        <v>789</v>
      </c>
      <c r="BM748" s="78" t="s">
        <v>789</v>
      </c>
      <c r="BN748" s="79"/>
      <c r="BO748" s="78" t="s">
        <v>789</v>
      </c>
      <c r="BP748" s="78" t="s">
        <v>789</v>
      </c>
      <c r="BQ748" s="78" t="s">
        <v>789</v>
      </c>
      <c r="BR748" s="78" t="s">
        <v>789</v>
      </c>
      <c r="BS748" s="78" t="s">
        <v>789</v>
      </c>
      <c r="BT748" s="78" t="s">
        <v>789</v>
      </c>
      <c r="BU748"/>
      <c r="BV748" s="77"/>
      <c r="BW748" s="77"/>
      <c r="BX748" s="77"/>
      <c r="BY748" s="77"/>
      <c r="BZ748" s="77"/>
      <c r="CA748" s="77"/>
      <c r="CB748" s="77"/>
      <c r="CC748" s="77"/>
      <c r="CD748" s="77"/>
    </row>
    <row r="749" spans="1:82">
      <c r="A749" s="77" t="s">
        <v>2302</v>
      </c>
      <c r="B749" s="77">
        <v>601</v>
      </c>
      <c r="C749" s="77">
        <v>6</v>
      </c>
      <c r="D749" s="77">
        <v>36</v>
      </c>
      <c r="E749" s="77">
        <v>2009</v>
      </c>
      <c r="F749" s="77" t="s">
        <v>177</v>
      </c>
      <c r="G749" s="1029" t="s">
        <v>1627</v>
      </c>
      <c r="H749" s="77" t="s">
        <v>1628</v>
      </c>
      <c r="I749" s="158"/>
      <c r="J749" s="78">
        <v>1840.6064466838609</v>
      </c>
      <c r="K749" s="78">
        <v>51.276512077361303</v>
      </c>
      <c r="L749" s="78">
        <v>149.19800392775559</v>
      </c>
      <c r="M749" s="78">
        <v>1125.8495616665659</v>
      </c>
      <c r="N749" s="78">
        <v>1099.6540302274259</v>
      </c>
      <c r="O749" s="78">
        <v>865.71286993620731</v>
      </c>
      <c r="P749" s="78">
        <v>785.42856870478295</v>
      </c>
      <c r="Q749" s="78">
        <v>46.456989982294999</v>
      </c>
      <c r="R749" s="78">
        <v>81.74884749782187</v>
      </c>
      <c r="S749" s="78">
        <v>58.646820193533003</v>
      </c>
      <c r="T749" s="79"/>
      <c r="U749" s="78">
        <v>157005548</v>
      </c>
      <c r="V749" s="78">
        <v>25898</v>
      </c>
      <c r="W749" s="78">
        <v>3951</v>
      </c>
      <c r="X749" s="78">
        <v>268733</v>
      </c>
      <c r="Y749" s="78">
        <v>320344</v>
      </c>
      <c r="Z749" s="78">
        <v>437639</v>
      </c>
      <c r="AA749" s="78">
        <v>158083</v>
      </c>
      <c r="AB749" s="78">
        <v>796897</v>
      </c>
      <c r="AC749" s="78">
        <v>15064160</v>
      </c>
      <c r="AD749" s="78">
        <v>58.646820193533003</v>
      </c>
      <c r="AE749" s="79"/>
      <c r="AF749" s="78"/>
      <c r="AG749" s="78"/>
      <c r="AH749" s="78"/>
      <c r="AI749" s="78"/>
      <c r="AJ749" s="78"/>
      <c r="AK749" s="78"/>
      <c r="AL749" s="78"/>
      <c r="AM749" s="78"/>
      <c r="AN749" s="78"/>
      <c r="AO749" s="78"/>
      <c r="AP749" s="78"/>
      <c r="AQ749" s="79"/>
      <c r="AR749" s="78"/>
      <c r="AS749" s="78"/>
      <c r="AT749" s="78"/>
      <c r="AU749" s="78"/>
      <c r="AV749" s="78"/>
      <c r="AW749" s="78"/>
      <c r="AX749" s="78"/>
      <c r="AY749" s="79"/>
      <c r="AZ749" s="78"/>
      <c r="BA749" s="78"/>
      <c r="BB749" s="78"/>
      <c r="BC749" s="78"/>
      <c r="BD749" s="78"/>
      <c r="BE749" s="78"/>
      <c r="BF749" s="78"/>
      <c r="BG749" s="79"/>
      <c r="BH749" s="78">
        <v>0</v>
      </c>
      <c r="BI749" s="78">
        <v>0</v>
      </c>
      <c r="BJ749" s="78">
        <v>1846.0530000000001</v>
      </c>
      <c r="BK749" s="78">
        <v>809.51099999999997</v>
      </c>
      <c r="BL749" s="78">
        <v>130.149</v>
      </c>
      <c r="BM749" s="78">
        <v>0</v>
      </c>
      <c r="BN749" s="79"/>
      <c r="BO749" s="78">
        <v>0</v>
      </c>
      <c r="BP749" s="78">
        <v>0</v>
      </c>
      <c r="BQ749" s="78">
        <v>60</v>
      </c>
      <c r="BR749" s="78">
        <v>3</v>
      </c>
      <c r="BS749" s="78">
        <v>22</v>
      </c>
      <c r="BT749" s="78">
        <v>0</v>
      </c>
      <c r="BU749"/>
      <c r="BV749" s="77">
        <v>2457.779</v>
      </c>
      <c r="BW749" s="77">
        <v>75.602999999999994</v>
      </c>
      <c r="BX749" s="77">
        <v>72.19</v>
      </c>
      <c r="BY749" s="77">
        <v>0</v>
      </c>
      <c r="BZ749" s="77">
        <v>168.25399999999999</v>
      </c>
      <c r="CA749" s="77">
        <v>0</v>
      </c>
      <c r="CB749" s="77">
        <v>11.887</v>
      </c>
      <c r="CC749" s="77">
        <v>0</v>
      </c>
      <c r="CD749" s="77">
        <v>0</v>
      </c>
    </row>
    <row r="750" spans="1:82">
      <c r="A750" s="77" t="s">
        <v>2303</v>
      </c>
      <c r="B750" s="77">
        <v>602</v>
      </c>
      <c r="C750" s="77">
        <v>7</v>
      </c>
      <c r="D750" s="77">
        <v>36</v>
      </c>
      <c r="E750" s="77">
        <v>2010</v>
      </c>
      <c r="F750" s="77" t="s">
        <v>178</v>
      </c>
      <c r="G750" s="77" t="s">
        <v>1627</v>
      </c>
      <c r="H750" s="77" t="s">
        <v>1628</v>
      </c>
      <c r="I750" s="158"/>
      <c r="J750" s="78">
        <v>1686.2697630615801</v>
      </c>
      <c r="K750" s="78">
        <v>50.154083685468009</v>
      </c>
      <c r="L750" s="78">
        <v>127.6496883149259</v>
      </c>
      <c r="M750" s="78">
        <v>1051.791625577149</v>
      </c>
      <c r="N750" s="78">
        <v>918.68785134625625</v>
      </c>
      <c r="O750" s="78">
        <v>868.18076659189967</v>
      </c>
      <c r="P750" s="78">
        <v>789.58114772780834</v>
      </c>
      <c r="Q750" s="78">
        <v>48.138345294842303</v>
      </c>
      <c r="R750" s="78">
        <v>102.4300858716913</v>
      </c>
      <c r="S750" s="78">
        <v>71.593613930996398</v>
      </c>
      <c r="T750" s="79"/>
      <c r="U750" s="78">
        <v>167557412</v>
      </c>
      <c r="V750" s="78">
        <v>25898</v>
      </c>
      <c r="W750" s="78">
        <v>3951</v>
      </c>
      <c r="X750" s="78">
        <v>268733</v>
      </c>
      <c r="Y750" s="78">
        <v>321753</v>
      </c>
      <c r="Z750" s="78">
        <v>440926</v>
      </c>
      <c r="AA750" s="78">
        <v>154950</v>
      </c>
      <c r="AB750" s="78">
        <v>791242</v>
      </c>
      <c r="AC750" s="78">
        <v>17887219</v>
      </c>
      <c r="AD750" s="78">
        <v>71.593613930996412</v>
      </c>
      <c r="AE750" s="79"/>
      <c r="AF750" s="78"/>
      <c r="AG750" s="78"/>
      <c r="AH750" s="78"/>
      <c r="AI750" s="78"/>
      <c r="AJ750" s="78"/>
      <c r="AK750" s="78"/>
      <c r="AL750" s="78"/>
      <c r="AM750" s="78"/>
      <c r="AN750" s="78"/>
      <c r="AO750" s="78"/>
      <c r="AP750" s="78"/>
      <c r="AQ750" s="79"/>
      <c r="AR750" s="78"/>
      <c r="AS750" s="78"/>
      <c r="AT750" s="78"/>
      <c r="AU750" s="78"/>
      <c r="AV750" s="78"/>
      <c r="AW750" s="78"/>
      <c r="AX750" s="78"/>
      <c r="AY750" s="79"/>
      <c r="AZ750" s="78"/>
      <c r="BA750" s="78"/>
      <c r="BB750" s="78"/>
      <c r="BC750" s="78"/>
      <c r="BD750" s="78"/>
      <c r="BE750" s="78"/>
      <c r="BF750" s="78"/>
      <c r="BG750" s="79"/>
      <c r="BH750" s="78">
        <v>0</v>
      </c>
      <c r="BI750" s="78">
        <v>0</v>
      </c>
      <c r="BJ750" s="78">
        <v>1831.1579999999999</v>
      </c>
      <c r="BK750" s="78">
        <v>865.69899999999996</v>
      </c>
      <c r="BL750" s="78">
        <v>122.64599999999999</v>
      </c>
      <c r="BM750" s="78">
        <v>0</v>
      </c>
      <c r="BN750" s="79"/>
      <c r="BO750" s="78">
        <v>0</v>
      </c>
      <c r="BP750" s="78">
        <v>0</v>
      </c>
      <c r="BQ750" s="78">
        <v>59</v>
      </c>
      <c r="BR750" s="78">
        <v>3</v>
      </c>
      <c r="BS750" s="78">
        <v>21</v>
      </c>
      <c r="BT750" s="78">
        <v>0</v>
      </c>
      <c r="BU750"/>
      <c r="BV750" s="77">
        <v>2545.3989999999999</v>
      </c>
      <c r="BW750" s="77">
        <v>72.198999999999998</v>
      </c>
      <c r="BX750" s="77">
        <v>37.841000000000001</v>
      </c>
      <c r="BY750" s="77">
        <v>3.2320000000000002</v>
      </c>
      <c r="BZ750" s="77">
        <v>160.83199999999999</v>
      </c>
      <c r="CA750" s="77">
        <v>0</v>
      </c>
      <c r="CB750" s="77">
        <v>0</v>
      </c>
      <c r="CC750" s="77">
        <v>0</v>
      </c>
      <c r="CD750" s="77">
        <v>0</v>
      </c>
    </row>
    <row r="751" spans="1:82">
      <c r="A751" s="77" t="s">
        <v>2304</v>
      </c>
      <c r="B751" s="77">
        <v>603</v>
      </c>
      <c r="C751" s="77">
        <v>8</v>
      </c>
      <c r="D751" s="77">
        <v>36</v>
      </c>
      <c r="E751" s="77">
        <v>2011</v>
      </c>
      <c r="F751" s="77" t="s">
        <v>179</v>
      </c>
      <c r="G751" s="77" t="s">
        <v>1627</v>
      </c>
      <c r="H751" s="77" t="s">
        <v>1628</v>
      </c>
      <c r="I751" s="158"/>
      <c r="J751" s="78">
        <v>2090.080860897262</v>
      </c>
      <c r="K751" s="78">
        <v>71.446381310154081</v>
      </c>
      <c r="L751" s="78">
        <v>177.00414685229191</v>
      </c>
      <c r="M751" s="78">
        <v>1437.8031726319091</v>
      </c>
      <c r="N751" s="78">
        <v>1394.604025683667</v>
      </c>
      <c r="O751" s="78">
        <v>858.55454024918197</v>
      </c>
      <c r="P751" s="78">
        <v>756.02042478341707</v>
      </c>
      <c r="Q751" s="78">
        <v>55.204068164419503</v>
      </c>
      <c r="R751" s="78">
        <v>89.040932018283755</v>
      </c>
      <c r="S751" s="78">
        <v>65.506929231735398</v>
      </c>
      <c r="T751" s="79"/>
      <c r="U751" s="78">
        <v>163906266</v>
      </c>
      <c r="V751" s="78">
        <v>25898</v>
      </c>
      <c r="W751" s="78">
        <v>3951</v>
      </c>
      <c r="X751" s="78">
        <v>268733</v>
      </c>
      <c r="Y751" s="78">
        <v>323849</v>
      </c>
      <c r="Z751" s="78">
        <v>445510</v>
      </c>
      <c r="AA751" s="78">
        <v>152779</v>
      </c>
      <c r="AB751" s="78">
        <v>786640</v>
      </c>
      <c r="AC751" s="78">
        <v>15523374</v>
      </c>
      <c r="AD751" s="78">
        <v>65.506929231735398</v>
      </c>
      <c r="AE751" s="79"/>
      <c r="AF751" s="78"/>
      <c r="AG751" s="78"/>
      <c r="AH751" s="78"/>
      <c r="AI751" s="78"/>
      <c r="AJ751" s="78"/>
      <c r="AK751" s="78"/>
      <c r="AL751" s="78"/>
      <c r="AM751" s="78"/>
      <c r="AN751" s="78"/>
      <c r="AO751" s="78"/>
      <c r="AP751" s="78"/>
      <c r="AQ751" s="79"/>
      <c r="AR751" s="78"/>
      <c r="AS751" s="78"/>
      <c r="AT751" s="78"/>
      <c r="AU751" s="78"/>
      <c r="AV751" s="78"/>
      <c r="AW751" s="78"/>
      <c r="AX751" s="78"/>
      <c r="AY751" s="79"/>
      <c r="AZ751" s="78"/>
      <c r="BA751" s="78"/>
      <c r="BB751" s="78"/>
      <c r="BC751" s="78"/>
      <c r="BD751" s="78"/>
      <c r="BE751" s="78"/>
      <c r="BF751" s="78"/>
      <c r="BG751" s="79"/>
      <c r="BH751" s="78">
        <v>0</v>
      </c>
      <c r="BI751" s="78">
        <v>0</v>
      </c>
      <c r="BJ751" s="78">
        <v>1608.0730000000001</v>
      </c>
      <c r="BK751" s="78">
        <v>1011.104</v>
      </c>
      <c r="BL751" s="78">
        <v>107.383</v>
      </c>
      <c r="BM751" s="78">
        <v>0</v>
      </c>
      <c r="BN751" s="79"/>
      <c r="BO751" s="78">
        <v>0</v>
      </c>
      <c r="BP751" s="78">
        <v>0</v>
      </c>
      <c r="BQ751" s="78">
        <v>59</v>
      </c>
      <c r="BR751" s="78">
        <v>3</v>
      </c>
      <c r="BS751" s="78">
        <v>22</v>
      </c>
      <c r="BT751" s="78">
        <v>0</v>
      </c>
      <c r="BU751"/>
      <c r="BV751" s="77">
        <v>2445.0300000000002</v>
      </c>
      <c r="BW751" s="77">
        <v>64.906000000000006</v>
      </c>
      <c r="BX751" s="77">
        <v>42.552</v>
      </c>
      <c r="BY751" s="77">
        <v>3.327</v>
      </c>
      <c r="BZ751" s="77">
        <v>145.946</v>
      </c>
      <c r="CA751" s="77">
        <v>0</v>
      </c>
      <c r="CB751" s="77">
        <v>24.798999999999999</v>
      </c>
      <c r="CC751" s="77">
        <v>0</v>
      </c>
      <c r="CD751" s="77">
        <v>0</v>
      </c>
    </row>
    <row r="752" spans="1:82">
      <c r="A752" s="77" t="s">
        <v>2305</v>
      </c>
      <c r="B752" s="77">
        <v>604</v>
      </c>
      <c r="C752" s="77">
        <v>9</v>
      </c>
      <c r="D752" s="77">
        <v>36</v>
      </c>
      <c r="E752" s="77">
        <v>2012</v>
      </c>
      <c r="F752" s="77" t="s">
        <v>180</v>
      </c>
      <c r="G752" s="77" t="s">
        <v>1627</v>
      </c>
      <c r="H752" s="77" t="s">
        <v>1628</v>
      </c>
      <c r="I752" s="158"/>
      <c r="J752" s="78">
        <v>2364.2372290990302</v>
      </c>
      <c r="K752" s="78">
        <v>73.192104134012126</v>
      </c>
      <c r="L752" s="78">
        <v>176.9086440107676</v>
      </c>
      <c r="M752" s="78">
        <v>1671.851687401452</v>
      </c>
      <c r="N752" s="78">
        <v>1694.5998817580089</v>
      </c>
      <c r="O752" s="78">
        <v>862.76163640369225</v>
      </c>
      <c r="P752" s="78">
        <v>747.02429894668398</v>
      </c>
      <c r="Q752" s="78">
        <v>59.853140600554298</v>
      </c>
      <c r="R752" s="78">
        <v>104.2817149658966</v>
      </c>
      <c r="S752" s="78">
        <v>73.599918759783975</v>
      </c>
      <c r="T752" s="79"/>
      <c r="U752" s="78">
        <v>169449091</v>
      </c>
      <c r="V752" s="78">
        <v>25898</v>
      </c>
      <c r="W752" s="78">
        <v>3951</v>
      </c>
      <c r="X752" s="78">
        <v>268733</v>
      </c>
      <c r="Y752" s="78">
        <v>328671</v>
      </c>
      <c r="Z752" s="78">
        <v>451244</v>
      </c>
      <c r="AA752" s="78">
        <v>150107</v>
      </c>
      <c r="AB752" s="78">
        <v>785001</v>
      </c>
      <c r="AC752" s="78">
        <v>17709560</v>
      </c>
      <c r="AD752" s="78">
        <v>73.599918759784003</v>
      </c>
      <c r="AE752" s="79"/>
      <c r="AF752" s="78"/>
      <c r="AG752" s="78"/>
      <c r="AH752" s="78"/>
      <c r="AI752" s="78"/>
      <c r="AJ752" s="78"/>
      <c r="AK752" s="78"/>
      <c r="AL752" s="78"/>
      <c r="AM752" s="78"/>
      <c r="AN752" s="78"/>
      <c r="AO752" s="78"/>
      <c r="AP752" s="78"/>
      <c r="AQ752" s="79"/>
      <c r="AR752" s="78"/>
      <c r="AS752" s="78"/>
      <c r="AT752" s="78"/>
      <c r="AU752" s="78"/>
      <c r="AV752" s="78"/>
      <c r="AW752" s="78"/>
      <c r="AX752" s="78"/>
      <c r="AY752" s="79"/>
      <c r="AZ752" s="78"/>
      <c r="BA752" s="78"/>
      <c r="BB752" s="78"/>
      <c r="BC752" s="78"/>
      <c r="BD752" s="78"/>
      <c r="BE752" s="78"/>
      <c r="BF752" s="78"/>
      <c r="BG752" s="79"/>
      <c r="BH752" s="78">
        <v>0</v>
      </c>
      <c r="BI752" s="78">
        <v>0</v>
      </c>
      <c r="BJ752" s="78">
        <v>1804.1980000000001</v>
      </c>
      <c r="BK752" s="78">
        <v>941.80600000000004</v>
      </c>
      <c r="BL752" s="78">
        <v>169.02800000000002</v>
      </c>
      <c r="BM752" s="78">
        <v>0</v>
      </c>
      <c r="BN752" s="79"/>
      <c r="BO752" s="78">
        <v>0</v>
      </c>
      <c r="BP752" s="78">
        <v>0</v>
      </c>
      <c r="BQ752" s="78">
        <v>58</v>
      </c>
      <c r="BR752" s="78">
        <v>3</v>
      </c>
      <c r="BS752" s="78">
        <v>24</v>
      </c>
      <c r="BT752" s="78">
        <v>0</v>
      </c>
      <c r="BU752"/>
      <c r="BV752" s="77">
        <v>2676.7440000000001</v>
      </c>
      <c r="BW752" s="77">
        <v>37.997999999999998</v>
      </c>
      <c r="BX752" s="77">
        <v>64.478999999999999</v>
      </c>
      <c r="BY752" s="77">
        <v>0</v>
      </c>
      <c r="BZ752" s="77">
        <v>115.075</v>
      </c>
      <c r="CA752" s="77">
        <v>0</v>
      </c>
      <c r="CB752" s="77">
        <v>20.736000000000001</v>
      </c>
      <c r="CC752" s="77">
        <v>0</v>
      </c>
      <c r="CD752" s="77">
        <v>0</v>
      </c>
    </row>
    <row r="753" spans="1:82">
      <c r="A753" s="77" t="s">
        <v>2306</v>
      </c>
      <c r="B753" s="77">
        <v>605</v>
      </c>
      <c r="C753" s="77">
        <v>10</v>
      </c>
      <c r="D753" s="77">
        <v>36</v>
      </c>
      <c r="E753" s="77">
        <v>2013</v>
      </c>
      <c r="F753" s="77" t="s">
        <v>181</v>
      </c>
      <c r="G753" s="77" t="s">
        <v>1627</v>
      </c>
      <c r="H753" s="77" t="s">
        <v>1628</v>
      </c>
      <c r="I753" s="158"/>
      <c r="J753" s="78">
        <v>2397.5163728552138</v>
      </c>
      <c r="K753" s="78">
        <v>62.046820001380638</v>
      </c>
      <c r="L753" s="78">
        <v>158.77243312608411</v>
      </c>
      <c r="M753" s="78">
        <v>1565.447444710813</v>
      </c>
      <c r="N753" s="78">
        <v>1712.2266798570411</v>
      </c>
      <c r="O753" s="78">
        <v>835.73767216225065</v>
      </c>
      <c r="P753" s="78">
        <v>740.42782629746</v>
      </c>
      <c r="Q753" s="78">
        <v>60.517982323715998</v>
      </c>
      <c r="R753" s="78">
        <v>104.68590545353319</v>
      </c>
      <c r="S753" s="78">
        <v>71.798360863301809</v>
      </c>
      <c r="T753" s="79"/>
      <c r="U753" s="78">
        <v>171220668</v>
      </c>
      <c r="V753" s="78">
        <v>25898</v>
      </c>
      <c r="W753" s="78">
        <v>3951</v>
      </c>
      <c r="X753" s="78">
        <v>268733</v>
      </c>
      <c r="Y753" s="78">
        <v>329886</v>
      </c>
      <c r="Z753" s="78">
        <v>456626</v>
      </c>
      <c r="AA753" s="78">
        <v>148223</v>
      </c>
      <c r="AB753" s="78">
        <v>782342</v>
      </c>
      <c r="AC753" s="78">
        <v>17353972</v>
      </c>
      <c r="AD753" s="78">
        <v>71.798360863301809</v>
      </c>
      <c r="AE753" s="79"/>
      <c r="AF753" s="78"/>
      <c r="AG753" s="78"/>
      <c r="AH753" s="78"/>
      <c r="AI753" s="78"/>
      <c r="AJ753" s="78"/>
      <c r="AK753" s="78"/>
      <c r="AL753" s="78"/>
      <c r="AM753" s="78"/>
      <c r="AN753" s="78"/>
      <c r="AO753" s="78"/>
      <c r="AP753" s="78"/>
      <c r="AQ753" s="79"/>
      <c r="AR753" s="78"/>
      <c r="AS753" s="78"/>
      <c r="AT753" s="78"/>
      <c r="AU753" s="78"/>
      <c r="AV753" s="78"/>
      <c r="AW753" s="78"/>
      <c r="AX753" s="78"/>
      <c r="AY753" s="79"/>
      <c r="AZ753" s="78"/>
      <c r="BA753" s="78"/>
      <c r="BB753" s="78"/>
      <c r="BC753" s="78"/>
      <c r="BD753" s="78"/>
      <c r="BE753" s="78"/>
      <c r="BF753" s="78"/>
      <c r="BG753" s="79"/>
      <c r="BH753" s="78">
        <v>0</v>
      </c>
      <c r="BI753" s="78">
        <v>0</v>
      </c>
      <c r="BJ753" s="78">
        <v>2289.6190000000001</v>
      </c>
      <c r="BK753" s="78">
        <v>1021.831</v>
      </c>
      <c r="BL753" s="78">
        <v>195.07000000000002</v>
      </c>
      <c r="BM753" s="78">
        <v>0</v>
      </c>
      <c r="BN753" s="79"/>
      <c r="BO753" s="78">
        <v>0</v>
      </c>
      <c r="BP753" s="78">
        <v>0</v>
      </c>
      <c r="BQ753" s="78">
        <v>61</v>
      </c>
      <c r="BR753" s="78">
        <v>3</v>
      </c>
      <c r="BS753" s="78">
        <v>21</v>
      </c>
      <c r="BT753" s="78">
        <v>0</v>
      </c>
      <c r="BU753"/>
      <c r="BV753" s="77">
        <v>3122.0039999999999</v>
      </c>
      <c r="BW753" s="77">
        <v>86.677999999999997</v>
      </c>
      <c r="BX753" s="77">
        <v>87.316999999999993</v>
      </c>
      <c r="BY753" s="77">
        <v>3.4940000000000002</v>
      </c>
      <c r="BZ753" s="77">
        <v>187.93199999999999</v>
      </c>
      <c r="CA753" s="77">
        <v>0</v>
      </c>
      <c r="CB753" s="77">
        <v>19.094999999999999</v>
      </c>
      <c r="CC753" s="77">
        <v>0</v>
      </c>
      <c r="CD753" s="77">
        <v>0</v>
      </c>
    </row>
    <row r="754" spans="1:82">
      <c r="A754" s="77" t="s">
        <v>2307</v>
      </c>
      <c r="B754" s="77">
        <v>606</v>
      </c>
      <c r="C754" s="77">
        <v>11</v>
      </c>
      <c r="D754" s="77">
        <v>36</v>
      </c>
      <c r="E754" s="77">
        <v>2014</v>
      </c>
      <c r="F754" s="77" t="s">
        <v>182</v>
      </c>
      <c r="G754" s="77" t="s">
        <v>1627</v>
      </c>
      <c r="H754" s="77" t="s">
        <v>1628</v>
      </c>
      <c r="I754" s="158"/>
      <c r="J754" s="78">
        <v>2410.718453872953</v>
      </c>
      <c r="K754" s="78">
        <v>61.260753850906802</v>
      </c>
      <c r="L754" s="78">
        <v>147.94606789555971</v>
      </c>
      <c r="M754" s="78">
        <v>1644.5605629140589</v>
      </c>
      <c r="N754" s="78">
        <v>1531.630611661632</v>
      </c>
      <c r="O754" s="78">
        <v>800.61446495450559</v>
      </c>
      <c r="P754" s="78">
        <v>735.47908854303716</v>
      </c>
      <c r="Q754" s="78">
        <v>57.634793828024399</v>
      </c>
      <c r="R754" s="78">
        <v>100.72189517156529</v>
      </c>
      <c r="S754" s="78">
        <v>80.039679721886998</v>
      </c>
      <c r="T754" s="79"/>
      <c r="U754" s="78">
        <v>178386262</v>
      </c>
      <c r="V754" s="78">
        <v>21572</v>
      </c>
      <c r="W754" s="78">
        <v>3337</v>
      </c>
      <c r="X754" s="78">
        <v>263316</v>
      </c>
      <c r="Y754" s="78">
        <v>331059</v>
      </c>
      <c r="Z754" s="78">
        <v>460717</v>
      </c>
      <c r="AA754" s="78">
        <v>146471</v>
      </c>
      <c r="AB754" s="78">
        <v>776567</v>
      </c>
      <c r="AC754" s="78">
        <v>16749352</v>
      </c>
      <c r="AD754" s="78">
        <v>80.039679721886984</v>
      </c>
      <c r="AE754" s="79"/>
      <c r="AF754" s="78"/>
      <c r="AG754" s="78"/>
      <c r="AH754" s="78"/>
      <c r="AI754" s="78"/>
      <c r="AJ754" s="78"/>
      <c r="AK754" s="78"/>
      <c r="AL754" s="78"/>
      <c r="AM754" s="78"/>
      <c r="AN754" s="78"/>
      <c r="AO754" s="78"/>
      <c r="AP754" s="78"/>
      <c r="AQ754" s="79"/>
      <c r="AR754" s="78">
        <v>13319</v>
      </c>
      <c r="AS754" s="78">
        <v>3911</v>
      </c>
      <c r="AT754" s="78">
        <v>2</v>
      </c>
      <c r="AU754" s="78">
        <v>4</v>
      </c>
      <c r="AV754" s="78">
        <v>0</v>
      </c>
      <c r="AW754" s="78">
        <v>1</v>
      </c>
      <c r="AX754" s="78"/>
      <c r="AY754" s="79"/>
      <c r="AZ754" s="78">
        <v>60400.902000000009</v>
      </c>
      <c r="BA754" s="78">
        <v>253427.70300000001</v>
      </c>
      <c r="BB754" s="78">
        <v>19500.5</v>
      </c>
      <c r="BC754" s="78">
        <v>213</v>
      </c>
      <c r="BD754" s="78">
        <v>0</v>
      </c>
      <c r="BE754" s="78">
        <v>710</v>
      </c>
      <c r="BF754" s="78"/>
      <c r="BG754" s="79"/>
      <c r="BH754" s="78">
        <v>0</v>
      </c>
      <c r="BI754" s="78">
        <v>0</v>
      </c>
      <c r="BJ754" s="78">
        <v>2325.5880000000002</v>
      </c>
      <c r="BK754" s="78">
        <v>1002.171</v>
      </c>
      <c r="BL754" s="78">
        <v>188.06099999999998</v>
      </c>
      <c r="BM754" s="78">
        <v>0</v>
      </c>
      <c r="BN754" s="79"/>
      <c r="BO754" s="78">
        <v>0</v>
      </c>
      <c r="BP754" s="78">
        <v>0</v>
      </c>
      <c r="BQ754" s="78">
        <v>60</v>
      </c>
      <c r="BR754" s="78">
        <v>3</v>
      </c>
      <c r="BS754" s="78">
        <v>20</v>
      </c>
      <c r="BT754" s="78">
        <v>0</v>
      </c>
      <c r="BU754"/>
      <c r="BV754" s="77">
        <v>3157.0329999999999</v>
      </c>
      <c r="BW754" s="77">
        <v>75.135000000000005</v>
      </c>
      <c r="BX754" s="77">
        <v>80.625</v>
      </c>
      <c r="BY754" s="77">
        <v>3.4849999999999999</v>
      </c>
      <c r="BZ754" s="77">
        <v>179.625</v>
      </c>
      <c r="CA754" s="77">
        <v>0</v>
      </c>
      <c r="CB754" s="77">
        <v>19.917000000000002</v>
      </c>
      <c r="CC754" s="77">
        <v>0</v>
      </c>
      <c r="CD754" s="77">
        <v>0</v>
      </c>
    </row>
    <row r="755" spans="1:82">
      <c r="A755" s="77" t="s">
        <v>2308</v>
      </c>
      <c r="B755" s="77">
        <v>607</v>
      </c>
      <c r="C755" s="77">
        <v>12</v>
      </c>
      <c r="D755" s="77">
        <v>36</v>
      </c>
      <c r="E755" s="77">
        <v>2015</v>
      </c>
      <c r="F755" s="77" t="s">
        <v>183</v>
      </c>
      <c r="G755" s="77" t="s">
        <v>1627</v>
      </c>
      <c r="H755" s="77" t="s">
        <v>1628</v>
      </c>
      <c r="I755" s="158"/>
      <c r="J755" s="78">
        <v>2232.96492214402</v>
      </c>
      <c r="K755" s="78">
        <v>54.680014844796489</v>
      </c>
      <c r="L755" s="78">
        <v>142.8762675786603</v>
      </c>
      <c r="M755" s="78">
        <v>1497.3488336035609</v>
      </c>
      <c r="N755" s="78">
        <v>1367.584175738451</v>
      </c>
      <c r="O755" s="78">
        <v>796.38738382880763</v>
      </c>
      <c r="P755" s="78">
        <v>727.31111931391047</v>
      </c>
      <c r="Q755" s="78">
        <v>55.947770705021803</v>
      </c>
      <c r="R755" s="78">
        <v>96.464785035798229</v>
      </c>
      <c r="S755" s="78">
        <v>82.621534910536013</v>
      </c>
      <c r="T755" s="79"/>
      <c r="U755" s="78">
        <v>169759239</v>
      </c>
      <c r="V755" s="78">
        <v>21572</v>
      </c>
      <c r="W755" s="78">
        <v>3337</v>
      </c>
      <c r="X755" s="78">
        <v>263316</v>
      </c>
      <c r="Y755" s="78">
        <v>332780</v>
      </c>
      <c r="Z755" s="78">
        <v>462695</v>
      </c>
      <c r="AA755" s="78">
        <v>144730</v>
      </c>
      <c r="AB755" s="78">
        <v>770057</v>
      </c>
      <c r="AC755" s="78">
        <v>16489081</v>
      </c>
      <c r="AD755" s="78">
        <v>82.621534910535999</v>
      </c>
      <c r="AE755" s="79"/>
      <c r="AF755" s="78">
        <v>1991123915.635015</v>
      </c>
      <c r="AG755" s="78">
        <v>37010405.375088811</v>
      </c>
      <c r="AH755" s="78">
        <v>26159120.546614889</v>
      </c>
      <c r="AI755" s="78">
        <v>1609486291.02109</v>
      </c>
      <c r="AJ755" s="78">
        <v>1839770550.8152399</v>
      </c>
      <c r="AK755" s="78"/>
      <c r="AL755" s="78"/>
      <c r="AM755" s="78">
        <v>105533081.5823777</v>
      </c>
      <c r="AN755" s="78"/>
      <c r="AO755" s="78"/>
      <c r="AP755" s="78">
        <v>5609083364.9754267</v>
      </c>
      <c r="AQ755" s="79"/>
      <c r="AR755" s="78">
        <v>14205</v>
      </c>
      <c r="AS755" s="78">
        <v>5662</v>
      </c>
      <c r="AT755" s="78">
        <v>2</v>
      </c>
      <c r="AU755" s="78">
        <v>4</v>
      </c>
      <c r="AV755" s="78">
        <v>0</v>
      </c>
      <c r="AW755" s="78">
        <v>1</v>
      </c>
      <c r="AX755" s="78"/>
      <c r="AY755" s="79"/>
      <c r="AZ755" s="78">
        <v>65368.133000000002</v>
      </c>
      <c r="BA755" s="78">
        <v>349321.42899999983</v>
      </c>
      <c r="BB755" s="78">
        <v>19500.5</v>
      </c>
      <c r="BC755" s="78">
        <v>256</v>
      </c>
      <c r="BD755" s="78">
        <v>0</v>
      </c>
      <c r="BE755" s="78">
        <v>710</v>
      </c>
      <c r="BF755" s="78"/>
      <c r="BG755" s="79"/>
      <c r="BH755" s="78">
        <v>0</v>
      </c>
      <c r="BI755" s="78">
        <v>0</v>
      </c>
      <c r="BJ755" s="78">
        <v>2247.299</v>
      </c>
      <c r="BK755" s="78">
        <v>977.93</v>
      </c>
      <c r="BL755" s="78">
        <v>182.24799999999999</v>
      </c>
      <c r="BM755" s="78">
        <v>0</v>
      </c>
      <c r="BN755" s="79"/>
      <c r="BO755" s="78">
        <v>0</v>
      </c>
      <c r="BP755" s="78">
        <v>0</v>
      </c>
      <c r="BQ755" s="78">
        <v>58</v>
      </c>
      <c r="BR755" s="78">
        <v>3</v>
      </c>
      <c r="BS755" s="78">
        <v>20</v>
      </c>
      <c r="BT755" s="78">
        <v>0</v>
      </c>
      <c r="BU755"/>
      <c r="BV755" s="77">
        <v>3034.8679999999999</v>
      </c>
      <c r="BW755" s="77">
        <v>79.646000000000001</v>
      </c>
      <c r="BX755" s="77">
        <v>82.733999999999995</v>
      </c>
      <c r="BY755" s="77">
        <v>4.5670000000000002</v>
      </c>
      <c r="BZ755" s="77">
        <v>179.13900000000001</v>
      </c>
      <c r="CA755" s="77">
        <v>0</v>
      </c>
      <c r="CB755" s="77">
        <v>26.523</v>
      </c>
      <c r="CC755" s="77">
        <v>0</v>
      </c>
      <c r="CD755" s="77">
        <v>0</v>
      </c>
    </row>
    <row r="756" spans="1:82">
      <c r="A756" s="77" t="s">
        <v>2309</v>
      </c>
      <c r="B756" s="77">
        <v>608</v>
      </c>
      <c r="C756" s="77">
        <v>13</v>
      </c>
      <c r="D756" s="77">
        <v>36</v>
      </c>
      <c r="E756" s="77">
        <v>2016</v>
      </c>
      <c r="F756" s="77" t="s">
        <v>156</v>
      </c>
      <c r="G756" s="77" t="s">
        <v>1627</v>
      </c>
      <c r="H756" s="77" t="s">
        <v>1628</v>
      </c>
      <c r="I756" s="158"/>
      <c r="J756" s="78">
        <v>1895.0097394191544</v>
      </c>
      <c r="K756" s="78">
        <v>51.870244178633151</v>
      </c>
      <c r="L756" s="78">
        <v>154.14654869363346</v>
      </c>
      <c r="M756" s="78">
        <v>1065.9998117182847</v>
      </c>
      <c r="N756" s="78">
        <v>1147.1143042235881</v>
      </c>
      <c r="O756" s="78">
        <v>790.81757223193006</v>
      </c>
      <c r="P756" s="78">
        <v>701.46340306421416</v>
      </c>
      <c r="Q756" s="78">
        <v>53.977913900330165</v>
      </c>
      <c r="R756" s="78">
        <v>78.690860778839095</v>
      </c>
      <c r="S756" s="78">
        <v>77.197278437712797</v>
      </c>
      <c r="T756" s="79"/>
      <c r="U756" s="78">
        <v>169956359</v>
      </c>
      <c r="V756" s="78">
        <v>21572</v>
      </c>
      <c r="W756" s="78">
        <v>3337</v>
      </c>
      <c r="X756" s="78">
        <v>263316</v>
      </c>
      <c r="Y756" s="78">
        <v>334117</v>
      </c>
      <c r="Z756" s="78">
        <v>465107</v>
      </c>
      <c r="AA756" s="78">
        <v>144372</v>
      </c>
      <c r="AB756" s="78">
        <v>764213</v>
      </c>
      <c r="AC756" s="78">
        <v>13439624.429107729</v>
      </c>
      <c r="AD756" s="78">
        <v>77.197278437712797</v>
      </c>
      <c r="AE756" s="79"/>
      <c r="AF756" s="78">
        <v>1877976910.5528519</v>
      </c>
      <c r="AG756" s="78">
        <v>36895252.861176692</v>
      </c>
      <c r="AH756" s="78">
        <v>24337942.863366831</v>
      </c>
      <c r="AI756" s="78">
        <v>1550591073.460743</v>
      </c>
      <c r="AJ756" s="78">
        <v>1971346789.699008</v>
      </c>
      <c r="AK756" s="78"/>
      <c r="AL756" s="78"/>
      <c r="AM756" s="78">
        <v>104813552.5292477</v>
      </c>
      <c r="AN756" s="78"/>
      <c r="AO756" s="78"/>
      <c r="AP756" s="78">
        <v>5565961521.9663935</v>
      </c>
      <c r="AQ756" s="79"/>
      <c r="AR756" s="78">
        <v>15161</v>
      </c>
      <c r="AS756" s="78">
        <v>6613</v>
      </c>
      <c r="AT756" s="78">
        <v>3</v>
      </c>
      <c r="AU756" s="78">
        <v>4</v>
      </c>
      <c r="AV756" s="78">
        <v>0</v>
      </c>
      <c r="AW756" s="78">
        <v>2</v>
      </c>
      <c r="AX756" s="78"/>
      <c r="AY756" s="79"/>
      <c r="AZ756" s="78">
        <v>70625.674000000014</v>
      </c>
      <c r="BA756" s="78">
        <v>419086.82899999991</v>
      </c>
      <c r="BB756" s="78">
        <v>19520.099999999999</v>
      </c>
      <c r="BC756" s="78">
        <v>256</v>
      </c>
      <c r="BD756" s="78">
        <v>0</v>
      </c>
      <c r="BE756" s="78">
        <v>6930</v>
      </c>
      <c r="BF756" s="78"/>
      <c r="BG756" s="79"/>
      <c r="BH756" s="78">
        <v>0</v>
      </c>
      <c r="BI756" s="78">
        <v>0</v>
      </c>
      <c r="BJ756" s="78">
        <v>2245.5549999999998</v>
      </c>
      <c r="BK756" s="78">
        <v>973.31500000000005</v>
      </c>
      <c r="BL756" s="78">
        <v>165.40899999999999</v>
      </c>
      <c r="BM756" s="78">
        <v>0</v>
      </c>
      <c r="BN756" s="79"/>
      <c r="BO756" s="78">
        <v>0</v>
      </c>
      <c r="BP756" s="78">
        <v>0</v>
      </c>
      <c r="BQ756" s="78">
        <v>62</v>
      </c>
      <c r="BR756" s="78">
        <v>3</v>
      </c>
      <c r="BS756" s="78">
        <v>20</v>
      </c>
      <c r="BT756" s="78">
        <v>0</v>
      </c>
      <c r="BU756"/>
      <c r="BV756" s="77">
        <v>3042.7939999999999</v>
      </c>
      <c r="BW756" s="77">
        <v>84.131</v>
      </c>
      <c r="BX756" s="77">
        <v>57.851999999999997</v>
      </c>
      <c r="BY756" s="77">
        <v>4.1760000000000002</v>
      </c>
      <c r="BZ756" s="77">
        <v>178.523</v>
      </c>
      <c r="CA756" s="77">
        <v>0</v>
      </c>
      <c r="CB756" s="77">
        <v>16.803000000000001</v>
      </c>
      <c r="CC756" s="77">
        <v>0</v>
      </c>
      <c r="CD756" s="77">
        <v>0</v>
      </c>
    </row>
    <row r="757" spans="1:82">
      <c r="A757" s="77" t="s">
        <v>2310</v>
      </c>
      <c r="B757" s="77">
        <v>609</v>
      </c>
      <c r="C757" s="77">
        <v>14</v>
      </c>
      <c r="D757" s="77">
        <v>36</v>
      </c>
      <c r="E757" s="77">
        <v>2017</v>
      </c>
      <c r="F757" s="77" t="s">
        <v>157</v>
      </c>
      <c r="G757" s="77" t="s">
        <v>1627</v>
      </c>
      <c r="H757" s="77" t="s">
        <v>1628</v>
      </c>
      <c r="I757" s="158"/>
      <c r="J757" s="78">
        <v>1977.891686398925</v>
      </c>
      <c r="K757" s="78">
        <v>52.564239418121012</v>
      </c>
      <c r="L757" s="78">
        <v>145.71487478473639</v>
      </c>
      <c r="M757" s="78">
        <v>1078.3493910044863</v>
      </c>
      <c r="N757" s="78">
        <v>1146.2282142343927</v>
      </c>
      <c r="O757" s="78">
        <v>781.59458969799584</v>
      </c>
      <c r="P757" s="78">
        <v>689.67175263029549</v>
      </c>
      <c r="Q757" s="78">
        <v>51.730926683739497</v>
      </c>
      <c r="R757" s="78">
        <v>78.131903801002551</v>
      </c>
      <c r="S757" s="78">
        <v>75.699838137413096</v>
      </c>
      <c r="T757" s="79"/>
      <c r="U757" s="78">
        <v>178022398</v>
      </c>
      <c r="V757" s="78">
        <v>21572</v>
      </c>
      <c r="W757" s="78">
        <v>3337</v>
      </c>
      <c r="X757" s="78">
        <v>263316</v>
      </c>
      <c r="Y757" s="78">
        <v>334916</v>
      </c>
      <c r="Z757" s="78">
        <v>467308</v>
      </c>
      <c r="AA757" s="78">
        <v>142850</v>
      </c>
      <c r="AB757" s="78">
        <v>757377</v>
      </c>
      <c r="AC757" s="78">
        <v>13608936</v>
      </c>
      <c r="AD757" s="78">
        <v>75.699838137413096</v>
      </c>
      <c r="AE757" s="79"/>
      <c r="AF757" s="78">
        <v>2025884465.758034</v>
      </c>
      <c r="AG757" s="78">
        <v>37595322.619042948</v>
      </c>
      <c r="AH757" s="78">
        <v>30409745.03529194</v>
      </c>
      <c r="AI757" s="78">
        <v>1611667035.136512</v>
      </c>
      <c r="AJ757" s="78">
        <v>1864901058.521069</v>
      </c>
      <c r="AK757" s="78"/>
      <c r="AL757" s="78"/>
      <c r="AM757" s="78">
        <v>104038517.12138</v>
      </c>
      <c r="AN757" s="78"/>
      <c r="AO757" s="78"/>
      <c r="AP757" s="78">
        <v>5674496144.19133</v>
      </c>
      <c r="AQ757" s="79"/>
      <c r="AR757" s="78">
        <v>16031</v>
      </c>
      <c r="AS757" s="78">
        <v>7312</v>
      </c>
      <c r="AT757" s="78">
        <v>3</v>
      </c>
      <c r="AU757" s="78">
        <v>4</v>
      </c>
      <c r="AV757" s="78">
        <v>0</v>
      </c>
      <c r="AW757" s="78">
        <v>2</v>
      </c>
      <c r="AX757" s="78"/>
      <c r="AY757" s="79"/>
      <c r="AZ757" s="78">
        <v>75287.880999999994</v>
      </c>
      <c r="BA757" s="78">
        <v>470365.02899999992</v>
      </c>
      <c r="BB757" s="78">
        <v>19520.099999999999</v>
      </c>
      <c r="BC757" s="78">
        <v>256</v>
      </c>
      <c r="BD757" s="78">
        <v>0</v>
      </c>
      <c r="BE757" s="78">
        <v>6930</v>
      </c>
      <c r="BF757" s="78"/>
      <c r="BG757" s="79"/>
      <c r="BH757" s="78">
        <v>0</v>
      </c>
      <c r="BI757" s="78">
        <v>0</v>
      </c>
      <c r="BJ757" s="78">
        <v>2035.5619999999999</v>
      </c>
      <c r="BK757" s="78">
        <v>965.93499999999995</v>
      </c>
      <c r="BL757" s="78">
        <v>165.15299999999999</v>
      </c>
      <c r="BM757" s="78">
        <v>0</v>
      </c>
      <c r="BN757" s="79"/>
      <c r="BO757" s="78">
        <v>0</v>
      </c>
      <c r="BP757" s="78">
        <v>0</v>
      </c>
      <c r="BQ757" s="78">
        <v>63</v>
      </c>
      <c r="BR757" s="78">
        <v>3</v>
      </c>
      <c r="BS757" s="78">
        <v>22</v>
      </c>
      <c r="BT757" s="78">
        <v>0</v>
      </c>
      <c r="BU757"/>
      <c r="BV757" s="77">
        <v>2792.6350000000002</v>
      </c>
      <c r="BW757" s="77">
        <v>83.728999999999999</v>
      </c>
      <c r="BX757" s="77">
        <v>85.438000000000002</v>
      </c>
      <c r="BY757" s="77">
        <v>4.5149999999999997</v>
      </c>
      <c r="BZ757" s="77">
        <v>177.447</v>
      </c>
      <c r="CA757" s="77">
        <v>0</v>
      </c>
      <c r="CB757" s="77">
        <v>22.885999999999999</v>
      </c>
      <c r="CC757" s="77">
        <v>0</v>
      </c>
      <c r="CD757" s="77">
        <v>0</v>
      </c>
    </row>
    <row r="758" spans="1:82">
      <c r="A758" s="77" t="s">
        <v>2311</v>
      </c>
      <c r="B758" s="77">
        <v>610</v>
      </c>
      <c r="C758" s="77">
        <v>15</v>
      </c>
      <c r="D758" s="77">
        <v>36</v>
      </c>
      <c r="E758" s="77">
        <v>2018</v>
      </c>
      <c r="F758" s="77" t="s">
        <v>184</v>
      </c>
      <c r="G758" s="77" t="s">
        <v>1627</v>
      </c>
      <c r="H758" s="77" t="s">
        <v>1628</v>
      </c>
      <c r="I758" s="158"/>
      <c r="J758" s="78">
        <v>1915.0427861398459</v>
      </c>
      <c r="K758" s="78">
        <v>49.798251517257285</v>
      </c>
      <c r="L758" s="78">
        <v>133.10897522205104</v>
      </c>
      <c r="M758" s="78">
        <v>1066.7598513809928</v>
      </c>
      <c r="N758" s="78">
        <v>1103.9826069458964</v>
      </c>
      <c r="O758" s="78">
        <v>769.06164603133061</v>
      </c>
      <c r="P758" s="78">
        <v>679.27426116681659</v>
      </c>
      <c r="Q758" s="78">
        <v>47.5685196876737</v>
      </c>
      <c r="R758" s="78">
        <v>80.327940157593332</v>
      </c>
      <c r="S758" s="78">
        <v>72.715108387002005</v>
      </c>
      <c r="T758" s="79"/>
      <c r="U758" s="78">
        <v>185270383</v>
      </c>
      <c r="V758" s="78">
        <v>21572</v>
      </c>
      <c r="W758" s="78">
        <v>3337</v>
      </c>
      <c r="X758" s="78">
        <v>263316</v>
      </c>
      <c r="Y758" s="78">
        <v>335786</v>
      </c>
      <c r="Z758" s="78">
        <v>468619</v>
      </c>
      <c r="AA758" s="78">
        <v>142111</v>
      </c>
      <c r="AB758" s="78">
        <v>750519</v>
      </c>
      <c r="AC758" s="78">
        <v>13936605</v>
      </c>
      <c r="AD758" s="78">
        <v>72.715108387002005</v>
      </c>
      <c r="AE758" s="79"/>
      <c r="AF758" s="78">
        <v>2065116072.8793271</v>
      </c>
      <c r="AG758" s="78">
        <v>33521592.907271411</v>
      </c>
      <c r="AH758" s="78">
        <v>28015375.885935269</v>
      </c>
      <c r="AI758" s="78">
        <v>1530694991.5522881</v>
      </c>
      <c r="AJ758" s="78">
        <v>1796080038.397074</v>
      </c>
      <c r="AK758" s="78"/>
      <c r="AL758" s="78"/>
      <c r="AM758" s="78">
        <v>103309773.960196</v>
      </c>
      <c r="AN758" s="78"/>
      <c r="AO758" s="78"/>
      <c r="AP758" s="78">
        <v>5556737845.5820913</v>
      </c>
      <c r="AQ758" s="79"/>
      <c r="AR758" s="78">
        <v>17146</v>
      </c>
      <c r="AS758" s="78">
        <v>8143</v>
      </c>
      <c r="AT758" s="78">
        <v>3</v>
      </c>
      <c r="AU758" s="78">
        <v>4</v>
      </c>
      <c r="AV758" s="78">
        <v>0</v>
      </c>
      <c r="AW758" s="78">
        <v>3</v>
      </c>
      <c r="AX758" s="78"/>
      <c r="AY758" s="79"/>
      <c r="AZ758" s="78">
        <v>81625.281000000221</v>
      </c>
      <c r="BA758" s="78">
        <v>521893.72899999999</v>
      </c>
      <c r="BB758" s="78">
        <v>19520</v>
      </c>
      <c r="BC758" s="78">
        <v>256</v>
      </c>
      <c r="BD758" s="78">
        <v>0</v>
      </c>
      <c r="BE758" s="78">
        <v>7180</v>
      </c>
      <c r="BF758" s="78"/>
      <c r="BG758" s="79"/>
      <c r="BH758" s="78">
        <v>0</v>
      </c>
      <c r="BI758" s="78">
        <v>0</v>
      </c>
      <c r="BJ758" s="78">
        <v>2062.326</v>
      </c>
      <c r="BK758" s="78">
        <v>917.22699999999998</v>
      </c>
      <c r="BL758" s="78">
        <v>138.93</v>
      </c>
      <c r="BM758" s="78">
        <v>0</v>
      </c>
      <c r="BN758" s="79"/>
      <c r="BO758" s="78">
        <v>0</v>
      </c>
      <c r="BP758" s="78">
        <v>0</v>
      </c>
      <c r="BQ758" s="78">
        <v>63</v>
      </c>
      <c r="BR758" s="78">
        <v>3</v>
      </c>
      <c r="BS758" s="78">
        <v>20</v>
      </c>
      <c r="BT758" s="78">
        <v>0</v>
      </c>
      <c r="BU758"/>
      <c r="BV758" s="77">
        <v>2758.587</v>
      </c>
      <c r="BW758" s="77">
        <v>86.567999999999998</v>
      </c>
      <c r="BX758" s="77">
        <v>66.777000000000001</v>
      </c>
      <c r="BY758" s="77">
        <v>4.5529999999999999</v>
      </c>
      <c r="BZ758" s="77">
        <v>175.54400000000001</v>
      </c>
      <c r="CA758" s="77">
        <v>0</v>
      </c>
      <c r="CB758" s="77">
        <v>26.454000000000001</v>
      </c>
      <c r="CC758" s="77">
        <v>0</v>
      </c>
      <c r="CD758" s="77">
        <v>0</v>
      </c>
    </row>
    <row r="759" spans="1:82">
      <c r="A759" s="77" t="s">
        <v>2312</v>
      </c>
      <c r="B759" s="77">
        <v>611</v>
      </c>
      <c r="C759" s="77">
        <v>16</v>
      </c>
      <c r="D759" s="77">
        <v>36</v>
      </c>
      <c r="E759" s="77">
        <v>2019</v>
      </c>
      <c r="F759" s="77" t="s">
        <v>159</v>
      </c>
      <c r="G759" s="77" t="s">
        <v>1627</v>
      </c>
      <c r="H759" s="77" t="s">
        <v>1628</v>
      </c>
      <c r="I759" s="158"/>
      <c r="J759" s="78">
        <v>1614.9772899593263</v>
      </c>
      <c r="K759" s="78">
        <v>42.571615699054085</v>
      </c>
      <c r="L759" s="78">
        <v>131.03923099615662</v>
      </c>
      <c r="M759" s="78">
        <v>900.89009983643371</v>
      </c>
      <c r="N759" s="78">
        <v>869.43414530160283</v>
      </c>
      <c r="O759" s="78">
        <v>749.17858503112018</v>
      </c>
      <c r="P759" s="78">
        <v>670.70050805567507</v>
      </c>
      <c r="Q759" s="78">
        <v>45.820146562498699</v>
      </c>
      <c r="R759" s="78">
        <v>80.957418928894597</v>
      </c>
      <c r="S759" s="78">
        <v>67.335573066309948</v>
      </c>
      <c r="T759" s="79"/>
      <c r="U759" s="78">
        <v>190763036</v>
      </c>
      <c r="V759" s="78">
        <v>21572</v>
      </c>
      <c r="W759" s="78">
        <v>3337</v>
      </c>
      <c r="X759" s="78">
        <v>263316</v>
      </c>
      <c r="Y759" s="78">
        <v>336257</v>
      </c>
      <c r="Z759" s="78">
        <v>469036</v>
      </c>
      <c r="AA759" s="78">
        <v>139267</v>
      </c>
      <c r="AB759" s="78">
        <v>742505</v>
      </c>
      <c r="AC759" s="78">
        <v>14275871</v>
      </c>
      <c r="AD759" s="78">
        <v>67.335573066309976</v>
      </c>
      <c r="AE759" s="79"/>
      <c r="AF759" s="78">
        <v>2089645163.2889838</v>
      </c>
      <c r="AG759" s="78">
        <v>32574506.657866478</v>
      </c>
      <c r="AH759" s="78">
        <v>30797889.65876523</v>
      </c>
      <c r="AI759" s="78">
        <v>1615981826.775219</v>
      </c>
      <c r="AJ759" s="78">
        <v>1666500824.1319101</v>
      </c>
      <c r="AK759" s="78">
        <v>0</v>
      </c>
      <c r="AL759" s="78">
        <v>0</v>
      </c>
      <c r="AM759" s="78">
        <v>101123591.42535265</v>
      </c>
      <c r="AN759" s="78">
        <v>0</v>
      </c>
      <c r="AO759" s="78">
        <v>0</v>
      </c>
      <c r="AP759" s="78">
        <v>5536623801.938098</v>
      </c>
      <c r="AQ759" s="79"/>
      <c r="AR759" s="78">
        <v>18326</v>
      </c>
      <c r="AS759" s="78">
        <v>9077</v>
      </c>
      <c r="AT759" s="78">
        <v>3</v>
      </c>
      <c r="AU759" s="78">
        <v>7</v>
      </c>
      <c r="AV759" s="78">
        <v>0</v>
      </c>
      <c r="AW759" s="78">
        <v>3</v>
      </c>
      <c r="AX759" s="78"/>
      <c r="AY759" s="79"/>
      <c r="AZ759" s="78">
        <v>88378.704999999987</v>
      </c>
      <c r="BA759" s="78">
        <v>585626.72899999993</v>
      </c>
      <c r="BB759" s="78">
        <v>19520.099999999999</v>
      </c>
      <c r="BC759" s="78">
        <v>262.2</v>
      </c>
      <c r="BD759" s="78">
        <v>0</v>
      </c>
      <c r="BE759" s="78">
        <v>7607.01</v>
      </c>
      <c r="BF759" s="78"/>
      <c r="BG759" s="79"/>
      <c r="BH759" s="78">
        <v>0</v>
      </c>
      <c r="BI759" s="78">
        <v>0</v>
      </c>
      <c r="BJ759" s="78">
        <v>1985.201</v>
      </c>
      <c r="BK759" s="78">
        <v>898.6</v>
      </c>
      <c r="BL759" s="78">
        <v>166.32300000000001</v>
      </c>
      <c r="BM759" s="78">
        <v>0</v>
      </c>
      <c r="BN759" s="79"/>
      <c r="BO759" s="78">
        <v>0</v>
      </c>
      <c r="BP759" s="78">
        <v>0</v>
      </c>
      <c r="BQ759" s="78">
        <v>63</v>
      </c>
      <c r="BR759" s="78">
        <v>3</v>
      </c>
      <c r="BS759" s="78">
        <v>22</v>
      </c>
      <c r="BT759" s="78">
        <v>0</v>
      </c>
      <c r="BU759"/>
      <c r="BV759" s="77">
        <v>2670.288</v>
      </c>
      <c r="BW759" s="77">
        <v>88.203999999999994</v>
      </c>
      <c r="BX759" s="77">
        <v>92.117999999999995</v>
      </c>
      <c r="BY759" s="77">
        <v>4.3040000000000003</v>
      </c>
      <c r="BZ759" s="77">
        <v>172.20699999999999</v>
      </c>
      <c r="CA759" s="77">
        <v>0</v>
      </c>
      <c r="CB759" s="77">
        <v>23.003</v>
      </c>
      <c r="CC759" s="77">
        <v>0</v>
      </c>
      <c r="CD759" s="77">
        <v>0</v>
      </c>
    </row>
    <row r="760" spans="1:82">
      <c r="A760" s="77" t="s">
        <v>2313</v>
      </c>
      <c r="B760" s="77">
        <v>612</v>
      </c>
      <c r="C760" s="77">
        <v>17</v>
      </c>
      <c r="D760" s="77">
        <v>36</v>
      </c>
      <c r="E760" s="77">
        <v>2020</v>
      </c>
      <c r="F760" s="77" t="s">
        <v>160</v>
      </c>
      <c r="G760" s="77" t="s">
        <v>1627</v>
      </c>
      <c r="H760" s="77" t="s">
        <v>1628</v>
      </c>
      <c r="I760" s="158"/>
      <c r="J760" s="78">
        <v>1901.3961343398535</v>
      </c>
      <c r="K760" s="78">
        <v>52.557222472603826</v>
      </c>
      <c r="L760" s="78">
        <v>164.95294117278684</v>
      </c>
      <c r="M760" s="78">
        <v>1037.0949219586655</v>
      </c>
      <c r="N760" s="78">
        <v>1275.8538457669665</v>
      </c>
      <c r="O760" s="78">
        <v>658.05728944431678</v>
      </c>
      <c r="P760" s="78">
        <v>629.44090213535651</v>
      </c>
      <c r="Q760" s="78">
        <v>43.340258948844003</v>
      </c>
      <c r="R760" s="78">
        <v>97.835487302090769</v>
      </c>
      <c r="S760" s="78">
        <v>72.973742240911506</v>
      </c>
      <c r="T760" s="79"/>
      <c r="U760" s="78">
        <v>179534142</v>
      </c>
      <c r="V760" s="78">
        <v>21097</v>
      </c>
      <c r="W760" s="78">
        <v>4058</v>
      </c>
      <c r="X760" s="78">
        <v>260922</v>
      </c>
      <c r="Y760" s="78">
        <v>337478</v>
      </c>
      <c r="Z760" s="78">
        <v>470230</v>
      </c>
      <c r="AA760" s="78">
        <v>138920</v>
      </c>
      <c r="AB760" s="78">
        <v>735070</v>
      </c>
      <c r="AC760" s="78">
        <v>17343273.999999996</v>
      </c>
      <c r="AD760" s="78">
        <v>72.973742240911506</v>
      </c>
      <c r="AE760" s="79"/>
      <c r="AF760" s="78">
        <v>1895646330.636533</v>
      </c>
      <c r="AG760" s="78">
        <v>33812219.787825473</v>
      </c>
      <c r="AH760" s="78">
        <v>41282774.797655389</v>
      </c>
      <c r="AI760" s="78">
        <v>1430667210.9134369</v>
      </c>
      <c r="AJ760" s="78">
        <v>2112831896.2715709</v>
      </c>
      <c r="AK760" s="78">
        <v>0</v>
      </c>
      <c r="AL760" s="78">
        <v>0</v>
      </c>
      <c r="AM760" s="78">
        <v>95934801.798035264</v>
      </c>
      <c r="AN760" s="78">
        <v>0</v>
      </c>
      <c r="AO760" s="78">
        <v>0</v>
      </c>
      <c r="AP760" s="78">
        <v>5610175234.2050571</v>
      </c>
      <c r="AQ760" s="79"/>
      <c r="AR760" s="78">
        <v>19493</v>
      </c>
      <c r="AS760" s="78">
        <v>9911</v>
      </c>
      <c r="AT760" s="78">
        <v>3</v>
      </c>
      <c r="AU760" s="78">
        <v>8</v>
      </c>
      <c r="AV760" s="78">
        <v>0</v>
      </c>
      <c r="AW760" s="78">
        <v>4</v>
      </c>
      <c r="AX760" s="78"/>
      <c r="AY760" s="79"/>
      <c r="AZ760" s="78">
        <v>95337.205999999947</v>
      </c>
      <c r="BA760" s="78">
        <v>645407.22899999958</v>
      </c>
      <c r="BB760" s="78">
        <v>19520.099999999999</v>
      </c>
      <c r="BC760" s="78">
        <v>412.2</v>
      </c>
      <c r="BD760" s="78">
        <v>0</v>
      </c>
      <c r="BE760" s="78">
        <v>8027.0110000000004</v>
      </c>
      <c r="BF760" s="78"/>
      <c r="BG760" s="79"/>
      <c r="BH760" s="78">
        <v>0</v>
      </c>
      <c r="BI760" s="78">
        <v>0</v>
      </c>
      <c r="BJ760" s="78">
        <v>1650.482</v>
      </c>
      <c r="BK760" s="78">
        <v>932.56500000000005</v>
      </c>
      <c r="BL760" s="78">
        <v>132.18199999999999</v>
      </c>
      <c r="BM760" s="78">
        <v>0</v>
      </c>
      <c r="BN760" s="79"/>
      <c r="BO760" s="78">
        <v>0</v>
      </c>
      <c r="BP760" s="78">
        <v>0</v>
      </c>
      <c r="BQ760" s="78">
        <v>65</v>
      </c>
      <c r="BR760" s="78">
        <v>3</v>
      </c>
      <c r="BS760" s="78">
        <v>20</v>
      </c>
      <c r="BT760" s="78">
        <v>0</v>
      </c>
      <c r="BU760"/>
      <c r="BV760" s="77">
        <v>2366.567</v>
      </c>
      <c r="BW760" s="77">
        <v>93.397999999999996</v>
      </c>
      <c r="BX760" s="77">
        <v>92.393000000000001</v>
      </c>
      <c r="BY760" s="77">
        <v>3.9159999999999999</v>
      </c>
      <c r="BZ760" s="77">
        <v>144.49700000000001</v>
      </c>
      <c r="CA760" s="77">
        <v>0</v>
      </c>
      <c r="CB760" s="77">
        <v>14.458</v>
      </c>
      <c r="CC760" s="77">
        <v>0</v>
      </c>
      <c r="CD760" s="77">
        <v>0</v>
      </c>
    </row>
    <row r="761" spans="1:82">
      <c r="A761" s="77" t="s">
        <v>2314</v>
      </c>
      <c r="B761" s="77">
        <v>612</v>
      </c>
      <c r="C761" s="77">
        <v>18</v>
      </c>
      <c r="D761" s="77">
        <v>36</v>
      </c>
      <c r="E761" s="77">
        <v>2021</v>
      </c>
      <c r="F761" s="77" t="s">
        <v>161</v>
      </c>
      <c r="G761" s="77" t="s">
        <v>1627</v>
      </c>
      <c r="H761" s="77" t="s">
        <v>1628</v>
      </c>
      <c r="I761" s="158"/>
      <c r="J761" s="78">
        <v>1855.1045793427663</v>
      </c>
      <c r="K761" s="78">
        <v>52.085597498625788</v>
      </c>
      <c r="L761" s="78">
        <v>169.70866788473984</v>
      </c>
      <c r="M761" s="78">
        <v>1106.684602201196</v>
      </c>
      <c r="N761" s="78">
        <v>1144.6059191338879</v>
      </c>
      <c r="O761" s="78">
        <v>637.36259374878273</v>
      </c>
      <c r="P761" s="78">
        <v>644.29428234982947</v>
      </c>
      <c r="Q761" s="78">
        <v>42.431604171831303</v>
      </c>
      <c r="R761" s="78">
        <v>103.29071583353607</v>
      </c>
      <c r="S761" s="78">
        <v>70.665487169212</v>
      </c>
      <c r="T761" s="79"/>
      <c r="U761" s="78">
        <v>205781612</v>
      </c>
      <c r="V761" s="78">
        <v>21097</v>
      </c>
      <c r="W761" s="78">
        <v>4058</v>
      </c>
      <c r="X761" s="78">
        <v>260922</v>
      </c>
      <c r="Y761" s="78">
        <v>337343</v>
      </c>
      <c r="Z761" s="78">
        <v>468947</v>
      </c>
      <c r="AA761" s="78">
        <v>138659</v>
      </c>
      <c r="AB761" s="78">
        <v>726729</v>
      </c>
      <c r="AC761" s="78">
        <v>17763159</v>
      </c>
      <c r="AD761" s="78">
        <v>70.665487169212</v>
      </c>
      <c r="AE761" s="79"/>
      <c r="AF761" s="78">
        <v>1985159956.9423161</v>
      </c>
      <c r="AG761" s="78">
        <v>34501538.584142096</v>
      </c>
      <c r="AH761" s="78">
        <v>43809883.299305715</v>
      </c>
      <c r="AI761" s="78">
        <v>1680709460.4664841</v>
      </c>
      <c r="AJ761" s="78">
        <v>1964027141.856091</v>
      </c>
      <c r="AK761" s="78">
        <v>0</v>
      </c>
      <c r="AL761" s="78">
        <v>0</v>
      </c>
      <c r="AM761" s="78">
        <v>95393273.922676787</v>
      </c>
      <c r="AN761" s="78">
        <v>0</v>
      </c>
      <c r="AO761" s="78">
        <v>0</v>
      </c>
      <c r="AP761" s="78">
        <v>5803601255.0710154</v>
      </c>
      <c r="AQ761" s="79"/>
      <c r="AR761" s="78">
        <v>20599</v>
      </c>
      <c r="AS761" s="78">
        <v>10549</v>
      </c>
      <c r="AT761" s="78">
        <v>3</v>
      </c>
      <c r="AU761" s="78">
        <v>8</v>
      </c>
      <c r="AV761" s="78">
        <v>0</v>
      </c>
      <c r="AW761" s="78">
        <v>4</v>
      </c>
      <c r="AX761" s="78"/>
      <c r="AY761" s="79"/>
      <c r="AZ761" s="78">
        <v>102270.9020000012</v>
      </c>
      <c r="BA761" s="78">
        <v>688075.42899999709</v>
      </c>
      <c r="BB761" s="78">
        <v>19520.099999999999</v>
      </c>
      <c r="BC761" s="78">
        <v>412.2</v>
      </c>
      <c r="BD761" s="78">
        <v>0</v>
      </c>
      <c r="BE761" s="78">
        <v>8027.0110000000004</v>
      </c>
      <c r="BF761" s="78"/>
      <c r="BG761" s="79"/>
      <c r="BH761" s="78">
        <v>0</v>
      </c>
      <c r="BI761" s="78">
        <v>0</v>
      </c>
      <c r="BJ761" s="78">
        <v>2093.4169999999999</v>
      </c>
      <c r="BK761" s="78">
        <v>864.63800000000003</v>
      </c>
      <c r="BL761" s="78">
        <v>158.77700000000002</v>
      </c>
      <c r="BM761" s="78">
        <v>0</v>
      </c>
      <c r="BN761" s="79"/>
      <c r="BO761" s="78">
        <v>0</v>
      </c>
      <c r="BP761" s="78">
        <v>0</v>
      </c>
      <c r="BQ761" s="78">
        <v>65</v>
      </c>
      <c r="BR761" s="78">
        <v>3</v>
      </c>
      <c r="BS761" s="78">
        <v>21</v>
      </c>
      <c r="BT761" s="78">
        <v>0</v>
      </c>
      <c r="BU761"/>
      <c r="BV761" s="77">
        <v>2737.623</v>
      </c>
      <c r="BW761" s="77">
        <v>88.677000000000007</v>
      </c>
      <c r="BX761" s="77">
        <v>96.995000000000005</v>
      </c>
      <c r="BY761" s="77">
        <v>3.66</v>
      </c>
      <c r="BZ761" s="77">
        <v>167.73</v>
      </c>
      <c r="CA761" s="77">
        <v>0</v>
      </c>
      <c r="CB761" s="77">
        <v>22.146999999999998</v>
      </c>
      <c r="CC761" s="77">
        <v>0</v>
      </c>
      <c r="CD761" s="77">
        <v>0</v>
      </c>
    </row>
    <row r="762" spans="1:82">
      <c r="A762" s="77" t="s">
        <v>2315</v>
      </c>
      <c r="B762" s="77">
        <v>612</v>
      </c>
      <c r="C762" s="77">
        <v>19</v>
      </c>
      <c r="D762" s="77">
        <v>36</v>
      </c>
      <c r="E762" s="77">
        <v>2022</v>
      </c>
      <c r="F762" s="77" t="s">
        <v>162</v>
      </c>
      <c r="G762" s="77" t="s">
        <v>1627</v>
      </c>
      <c r="H762" s="77" t="s">
        <v>1628</v>
      </c>
      <c r="I762" s="158"/>
      <c r="J762" s="78">
        <v>1564.0825796307724</v>
      </c>
      <c r="K762" s="78">
        <v>43.649482679040659</v>
      </c>
      <c r="L762" s="78">
        <v>128.33358000214409</v>
      </c>
      <c r="M762" s="78">
        <v>929.55037192786347</v>
      </c>
      <c r="N762" s="78">
        <v>950.3238603474224</v>
      </c>
      <c r="O762" s="78">
        <v>670.16950352904519</v>
      </c>
      <c r="P762" s="78">
        <v>636.6245250573902</v>
      </c>
      <c r="Q762" s="78">
        <v>42.320293511650227</v>
      </c>
      <c r="R762" s="78">
        <v>102.49548496975281</v>
      </c>
      <c r="S762" s="78">
        <v>70.534059959376592</v>
      </c>
      <c r="T762" s="79"/>
      <c r="U762" s="78">
        <v>219320893</v>
      </c>
      <c r="V762" s="78">
        <v>21097</v>
      </c>
      <c r="W762" s="78">
        <v>4058</v>
      </c>
      <c r="X762" s="78">
        <v>260922</v>
      </c>
      <c r="Y762" s="78">
        <v>338467</v>
      </c>
      <c r="Z762" s="78">
        <v>468484</v>
      </c>
      <c r="AA762" s="78">
        <v>139097</v>
      </c>
      <c r="AB762" s="78">
        <v>718879</v>
      </c>
      <c r="AC762" s="78">
        <v>17847779</v>
      </c>
      <c r="AD762" s="78">
        <v>70.534059959376592</v>
      </c>
      <c r="AE762" s="79"/>
      <c r="AF762" s="78">
        <v>1912969717.3710639</v>
      </c>
      <c r="AG762" s="78">
        <v>34005812.967001751</v>
      </c>
      <c r="AH762" s="78">
        <v>40351394.769791387</v>
      </c>
      <c r="AI762" s="78">
        <v>1633766197.6794751</v>
      </c>
      <c r="AJ762" s="78">
        <v>2029820298.6437991</v>
      </c>
      <c r="AK762" s="78">
        <v>0</v>
      </c>
      <c r="AL762" s="78">
        <v>0</v>
      </c>
      <c r="AM762" s="78">
        <v>92826900.276092842</v>
      </c>
      <c r="AN762" s="78">
        <v>0</v>
      </c>
      <c r="AO762" s="78">
        <v>0</v>
      </c>
      <c r="AP762" s="78">
        <v>5743740321.7072239</v>
      </c>
      <c r="AQ762" s="79"/>
      <c r="AR762" s="78">
        <v>22229</v>
      </c>
      <c r="AS762" s="78">
        <v>10887</v>
      </c>
      <c r="AT762" s="78">
        <v>4</v>
      </c>
      <c r="AU762" s="78">
        <v>8</v>
      </c>
      <c r="AV762" s="78">
        <v>0</v>
      </c>
      <c r="AW762" s="78">
        <v>5</v>
      </c>
      <c r="AX762" s="78"/>
      <c r="AY762" s="79"/>
      <c r="AZ762" s="78">
        <v>113378.86700000105</v>
      </c>
      <c r="BA762" s="78">
        <v>712716.56899999699</v>
      </c>
      <c r="BB762" s="78">
        <v>54020.1</v>
      </c>
      <c r="BC762" s="78">
        <v>461.3</v>
      </c>
      <c r="BD762" s="78">
        <v>0</v>
      </c>
      <c r="BE762" s="78">
        <v>82827.010999999999</v>
      </c>
      <c r="BF762" s="78"/>
      <c r="BG762" s="79"/>
      <c r="BH762" s="78"/>
      <c r="BI762" s="78"/>
      <c r="BJ762" s="78"/>
      <c r="BK762" s="78"/>
      <c r="BL762" s="78"/>
      <c r="BM762" s="78"/>
      <c r="BN762" s="79"/>
      <c r="BO762" s="78"/>
      <c r="BP762" s="78"/>
      <c r="BQ762" s="78"/>
      <c r="BR762" s="78"/>
      <c r="BS762" s="78"/>
      <c r="BT762" s="78"/>
      <c r="BU762"/>
      <c r="BV762" s="77"/>
      <c r="BW762" s="77"/>
      <c r="BX762" s="77"/>
      <c r="BY762" s="77"/>
      <c r="BZ762" s="77"/>
      <c r="CA762" s="77"/>
      <c r="CB762" s="77"/>
      <c r="CC762" s="77"/>
      <c r="CD762" s="77"/>
    </row>
    <row r="763" spans="1:82">
      <c r="A763" s="77" t="s">
        <v>2561</v>
      </c>
      <c r="B763" s="77">
        <v>612</v>
      </c>
      <c r="C763" s="77">
        <v>20</v>
      </c>
      <c r="D763" s="77">
        <v>36</v>
      </c>
      <c r="E763" s="77">
        <v>2023</v>
      </c>
      <c r="F763" s="77" t="s">
        <v>2526</v>
      </c>
      <c r="G763" s="77" t="s">
        <v>1627</v>
      </c>
      <c r="H763" s="77" t="s">
        <v>1628</v>
      </c>
      <c r="I763" s="158"/>
      <c r="J763" s="78"/>
      <c r="K763" s="78"/>
      <c r="L763" s="78"/>
      <c r="M763" s="78"/>
      <c r="N763" s="78"/>
      <c r="O763" s="78"/>
      <c r="P763" s="78"/>
      <c r="Q763" s="78"/>
      <c r="R763" s="78"/>
      <c r="S763" s="78"/>
      <c r="T763" s="79"/>
      <c r="U763" s="78"/>
      <c r="V763" s="78"/>
      <c r="W763" s="78"/>
      <c r="X763" s="78"/>
      <c r="Y763" s="78"/>
      <c r="Z763" s="78"/>
      <c r="AA763" s="78"/>
      <c r="AB763" s="78"/>
      <c r="AC763" s="78"/>
      <c r="AD763" s="78"/>
      <c r="AE763" s="79"/>
      <c r="AF763" s="78"/>
      <c r="AG763" s="78"/>
      <c r="AH763" s="78"/>
      <c r="AI763" s="78"/>
      <c r="AJ763" s="78"/>
      <c r="AK763" s="78"/>
      <c r="AL763" s="78"/>
      <c r="AM763" s="78"/>
      <c r="AN763" s="78"/>
      <c r="AO763" s="78"/>
      <c r="AP763" s="78"/>
      <c r="AQ763" s="79"/>
      <c r="AR763" s="78">
        <v>23791</v>
      </c>
      <c r="AS763" s="78">
        <v>10989</v>
      </c>
      <c r="AT763" s="78">
        <v>4</v>
      </c>
      <c r="AU763" s="78">
        <v>8</v>
      </c>
      <c r="AV763" s="78">
        <v>0</v>
      </c>
      <c r="AW763" s="78">
        <v>6</v>
      </c>
      <c r="AX763" s="78"/>
      <c r="AY763" s="79"/>
      <c r="AZ763" s="78">
        <v>122902.54799999947</v>
      </c>
      <c r="BA763" s="78">
        <v>720198.36899999692</v>
      </c>
      <c r="BB763" s="78">
        <v>54020.1</v>
      </c>
      <c r="BC763" s="78">
        <v>461.3</v>
      </c>
      <c r="BD763" s="78">
        <v>0</v>
      </c>
      <c r="BE763" s="78">
        <v>157777.011</v>
      </c>
      <c r="BF763" s="78"/>
      <c r="BG763" s="79"/>
      <c r="BH763" s="78"/>
      <c r="BI763" s="78"/>
      <c r="BJ763" s="78"/>
      <c r="BK763" s="78"/>
      <c r="BL763" s="78"/>
      <c r="BM763" s="78"/>
      <c r="BN763" s="79"/>
      <c r="BO763" s="78"/>
      <c r="BP763" s="78"/>
      <c r="BQ763" s="78"/>
      <c r="BR763" s="78"/>
      <c r="BS763" s="78"/>
      <c r="BT763" s="78"/>
      <c r="BU763"/>
      <c r="BV763" s="77"/>
      <c r="BW763" s="77"/>
      <c r="BX763" s="77"/>
      <c r="BY763" s="77"/>
      <c r="BZ763" s="77"/>
      <c r="CA763" s="77"/>
      <c r="CB763" s="77"/>
      <c r="CC763" s="77"/>
      <c r="CD763" s="77"/>
    </row>
    <row r="764" spans="1:82">
      <c r="A764" s="77" t="s">
        <v>2623</v>
      </c>
      <c r="B764" s="77">
        <v>612</v>
      </c>
      <c r="C764" s="77">
        <v>21</v>
      </c>
      <c r="D764" s="77">
        <v>36</v>
      </c>
      <c r="E764" s="77">
        <v>2024</v>
      </c>
      <c r="F764" s="77" t="s">
        <v>2588</v>
      </c>
      <c r="G764" s="77" t="s">
        <v>1627</v>
      </c>
      <c r="H764" s="77" t="s">
        <v>1628</v>
      </c>
      <c r="I764" s="158"/>
      <c r="J764" s="78"/>
      <c r="K764" s="78"/>
      <c r="L764" s="78"/>
      <c r="M764" s="78"/>
      <c r="N764" s="78"/>
      <c r="O764" s="78"/>
      <c r="P764" s="78"/>
      <c r="Q764" s="78"/>
      <c r="R764" s="78"/>
      <c r="S764" s="78"/>
      <c r="T764" s="79"/>
      <c r="U764" s="78"/>
      <c r="V764" s="78"/>
      <c r="W764" s="78"/>
      <c r="X764" s="78"/>
      <c r="Y764" s="78"/>
      <c r="Z764" s="78"/>
      <c r="AA764" s="78"/>
      <c r="AB764" s="78"/>
      <c r="AC764" s="78"/>
      <c r="AD764" s="78"/>
      <c r="AE764" s="79"/>
      <c r="AF764" s="78"/>
      <c r="AG764" s="78"/>
      <c r="AH764" s="78"/>
      <c r="AI764" s="78"/>
      <c r="AJ764" s="78"/>
      <c r="AK764" s="78"/>
      <c r="AL764" s="78"/>
      <c r="AM764" s="78"/>
      <c r="AN764" s="78"/>
      <c r="AO764" s="78"/>
      <c r="AP764" s="78"/>
      <c r="AQ764" s="79"/>
      <c r="AR764" s="78"/>
      <c r="AS764" s="78"/>
      <c r="AT764" s="78"/>
      <c r="AU764" s="78"/>
      <c r="AV764" s="78"/>
      <c r="AW764" s="78"/>
      <c r="AX764" s="78"/>
      <c r="AY764" s="79"/>
      <c r="AZ764" s="78"/>
      <c r="BA764" s="78"/>
      <c r="BB764" s="78"/>
      <c r="BC764" s="78"/>
      <c r="BD764" s="78"/>
      <c r="BE764" s="78"/>
      <c r="BF764" s="78"/>
      <c r="BG764" s="79"/>
      <c r="BH764" s="78"/>
      <c r="BI764" s="78"/>
      <c r="BJ764" s="78"/>
      <c r="BK764" s="78"/>
      <c r="BL764" s="78"/>
      <c r="BM764" s="78"/>
      <c r="BN764" s="79"/>
      <c r="BO764" s="78"/>
      <c r="BP764" s="78"/>
      <c r="BQ764" s="78"/>
      <c r="BR764" s="78"/>
      <c r="BS764" s="78"/>
      <c r="BT764" s="78"/>
      <c r="BU764"/>
      <c r="BV764" s="77"/>
      <c r="BW764" s="77"/>
      <c r="BX764" s="77"/>
      <c r="BY764" s="77"/>
      <c r="BZ764" s="77"/>
      <c r="CA764" s="77"/>
      <c r="CB764" s="77"/>
      <c r="CC764" s="77"/>
      <c r="CD764" s="77"/>
    </row>
    <row r="765" spans="1:82">
      <c r="A765" s="77" t="s">
        <v>2316</v>
      </c>
      <c r="B765" s="77">
        <v>613</v>
      </c>
      <c r="C765" s="77">
        <v>1</v>
      </c>
      <c r="D765" s="77">
        <v>37</v>
      </c>
      <c r="E765" s="77">
        <v>1990</v>
      </c>
      <c r="F765" s="77" t="s">
        <v>788</v>
      </c>
      <c r="G765" s="77" t="s">
        <v>1629</v>
      </c>
      <c r="H765" s="77" t="s">
        <v>1630</v>
      </c>
      <c r="I765" s="158"/>
      <c r="J765" s="78">
        <v>4115.0612149216968</v>
      </c>
      <c r="K765" s="78">
        <v>167.47684783781989</v>
      </c>
      <c r="L765" s="78">
        <v>206.164158794005</v>
      </c>
      <c r="M765" s="78">
        <v>850.14518415782504</v>
      </c>
      <c r="N765" s="78">
        <v>893.44467415893291</v>
      </c>
      <c r="O765" s="78">
        <v>728.1436549380345</v>
      </c>
      <c r="P765" s="78">
        <v>1034.9115292250949</v>
      </c>
      <c r="Q765" s="78">
        <v>63.031145346351799</v>
      </c>
      <c r="R765" s="78">
        <v>712.09494400941912</v>
      </c>
      <c r="S765" s="78">
        <v>57.108870000000003</v>
      </c>
      <c r="T765" s="79"/>
      <c r="U765" s="78">
        <v>242597241</v>
      </c>
      <c r="V765" s="78">
        <v>48429</v>
      </c>
      <c r="W765" s="78">
        <v>2286</v>
      </c>
      <c r="X765" s="78">
        <v>328165</v>
      </c>
      <c r="Y765" s="78">
        <v>322797</v>
      </c>
      <c r="Z765" s="78">
        <v>299494</v>
      </c>
      <c r="AA765" s="78">
        <v>251288</v>
      </c>
      <c r="AB765" s="78">
        <v>1023412</v>
      </c>
      <c r="AC765" s="78">
        <v>123336126</v>
      </c>
      <c r="AD765" s="78">
        <v>57.108869999999982</v>
      </c>
      <c r="AE765" s="79"/>
      <c r="AF765" s="78"/>
      <c r="AG765" s="78"/>
      <c r="AH765" s="78"/>
      <c r="AI765" s="78"/>
      <c r="AJ765" s="78"/>
      <c r="AK765" s="78"/>
      <c r="AL765" s="78"/>
      <c r="AM765" s="78"/>
      <c r="AN765" s="78"/>
      <c r="AO765" s="78"/>
      <c r="AP765" s="78"/>
      <c r="AQ765" s="79"/>
      <c r="AR765" s="78"/>
      <c r="AS765" s="78"/>
      <c r="AT765" s="78"/>
      <c r="AU765" s="78"/>
      <c r="AV765" s="78"/>
      <c r="AW765" s="78"/>
      <c r="AX765" s="78"/>
      <c r="AY765" s="79"/>
      <c r="AZ765" s="78"/>
      <c r="BA765" s="78"/>
      <c r="BB765" s="78"/>
      <c r="BC765" s="78"/>
      <c r="BD765" s="78"/>
      <c r="BE765" s="78"/>
      <c r="BF765" s="78"/>
      <c r="BG765" s="79"/>
      <c r="BH765" s="78" t="s">
        <v>789</v>
      </c>
      <c r="BI765" s="78" t="s">
        <v>789</v>
      </c>
      <c r="BJ765" s="78" t="s">
        <v>789</v>
      </c>
      <c r="BK765" s="78" t="s">
        <v>789</v>
      </c>
      <c r="BL765" s="78" t="s">
        <v>789</v>
      </c>
      <c r="BM765" s="78" t="s">
        <v>789</v>
      </c>
      <c r="BN765" s="79"/>
      <c r="BO765" s="78" t="s">
        <v>789</v>
      </c>
      <c r="BP765" s="78" t="s">
        <v>789</v>
      </c>
      <c r="BQ765" s="78" t="s">
        <v>789</v>
      </c>
      <c r="BR765" s="78" t="s">
        <v>789</v>
      </c>
      <c r="BS765" s="78" t="s">
        <v>789</v>
      </c>
      <c r="BT765" s="78" t="s">
        <v>789</v>
      </c>
      <c r="BU765"/>
      <c r="BV765" s="77"/>
      <c r="BW765" s="77"/>
      <c r="BX765" s="77"/>
      <c r="BY765" s="77"/>
      <c r="BZ765" s="77"/>
      <c r="CA765" s="77"/>
      <c r="CB765" s="77"/>
      <c r="CC765" s="77"/>
      <c r="CD765" s="77"/>
    </row>
    <row r="766" spans="1:82">
      <c r="A766" s="77" t="s">
        <v>2317</v>
      </c>
      <c r="B766" s="77">
        <v>614</v>
      </c>
      <c r="C766" s="77">
        <v>2</v>
      </c>
      <c r="D766" s="77">
        <v>37</v>
      </c>
      <c r="E766" s="77">
        <v>2005</v>
      </c>
      <c r="F766" s="77" t="s">
        <v>790</v>
      </c>
      <c r="G766" s="77" t="s">
        <v>1629</v>
      </c>
      <c r="H766" s="77" t="s">
        <v>1630</v>
      </c>
      <c r="I766" s="158"/>
      <c r="J766" s="78">
        <v>3963.0311197689311</v>
      </c>
      <c r="K766" s="78">
        <v>96.082225431133551</v>
      </c>
      <c r="L766" s="78">
        <v>185.68615919368571</v>
      </c>
      <c r="M766" s="78">
        <v>1307.103074338092</v>
      </c>
      <c r="N766" s="78">
        <v>1308.4887043833951</v>
      </c>
      <c r="O766" s="78">
        <v>1136.005382818355</v>
      </c>
      <c r="P766" s="78">
        <v>997.14877299862974</v>
      </c>
      <c r="Q766" s="78">
        <v>60.451273640819998</v>
      </c>
      <c r="R766" s="78">
        <v>618.43770031219537</v>
      </c>
      <c r="S766" s="78">
        <v>118.8023756867</v>
      </c>
      <c r="T766" s="79"/>
      <c r="U766" s="78">
        <v>215995255</v>
      </c>
      <c r="V766" s="78">
        <v>40508</v>
      </c>
      <c r="W766" s="78">
        <v>2020</v>
      </c>
      <c r="X766" s="78">
        <v>284435</v>
      </c>
      <c r="Y766" s="78">
        <v>397801</v>
      </c>
      <c r="Z766" s="78">
        <v>540700</v>
      </c>
      <c r="AA766" s="78">
        <v>198293</v>
      </c>
      <c r="AB766" s="78">
        <v>1026088</v>
      </c>
      <c r="AC766" s="78">
        <v>109357902</v>
      </c>
      <c r="AD766" s="78">
        <v>118.8023756867</v>
      </c>
      <c r="AE766" s="79"/>
      <c r="AF766" s="78"/>
      <c r="AG766" s="78"/>
      <c r="AH766" s="78"/>
      <c r="AI766" s="78"/>
      <c r="AJ766" s="78"/>
      <c r="AK766" s="78"/>
      <c r="AL766" s="78"/>
      <c r="AM766" s="78"/>
      <c r="AN766" s="78"/>
      <c r="AO766" s="78"/>
      <c r="AP766" s="78"/>
      <c r="AQ766" s="79"/>
      <c r="AR766" s="78"/>
      <c r="AS766" s="78"/>
      <c r="AT766" s="78"/>
      <c r="AU766" s="78"/>
      <c r="AV766" s="78"/>
      <c r="AW766" s="78"/>
      <c r="AX766" s="78"/>
      <c r="AY766" s="79"/>
      <c r="AZ766" s="78"/>
      <c r="BA766" s="78"/>
      <c r="BB766" s="78"/>
      <c r="BC766" s="78"/>
      <c r="BD766" s="78"/>
      <c r="BE766" s="78"/>
      <c r="BF766" s="78"/>
      <c r="BG766" s="79"/>
      <c r="BH766" s="78" t="s">
        <v>789</v>
      </c>
      <c r="BI766" s="78" t="s">
        <v>789</v>
      </c>
      <c r="BJ766" s="78" t="s">
        <v>789</v>
      </c>
      <c r="BK766" s="78" t="s">
        <v>789</v>
      </c>
      <c r="BL766" s="78" t="s">
        <v>789</v>
      </c>
      <c r="BM766" s="78" t="s">
        <v>789</v>
      </c>
      <c r="BN766" s="79"/>
      <c r="BO766" s="78" t="s">
        <v>789</v>
      </c>
      <c r="BP766" s="78" t="s">
        <v>789</v>
      </c>
      <c r="BQ766" s="78" t="s">
        <v>789</v>
      </c>
      <c r="BR766" s="78" t="s">
        <v>789</v>
      </c>
      <c r="BS766" s="78" t="s">
        <v>789</v>
      </c>
      <c r="BT766" s="78" t="s">
        <v>789</v>
      </c>
      <c r="BU766"/>
      <c r="BV766" s="77"/>
      <c r="BW766" s="77"/>
      <c r="BX766" s="77"/>
      <c r="BY766" s="77"/>
      <c r="BZ766" s="77"/>
      <c r="CA766" s="77"/>
      <c r="CB766" s="77"/>
      <c r="CC766" s="77"/>
      <c r="CD766" s="77"/>
    </row>
    <row r="767" spans="1:82">
      <c r="A767" s="77" t="s">
        <v>2318</v>
      </c>
      <c r="B767" s="77">
        <v>615</v>
      </c>
      <c r="C767" s="77">
        <v>3</v>
      </c>
      <c r="D767" s="77">
        <v>37</v>
      </c>
      <c r="E767" s="77">
        <v>2006</v>
      </c>
      <c r="F767" s="77" t="s">
        <v>791</v>
      </c>
      <c r="G767" s="1029" t="s">
        <v>1629</v>
      </c>
      <c r="H767" s="77" t="s">
        <v>1630</v>
      </c>
      <c r="I767" s="158"/>
      <c r="J767" s="78" t="s">
        <v>789</v>
      </c>
      <c r="K767" s="78" t="s">
        <v>789</v>
      </c>
      <c r="L767" s="78" t="s">
        <v>789</v>
      </c>
      <c r="M767" s="78" t="s">
        <v>789</v>
      </c>
      <c r="N767" s="78" t="s">
        <v>789</v>
      </c>
      <c r="O767" s="78" t="s">
        <v>789</v>
      </c>
      <c r="P767" s="78" t="s">
        <v>789</v>
      </c>
      <c r="Q767" s="78" t="s">
        <v>789</v>
      </c>
      <c r="R767" s="78" t="s">
        <v>789</v>
      </c>
      <c r="S767" s="78" t="s">
        <v>789</v>
      </c>
      <c r="T767" s="79"/>
      <c r="U767" s="78" t="s">
        <v>789</v>
      </c>
      <c r="V767" s="78" t="s">
        <v>789</v>
      </c>
      <c r="W767" s="78" t="s">
        <v>789</v>
      </c>
      <c r="X767" s="78" t="s">
        <v>789</v>
      </c>
      <c r="Y767" s="78" t="s">
        <v>789</v>
      </c>
      <c r="Z767" s="78" t="s">
        <v>789</v>
      </c>
      <c r="AA767" s="78" t="s">
        <v>789</v>
      </c>
      <c r="AB767" s="78" t="s">
        <v>789</v>
      </c>
      <c r="AC767" s="78" t="s">
        <v>789</v>
      </c>
      <c r="AD767" s="78" t="s">
        <v>789</v>
      </c>
      <c r="AE767" s="79"/>
      <c r="AF767" s="78" t="s">
        <v>789</v>
      </c>
      <c r="AG767" s="78" t="s">
        <v>789</v>
      </c>
      <c r="AH767" s="78" t="s">
        <v>789</v>
      </c>
      <c r="AI767" s="78" t="s">
        <v>789</v>
      </c>
      <c r="AJ767" s="78" t="s">
        <v>789</v>
      </c>
      <c r="AK767" s="78" t="s">
        <v>789</v>
      </c>
      <c r="AL767" s="78" t="s">
        <v>789</v>
      </c>
      <c r="AM767" s="78" t="s">
        <v>789</v>
      </c>
      <c r="AN767" s="78" t="s">
        <v>789</v>
      </c>
      <c r="AO767" s="78" t="s">
        <v>789</v>
      </c>
      <c r="AP767" s="78"/>
      <c r="AQ767" s="79"/>
      <c r="AR767" s="78" t="s">
        <v>789</v>
      </c>
      <c r="AS767" s="78" t="s">
        <v>789</v>
      </c>
      <c r="AT767" s="78" t="s">
        <v>789</v>
      </c>
      <c r="AU767" s="78" t="s">
        <v>789</v>
      </c>
      <c r="AV767" s="78" t="s">
        <v>789</v>
      </c>
      <c r="AW767" s="78" t="s">
        <v>789</v>
      </c>
      <c r="AX767" s="78" t="s">
        <v>789</v>
      </c>
      <c r="AY767" s="79"/>
      <c r="AZ767" s="78" t="s">
        <v>789</v>
      </c>
      <c r="BA767" s="78" t="s">
        <v>789</v>
      </c>
      <c r="BB767" s="78" t="s">
        <v>789</v>
      </c>
      <c r="BC767" s="78" t="s">
        <v>789</v>
      </c>
      <c r="BD767" s="78" t="s">
        <v>789</v>
      </c>
      <c r="BE767" s="78" t="s">
        <v>789</v>
      </c>
      <c r="BF767" s="78" t="s">
        <v>789</v>
      </c>
      <c r="BG767" s="79"/>
      <c r="BH767" s="78" t="s">
        <v>789</v>
      </c>
      <c r="BI767" s="78" t="s">
        <v>789</v>
      </c>
      <c r="BJ767" s="78" t="s">
        <v>789</v>
      </c>
      <c r="BK767" s="78" t="s">
        <v>789</v>
      </c>
      <c r="BL767" s="78" t="s">
        <v>789</v>
      </c>
      <c r="BM767" s="78" t="s">
        <v>789</v>
      </c>
      <c r="BN767" s="79"/>
      <c r="BO767" s="78" t="s">
        <v>789</v>
      </c>
      <c r="BP767" s="78" t="s">
        <v>789</v>
      </c>
      <c r="BQ767" s="78" t="s">
        <v>789</v>
      </c>
      <c r="BR767" s="78" t="s">
        <v>789</v>
      </c>
      <c r="BS767" s="78" t="s">
        <v>789</v>
      </c>
      <c r="BT767" s="78" t="s">
        <v>789</v>
      </c>
      <c r="BU767"/>
      <c r="BV767" s="77"/>
      <c r="BW767" s="77"/>
      <c r="BX767" s="77"/>
      <c r="BY767" s="77"/>
      <c r="BZ767" s="77"/>
      <c r="CA767" s="77"/>
      <c r="CB767" s="77"/>
      <c r="CC767" s="77"/>
      <c r="CD767" s="77"/>
    </row>
    <row r="768" spans="1:82">
      <c r="A768" s="77" t="s">
        <v>2319</v>
      </c>
      <c r="B768" s="77">
        <v>616</v>
      </c>
      <c r="C768" s="77">
        <v>4</v>
      </c>
      <c r="D768" s="77">
        <v>37</v>
      </c>
      <c r="E768" s="77">
        <v>2007</v>
      </c>
      <c r="F768" s="77" t="s">
        <v>792</v>
      </c>
      <c r="G768" s="1029" t="s">
        <v>1629</v>
      </c>
      <c r="H768" s="77" t="s">
        <v>1630</v>
      </c>
      <c r="I768" s="158"/>
      <c r="J768" s="78">
        <v>4005.948086027553</v>
      </c>
      <c r="K768" s="78">
        <v>89.893003275513649</v>
      </c>
      <c r="L768" s="78">
        <v>182.14138154632701</v>
      </c>
      <c r="M768" s="78">
        <v>1438.9188111747801</v>
      </c>
      <c r="N768" s="78">
        <v>1291.806933788481</v>
      </c>
      <c r="O768" s="78">
        <v>1109.40920398613</v>
      </c>
      <c r="P768" s="78">
        <v>974.79026723174491</v>
      </c>
      <c r="Q768" s="78">
        <v>63.406208330999704</v>
      </c>
      <c r="R768" s="78">
        <v>597.31068253205399</v>
      </c>
      <c r="S768" s="78">
        <v>88.576292418319994</v>
      </c>
      <c r="T768" s="79"/>
      <c r="U768" s="78">
        <v>273177321</v>
      </c>
      <c r="V768" s="78">
        <v>38049</v>
      </c>
      <c r="W768" s="78">
        <v>2496</v>
      </c>
      <c r="X768" s="78">
        <v>343346</v>
      </c>
      <c r="Y768" s="78">
        <v>404585</v>
      </c>
      <c r="Z768" s="78">
        <v>548926</v>
      </c>
      <c r="AA768" s="78">
        <v>190892</v>
      </c>
      <c r="AB768" s="78">
        <v>1019333</v>
      </c>
      <c r="AC768" s="78">
        <v>108652594</v>
      </c>
      <c r="AD768" s="78">
        <v>88.57629241831998</v>
      </c>
      <c r="AE768" s="79"/>
      <c r="AF768" s="78"/>
      <c r="AG768" s="78"/>
      <c r="AH768" s="78"/>
      <c r="AI768" s="78"/>
      <c r="AJ768" s="78"/>
      <c r="AK768" s="78"/>
      <c r="AL768" s="78"/>
      <c r="AM768" s="78"/>
      <c r="AN768" s="78"/>
      <c r="AO768" s="78"/>
      <c r="AP768" s="78"/>
      <c r="AQ768" s="79"/>
      <c r="AR768" s="78"/>
      <c r="AS768" s="78"/>
      <c r="AT768" s="78"/>
      <c r="AU768" s="78"/>
      <c r="AV768" s="78"/>
      <c r="AW768" s="78"/>
      <c r="AX768" s="78"/>
      <c r="AY768" s="79"/>
      <c r="AZ768" s="78"/>
      <c r="BA768" s="78"/>
      <c r="BB768" s="78"/>
      <c r="BC768" s="78"/>
      <c r="BD768" s="78"/>
      <c r="BE768" s="78"/>
      <c r="BF768" s="78"/>
      <c r="BG768" s="79"/>
      <c r="BH768" s="78" t="s">
        <v>789</v>
      </c>
      <c r="BI768" s="78" t="s">
        <v>789</v>
      </c>
      <c r="BJ768" s="78" t="s">
        <v>789</v>
      </c>
      <c r="BK768" s="78" t="s">
        <v>789</v>
      </c>
      <c r="BL768" s="78" t="s">
        <v>789</v>
      </c>
      <c r="BM768" s="78" t="s">
        <v>789</v>
      </c>
      <c r="BN768" s="79"/>
      <c r="BO768" s="78" t="s">
        <v>789</v>
      </c>
      <c r="BP768" s="78" t="s">
        <v>789</v>
      </c>
      <c r="BQ768" s="78" t="s">
        <v>789</v>
      </c>
      <c r="BR768" s="78" t="s">
        <v>789</v>
      </c>
      <c r="BS768" s="78" t="s">
        <v>789</v>
      </c>
      <c r="BT768" s="78" t="s">
        <v>789</v>
      </c>
      <c r="BU768"/>
      <c r="BV768" s="77"/>
      <c r="BW768" s="77"/>
      <c r="BX768" s="77"/>
      <c r="BY768" s="77"/>
      <c r="BZ768" s="77"/>
      <c r="CA768" s="77"/>
      <c r="CB768" s="77"/>
      <c r="CC768" s="77"/>
      <c r="CD768" s="77"/>
    </row>
    <row r="769" spans="1:82">
      <c r="A769" s="77" t="s">
        <v>2320</v>
      </c>
      <c r="B769" s="77">
        <v>617</v>
      </c>
      <c r="C769" s="77">
        <v>5</v>
      </c>
      <c r="D769" s="77">
        <v>37</v>
      </c>
      <c r="E769" s="77">
        <v>2008</v>
      </c>
      <c r="F769" s="77" t="s">
        <v>793</v>
      </c>
      <c r="G769" s="77" t="s">
        <v>1629</v>
      </c>
      <c r="H769" s="77" t="s">
        <v>1630</v>
      </c>
      <c r="I769" s="158"/>
      <c r="J769" s="78">
        <v>3824.266664755542</v>
      </c>
      <c r="K769" s="78">
        <v>66.627640774689539</v>
      </c>
      <c r="L769" s="78">
        <v>160.63935294291801</v>
      </c>
      <c r="M769" s="78">
        <v>1505.001401194291</v>
      </c>
      <c r="N769" s="78">
        <v>1289.069483484486</v>
      </c>
      <c r="O769" s="78">
        <v>1078.917923526348</v>
      </c>
      <c r="P769" s="78">
        <v>949.54802385523874</v>
      </c>
      <c r="Q769" s="78">
        <v>62.209263878089303</v>
      </c>
      <c r="R769" s="78">
        <v>530.95195022537609</v>
      </c>
      <c r="S769" s="78">
        <v>88.522807916619996</v>
      </c>
      <c r="T769" s="79"/>
      <c r="U769" s="78">
        <v>284738930</v>
      </c>
      <c r="V769" s="78">
        <v>38049</v>
      </c>
      <c r="W769" s="78">
        <v>2496</v>
      </c>
      <c r="X769" s="78">
        <v>343346</v>
      </c>
      <c r="Y769" s="78">
        <v>407972</v>
      </c>
      <c r="Z769" s="78">
        <v>552576</v>
      </c>
      <c r="AA769" s="78">
        <v>186161</v>
      </c>
      <c r="AB769" s="78">
        <v>1016540</v>
      </c>
      <c r="AC769" s="78">
        <v>100289518</v>
      </c>
      <c r="AD769" s="78">
        <v>88.522807916619996</v>
      </c>
      <c r="AE769" s="79"/>
      <c r="AF769" s="78"/>
      <c r="AG769" s="78"/>
      <c r="AH769" s="78"/>
      <c r="AI769" s="78"/>
      <c r="AJ769" s="78"/>
      <c r="AK769" s="78"/>
      <c r="AL769" s="78"/>
      <c r="AM769" s="78"/>
      <c r="AN769" s="78"/>
      <c r="AO769" s="78"/>
      <c r="AP769" s="78"/>
      <c r="AQ769" s="79"/>
      <c r="AR769" s="78"/>
      <c r="AS769" s="78"/>
      <c r="AT769" s="78"/>
      <c r="AU769" s="78"/>
      <c r="AV769" s="78"/>
      <c r="AW769" s="78"/>
      <c r="AX769" s="78"/>
      <c r="AY769" s="79"/>
      <c r="AZ769" s="78"/>
      <c r="BA769" s="78"/>
      <c r="BB769" s="78"/>
      <c r="BC769" s="78"/>
      <c r="BD769" s="78"/>
      <c r="BE769" s="78"/>
      <c r="BF769" s="78"/>
      <c r="BG769" s="79"/>
      <c r="BH769" s="78" t="s">
        <v>789</v>
      </c>
      <c r="BI769" s="78" t="s">
        <v>789</v>
      </c>
      <c r="BJ769" s="78" t="s">
        <v>789</v>
      </c>
      <c r="BK769" s="78" t="s">
        <v>789</v>
      </c>
      <c r="BL769" s="78" t="s">
        <v>789</v>
      </c>
      <c r="BM769" s="78" t="s">
        <v>789</v>
      </c>
      <c r="BN769" s="79"/>
      <c r="BO769" s="78" t="s">
        <v>789</v>
      </c>
      <c r="BP769" s="78" t="s">
        <v>789</v>
      </c>
      <c r="BQ769" s="78" t="s">
        <v>789</v>
      </c>
      <c r="BR769" s="78" t="s">
        <v>789</v>
      </c>
      <c r="BS769" s="78" t="s">
        <v>789</v>
      </c>
      <c r="BT769" s="78" t="s">
        <v>789</v>
      </c>
      <c r="BU769"/>
      <c r="BV769" s="77"/>
      <c r="BW769" s="77"/>
      <c r="BX769" s="77"/>
      <c r="BY769" s="77"/>
      <c r="BZ769" s="77"/>
      <c r="CA769" s="77"/>
      <c r="CB769" s="77"/>
      <c r="CC769" s="77"/>
      <c r="CD769" s="77"/>
    </row>
    <row r="770" spans="1:82">
      <c r="A770" s="77" t="s">
        <v>2321</v>
      </c>
      <c r="B770" s="77">
        <v>618</v>
      </c>
      <c r="C770" s="77">
        <v>6</v>
      </c>
      <c r="D770" s="77">
        <v>37</v>
      </c>
      <c r="E770" s="77">
        <v>2009</v>
      </c>
      <c r="F770" s="77" t="s">
        <v>177</v>
      </c>
      <c r="G770" s="77" t="s">
        <v>1629</v>
      </c>
      <c r="H770" s="77" t="s">
        <v>1630</v>
      </c>
      <c r="I770" s="158"/>
      <c r="J770" s="78">
        <v>3375.1244769998661</v>
      </c>
      <c r="K770" s="78">
        <v>69.440155700115497</v>
      </c>
      <c r="L770" s="78">
        <v>183.61106369451289</v>
      </c>
      <c r="M770" s="78">
        <v>1733.04693994537</v>
      </c>
      <c r="N770" s="78">
        <v>1305.0320138441959</v>
      </c>
      <c r="O770" s="78">
        <v>1102.720211799402</v>
      </c>
      <c r="P770" s="78">
        <v>903.20583900675661</v>
      </c>
      <c r="Q770" s="78">
        <v>59.040941162432802</v>
      </c>
      <c r="R770" s="78">
        <v>501.30342495247589</v>
      </c>
      <c r="S770" s="78">
        <v>92.13682570700999</v>
      </c>
      <c r="T770" s="79"/>
      <c r="U770" s="78">
        <v>249388487</v>
      </c>
      <c r="V770" s="78">
        <v>37497</v>
      </c>
      <c r="W770" s="78">
        <v>5071</v>
      </c>
      <c r="X770" s="78">
        <v>371902</v>
      </c>
      <c r="Y770" s="78">
        <v>410801</v>
      </c>
      <c r="Z770" s="78">
        <v>557452</v>
      </c>
      <c r="AA770" s="78">
        <v>181788</v>
      </c>
      <c r="AB770" s="78">
        <v>1012755</v>
      </c>
      <c r="AC770" s="78">
        <v>92377021</v>
      </c>
      <c r="AD770" s="78">
        <v>92.13682570700999</v>
      </c>
      <c r="AE770" s="79"/>
      <c r="AF770" s="78"/>
      <c r="AG770" s="78"/>
      <c r="AH770" s="78"/>
      <c r="AI770" s="78"/>
      <c r="AJ770" s="78"/>
      <c r="AK770" s="78"/>
      <c r="AL770" s="78"/>
      <c r="AM770" s="78"/>
      <c r="AN770" s="78"/>
      <c r="AO770" s="78"/>
      <c r="AP770" s="78"/>
      <c r="AQ770" s="79"/>
      <c r="AR770" s="78"/>
      <c r="AS770" s="78"/>
      <c r="AT770" s="78"/>
      <c r="AU770" s="78"/>
      <c r="AV770" s="78"/>
      <c r="AW770" s="78"/>
      <c r="AX770" s="78"/>
      <c r="AY770" s="79"/>
      <c r="AZ770" s="78"/>
      <c r="BA770" s="78"/>
      <c r="BB770" s="78"/>
      <c r="BC770" s="78"/>
      <c r="BD770" s="78"/>
      <c r="BE770" s="78"/>
      <c r="BF770" s="78"/>
      <c r="BG770" s="79"/>
      <c r="BH770" s="78">
        <v>11.7</v>
      </c>
      <c r="BI770" s="78">
        <v>0</v>
      </c>
      <c r="BJ770" s="78">
        <v>1275.4110000000001</v>
      </c>
      <c r="BK770" s="78">
        <v>1398.482</v>
      </c>
      <c r="BL770" s="78">
        <v>233.87299999999999</v>
      </c>
      <c r="BM770" s="78">
        <v>0</v>
      </c>
      <c r="BN770" s="79"/>
      <c r="BO770" s="78">
        <v>1</v>
      </c>
      <c r="BP770" s="78">
        <v>0</v>
      </c>
      <c r="BQ770" s="78">
        <v>79</v>
      </c>
      <c r="BR770" s="78">
        <v>4</v>
      </c>
      <c r="BS770" s="78">
        <v>40</v>
      </c>
      <c r="BT770" s="78">
        <v>0</v>
      </c>
      <c r="BU770"/>
      <c r="BV770" s="77">
        <v>2870.933</v>
      </c>
      <c r="BW770" s="77">
        <v>0</v>
      </c>
      <c r="BX770" s="77">
        <v>33.817999999999998</v>
      </c>
      <c r="BY770" s="77">
        <v>8.2850000000000001</v>
      </c>
      <c r="BZ770" s="77">
        <v>6.43</v>
      </c>
      <c r="CA770" s="77">
        <v>0</v>
      </c>
      <c r="CB770" s="77">
        <v>0</v>
      </c>
      <c r="CC770" s="77">
        <v>0</v>
      </c>
      <c r="CD770" s="77">
        <v>0</v>
      </c>
    </row>
    <row r="771" spans="1:82">
      <c r="A771" s="77" t="s">
        <v>2322</v>
      </c>
      <c r="B771" s="77">
        <v>619</v>
      </c>
      <c r="C771" s="77">
        <v>7</v>
      </c>
      <c r="D771" s="77">
        <v>37</v>
      </c>
      <c r="E771" s="77">
        <v>2010</v>
      </c>
      <c r="F771" s="77" t="s">
        <v>178</v>
      </c>
      <c r="G771" s="77" t="s">
        <v>1629</v>
      </c>
      <c r="H771" s="77" t="s">
        <v>1630</v>
      </c>
      <c r="I771" s="158"/>
      <c r="J771" s="78">
        <v>3558.7675345091661</v>
      </c>
      <c r="K771" s="78">
        <v>66.953794951893443</v>
      </c>
      <c r="L771" s="78">
        <v>174.08954171816231</v>
      </c>
      <c r="M771" s="78">
        <v>1657.112214771917</v>
      </c>
      <c r="N771" s="78">
        <v>1234.791204103951</v>
      </c>
      <c r="O771" s="78">
        <v>1107.754206156671</v>
      </c>
      <c r="P771" s="78">
        <v>909.9011868381599</v>
      </c>
      <c r="Q771" s="78">
        <v>61.4348230360118</v>
      </c>
      <c r="R771" s="78">
        <v>481.11204241240318</v>
      </c>
      <c r="S771" s="78">
        <v>90.111956065018006</v>
      </c>
      <c r="T771" s="79"/>
      <c r="U771" s="78">
        <v>261438049</v>
      </c>
      <c r="V771" s="78">
        <v>37497</v>
      </c>
      <c r="W771" s="78">
        <v>5071</v>
      </c>
      <c r="X771" s="78">
        <v>371902</v>
      </c>
      <c r="Y771" s="78">
        <v>413948</v>
      </c>
      <c r="Z771" s="78">
        <v>562599</v>
      </c>
      <c r="AA771" s="78">
        <v>178562</v>
      </c>
      <c r="AB771" s="78">
        <v>1009794</v>
      </c>
      <c r="AC771" s="78">
        <v>84015906</v>
      </c>
      <c r="AD771" s="78">
        <v>90.111956065017992</v>
      </c>
      <c r="AE771" s="79"/>
      <c r="AF771" s="78"/>
      <c r="AG771" s="78"/>
      <c r="AH771" s="78"/>
      <c r="AI771" s="78"/>
      <c r="AJ771" s="78"/>
      <c r="AK771" s="78"/>
      <c r="AL771" s="78"/>
      <c r="AM771" s="78"/>
      <c r="AN771" s="78"/>
      <c r="AO771" s="78"/>
      <c r="AP771" s="78"/>
      <c r="AQ771" s="79"/>
      <c r="AR771" s="78"/>
      <c r="AS771" s="78"/>
      <c r="AT771" s="78"/>
      <c r="AU771" s="78"/>
      <c r="AV771" s="78"/>
      <c r="AW771" s="78"/>
      <c r="AX771" s="78"/>
      <c r="AY771" s="79"/>
      <c r="AZ771" s="78"/>
      <c r="BA771" s="78"/>
      <c r="BB771" s="78"/>
      <c r="BC771" s="78"/>
      <c r="BD771" s="78"/>
      <c r="BE771" s="78"/>
      <c r="BF771" s="78"/>
      <c r="BG771" s="79"/>
      <c r="BH771" s="78">
        <v>12.8</v>
      </c>
      <c r="BI771" s="78">
        <v>0</v>
      </c>
      <c r="BJ771" s="78">
        <v>1383.2360000000001</v>
      </c>
      <c r="BK771" s="78">
        <v>1527.183</v>
      </c>
      <c r="BL771" s="78">
        <v>202.32130000000001</v>
      </c>
      <c r="BM771" s="78">
        <v>0</v>
      </c>
      <c r="BN771" s="79"/>
      <c r="BO771" s="78">
        <v>1</v>
      </c>
      <c r="BP771" s="78">
        <v>0</v>
      </c>
      <c r="BQ771" s="78">
        <v>79</v>
      </c>
      <c r="BR771" s="78">
        <v>5</v>
      </c>
      <c r="BS771" s="78">
        <v>39</v>
      </c>
      <c r="BT771" s="78">
        <v>0</v>
      </c>
      <c r="BU771"/>
      <c r="BV771" s="77">
        <v>3001.7293</v>
      </c>
      <c r="BW771" s="77">
        <v>109</v>
      </c>
      <c r="BX771" s="77">
        <v>0</v>
      </c>
      <c r="BY771" s="77">
        <v>8.8539999999999992</v>
      </c>
      <c r="BZ771" s="77">
        <v>5.9569999999999999</v>
      </c>
      <c r="CA771" s="77">
        <v>0</v>
      </c>
      <c r="CB771" s="77">
        <v>0</v>
      </c>
      <c r="CC771" s="77">
        <v>0</v>
      </c>
      <c r="CD771" s="77">
        <v>0</v>
      </c>
    </row>
    <row r="772" spans="1:82">
      <c r="A772" s="77" t="s">
        <v>2323</v>
      </c>
      <c r="B772" s="77">
        <v>620</v>
      </c>
      <c r="C772" s="77">
        <v>8</v>
      </c>
      <c r="D772" s="77">
        <v>37</v>
      </c>
      <c r="E772" s="77">
        <v>2011</v>
      </c>
      <c r="F772" s="77" t="s">
        <v>179</v>
      </c>
      <c r="G772" s="77" t="s">
        <v>1629</v>
      </c>
      <c r="H772" s="77" t="s">
        <v>1630</v>
      </c>
      <c r="I772" s="158"/>
      <c r="J772" s="78">
        <v>4273.4433354485182</v>
      </c>
      <c r="K772" s="78">
        <v>106.7003770792529</v>
      </c>
      <c r="L772" s="78">
        <v>226.39331517414041</v>
      </c>
      <c r="M772" s="78">
        <v>2193.0113280979649</v>
      </c>
      <c r="N772" s="78">
        <v>1703.358569274111</v>
      </c>
      <c r="O772" s="78">
        <v>1097.4990699914915</v>
      </c>
      <c r="P772" s="78">
        <v>871.59660371665723</v>
      </c>
      <c r="Q772" s="78">
        <v>70.632350450867307</v>
      </c>
      <c r="R772" s="78">
        <v>491.33074384921201</v>
      </c>
      <c r="S772" s="78">
        <v>91.106316763920006</v>
      </c>
      <c r="T772" s="79"/>
      <c r="U772" s="78">
        <v>288467667</v>
      </c>
      <c r="V772" s="78">
        <v>37497</v>
      </c>
      <c r="W772" s="78">
        <v>5071</v>
      </c>
      <c r="X772" s="78">
        <v>371902</v>
      </c>
      <c r="Y772" s="78">
        <v>416706</v>
      </c>
      <c r="Z772" s="78">
        <v>569500</v>
      </c>
      <c r="AA772" s="78">
        <v>176135</v>
      </c>
      <c r="AB772" s="78">
        <v>1006488</v>
      </c>
      <c r="AC772" s="78">
        <v>85658480</v>
      </c>
      <c r="AD772" s="78">
        <v>91.106316763920006</v>
      </c>
      <c r="AE772" s="79"/>
      <c r="AF772" s="78"/>
      <c r="AG772" s="78"/>
      <c r="AH772" s="78"/>
      <c r="AI772" s="78"/>
      <c r="AJ772" s="78"/>
      <c r="AK772" s="78"/>
      <c r="AL772" s="78"/>
      <c r="AM772" s="78"/>
      <c r="AN772" s="78"/>
      <c r="AO772" s="78"/>
      <c r="AP772" s="78"/>
      <c r="AQ772" s="79"/>
      <c r="AR772" s="78"/>
      <c r="AS772" s="78"/>
      <c r="AT772" s="78"/>
      <c r="AU772" s="78"/>
      <c r="AV772" s="78"/>
      <c r="AW772" s="78"/>
      <c r="AX772" s="78"/>
      <c r="AY772" s="79"/>
      <c r="AZ772" s="78"/>
      <c r="BA772" s="78"/>
      <c r="BB772" s="78"/>
      <c r="BC772" s="78"/>
      <c r="BD772" s="78"/>
      <c r="BE772" s="78"/>
      <c r="BF772" s="78"/>
      <c r="BG772" s="79"/>
      <c r="BH772" s="78">
        <v>10.837999999999999</v>
      </c>
      <c r="BI772" s="78">
        <v>0</v>
      </c>
      <c r="BJ772" s="78">
        <v>1414.9449999999999</v>
      </c>
      <c r="BK772" s="78">
        <v>1560.1579999999999</v>
      </c>
      <c r="BL772" s="78">
        <v>186.33580000000001</v>
      </c>
      <c r="BM772" s="78">
        <v>0</v>
      </c>
      <c r="BN772" s="79"/>
      <c r="BO772" s="78">
        <v>1</v>
      </c>
      <c r="BP772" s="78">
        <v>0</v>
      </c>
      <c r="BQ772" s="78">
        <v>82</v>
      </c>
      <c r="BR772" s="78">
        <v>5</v>
      </c>
      <c r="BS772" s="78">
        <v>41</v>
      </c>
      <c r="BT772" s="78">
        <v>0</v>
      </c>
      <c r="BU772"/>
      <c r="BV772" s="77">
        <v>3047.0437999999999</v>
      </c>
      <c r="BW772" s="77">
        <v>110</v>
      </c>
      <c r="BX772" s="77">
        <v>2.5000000000000001E-2</v>
      </c>
      <c r="BY772" s="77">
        <v>8.8040000000000003</v>
      </c>
      <c r="BZ772" s="77">
        <v>6.4039999999999999</v>
      </c>
      <c r="CA772" s="77">
        <v>0</v>
      </c>
      <c r="CB772" s="77">
        <v>0</v>
      </c>
      <c r="CC772" s="77">
        <v>0</v>
      </c>
      <c r="CD772" s="77">
        <v>0</v>
      </c>
    </row>
    <row r="773" spans="1:82">
      <c r="A773" s="77" t="s">
        <v>2324</v>
      </c>
      <c r="B773" s="77">
        <v>621</v>
      </c>
      <c r="C773" s="77">
        <v>9</v>
      </c>
      <c r="D773" s="77">
        <v>37</v>
      </c>
      <c r="E773" s="77">
        <v>2012</v>
      </c>
      <c r="F773" s="77" t="s">
        <v>180</v>
      </c>
      <c r="G773" s="77" t="s">
        <v>1629</v>
      </c>
      <c r="H773" s="77" t="s">
        <v>1630</v>
      </c>
      <c r="I773" s="158"/>
      <c r="J773" s="78">
        <v>4344.2343650266084</v>
      </c>
      <c r="K773" s="78">
        <v>107.0029447194359</v>
      </c>
      <c r="L773" s="78">
        <v>237.63865514988859</v>
      </c>
      <c r="M773" s="78">
        <v>2399.983068147983</v>
      </c>
      <c r="N773" s="78">
        <v>2232.616292285456</v>
      </c>
      <c r="O773" s="78">
        <v>1104.2119171644422</v>
      </c>
      <c r="P773" s="78">
        <v>863.56162237886554</v>
      </c>
      <c r="Q773" s="78">
        <v>77.062307152429597</v>
      </c>
      <c r="R773" s="78">
        <v>500.3298783820776</v>
      </c>
      <c r="S773" s="78">
        <v>96.950658974589984</v>
      </c>
      <c r="T773" s="79"/>
      <c r="U773" s="78">
        <v>298451629</v>
      </c>
      <c r="V773" s="78">
        <v>37497</v>
      </c>
      <c r="W773" s="78">
        <v>5071</v>
      </c>
      <c r="X773" s="78">
        <v>371902</v>
      </c>
      <c r="Y773" s="78">
        <v>424532</v>
      </c>
      <c r="Z773" s="78">
        <v>577528</v>
      </c>
      <c r="AA773" s="78">
        <v>173524</v>
      </c>
      <c r="AB773" s="78">
        <v>1010707</v>
      </c>
      <c r="AC773" s="78">
        <v>84968127</v>
      </c>
      <c r="AD773" s="78">
        <v>96.950658974589984</v>
      </c>
      <c r="AE773" s="79"/>
      <c r="AF773" s="78"/>
      <c r="AG773" s="78"/>
      <c r="AH773" s="78"/>
      <c r="AI773" s="78"/>
      <c r="AJ773" s="78"/>
      <c r="AK773" s="78"/>
      <c r="AL773" s="78"/>
      <c r="AM773" s="78"/>
      <c r="AN773" s="78"/>
      <c r="AO773" s="78"/>
      <c r="AP773" s="78"/>
      <c r="AQ773" s="79"/>
      <c r="AR773" s="78"/>
      <c r="AS773" s="78"/>
      <c r="AT773" s="78"/>
      <c r="AU773" s="78"/>
      <c r="AV773" s="78"/>
      <c r="AW773" s="78"/>
      <c r="AX773" s="78"/>
      <c r="AY773" s="79"/>
      <c r="AZ773" s="78"/>
      <c r="BA773" s="78"/>
      <c r="BB773" s="78"/>
      <c r="BC773" s="78"/>
      <c r="BD773" s="78"/>
      <c r="BE773" s="78"/>
      <c r="BF773" s="78"/>
      <c r="BG773" s="79"/>
      <c r="BH773" s="78">
        <v>11.242000000000001</v>
      </c>
      <c r="BI773" s="78">
        <v>0</v>
      </c>
      <c r="BJ773" s="78">
        <v>1535.7090000000001</v>
      </c>
      <c r="BK773" s="78">
        <v>1667.0719999999999</v>
      </c>
      <c r="BL773" s="78">
        <v>339.71609999999998</v>
      </c>
      <c r="BM773" s="78">
        <v>0</v>
      </c>
      <c r="BN773" s="79"/>
      <c r="BO773" s="78">
        <v>1</v>
      </c>
      <c r="BP773" s="78">
        <v>0</v>
      </c>
      <c r="BQ773" s="78">
        <v>81</v>
      </c>
      <c r="BR773" s="78">
        <v>5</v>
      </c>
      <c r="BS773" s="78">
        <v>48</v>
      </c>
      <c r="BT773" s="78">
        <v>0</v>
      </c>
      <c r="BU773"/>
      <c r="BV773" s="77">
        <v>3339.8710999999998</v>
      </c>
      <c r="BW773" s="77">
        <v>120</v>
      </c>
      <c r="BX773" s="77">
        <v>80.397999999999996</v>
      </c>
      <c r="BY773" s="77">
        <v>8.98</v>
      </c>
      <c r="BZ773" s="77">
        <v>4.49</v>
      </c>
      <c r="CA773" s="77">
        <v>0</v>
      </c>
      <c r="CB773" s="77">
        <v>0</v>
      </c>
      <c r="CC773" s="77">
        <v>0</v>
      </c>
      <c r="CD773" s="77">
        <v>0</v>
      </c>
    </row>
    <row r="774" spans="1:82">
      <c r="A774" s="77" t="s">
        <v>2325</v>
      </c>
      <c r="B774" s="77">
        <v>622</v>
      </c>
      <c r="C774" s="77">
        <v>10</v>
      </c>
      <c r="D774" s="77">
        <v>37</v>
      </c>
      <c r="E774" s="77">
        <v>2013</v>
      </c>
      <c r="F774" s="77" t="s">
        <v>181</v>
      </c>
      <c r="G774" s="77" t="s">
        <v>1629</v>
      </c>
      <c r="H774" s="77" t="s">
        <v>1630</v>
      </c>
      <c r="I774" s="158"/>
      <c r="J774" s="78">
        <v>4320.2413169128486</v>
      </c>
      <c r="K774" s="78">
        <v>87.393624292899545</v>
      </c>
      <c r="L774" s="78">
        <v>212.04183762289369</v>
      </c>
      <c r="M774" s="78">
        <v>2400.9662110628501</v>
      </c>
      <c r="N774" s="78">
        <v>2429.9624148793582</v>
      </c>
      <c r="O774" s="78">
        <v>1072.4250175259008</v>
      </c>
      <c r="P774" s="78">
        <v>859.45735778053518</v>
      </c>
      <c r="Q774" s="78">
        <v>78.130608673007799</v>
      </c>
      <c r="R774" s="78">
        <v>482.22435486093349</v>
      </c>
      <c r="S774" s="78">
        <v>91.656050227219993</v>
      </c>
      <c r="T774" s="79"/>
      <c r="U774" s="78">
        <v>228357084</v>
      </c>
      <c r="V774" s="78">
        <v>37497</v>
      </c>
      <c r="W774" s="78">
        <v>5071</v>
      </c>
      <c r="X774" s="78">
        <v>371902</v>
      </c>
      <c r="Y774" s="78">
        <v>427135</v>
      </c>
      <c r="Z774" s="78">
        <v>585946</v>
      </c>
      <c r="AA774" s="78">
        <v>172051</v>
      </c>
      <c r="AB774" s="78">
        <v>1010028</v>
      </c>
      <c r="AC774" s="78">
        <v>79939204</v>
      </c>
      <c r="AD774" s="78">
        <v>91.656050227219978</v>
      </c>
      <c r="AE774" s="79"/>
      <c r="AF774" s="78"/>
      <c r="AG774" s="78"/>
      <c r="AH774" s="78"/>
      <c r="AI774" s="78"/>
      <c r="AJ774" s="78"/>
      <c r="AK774" s="78"/>
      <c r="AL774" s="78"/>
      <c r="AM774" s="78"/>
      <c r="AN774" s="78"/>
      <c r="AO774" s="78"/>
      <c r="AP774" s="78"/>
      <c r="AQ774" s="79"/>
      <c r="AR774" s="78"/>
      <c r="AS774" s="78"/>
      <c r="AT774" s="78"/>
      <c r="AU774" s="78"/>
      <c r="AV774" s="78"/>
      <c r="AW774" s="78"/>
      <c r="AX774" s="78"/>
      <c r="AY774" s="79"/>
      <c r="AZ774" s="78"/>
      <c r="BA774" s="78"/>
      <c r="BB774" s="78"/>
      <c r="BC774" s="78"/>
      <c r="BD774" s="78"/>
      <c r="BE774" s="78"/>
      <c r="BF774" s="78"/>
      <c r="BG774" s="79"/>
      <c r="BH774" s="78">
        <v>21.385999999999999</v>
      </c>
      <c r="BI774" s="78">
        <v>0</v>
      </c>
      <c r="BJ774" s="78">
        <v>1797.413</v>
      </c>
      <c r="BK774" s="78">
        <v>1165.885</v>
      </c>
      <c r="BL774" s="78">
        <v>299.86599999999999</v>
      </c>
      <c r="BM774" s="78">
        <v>0</v>
      </c>
      <c r="BN774" s="79"/>
      <c r="BO774" s="78">
        <v>1</v>
      </c>
      <c r="BP774" s="78">
        <v>0</v>
      </c>
      <c r="BQ774" s="78">
        <v>82</v>
      </c>
      <c r="BR774" s="78">
        <v>5</v>
      </c>
      <c r="BS774" s="78">
        <v>33</v>
      </c>
      <c r="BT774" s="78">
        <v>0</v>
      </c>
      <c r="BU774"/>
      <c r="BV774" s="77">
        <v>3093.058</v>
      </c>
      <c r="BW774" s="77">
        <v>111.07899999999999</v>
      </c>
      <c r="BX774" s="77">
        <v>71.155000000000001</v>
      </c>
      <c r="BY774" s="77">
        <v>9.2579999999999991</v>
      </c>
      <c r="BZ774" s="77">
        <v>0</v>
      </c>
      <c r="CA774" s="77">
        <v>0</v>
      </c>
      <c r="CB774" s="77">
        <v>0</v>
      </c>
      <c r="CC774" s="77">
        <v>0</v>
      </c>
      <c r="CD774" s="77">
        <v>0</v>
      </c>
    </row>
    <row r="775" spans="1:82">
      <c r="A775" s="77" t="s">
        <v>2326</v>
      </c>
      <c r="B775" s="77">
        <v>623</v>
      </c>
      <c r="C775" s="77">
        <v>11</v>
      </c>
      <c r="D775" s="77">
        <v>37</v>
      </c>
      <c r="E775" s="77">
        <v>2014</v>
      </c>
      <c r="F775" s="77" t="s">
        <v>182</v>
      </c>
      <c r="G775" s="77" t="s">
        <v>1629</v>
      </c>
      <c r="H775" s="77" t="s">
        <v>1630</v>
      </c>
      <c r="I775" s="158"/>
      <c r="J775" s="78">
        <v>4057.9263630188279</v>
      </c>
      <c r="K775" s="78">
        <v>84.480035546718256</v>
      </c>
      <c r="L775" s="78">
        <v>227.82474290232619</v>
      </c>
      <c r="M775" s="78">
        <v>2153.2629585583281</v>
      </c>
      <c r="N775" s="78">
        <v>2072.9896653605219</v>
      </c>
      <c r="O775" s="78">
        <v>1029.4858287349459</v>
      </c>
      <c r="P775" s="78">
        <v>855.80519677440589</v>
      </c>
      <c r="Q775" s="78">
        <v>74.630804076977995</v>
      </c>
      <c r="R775" s="78">
        <v>453.5568514244402</v>
      </c>
      <c r="S775" s="78">
        <v>96.374205697610009</v>
      </c>
      <c r="T775" s="79"/>
      <c r="U775" s="78">
        <v>237138518</v>
      </c>
      <c r="V775" s="78">
        <v>31777</v>
      </c>
      <c r="W775" s="78">
        <v>4582</v>
      </c>
      <c r="X775" s="78">
        <v>365813</v>
      </c>
      <c r="Y775" s="78">
        <v>430089</v>
      </c>
      <c r="Z775" s="78">
        <v>592422</v>
      </c>
      <c r="AA775" s="78">
        <v>170434</v>
      </c>
      <c r="AB775" s="78">
        <v>1005570</v>
      </c>
      <c r="AC775" s="78">
        <v>75423356</v>
      </c>
      <c r="AD775" s="78">
        <v>96.374205697609995</v>
      </c>
      <c r="AE775" s="79"/>
      <c r="AF775" s="78"/>
      <c r="AG775" s="78"/>
      <c r="AH775" s="78"/>
      <c r="AI775" s="78"/>
      <c r="AJ775" s="78"/>
      <c r="AK775" s="78"/>
      <c r="AL775" s="78"/>
      <c r="AM775" s="78"/>
      <c r="AN775" s="78"/>
      <c r="AO775" s="78"/>
      <c r="AP775" s="78"/>
      <c r="AQ775" s="79"/>
      <c r="AR775" s="78">
        <v>20698</v>
      </c>
      <c r="AS775" s="78">
        <v>4845</v>
      </c>
      <c r="AT775" s="78">
        <v>0</v>
      </c>
      <c r="AU775" s="78">
        <v>1</v>
      </c>
      <c r="AV775" s="78">
        <v>0</v>
      </c>
      <c r="AW775" s="78">
        <v>2</v>
      </c>
      <c r="AX775" s="78"/>
      <c r="AY775" s="79"/>
      <c r="AZ775" s="78">
        <v>90979.977000000014</v>
      </c>
      <c r="BA775" s="78">
        <v>261627.91800000001</v>
      </c>
      <c r="BB775" s="78">
        <v>0</v>
      </c>
      <c r="BC775" s="78">
        <v>64.7</v>
      </c>
      <c r="BD775" s="78">
        <v>0</v>
      </c>
      <c r="BE775" s="78">
        <v>1509</v>
      </c>
      <c r="BF775" s="78"/>
      <c r="BG775" s="79"/>
      <c r="BH775" s="78">
        <v>20.364999999999998</v>
      </c>
      <c r="BI775" s="78">
        <v>0</v>
      </c>
      <c r="BJ775" s="78">
        <v>1940.701</v>
      </c>
      <c r="BK775" s="78">
        <v>841.56200000000001</v>
      </c>
      <c r="BL775" s="78">
        <v>378.48399999999998</v>
      </c>
      <c r="BM775" s="78">
        <v>0</v>
      </c>
      <c r="BN775" s="79"/>
      <c r="BO775" s="78">
        <v>1</v>
      </c>
      <c r="BP775" s="78">
        <v>0</v>
      </c>
      <c r="BQ775" s="78">
        <v>88</v>
      </c>
      <c r="BR775" s="78">
        <v>4</v>
      </c>
      <c r="BS775" s="78">
        <v>40</v>
      </c>
      <c r="BT775" s="78">
        <v>0</v>
      </c>
      <c r="BU775"/>
      <c r="BV775" s="77">
        <v>2966.9920000000002</v>
      </c>
      <c r="BW775" s="77">
        <v>98.034999999999997</v>
      </c>
      <c r="BX775" s="77">
        <v>105.75</v>
      </c>
      <c r="BY775" s="77">
        <v>9.3260000000000005</v>
      </c>
      <c r="BZ775" s="77">
        <v>1.0089999999999999</v>
      </c>
      <c r="CA775" s="77">
        <v>0</v>
      </c>
      <c r="CB775" s="77">
        <v>0</v>
      </c>
      <c r="CC775" s="77">
        <v>0</v>
      </c>
      <c r="CD775" s="77">
        <v>0</v>
      </c>
    </row>
    <row r="776" spans="1:82">
      <c r="A776" s="77" t="s">
        <v>2327</v>
      </c>
      <c r="B776" s="77">
        <v>624</v>
      </c>
      <c r="C776" s="77">
        <v>12</v>
      </c>
      <c r="D776" s="77">
        <v>37</v>
      </c>
      <c r="E776" s="77">
        <v>2015</v>
      </c>
      <c r="F776" s="77" t="s">
        <v>183</v>
      </c>
      <c r="G776" s="77" t="s">
        <v>1629</v>
      </c>
      <c r="H776" s="77" t="s">
        <v>1630</v>
      </c>
      <c r="I776" s="158"/>
      <c r="J776" s="78">
        <v>3946.7214177651122</v>
      </c>
      <c r="K776" s="78">
        <v>80.873583793968464</v>
      </c>
      <c r="L776" s="78">
        <v>268.8340128459788</v>
      </c>
      <c r="M776" s="78">
        <v>2247.848915748436</v>
      </c>
      <c r="N776" s="78">
        <v>1764.0137954316781</v>
      </c>
      <c r="O776" s="78">
        <v>1024.7621525986051</v>
      </c>
      <c r="P776" s="78">
        <v>849.37053876402831</v>
      </c>
      <c r="Q776" s="78">
        <v>72.811941467662507</v>
      </c>
      <c r="R776" s="78">
        <v>432.43006667747795</v>
      </c>
      <c r="S776" s="78">
        <v>120.02473227423</v>
      </c>
      <c r="T776" s="79"/>
      <c r="U776" s="78">
        <v>249170003</v>
      </c>
      <c r="V776" s="78">
        <v>31777</v>
      </c>
      <c r="W776" s="78">
        <v>4582</v>
      </c>
      <c r="X776" s="78">
        <v>365813</v>
      </c>
      <c r="Y776" s="78">
        <v>433549</v>
      </c>
      <c r="Z776" s="78">
        <v>595379</v>
      </c>
      <c r="AA776" s="78">
        <v>169019</v>
      </c>
      <c r="AB776" s="78">
        <v>1002173</v>
      </c>
      <c r="AC776" s="78">
        <v>73916864</v>
      </c>
      <c r="AD776" s="78">
        <v>120.02473227423</v>
      </c>
      <c r="AE776" s="79"/>
      <c r="AF776" s="78">
        <v>2457076879.9098859</v>
      </c>
      <c r="AG776" s="78">
        <v>56059358.192696579</v>
      </c>
      <c r="AH776" s="78">
        <v>53901757.681047499</v>
      </c>
      <c r="AI776" s="78">
        <v>2232963505.1675401</v>
      </c>
      <c r="AJ776" s="78">
        <v>2409087011.889461</v>
      </c>
      <c r="AK776" s="78"/>
      <c r="AL776" s="78"/>
      <c r="AM776" s="78">
        <v>137343605.69237879</v>
      </c>
      <c r="AN776" s="78"/>
      <c r="AO776" s="78"/>
      <c r="AP776" s="78">
        <v>7346432118.5330105</v>
      </c>
      <c r="AQ776" s="79"/>
      <c r="AR776" s="78">
        <v>22422</v>
      </c>
      <c r="AS776" s="78">
        <v>6629</v>
      </c>
      <c r="AT776" s="78">
        <v>0</v>
      </c>
      <c r="AU776" s="78">
        <v>1</v>
      </c>
      <c r="AV776" s="78">
        <v>0</v>
      </c>
      <c r="AW776" s="78">
        <v>3</v>
      </c>
      <c r="AX776" s="78"/>
      <c r="AY776" s="79"/>
      <c r="AZ776" s="78">
        <v>100680.80899999999</v>
      </c>
      <c r="BA776" s="78">
        <v>394717.11800000002</v>
      </c>
      <c r="BB776" s="78">
        <v>0</v>
      </c>
      <c r="BC776" s="78">
        <v>64.7</v>
      </c>
      <c r="BD776" s="78">
        <v>0</v>
      </c>
      <c r="BE776" s="78">
        <v>2009</v>
      </c>
      <c r="BF776" s="78"/>
      <c r="BG776" s="79"/>
      <c r="BH776" s="78">
        <v>19.446000000000002</v>
      </c>
      <c r="BI776" s="78">
        <v>0</v>
      </c>
      <c r="BJ776" s="78">
        <v>1730.2059999999999</v>
      </c>
      <c r="BK776" s="78">
        <v>908.04399999999998</v>
      </c>
      <c r="BL776" s="78">
        <v>391.27099999999996</v>
      </c>
      <c r="BM776" s="78">
        <v>0</v>
      </c>
      <c r="BN776" s="79"/>
      <c r="BO776" s="78">
        <v>1</v>
      </c>
      <c r="BP776" s="78">
        <v>0</v>
      </c>
      <c r="BQ776" s="78">
        <v>88</v>
      </c>
      <c r="BR776" s="78">
        <v>4</v>
      </c>
      <c r="BS776" s="78">
        <v>39</v>
      </c>
      <c r="BT776" s="78">
        <v>0</v>
      </c>
      <c r="BU776"/>
      <c r="BV776" s="77">
        <v>2813.2190000000001</v>
      </c>
      <c r="BW776" s="77">
        <v>97.593000000000004</v>
      </c>
      <c r="BX776" s="77">
        <v>126.003</v>
      </c>
      <c r="BY776" s="77">
        <v>11.14</v>
      </c>
      <c r="BZ776" s="77">
        <v>1.012</v>
      </c>
      <c r="CA776" s="77">
        <v>0</v>
      </c>
      <c r="CB776" s="77">
        <v>0</v>
      </c>
      <c r="CC776" s="77">
        <v>0</v>
      </c>
      <c r="CD776" s="77">
        <v>0</v>
      </c>
    </row>
    <row r="777" spans="1:82">
      <c r="A777" s="77" t="s">
        <v>2328</v>
      </c>
      <c r="B777" s="77">
        <v>625</v>
      </c>
      <c r="C777" s="77">
        <v>13</v>
      </c>
      <c r="D777" s="77">
        <v>37</v>
      </c>
      <c r="E777" s="77">
        <v>2016</v>
      </c>
      <c r="F777" s="77" t="s">
        <v>156</v>
      </c>
      <c r="G777" s="77" t="s">
        <v>1629</v>
      </c>
      <c r="H777" s="77" t="s">
        <v>1630</v>
      </c>
      <c r="I777" s="158"/>
      <c r="J777" s="78">
        <v>3630.5316846439091</v>
      </c>
      <c r="K777" s="78">
        <v>75.04632099495619</v>
      </c>
      <c r="L777" s="78">
        <v>291.99247407242837</v>
      </c>
      <c r="M777" s="78">
        <v>1684.8154848487345</v>
      </c>
      <c r="N777" s="78">
        <v>1536.0356895758625</v>
      </c>
      <c r="O777" s="78">
        <v>1019.8944725401677</v>
      </c>
      <c r="P777" s="78">
        <v>824.48138371269749</v>
      </c>
      <c r="Q777" s="78">
        <v>70.477414342339586</v>
      </c>
      <c r="R777" s="78">
        <v>438.14260482434474</v>
      </c>
      <c r="S777" s="78">
        <v>82.103520981020012</v>
      </c>
      <c r="T777" s="79"/>
      <c r="U777" s="78">
        <v>246249533</v>
      </c>
      <c r="V777" s="78">
        <v>31777</v>
      </c>
      <c r="W777" s="78">
        <v>4582</v>
      </c>
      <c r="X777" s="78">
        <v>365813</v>
      </c>
      <c r="Y777" s="78">
        <v>436123</v>
      </c>
      <c r="Z777" s="78">
        <v>599835</v>
      </c>
      <c r="AA777" s="78">
        <v>169691</v>
      </c>
      <c r="AB777" s="78">
        <v>997811</v>
      </c>
      <c r="AC777" s="78">
        <v>74830444.056009561</v>
      </c>
      <c r="AD777" s="78">
        <v>82.103520981020012</v>
      </c>
      <c r="AE777" s="79"/>
      <c r="AF777" s="78">
        <v>2412632513.4884291</v>
      </c>
      <c r="AG777" s="78">
        <v>54949163.234295137</v>
      </c>
      <c r="AH777" s="78">
        <v>48979574.474474169</v>
      </c>
      <c r="AI777" s="78">
        <v>2555732382.051403</v>
      </c>
      <c r="AJ777" s="78">
        <v>2455918857.9979849</v>
      </c>
      <c r="AK777" s="78"/>
      <c r="AL777" s="78"/>
      <c r="AM777" s="78">
        <v>136852049.96874061</v>
      </c>
      <c r="AN777" s="78"/>
      <c r="AO777" s="78"/>
      <c r="AP777" s="78">
        <v>7665064541.2153273</v>
      </c>
      <c r="AQ777" s="79"/>
      <c r="AR777" s="78">
        <v>24004</v>
      </c>
      <c r="AS777" s="78">
        <v>7588</v>
      </c>
      <c r="AT777" s="78">
        <v>0</v>
      </c>
      <c r="AU777" s="78">
        <v>1</v>
      </c>
      <c r="AV777" s="78">
        <v>0</v>
      </c>
      <c r="AW777" s="78">
        <v>3</v>
      </c>
      <c r="AX777" s="78"/>
      <c r="AY777" s="79"/>
      <c r="AZ777" s="78">
        <v>109387.91099999999</v>
      </c>
      <c r="BA777" s="78">
        <v>469642.35800000001</v>
      </c>
      <c r="BB777" s="78">
        <v>0</v>
      </c>
      <c r="BC777" s="78">
        <v>64.7</v>
      </c>
      <c r="BD777" s="78">
        <v>0</v>
      </c>
      <c r="BE777" s="78">
        <v>2009</v>
      </c>
      <c r="BF777" s="78"/>
      <c r="BG777" s="79"/>
      <c r="BH777" s="78">
        <v>18.466999999999999</v>
      </c>
      <c r="BI777" s="78">
        <v>0</v>
      </c>
      <c r="BJ777" s="78">
        <v>1715.915</v>
      </c>
      <c r="BK777" s="78">
        <v>96.004000000000005</v>
      </c>
      <c r="BL777" s="78">
        <v>413.61899999999997</v>
      </c>
      <c r="BM777" s="78">
        <v>0</v>
      </c>
      <c r="BN777" s="79"/>
      <c r="BO777" s="78">
        <v>1</v>
      </c>
      <c r="BP777" s="78">
        <v>0</v>
      </c>
      <c r="BQ777" s="78">
        <v>88</v>
      </c>
      <c r="BR777" s="78">
        <v>3</v>
      </c>
      <c r="BS777" s="78">
        <v>43</v>
      </c>
      <c r="BT777" s="78">
        <v>0</v>
      </c>
      <c r="BU777"/>
      <c r="BV777" s="77">
        <v>2017.146</v>
      </c>
      <c r="BW777" s="77">
        <v>101.896</v>
      </c>
      <c r="BX777" s="77">
        <v>124.96299999999999</v>
      </c>
      <c r="BY777" s="77">
        <v>0</v>
      </c>
      <c r="BZ777" s="77">
        <v>0</v>
      </c>
      <c r="CA777" s="77">
        <v>0</v>
      </c>
      <c r="CB777" s="77">
        <v>0</v>
      </c>
      <c r="CC777" s="77">
        <v>0</v>
      </c>
      <c r="CD777" s="77">
        <v>0</v>
      </c>
    </row>
    <row r="778" spans="1:82">
      <c r="A778" s="77" t="s">
        <v>2329</v>
      </c>
      <c r="B778" s="77">
        <v>626</v>
      </c>
      <c r="C778" s="77">
        <v>14</v>
      </c>
      <c r="D778" s="77">
        <v>37</v>
      </c>
      <c r="E778" s="77">
        <v>2017</v>
      </c>
      <c r="F778" s="77" t="s">
        <v>157</v>
      </c>
      <c r="G778" s="77" t="s">
        <v>1629</v>
      </c>
      <c r="H778" s="77" t="s">
        <v>1630</v>
      </c>
      <c r="I778" s="158"/>
      <c r="J778" s="78">
        <v>3650.6037032246027</v>
      </c>
      <c r="K778" s="78">
        <v>73.58187927973718</v>
      </c>
      <c r="L778" s="78">
        <v>275.82729992776092</v>
      </c>
      <c r="M778" s="78">
        <v>1429.448975926015</v>
      </c>
      <c r="N778" s="78">
        <v>1632.2136728625346</v>
      </c>
      <c r="O778" s="78">
        <v>1008.8535847714911</v>
      </c>
      <c r="P778" s="78">
        <v>814.22304331532405</v>
      </c>
      <c r="Q778" s="78">
        <v>67.838625990653895</v>
      </c>
      <c r="R778" s="78">
        <v>424.67648649086141</v>
      </c>
      <c r="S778" s="78">
        <v>83.890319865260011</v>
      </c>
      <c r="T778" s="79"/>
      <c r="U778" s="78">
        <v>257633328</v>
      </c>
      <c r="V778" s="78">
        <v>31777</v>
      </c>
      <c r="W778" s="78">
        <v>4582</v>
      </c>
      <c r="X778" s="78">
        <v>365813</v>
      </c>
      <c r="Y778" s="78">
        <v>438842</v>
      </c>
      <c r="Z778" s="78">
        <v>603184</v>
      </c>
      <c r="AA778" s="78">
        <v>168648</v>
      </c>
      <c r="AB778" s="78">
        <v>993205</v>
      </c>
      <c r="AC778" s="78">
        <v>73969720.999999985</v>
      </c>
      <c r="AD778" s="78">
        <v>83.890319865260011</v>
      </c>
      <c r="AE778" s="79"/>
      <c r="AF778" s="78">
        <v>2481574977.7958608</v>
      </c>
      <c r="AG778" s="78">
        <v>54502074.089155473</v>
      </c>
      <c r="AH778" s="78">
        <v>61848369.616847217</v>
      </c>
      <c r="AI778" s="78">
        <v>2125452577.3971231</v>
      </c>
      <c r="AJ778" s="78">
        <v>2520364289.6763811</v>
      </c>
      <c r="AK778" s="78"/>
      <c r="AL778" s="78"/>
      <c r="AM778" s="78">
        <v>136433474.21104711</v>
      </c>
      <c r="AN778" s="78"/>
      <c r="AO778" s="78"/>
      <c r="AP778" s="78">
        <v>7380175762.7864151</v>
      </c>
      <c r="AQ778" s="79"/>
      <c r="AR778" s="78">
        <v>25445</v>
      </c>
      <c r="AS778" s="78">
        <v>8384</v>
      </c>
      <c r="AT778" s="78">
        <v>0</v>
      </c>
      <c r="AU778" s="78">
        <v>1</v>
      </c>
      <c r="AV778" s="78">
        <v>0</v>
      </c>
      <c r="AW778" s="78">
        <v>3</v>
      </c>
      <c r="AX778" s="78"/>
      <c r="AY778" s="79"/>
      <c r="AZ778" s="78">
        <v>117284.90300000001</v>
      </c>
      <c r="BA778" s="78">
        <v>524909.65799999982</v>
      </c>
      <c r="BB778" s="78">
        <v>0</v>
      </c>
      <c r="BC778" s="78">
        <v>64.7</v>
      </c>
      <c r="BD778" s="78">
        <v>0</v>
      </c>
      <c r="BE778" s="78">
        <v>2009</v>
      </c>
      <c r="BF778" s="78"/>
      <c r="BG778" s="79"/>
      <c r="BH778" s="78">
        <v>14.236000000000001</v>
      </c>
      <c r="BI778" s="78">
        <v>0</v>
      </c>
      <c r="BJ778" s="78">
        <v>1571.7760000000001</v>
      </c>
      <c r="BK778" s="78">
        <v>861.21</v>
      </c>
      <c r="BL778" s="78">
        <v>315.35500000000002</v>
      </c>
      <c r="BM778" s="78">
        <v>0</v>
      </c>
      <c r="BN778" s="79"/>
      <c r="BO778" s="78">
        <v>1</v>
      </c>
      <c r="BP778" s="78">
        <v>0</v>
      </c>
      <c r="BQ778" s="78">
        <v>92</v>
      </c>
      <c r="BR778" s="78">
        <v>4</v>
      </c>
      <c r="BS778" s="78">
        <v>41</v>
      </c>
      <c r="BT778" s="78">
        <v>0</v>
      </c>
      <c r="BU778"/>
      <c r="BV778" s="77">
        <v>2513.7930000000001</v>
      </c>
      <c r="BW778" s="77">
        <v>102.473</v>
      </c>
      <c r="BX778" s="77">
        <v>134.178</v>
      </c>
      <c r="BY778" s="77">
        <v>10.965999999999999</v>
      </c>
      <c r="BZ778" s="77">
        <v>1.167</v>
      </c>
      <c r="CA778" s="77">
        <v>0</v>
      </c>
      <c r="CB778" s="77">
        <v>0</v>
      </c>
      <c r="CC778" s="77">
        <v>0</v>
      </c>
      <c r="CD778" s="77">
        <v>0</v>
      </c>
    </row>
    <row r="779" spans="1:82">
      <c r="A779" s="77" t="s">
        <v>2330</v>
      </c>
      <c r="B779" s="77">
        <v>627</v>
      </c>
      <c r="C779" s="77">
        <v>15</v>
      </c>
      <c r="D779" s="77">
        <v>37</v>
      </c>
      <c r="E779" s="77">
        <v>2018</v>
      </c>
      <c r="F779" s="77" t="s">
        <v>184</v>
      </c>
      <c r="G779" s="77" t="s">
        <v>1629</v>
      </c>
      <c r="H779" s="77" t="s">
        <v>1630</v>
      </c>
      <c r="I779" s="158"/>
      <c r="J779" s="78">
        <v>3554.2647337137273</v>
      </c>
      <c r="K779" s="78">
        <v>69.270497683450913</v>
      </c>
      <c r="L779" s="78">
        <v>257.35642156169325</v>
      </c>
      <c r="M779" s="78">
        <v>1478.4002994158566</v>
      </c>
      <c r="N779" s="78">
        <v>1472.2240251434614</v>
      </c>
      <c r="O779" s="78">
        <v>995.30200618945753</v>
      </c>
      <c r="P779" s="78">
        <v>803.69467210032781</v>
      </c>
      <c r="Q779" s="78">
        <v>62.578178506272302</v>
      </c>
      <c r="R779" s="78">
        <v>416.00697650487405</v>
      </c>
      <c r="S779" s="78">
        <v>88.838607828042512</v>
      </c>
      <c r="T779" s="79"/>
      <c r="U779" s="78">
        <v>276947891</v>
      </c>
      <c r="V779" s="78">
        <v>31777</v>
      </c>
      <c r="W779" s="78">
        <v>4582</v>
      </c>
      <c r="X779" s="78">
        <v>365813</v>
      </c>
      <c r="Y779" s="78">
        <v>441030</v>
      </c>
      <c r="Z779" s="78">
        <v>606476</v>
      </c>
      <c r="AA779" s="78">
        <v>168141</v>
      </c>
      <c r="AB779" s="78">
        <v>987336</v>
      </c>
      <c r="AC779" s="78">
        <v>72175695</v>
      </c>
      <c r="AD779" s="78">
        <v>88.838607828042512</v>
      </c>
      <c r="AE779" s="79"/>
      <c r="AF779" s="78">
        <v>2325665705.7748728</v>
      </c>
      <c r="AG779" s="78">
        <v>48553348.808866277</v>
      </c>
      <c r="AH779" s="78">
        <v>56976131.759559453</v>
      </c>
      <c r="AI779" s="78">
        <v>2223314814.8687119</v>
      </c>
      <c r="AJ779" s="78">
        <v>2323751975.0257988</v>
      </c>
      <c r="AK779" s="78"/>
      <c r="AL779" s="78"/>
      <c r="AM779" s="78">
        <v>135907897.04559651</v>
      </c>
      <c r="AN779" s="78"/>
      <c r="AO779" s="78"/>
      <c r="AP779" s="78">
        <v>7114169873.2834053</v>
      </c>
      <c r="AQ779" s="79"/>
      <c r="AR779" s="78">
        <v>27583</v>
      </c>
      <c r="AS779" s="78">
        <v>9002</v>
      </c>
      <c r="AT779" s="78">
        <v>3</v>
      </c>
      <c r="AU779" s="78">
        <v>1</v>
      </c>
      <c r="AV779" s="78">
        <v>0</v>
      </c>
      <c r="AW779" s="78">
        <v>3</v>
      </c>
      <c r="AX779" s="78"/>
      <c r="AY779" s="79"/>
      <c r="AZ779" s="78">
        <v>128356.09700000063</v>
      </c>
      <c r="BA779" s="78">
        <v>571770.38399999996</v>
      </c>
      <c r="BB779" s="78">
        <v>59</v>
      </c>
      <c r="BC779" s="78">
        <v>65</v>
      </c>
      <c r="BD779" s="78">
        <v>0</v>
      </c>
      <c r="BE779" s="78">
        <v>2009</v>
      </c>
      <c r="BF779" s="78"/>
      <c r="BG779" s="79"/>
      <c r="BH779" s="78">
        <v>17.611000000000001</v>
      </c>
      <c r="BI779" s="78">
        <v>0</v>
      </c>
      <c r="BJ779" s="78">
        <v>1529.0050000000001</v>
      </c>
      <c r="BK779" s="78">
        <v>873.01900000000001</v>
      </c>
      <c r="BL779" s="78">
        <v>295.16500000000002</v>
      </c>
      <c r="BM779" s="78">
        <v>0</v>
      </c>
      <c r="BN779" s="79"/>
      <c r="BO779" s="78">
        <v>1</v>
      </c>
      <c r="BP779" s="78">
        <v>0</v>
      </c>
      <c r="BQ779" s="78">
        <v>90</v>
      </c>
      <c r="BR779" s="78">
        <v>4</v>
      </c>
      <c r="BS779" s="78">
        <v>38</v>
      </c>
      <c r="BT779" s="78">
        <v>0</v>
      </c>
      <c r="BU779"/>
      <c r="BV779" s="77">
        <v>2481.8850000000002</v>
      </c>
      <c r="BW779" s="77">
        <v>95.677999999999997</v>
      </c>
      <c r="BX779" s="77">
        <v>124.706</v>
      </c>
      <c r="BY779" s="77">
        <v>11.391999999999999</v>
      </c>
      <c r="BZ779" s="77">
        <v>1.139</v>
      </c>
      <c r="CA779" s="77">
        <v>0</v>
      </c>
      <c r="CB779" s="77">
        <v>0</v>
      </c>
      <c r="CC779" s="77">
        <v>0</v>
      </c>
      <c r="CD779" s="77">
        <v>0</v>
      </c>
    </row>
    <row r="780" spans="1:82">
      <c r="A780" s="77" t="s">
        <v>2331</v>
      </c>
      <c r="B780" s="77">
        <v>628</v>
      </c>
      <c r="C780" s="77">
        <v>16</v>
      </c>
      <c r="D780" s="77">
        <v>37</v>
      </c>
      <c r="E780" s="77">
        <v>2019</v>
      </c>
      <c r="F780" s="77" t="s">
        <v>159</v>
      </c>
      <c r="G780" s="77" t="s">
        <v>1629</v>
      </c>
      <c r="H780" s="77" t="s">
        <v>1630</v>
      </c>
      <c r="I780" s="158"/>
      <c r="J780" s="78">
        <v>3089.1199368114799</v>
      </c>
      <c r="K780" s="78">
        <v>58.383046379104258</v>
      </c>
      <c r="L780" s="78">
        <v>253.02343880357901</v>
      </c>
      <c r="M780" s="78">
        <v>1151.9061763194554</v>
      </c>
      <c r="N780" s="78">
        <v>1113.4512179659548</v>
      </c>
      <c r="O780" s="78">
        <v>972.0013768189815</v>
      </c>
      <c r="P780" s="78">
        <v>799.30036061665987</v>
      </c>
      <c r="Q780" s="78">
        <v>60.555004234111202</v>
      </c>
      <c r="R780" s="78">
        <v>405.82390451375176</v>
      </c>
      <c r="S780" s="78">
        <v>96.615238537069928</v>
      </c>
      <c r="T780" s="79"/>
      <c r="U780" s="78">
        <v>271158324</v>
      </c>
      <c r="V780" s="78">
        <v>31777</v>
      </c>
      <c r="W780" s="78">
        <v>4582</v>
      </c>
      <c r="X780" s="78">
        <v>365813</v>
      </c>
      <c r="Y780" s="78">
        <v>443745</v>
      </c>
      <c r="Z780" s="78">
        <v>608538</v>
      </c>
      <c r="AA780" s="78">
        <v>165970</v>
      </c>
      <c r="AB780" s="78">
        <v>981280</v>
      </c>
      <c r="AC780" s="78">
        <v>71562184</v>
      </c>
      <c r="AD780" s="78">
        <v>96.615238537069928</v>
      </c>
      <c r="AE780" s="79"/>
      <c r="AF780" s="78">
        <v>2343757138.2540832</v>
      </c>
      <c r="AG780" s="78">
        <v>46923471.473607831</v>
      </c>
      <c r="AH780" s="78">
        <v>63161701.246402338</v>
      </c>
      <c r="AI780" s="78">
        <v>2106975115.5243998</v>
      </c>
      <c r="AJ780" s="78">
        <v>2155651109.0306468</v>
      </c>
      <c r="AK780" s="78">
        <v>0</v>
      </c>
      <c r="AL780" s="78">
        <v>0</v>
      </c>
      <c r="AM780" s="78">
        <v>133642948.928115</v>
      </c>
      <c r="AN780" s="78">
        <v>0</v>
      </c>
      <c r="AO780" s="78">
        <v>0</v>
      </c>
      <c r="AP780" s="78">
        <v>6850111484.4572554</v>
      </c>
      <c r="AQ780" s="79"/>
      <c r="AR780" s="78">
        <v>28939</v>
      </c>
      <c r="AS780" s="78">
        <v>9562</v>
      </c>
      <c r="AT780" s="78">
        <v>3</v>
      </c>
      <c r="AU780" s="78">
        <v>1</v>
      </c>
      <c r="AV780" s="78">
        <v>0</v>
      </c>
      <c r="AW780" s="78">
        <v>3</v>
      </c>
      <c r="AX780" s="78"/>
      <c r="AY780" s="79"/>
      <c r="AZ780" s="78">
        <v>136612.1690000002</v>
      </c>
      <c r="BA780" s="78">
        <v>615507.9580000001</v>
      </c>
      <c r="BB780" s="78">
        <v>58.5</v>
      </c>
      <c r="BC780" s="78">
        <v>64.7</v>
      </c>
      <c r="BD780" s="78">
        <v>0</v>
      </c>
      <c r="BE780" s="78">
        <v>2560.1799999999998</v>
      </c>
      <c r="BF780" s="78"/>
      <c r="BG780" s="79"/>
      <c r="BH780" s="78">
        <v>13.026</v>
      </c>
      <c r="BI780" s="78">
        <v>0</v>
      </c>
      <c r="BJ780" s="78">
        <v>1431.8920000000001</v>
      </c>
      <c r="BK780" s="78">
        <v>807.86699999999996</v>
      </c>
      <c r="BL780" s="78">
        <v>328.38300000000004</v>
      </c>
      <c r="BM780" s="78">
        <v>0</v>
      </c>
      <c r="BN780" s="79"/>
      <c r="BO780" s="78">
        <v>1</v>
      </c>
      <c r="BP780" s="78">
        <v>0</v>
      </c>
      <c r="BQ780" s="78">
        <v>88</v>
      </c>
      <c r="BR780" s="78">
        <v>4</v>
      </c>
      <c r="BS780" s="78">
        <v>43</v>
      </c>
      <c r="BT780" s="78">
        <v>0</v>
      </c>
      <c r="BU780"/>
      <c r="BV780" s="77">
        <v>2367.3029999999999</v>
      </c>
      <c r="BW780" s="77">
        <v>81.007999999999996</v>
      </c>
      <c r="BX780" s="77">
        <v>132.857</v>
      </c>
      <c r="BY780" s="77">
        <v>0</v>
      </c>
      <c r="BZ780" s="77">
        <v>0</v>
      </c>
      <c r="CA780" s="77">
        <v>0</v>
      </c>
      <c r="CB780" s="77">
        <v>0</v>
      </c>
      <c r="CC780" s="77">
        <v>0</v>
      </c>
      <c r="CD780" s="77">
        <v>0</v>
      </c>
    </row>
    <row r="781" spans="1:82">
      <c r="A781" s="77" t="s">
        <v>2332</v>
      </c>
      <c r="B781" s="77">
        <v>629</v>
      </c>
      <c r="C781" s="77">
        <v>17</v>
      </c>
      <c r="D781" s="77">
        <v>37</v>
      </c>
      <c r="E781" s="77">
        <v>2020</v>
      </c>
      <c r="F781" s="77" t="s">
        <v>160</v>
      </c>
      <c r="G781" s="77" t="s">
        <v>1629</v>
      </c>
      <c r="H781" s="77" t="s">
        <v>1630</v>
      </c>
      <c r="I781" s="158"/>
      <c r="J781" s="78">
        <v>3156.2861943522144</v>
      </c>
      <c r="K781" s="78">
        <v>71.10247219220669</v>
      </c>
      <c r="L781" s="78">
        <v>308.65385309129329</v>
      </c>
      <c r="M781" s="78">
        <v>1456.8786516194268</v>
      </c>
      <c r="N781" s="78">
        <v>1584.491044407049</v>
      </c>
      <c r="O781" s="78">
        <v>853.71118558008141</v>
      </c>
      <c r="P781" s="78">
        <v>753.716060958914</v>
      </c>
      <c r="Q781" s="78">
        <v>57.423145654122798</v>
      </c>
      <c r="R781" s="78">
        <v>393.78974393559417</v>
      </c>
      <c r="S781" s="78">
        <v>94.617485117780006</v>
      </c>
      <c r="T781" s="79"/>
      <c r="U781" s="78">
        <v>252896630</v>
      </c>
      <c r="V781" s="78">
        <v>31649</v>
      </c>
      <c r="W781" s="78">
        <v>5564</v>
      </c>
      <c r="X781" s="78">
        <v>359151</v>
      </c>
      <c r="Y781" s="78">
        <v>445747</v>
      </c>
      <c r="Z781" s="78">
        <v>610039</v>
      </c>
      <c r="AA781" s="78">
        <v>166348</v>
      </c>
      <c r="AB781" s="78">
        <v>973922</v>
      </c>
      <c r="AC781" s="78">
        <v>69807016</v>
      </c>
      <c r="AD781" s="78">
        <v>94.617485117780006</v>
      </c>
      <c r="AE781" s="79"/>
      <c r="AF781" s="78">
        <v>2221877707.0781531</v>
      </c>
      <c r="AG781" s="78">
        <v>47513950.841861434</v>
      </c>
      <c r="AH781" s="78">
        <v>81854433.15871188</v>
      </c>
      <c r="AI781" s="78">
        <v>2054690350.212029</v>
      </c>
      <c r="AJ781" s="78">
        <v>2390785893.6712012</v>
      </c>
      <c r="AK781" s="78">
        <v>0</v>
      </c>
      <c r="AL781" s="78">
        <v>0</v>
      </c>
      <c r="AM781" s="78">
        <v>127107641.49910365</v>
      </c>
      <c r="AN781" s="78">
        <v>0</v>
      </c>
      <c r="AO781" s="78">
        <v>0</v>
      </c>
      <c r="AP781" s="78">
        <v>6923829976.4610596</v>
      </c>
      <c r="AQ781" s="79"/>
      <c r="AR781" s="78">
        <v>30425</v>
      </c>
      <c r="AS781" s="78">
        <v>9992</v>
      </c>
      <c r="AT781" s="78">
        <v>3</v>
      </c>
      <c r="AU781" s="78">
        <v>1</v>
      </c>
      <c r="AV781" s="78">
        <v>0</v>
      </c>
      <c r="AW781" s="78">
        <v>3</v>
      </c>
      <c r="AX781" s="78"/>
      <c r="AY781" s="79"/>
      <c r="AZ781" s="78">
        <v>145185.21100000039</v>
      </c>
      <c r="BA781" s="78">
        <v>674903.75799999968</v>
      </c>
      <c r="BB781" s="78">
        <v>58.8</v>
      </c>
      <c r="BC781" s="78">
        <v>64.7</v>
      </c>
      <c r="BD781" s="78">
        <v>0</v>
      </c>
      <c r="BE781" s="78">
        <v>2560.1799999999998</v>
      </c>
      <c r="BF781" s="78"/>
      <c r="BG781" s="79"/>
      <c r="BH781" s="78">
        <v>10.334</v>
      </c>
      <c r="BI781" s="78">
        <v>0</v>
      </c>
      <c r="BJ781" s="78">
        <v>1165.175</v>
      </c>
      <c r="BK781" s="78">
        <v>683.89300000000003</v>
      </c>
      <c r="BL781" s="78">
        <v>287.70599999999996</v>
      </c>
      <c r="BM781" s="78">
        <v>0</v>
      </c>
      <c r="BN781" s="79"/>
      <c r="BO781" s="78">
        <v>1</v>
      </c>
      <c r="BP781" s="78">
        <v>0</v>
      </c>
      <c r="BQ781" s="78">
        <v>84</v>
      </c>
      <c r="BR781" s="78">
        <v>4</v>
      </c>
      <c r="BS781" s="78">
        <v>39</v>
      </c>
      <c r="BT781" s="78">
        <v>0</v>
      </c>
      <c r="BU781"/>
      <c r="BV781" s="77">
        <v>1938.0160000000001</v>
      </c>
      <c r="BW781" s="77">
        <v>63.052</v>
      </c>
      <c r="BX781" s="77">
        <v>136.06800000000001</v>
      </c>
      <c r="BY781" s="77">
        <v>8.8870000000000005</v>
      </c>
      <c r="BZ781" s="77">
        <v>1.085</v>
      </c>
      <c r="CA781" s="77">
        <v>0</v>
      </c>
      <c r="CB781" s="77">
        <v>0</v>
      </c>
      <c r="CC781" s="77">
        <v>0</v>
      </c>
      <c r="CD781" s="77">
        <v>0</v>
      </c>
    </row>
    <row r="782" spans="1:82">
      <c r="A782" s="77" t="s">
        <v>2333</v>
      </c>
      <c r="B782" s="77">
        <v>629</v>
      </c>
      <c r="C782" s="77">
        <v>18</v>
      </c>
      <c r="D782" s="77">
        <v>37</v>
      </c>
      <c r="E782" s="77">
        <v>2021</v>
      </c>
      <c r="F782" s="77" t="s">
        <v>161</v>
      </c>
      <c r="G782" s="77" t="s">
        <v>1629</v>
      </c>
      <c r="H782" s="77" t="s">
        <v>1630</v>
      </c>
      <c r="I782" s="158"/>
      <c r="J782" s="78">
        <v>2793.63802148471</v>
      </c>
      <c r="K782" s="78">
        <v>70.649577911270967</v>
      </c>
      <c r="L782" s="78">
        <v>245.6486316098453</v>
      </c>
      <c r="M782" s="78">
        <v>1456.3583970851869</v>
      </c>
      <c r="N782" s="78">
        <v>1516.104429154796</v>
      </c>
      <c r="O782" s="78">
        <v>828.99528628803193</v>
      </c>
      <c r="P782" s="78">
        <v>773.65590201115151</v>
      </c>
      <c r="Q782" s="78">
        <v>56.336844121175098</v>
      </c>
      <c r="R782" s="78">
        <v>391.8888529698566</v>
      </c>
      <c r="S782" s="78">
        <v>82.382733132340022</v>
      </c>
      <c r="T782" s="79"/>
      <c r="U782" s="78">
        <v>280139214</v>
      </c>
      <c r="V782" s="78">
        <v>31649</v>
      </c>
      <c r="W782" s="78">
        <v>5564</v>
      </c>
      <c r="X782" s="78">
        <v>359151</v>
      </c>
      <c r="Y782" s="78">
        <v>445500</v>
      </c>
      <c r="Z782" s="78">
        <v>609943</v>
      </c>
      <c r="AA782" s="78">
        <v>166499</v>
      </c>
      <c r="AB782" s="78">
        <v>964885</v>
      </c>
      <c r="AC782" s="78">
        <v>67394092</v>
      </c>
      <c r="AD782" s="78">
        <v>82.382733132340022</v>
      </c>
      <c r="AE782" s="79"/>
      <c r="AF782" s="78">
        <v>2143882280.6962161</v>
      </c>
      <c r="AG782" s="78">
        <v>49261347.310367852</v>
      </c>
      <c r="AH782" s="78">
        <v>66920373.010574237</v>
      </c>
      <c r="AI782" s="78">
        <v>2259235609.3597789</v>
      </c>
      <c r="AJ782" s="78">
        <v>2377886441.3294339</v>
      </c>
      <c r="AK782" s="78">
        <v>0</v>
      </c>
      <c r="AL782" s="78">
        <v>0</v>
      </c>
      <c r="AM782" s="78">
        <v>126654556.38743192</v>
      </c>
      <c r="AN782" s="78">
        <v>0</v>
      </c>
      <c r="AO782" s="78">
        <v>0</v>
      </c>
      <c r="AP782" s="78">
        <v>7023840608.0938034</v>
      </c>
      <c r="AQ782" s="79"/>
      <c r="AR782" s="78">
        <v>32313</v>
      </c>
      <c r="AS782" s="78">
        <v>10208</v>
      </c>
      <c r="AT782" s="78">
        <v>3</v>
      </c>
      <c r="AU782" s="78">
        <v>1</v>
      </c>
      <c r="AV782" s="78">
        <v>0</v>
      </c>
      <c r="AW782" s="78">
        <v>3</v>
      </c>
      <c r="AX782" s="78"/>
      <c r="AY782" s="79"/>
      <c r="AZ782" s="78">
        <v>155449.5629999988</v>
      </c>
      <c r="BA782" s="78">
        <v>705415.58399999852</v>
      </c>
      <c r="BB782" s="78">
        <v>58.8</v>
      </c>
      <c r="BC782" s="78">
        <v>64.7</v>
      </c>
      <c r="BD782" s="78">
        <v>0</v>
      </c>
      <c r="BE782" s="78">
        <v>2560.1799999999998</v>
      </c>
      <c r="BF782" s="78"/>
      <c r="BG782" s="79"/>
      <c r="BH782" s="78">
        <v>13.688000000000001</v>
      </c>
      <c r="BI782" s="78">
        <v>0</v>
      </c>
      <c r="BJ782" s="78">
        <v>1411.711</v>
      </c>
      <c r="BK782" s="78">
        <v>709.11599999999999</v>
      </c>
      <c r="BL782" s="78">
        <v>311</v>
      </c>
      <c r="BM782" s="78">
        <v>0</v>
      </c>
      <c r="BN782" s="79"/>
      <c r="BO782" s="78">
        <v>1</v>
      </c>
      <c r="BP782" s="78">
        <v>0</v>
      </c>
      <c r="BQ782" s="78">
        <v>85</v>
      </c>
      <c r="BR782" s="78">
        <v>4</v>
      </c>
      <c r="BS782" s="78">
        <v>39</v>
      </c>
      <c r="BT782" s="78">
        <v>0</v>
      </c>
      <c r="BU782"/>
      <c r="BV782" s="77">
        <v>2251.4690000000001</v>
      </c>
      <c r="BW782" s="77">
        <v>61.508000000000003</v>
      </c>
      <c r="BX782" s="77">
        <v>124.08799999999999</v>
      </c>
      <c r="BY782" s="77">
        <v>8.4499999999999993</v>
      </c>
      <c r="BZ782" s="77">
        <v>0</v>
      </c>
      <c r="CA782" s="77">
        <v>0</v>
      </c>
      <c r="CB782" s="77">
        <v>0</v>
      </c>
      <c r="CC782" s="77">
        <v>0</v>
      </c>
      <c r="CD782" s="77">
        <v>0</v>
      </c>
    </row>
    <row r="783" spans="1:82">
      <c r="A783" s="77" t="s">
        <v>2334</v>
      </c>
      <c r="B783" s="77">
        <v>629</v>
      </c>
      <c r="C783" s="77">
        <v>19</v>
      </c>
      <c r="D783" s="77">
        <v>37</v>
      </c>
      <c r="E783" s="77">
        <v>2022</v>
      </c>
      <c r="F783" s="77" t="s">
        <v>162</v>
      </c>
      <c r="G783" s="77" t="s">
        <v>1629</v>
      </c>
      <c r="H783" s="77" t="s">
        <v>1630</v>
      </c>
      <c r="I783" s="158"/>
      <c r="J783" s="78">
        <v>2420.0145627868192</v>
      </c>
      <c r="K783" s="78">
        <v>60.728914304492385</v>
      </c>
      <c r="L783" s="78">
        <v>166.2752009733569</v>
      </c>
      <c r="M783" s="78">
        <v>1144.2600042146021</v>
      </c>
      <c r="N783" s="78">
        <v>1118.710635262534</v>
      </c>
      <c r="O783" s="78">
        <v>874.05390227047667</v>
      </c>
      <c r="P783" s="78">
        <v>765.3389582816078</v>
      </c>
      <c r="Q783" s="78">
        <v>56.325900002825634</v>
      </c>
      <c r="R783" s="78">
        <v>398.34572710650917</v>
      </c>
      <c r="S783" s="78">
        <v>84.101263460510026</v>
      </c>
      <c r="T783" s="79"/>
      <c r="U783" s="78">
        <v>307295543</v>
      </c>
      <c r="V783" s="78">
        <v>31649</v>
      </c>
      <c r="W783" s="78">
        <v>5564</v>
      </c>
      <c r="X783" s="78">
        <v>359151</v>
      </c>
      <c r="Y783" s="78">
        <v>447775</v>
      </c>
      <c r="Z783" s="78">
        <v>611010</v>
      </c>
      <c r="AA783" s="78">
        <v>167220</v>
      </c>
      <c r="AB783" s="78">
        <v>956787</v>
      </c>
      <c r="AC783" s="78">
        <v>69364875</v>
      </c>
      <c r="AD783" s="78">
        <v>84.101263460510026</v>
      </c>
      <c r="AE783" s="79"/>
      <c r="AF783" s="78">
        <v>2203044600.5337214</v>
      </c>
      <c r="AG783" s="78">
        <v>49328930.652022824</v>
      </c>
      <c r="AH783" s="78">
        <v>54959785.524901494</v>
      </c>
      <c r="AI783" s="78">
        <v>1994380747.963665</v>
      </c>
      <c r="AJ783" s="78">
        <v>2322639256.9685121</v>
      </c>
      <c r="AK783" s="78">
        <v>0</v>
      </c>
      <c r="AL783" s="78">
        <v>0</v>
      </c>
      <c r="AM783" s="78">
        <v>123547316.63390088</v>
      </c>
      <c r="AN783" s="78">
        <v>0</v>
      </c>
      <c r="AO783" s="78">
        <v>0</v>
      </c>
      <c r="AP783" s="78">
        <v>6747900638.2767229</v>
      </c>
      <c r="AQ783" s="79"/>
      <c r="AR783" s="78">
        <v>34385</v>
      </c>
      <c r="AS783" s="78">
        <v>10342</v>
      </c>
      <c r="AT783" s="78">
        <v>3</v>
      </c>
      <c r="AU783" s="78">
        <v>1</v>
      </c>
      <c r="AV783" s="78">
        <v>0</v>
      </c>
      <c r="AW783" s="78">
        <v>3</v>
      </c>
      <c r="AX783" s="78"/>
      <c r="AY783" s="79"/>
      <c r="AZ783" s="78">
        <v>168137.34699999713</v>
      </c>
      <c r="BA783" s="78">
        <v>739880.38399999856</v>
      </c>
      <c r="BB783" s="78">
        <v>58.8</v>
      </c>
      <c r="BC783" s="78">
        <v>64.7</v>
      </c>
      <c r="BD783" s="78">
        <v>0</v>
      </c>
      <c r="BE783" s="78">
        <v>2560.1800000000003</v>
      </c>
      <c r="BF783" s="78"/>
      <c r="BG783" s="79"/>
      <c r="BH783" s="78"/>
      <c r="BI783" s="78"/>
      <c r="BJ783" s="78"/>
      <c r="BK783" s="78"/>
      <c r="BL783" s="78"/>
      <c r="BM783" s="78"/>
      <c r="BN783" s="79"/>
      <c r="BO783" s="78"/>
      <c r="BP783" s="78"/>
      <c r="BQ783" s="78"/>
      <c r="BR783" s="78"/>
      <c r="BS783" s="78"/>
      <c r="BT783" s="78"/>
      <c r="BU783"/>
      <c r="BV783" s="77"/>
      <c r="BW783" s="77"/>
      <c r="BX783" s="77"/>
      <c r="BY783" s="77"/>
      <c r="BZ783" s="77"/>
      <c r="CA783" s="77"/>
      <c r="CB783" s="77"/>
      <c r="CC783" s="77"/>
      <c r="CD783" s="77"/>
    </row>
    <row r="784" spans="1:82">
      <c r="A784" s="77" t="s">
        <v>2562</v>
      </c>
      <c r="B784" s="77">
        <v>629</v>
      </c>
      <c r="C784" s="77">
        <v>20</v>
      </c>
      <c r="D784" s="77">
        <v>37</v>
      </c>
      <c r="E784" s="77">
        <v>2023</v>
      </c>
      <c r="F784" s="77" t="s">
        <v>2526</v>
      </c>
      <c r="G784" s="77" t="s">
        <v>1629</v>
      </c>
      <c r="H784" s="77" t="s">
        <v>1630</v>
      </c>
      <c r="I784" s="158"/>
      <c r="J784" s="78"/>
      <c r="K784" s="78"/>
      <c r="L784" s="78"/>
      <c r="M784" s="78"/>
      <c r="N784" s="78"/>
      <c r="O784" s="78"/>
      <c r="P784" s="78"/>
      <c r="Q784" s="78"/>
      <c r="R784" s="78"/>
      <c r="S784" s="78"/>
      <c r="T784" s="79"/>
      <c r="U784" s="78"/>
      <c r="V784" s="78"/>
      <c r="W784" s="78"/>
      <c r="X784" s="78"/>
      <c r="Y784" s="78"/>
      <c r="Z784" s="78"/>
      <c r="AA784" s="78"/>
      <c r="AB784" s="78"/>
      <c r="AC784" s="78"/>
      <c r="AD784" s="78"/>
      <c r="AE784" s="79"/>
      <c r="AF784" s="78"/>
      <c r="AG784" s="78"/>
      <c r="AH784" s="78"/>
      <c r="AI784" s="78"/>
      <c r="AJ784" s="78"/>
      <c r="AK784" s="78"/>
      <c r="AL784" s="78"/>
      <c r="AM784" s="78"/>
      <c r="AN784" s="78"/>
      <c r="AO784" s="78"/>
      <c r="AP784" s="78"/>
      <c r="AQ784" s="79"/>
      <c r="AR784" s="78">
        <v>36558</v>
      </c>
      <c r="AS784" s="78">
        <v>10416</v>
      </c>
      <c r="AT784" s="78">
        <v>3</v>
      </c>
      <c r="AU784" s="78">
        <v>1</v>
      </c>
      <c r="AV784" s="78">
        <v>0</v>
      </c>
      <c r="AW784" s="78">
        <v>3</v>
      </c>
      <c r="AX784" s="78"/>
      <c r="AY784" s="79"/>
      <c r="AZ784" s="78">
        <v>180291.16399999411</v>
      </c>
      <c r="BA784" s="78">
        <v>765278.58399999782</v>
      </c>
      <c r="BB784" s="78">
        <v>58.8</v>
      </c>
      <c r="BC784" s="78">
        <v>64.7</v>
      </c>
      <c r="BD784" s="78">
        <v>0</v>
      </c>
      <c r="BE784" s="78">
        <v>2560.1800000000003</v>
      </c>
      <c r="BF784" s="78"/>
      <c r="BG784" s="79"/>
      <c r="BH784" s="78"/>
      <c r="BI784" s="78"/>
      <c r="BJ784" s="78"/>
      <c r="BK784" s="78"/>
      <c r="BL784" s="78"/>
      <c r="BM784" s="78"/>
      <c r="BN784" s="79"/>
      <c r="BO784" s="78"/>
      <c r="BP784" s="78"/>
      <c r="BQ784" s="78"/>
      <c r="BR784" s="78"/>
      <c r="BS784" s="78"/>
      <c r="BT784" s="78"/>
      <c r="BU784"/>
      <c r="BV784" s="77"/>
      <c r="BW784" s="77"/>
      <c r="BX784" s="77"/>
      <c r="BY784" s="77"/>
      <c r="BZ784" s="77"/>
      <c r="CA784" s="77"/>
      <c r="CB784" s="77"/>
      <c r="CC784" s="77"/>
      <c r="CD784" s="77"/>
    </row>
    <row r="785" spans="1:82">
      <c r="A785" s="77" t="s">
        <v>2624</v>
      </c>
      <c r="B785" s="77">
        <v>629</v>
      </c>
      <c r="C785" s="77">
        <v>21</v>
      </c>
      <c r="D785" s="77">
        <v>37</v>
      </c>
      <c r="E785" s="77">
        <v>2024</v>
      </c>
      <c r="F785" s="77" t="s">
        <v>2588</v>
      </c>
      <c r="G785" s="77" t="s">
        <v>1629</v>
      </c>
      <c r="H785" s="77" t="s">
        <v>1630</v>
      </c>
      <c r="I785" s="158"/>
      <c r="J785" s="78"/>
      <c r="K785" s="78"/>
      <c r="L785" s="78"/>
      <c r="M785" s="78"/>
      <c r="N785" s="78"/>
      <c r="O785" s="78"/>
      <c r="P785" s="78"/>
      <c r="Q785" s="78"/>
      <c r="R785" s="78"/>
      <c r="S785" s="78"/>
      <c r="T785" s="79"/>
      <c r="U785" s="78"/>
      <c r="V785" s="78"/>
      <c r="W785" s="78"/>
      <c r="X785" s="78"/>
      <c r="Y785" s="78"/>
      <c r="Z785" s="78"/>
      <c r="AA785" s="78"/>
      <c r="AB785" s="78"/>
      <c r="AC785" s="78"/>
      <c r="AD785" s="78"/>
      <c r="AE785" s="79"/>
      <c r="AF785" s="78"/>
      <c r="AG785" s="78"/>
      <c r="AH785" s="78"/>
      <c r="AI785" s="78"/>
      <c r="AJ785" s="78"/>
      <c r="AK785" s="78"/>
      <c r="AL785" s="78"/>
      <c r="AM785" s="78"/>
      <c r="AN785" s="78"/>
      <c r="AO785" s="78"/>
      <c r="AP785" s="78"/>
      <c r="AQ785" s="79"/>
      <c r="AR785" s="78"/>
      <c r="AS785" s="78"/>
      <c r="AT785" s="78"/>
      <c r="AU785" s="78"/>
      <c r="AV785" s="78"/>
      <c r="AW785" s="78"/>
      <c r="AX785" s="78"/>
      <c r="AY785" s="79"/>
      <c r="AZ785" s="78"/>
      <c r="BA785" s="78"/>
      <c r="BB785" s="78"/>
      <c r="BC785" s="78"/>
      <c r="BD785" s="78"/>
      <c r="BE785" s="78"/>
      <c r="BF785" s="78"/>
      <c r="BG785" s="79"/>
      <c r="BH785" s="78"/>
      <c r="BI785" s="78"/>
      <c r="BJ785" s="78"/>
      <c r="BK785" s="78"/>
      <c r="BL785" s="78"/>
      <c r="BM785" s="78"/>
      <c r="BN785" s="79"/>
      <c r="BO785" s="78"/>
      <c r="BP785" s="78"/>
      <c r="BQ785" s="78"/>
      <c r="BR785" s="78"/>
      <c r="BS785" s="78"/>
      <c r="BT785" s="78"/>
      <c r="BU785"/>
      <c r="BV785" s="77"/>
      <c r="BW785" s="77"/>
      <c r="BX785" s="77"/>
      <c r="BY785" s="77"/>
      <c r="BZ785" s="77"/>
      <c r="CA785" s="77"/>
      <c r="CB785" s="77"/>
      <c r="CC785" s="77"/>
      <c r="CD785" s="77"/>
    </row>
    <row r="786" spans="1:82">
      <c r="A786" s="77" t="s">
        <v>2335</v>
      </c>
      <c r="B786" s="77">
        <v>630</v>
      </c>
      <c r="C786" s="77">
        <v>1</v>
      </c>
      <c r="D786" s="77">
        <v>38</v>
      </c>
      <c r="E786" s="77">
        <v>1990</v>
      </c>
      <c r="F786" s="77" t="s">
        <v>788</v>
      </c>
      <c r="G786" s="1029" t="s">
        <v>1631</v>
      </c>
      <c r="H786" s="77" t="s">
        <v>1632</v>
      </c>
      <c r="I786" s="158"/>
      <c r="J786" s="78">
        <v>12841.117480417</v>
      </c>
      <c r="K786" s="78">
        <v>193.54019726954741</v>
      </c>
      <c r="L786" s="78">
        <v>490.27843461332691</v>
      </c>
      <c r="M786" s="78">
        <v>1110.303059182894</v>
      </c>
      <c r="N786" s="78">
        <v>1180.9077992428599</v>
      </c>
      <c r="O786" s="78">
        <v>930.43306529505082</v>
      </c>
      <c r="P786" s="78">
        <v>1431.203142784658</v>
      </c>
      <c r="Q786" s="78">
        <v>93.309205850973697</v>
      </c>
      <c r="R786" s="78">
        <v>1039.7797950545271</v>
      </c>
      <c r="S786" s="78">
        <v>96.271439999999998</v>
      </c>
      <c r="T786" s="79"/>
      <c r="U786" s="78">
        <v>330656990</v>
      </c>
      <c r="V786" s="78">
        <v>65487</v>
      </c>
      <c r="W786" s="78">
        <v>5529</v>
      </c>
      <c r="X786" s="78">
        <v>435600</v>
      </c>
      <c r="Y786" s="78">
        <v>512771</v>
      </c>
      <c r="Z786" s="78">
        <v>382698</v>
      </c>
      <c r="AA786" s="78">
        <v>347512</v>
      </c>
      <c r="AB786" s="78">
        <v>1515025</v>
      </c>
      <c r="AC786" s="78">
        <v>180091732</v>
      </c>
      <c r="AD786" s="78">
        <v>96.271439999999998</v>
      </c>
      <c r="AE786" s="79"/>
      <c r="AF786" s="78"/>
      <c r="AG786" s="78"/>
      <c r="AH786" s="78"/>
      <c r="AI786" s="78"/>
      <c r="AJ786" s="78"/>
      <c r="AK786" s="78"/>
      <c r="AL786" s="78"/>
      <c r="AM786" s="78"/>
      <c r="AN786" s="78"/>
      <c r="AO786" s="78"/>
      <c r="AP786" s="78"/>
      <c r="AQ786" s="79"/>
      <c r="AR786" s="78"/>
      <c r="AS786" s="78"/>
      <c r="AT786" s="78"/>
      <c r="AU786" s="78"/>
      <c r="AV786" s="78"/>
      <c r="AW786" s="78"/>
      <c r="AX786" s="78"/>
      <c r="AY786" s="79"/>
      <c r="AZ786" s="78"/>
      <c r="BA786" s="78"/>
      <c r="BB786" s="78"/>
      <c r="BC786" s="78"/>
      <c r="BD786" s="78"/>
      <c r="BE786" s="78"/>
      <c r="BF786" s="78"/>
      <c r="BG786" s="79"/>
      <c r="BH786" s="78" t="s">
        <v>789</v>
      </c>
      <c r="BI786" s="78" t="s">
        <v>789</v>
      </c>
      <c r="BJ786" s="78" t="s">
        <v>789</v>
      </c>
      <c r="BK786" s="78" t="s">
        <v>789</v>
      </c>
      <c r="BL786" s="78" t="s">
        <v>789</v>
      </c>
      <c r="BM786" s="78" t="s">
        <v>789</v>
      </c>
      <c r="BN786" s="79"/>
      <c r="BO786" s="78" t="s">
        <v>789</v>
      </c>
      <c r="BP786" s="78" t="s">
        <v>789</v>
      </c>
      <c r="BQ786" s="78" t="s">
        <v>789</v>
      </c>
      <c r="BR786" s="78" t="s">
        <v>789</v>
      </c>
      <c r="BS786" s="78" t="s">
        <v>789</v>
      </c>
      <c r="BT786" s="78" t="s">
        <v>789</v>
      </c>
      <c r="BU786"/>
      <c r="BV786" s="77"/>
      <c r="BW786" s="77"/>
      <c r="BX786" s="77"/>
      <c r="BY786" s="77"/>
      <c r="BZ786" s="77"/>
      <c r="CA786" s="77"/>
      <c r="CB786" s="77"/>
      <c r="CC786" s="77"/>
      <c r="CD786" s="77"/>
    </row>
    <row r="787" spans="1:82">
      <c r="A787" s="77" t="s">
        <v>2336</v>
      </c>
      <c r="B787" s="77">
        <v>631</v>
      </c>
      <c r="C787" s="77">
        <v>2</v>
      </c>
      <c r="D787" s="77">
        <v>38</v>
      </c>
      <c r="E787" s="77">
        <v>2005</v>
      </c>
      <c r="F787" s="77" t="s">
        <v>790</v>
      </c>
      <c r="G787" s="1029" t="s">
        <v>1631</v>
      </c>
      <c r="H787" s="77" t="s">
        <v>1632</v>
      </c>
      <c r="I787" s="158"/>
      <c r="J787" s="78">
        <v>10990.7830010372</v>
      </c>
      <c r="K787" s="78">
        <v>126.78714905597801</v>
      </c>
      <c r="L787" s="78">
        <v>410.9674871159354</v>
      </c>
      <c r="M787" s="78">
        <v>1751.5543821246979</v>
      </c>
      <c r="N787" s="78">
        <v>1898.226740304407</v>
      </c>
      <c r="O787" s="78">
        <v>1466.7033359550139</v>
      </c>
      <c r="P787" s="78">
        <v>1433.4808769272511</v>
      </c>
      <c r="Q787" s="78">
        <v>87.602407917374293</v>
      </c>
      <c r="R787" s="78">
        <v>798.05882111717608</v>
      </c>
      <c r="S787" s="78">
        <v>159.6492040505</v>
      </c>
      <c r="T787" s="79"/>
      <c r="U787" s="78">
        <v>343517769</v>
      </c>
      <c r="V787" s="78">
        <v>57785</v>
      </c>
      <c r="W787" s="78">
        <v>4835</v>
      </c>
      <c r="X787" s="78">
        <v>393285</v>
      </c>
      <c r="Y787" s="78">
        <v>614046</v>
      </c>
      <c r="Z787" s="78">
        <v>698101</v>
      </c>
      <c r="AA787" s="78">
        <v>285062</v>
      </c>
      <c r="AB787" s="78">
        <v>1486946</v>
      </c>
      <c r="AC787" s="78">
        <v>141120178</v>
      </c>
      <c r="AD787" s="78">
        <v>159.6492040505</v>
      </c>
      <c r="AE787" s="79"/>
      <c r="AF787" s="78"/>
      <c r="AG787" s="78"/>
      <c r="AH787" s="78"/>
      <c r="AI787" s="78"/>
      <c r="AJ787" s="78"/>
      <c r="AK787" s="78"/>
      <c r="AL787" s="78"/>
      <c r="AM787" s="78"/>
      <c r="AN787" s="78"/>
      <c r="AO787" s="78"/>
      <c r="AP787" s="78"/>
      <c r="AQ787" s="79"/>
      <c r="AR787" s="78"/>
      <c r="AS787" s="78"/>
      <c r="AT787" s="78"/>
      <c r="AU787" s="78"/>
      <c r="AV787" s="78"/>
      <c r="AW787" s="78"/>
      <c r="AX787" s="78"/>
      <c r="AY787" s="79"/>
      <c r="AZ787" s="78"/>
      <c r="BA787" s="78"/>
      <c r="BB787" s="78"/>
      <c r="BC787" s="78"/>
      <c r="BD787" s="78"/>
      <c r="BE787" s="78"/>
      <c r="BF787" s="78"/>
      <c r="BG787" s="79"/>
      <c r="BH787" s="78" t="s">
        <v>789</v>
      </c>
      <c r="BI787" s="78" t="s">
        <v>789</v>
      </c>
      <c r="BJ787" s="78" t="s">
        <v>789</v>
      </c>
      <c r="BK787" s="78" t="s">
        <v>789</v>
      </c>
      <c r="BL787" s="78" t="s">
        <v>789</v>
      </c>
      <c r="BM787" s="78" t="s">
        <v>789</v>
      </c>
      <c r="BN787" s="79"/>
      <c r="BO787" s="78" t="s">
        <v>789</v>
      </c>
      <c r="BP787" s="78" t="s">
        <v>789</v>
      </c>
      <c r="BQ787" s="78" t="s">
        <v>789</v>
      </c>
      <c r="BR787" s="78" t="s">
        <v>789</v>
      </c>
      <c r="BS787" s="78" t="s">
        <v>789</v>
      </c>
      <c r="BT787" s="78" t="s">
        <v>789</v>
      </c>
      <c r="BU787"/>
      <c r="BV787" s="77"/>
      <c r="BW787" s="77"/>
      <c r="BX787" s="77"/>
      <c r="BY787" s="77"/>
      <c r="BZ787" s="77"/>
      <c r="CA787" s="77"/>
      <c r="CB787" s="77"/>
      <c r="CC787" s="77"/>
      <c r="CD787" s="77"/>
    </row>
    <row r="788" spans="1:82">
      <c r="A788" s="77" t="s">
        <v>2337</v>
      </c>
      <c r="B788" s="77">
        <v>632</v>
      </c>
      <c r="C788" s="77">
        <v>3</v>
      </c>
      <c r="D788" s="77">
        <v>38</v>
      </c>
      <c r="E788" s="77">
        <v>2006</v>
      </c>
      <c r="F788" s="77" t="s">
        <v>791</v>
      </c>
      <c r="G788" s="77" t="s">
        <v>1631</v>
      </c>
      <c r="H788" s="77" t="s">
        <v>1632</v>
      </c>
      <c r="I788" s="158"/>
      <c r="J788" s="78" t="s">
        <v>789</v>
      </c>
      <c r="K788" s="78" t="s">
        <v>789</v>
      </c>
      <c r="L788" s="78" t="s">
        <v>789</v>
      </c>
      <c r="M788" s="78" t="s">
        <v>789</v>
      </c>
      <c r="N788" s="78" t="s">
        <v>789</v>
      </c>
      <c r="O788" s="78" t="s">
        <v>789</v>
      </c>
      <c r="P788" s="78" t="s">
        <v>789</v>
      </c>
      <c r="Q788" s="78" t="s">
        <v>789</v>
      </c>
      <c r="R788" s="78" t="s">
        <v>789</v>
      </c>
      <c r="S788" s="78" t="s">
        <v>789</v>
      </c>
      <c r="T788" s="79"/>
      <c r="U788" s="78" t="s">
        <v>789</v>
      </c>
      <c r="V788" s="78" t="s">
        <v>789</v>
      </c>
      <c r="W788" s="78" t="s">
        <v>789</v>
      </c>
      <c r="X788" s="78" t="s">
        <v>789</v>
      </c>
      <c r="Y788" s="78" t="s">
        <v>789</v>
      </c>
      <c r="Z788" s="78" t="s">
        <v>789</v>
      </c>
      <c r="AA788" s="78" t="s">
        <v>789</v>
      </c>
      <c r="AB788" s="78" t="s">
        <v>789</v>
      </c>
      <c r="AC788" s="78" t="s">
        <v>789</v>
      </c>
      <c r="AD788" s="78" t="s">
        <v>789</v>
      </c>
      <c r="AE788" s="79"/>
      <c r="AF788" s="78" t="s">
        <v>789</v>
      </c>
      <c r="AG788" s="78" t="s">
        <v>789</v>
      </c>
      <c r="AH788" s="78" t="s">
        <v>789</v>
      </c>
      <c r="AI788" s="78" t="s">
        <v>789</v>
      </c>
      <c r="AJ788" s="78" t="s">
        <v>789</v>
      </c>
      <c r="AK788" s="78" t="s">
        <v>789</v>
      </c>
      <c r="AL788" s="78" t="s">
        <v>789</v>
      </c>
      <c r="AM788" s="78" t="s">
        <v>789</v>
      </c>
      <c r="AN788" s="78" t="s">
        <v>789</v>
      </c>
      <c r="AO788" s="78" t="s">
        <v>789</v>
      </c>
      <c r="AP788" s="78"/>
      <c r="AQ788" s="79"/>
      <c r="AR788" s="78" t="s">
        <v>789</v>
      </c>
      <c r="AS788" s="78" t="s">
        <v>789</v>
      </c>
      <c r="AT788" s="78" t="s">
        <v>789</v>
      </c>
      <c r="AU788" s="78" t="s">
        <v>789</v>
      </c>
      <c r="AV788" s="78" t="s">
        <v>789</v>
      </c>
      <c r="AW788" s="78" t="s">
        <v>789</v>
      </c>
      <c r="AX788" s="78" t="s">
        <v>789</v>
      </c>
      <c r="AY788" s="79"/>
      <c r="AZ788" s="78" t="s">
        <v>789</v>
      </c>
      <c r="BA788" s="78" t="s">
        <v>789</v>
      </c>
      <c r="BB788" s="78" t="s">
        <v>789</v>
      </c>
      <c r="BC788" s="78" t="s">
        <v>789</v>
      </c>
      <c r="BD788" s="78" t="s">
        <v>789</v>
      </c>
      <c r="BE788" s="78" t="s">
        <v>789</v>
      </c>
      <c r="BF788" s="78" t="s">
        <v>789</v>
      </c>
      <c r="BG788" s="79"/>
      <c r="BH788" s="78" t="s">
        <v>789</v>
      </c>
      <c r="BI788" s="78" t="s">
        <v>789</v>
      </c>
      <c r="BJ788" s="78" t="s">
        <v>789</v>
      </c>
      <c r="BK788" s="78" t="s">
        <v>789</v>
      </c>
      <c r="BL788" s="78" t="s">
        <v>789</v>
      </c>
      <c r="BM788" s="78" t="s">
        <v>789</v>
      </c>
      <c r="BN788" s="79"/>
      <c r="BO788" s="78" t="s">
        <v>789</v>
      </c>
      <c r="BP788" s="78" t="s">
        <v>789</v>
      </c>
      <c r="BQ788" s="78" t="s">
        <v>789</v>
      </c>
      <c r="BR788" s="78" t="s">
        <v>789</v>
      </c>
      <c r="BS788" s="78" t="s">
        <v>789</v>
      </c>
      <c r="BT788" s="78" t="s">
        <v>789</v>
      </c>
      <c r="BU788"/>
      <c r="BV788" s="77"/>
      <c r="BW788" s="77"/>
      <c r="BX788" s="77"/>
      <c r="BY788" s="77"/>
      <c r="BZ788" s="77"/>
      <c r="CA788" s="77"/>
      <c r="CB788" s="77"/>
      <c r="CC788" s="77"/>
      <c r="CD788" s="77"/>
    </row>
    <row r="789" spans="1:82">
      <c r="A789" s="77" t="s">
        <v>2338</v>
      </c>
      <c r="B789" s="77">
        <v>633</v>
      </c>
      <c r="C789" s="77">
        <v>4</v>
      </c>
      <c r="D789" s="77">
        <v>38</v>
      </c>
      <c r="E789" s="77">
        <v>2007</v>
      </c>
      <c r="F789" s="77" t="s">
        <v>792</v>
      </c>
      <c r="G789" s="77" t="s">
        <v>1631</v>
      </c>
      <c r="H789" s="77" t="s">
        <v>1632</v>
      </c>
      <c r="I789" s="158"/>
      <c r="J789" s="78">
        <v>10747.562919825619</v>
      </c>
      <c r="K789" s="78">
        <v>119.4042062776422</v>
      </c>
      <c r="L789" s="78">
        <v>419.47839292712632</v>
      </c>
      <c r="M789" s="78">
        <v>1784.1728325579711</v>
      </c>
      <c r="N789" s="78">
        <v>1933.6427395516041</v>
      </c>
      <c r="O789" s="78">
        <v>1426.169030521485</v>
      </c>
      <c r="P789" s="78">
        <v>1406.095589355918</v>
      </c>
      <c r="Q789" s="78">
        <v>91.533257160466107</v>
      </c>
      <c r="R789" s="78">
        <v>722.80678940715438</v>
      </c>
      <c r="S789" s="78">
        <v>124.3479829820435</v>
      </c>
      <c r="T789" s="79"/>
      <c r="U789" s="78">
        <v>434058361</v>
      </c>
      <c r="V789" s="78">
        <v>53724</v>
      </c>
      <c r="W789" s="78">
        <v>4737</v>
      </c>
      <c r="X789" s="78">
        <v>452664</v>
      </c>
      <c r="Y789" s="78">
        <v>622441</v>
      </c>
      <c r="Z789" s="78">
        <v>705656</v>
      </c>
      <c r="AA789" s="78">
        <v>275354</v>
      </c>
      <c r="AB789" s="78">
        <v>1471510</v>
      </c>
      <c r="AC789" s="78">
        <v>131480710</v>
      </c>
      <c r="AD789" s="78">
        <v>124.3479829820435</v>
      </c>
      <c r="AE789" s="79"/>
      <c r="AF789" s="78"/>
      <c r="AG789" s="78"/>
      <c r="AH789" s="78"/>
      <c r="AI789" s="78"/>
      <c r="AJ789" s="78"/>
      <c r="AK789" s="78"/>
      <c r="AL789" s="78"/>
      <c r="AM789" s="78"/>
      <c r="AN789" s="78"/>
      <c r="AO789" s="78"/>
      <c r="AP789" s="78"/>
      <c r="AQ789" s="79"/>
      <c r="AR789" s="78"/>
      <c r="AS789" s="78"/>
      <c r="AT789" s="78"/>
      <c r="AU789" s="78"/>
      <c r="AV789" s="78"/>
      <c r="AW789" s="78"/>
      <c r="AX789" s="78"/>
      <c r="AY789" s="79"/>
      <c r="AZ789" s="78"/>
      <c r="BA789" s="78"/>
      <c r="BB789" s="78"/>
      <c r="BC789" s="78"/>
      <c r="BD789" s="78"/>
      <c r="BE789" s="78"/>
      <c r="BF789" s="78"/>
      <c r="BG789" s="79"/>
      <c r="BH789" s="78" t="s">
        <v>789</v>
      </c>
      <c r="BI789" s="78" t="s">
        <v>789</v>
      </c>
      <c r="BJ789" s="78" t="s">
        <v>789</v>
      </c>
      <c r="BK789" s="78" t="s">
        <v>789</v>
      </c>
      <c r="BL789" s="78" t="s">
        <v>789</v>
      </c>
      <c r="BM789" s="78" t="s">
        <v>789</v>
      </c>
      <c r="BN789" s="79"/>
      <c r="BO789" s="78" t="s">
        <v>789</v>
      </c>
      <c r="BP789" s="78" t="s">
        <v>789</v>
      </c>
      <c r="BQ789" s="78" t="s">
        <v>789</v>
      </c>
      <c r="BR789" s="78" t="s">
        <v>789</v>
      </c>
      <c r="BS789" s="78" t="s">
        <v>789</v>
      </c>
      <c r="BT789" s="78" t="s">
        <v>789</v>
      </c>
      <c r="BU789"/>
      <c r="BV789" s="77"/>
      <c r="BW789" s="77"/>
      <c r="BX789" s="77"/>
      <c r="BY789" s="77"/>
      <c r="BZ789" s="77"/>
      <c r="CA789" s="77"/>
      <c r="CB789" s="77"/>
      <c r="CC789" s="77"/>
      <c r="CD789" s="77"/>
    </row>
    <row r="790" spans="1:82">
      <c r="A790" s="77" t="s">
        <v>2339</v>
      </c>
      <c r="B790" s="77">
        <v>634</v>
      </c>
      <c r="C790" s="77">
        <v>5</v>
      </c>
      <c r="D790" s="77">
        <v>38</v>
      </c>
      <c r="E790" s="77">
        <v>2008</v>
      </c>
      <c r="F790" s="77" t="s">
        <v>793</v>
      </c>
      <c r="G790" s="77" t="s">
        <v>1631</v>
      </c>
      <c r="H790" s="77" t="s">
        <v>1632</v>
      </c>
      <c r="I790" s="158"/>
      <c r="J790" s="78">
        <v>9855.7784446757305</v>
      </c>
      <c r="K790" s="78">
        <v>88.369897590688836</v>
      </c>
      <c r="L790" s="78">
        <v>364.2148714236717</v>
      </c>
      <c r="M790" s="78">
        <v>1896.550134321003</v>
      </c>
      <c r="N790" s="78">
        <v>2054.8696668130069</v>
      </c>
      <c r="O790" s="78">
        <v>1383.9646592303391</v>
      </c>
      <c r="P790" s="78">
        <v>1369.436149315261</v>
      </c>
      <c r="Q790" s="78">
        <v>89.611289827781803</v>
      </c>
      <c r="R790" s="78">
        <v>591.73638292208602</v>
      </c>
      <c r="S790" s="78">
        <v>123.80669530233</v>
      </c>
      <c r="T790" s="79"/>
      <c r="U790" s="78">
        <v>432137747</v>
      </c>
      <c r="V790" s="78">
        <v>53724</v>
      </c>
      <c r="W790" s="78">
        <v>4737</v>
      </c>
      <c r="X790" s="78">
        <v>452664</v>
      </c>
      <c r="Y790" s="78">
        <v>626663</v>
      </c>
      <c r="Z790" s="78">
        <v>708808</v>
      </c>
      <c r="AA790" s="78">
        <v>268481</v>
      </c>
      <c r="AB790" s="78">
        <v>1464307</v>
      </c>
      <c r="AC790" s="78">
        <v>111770861</v>
      </c>
      <c r="AD790" s="78">
        <v>123.80669530233</v>
      </c>
      <c r="AE790" s="79"/>
      <c r="AF790" s="78"/>
      <c r="AG790" s="78"/>
      <c r="AH790" s="78"/>
      <c r="AI790" s="78"/>
      <c r="AJ790" s="78"/>
      <c r="AK790" s="78"/>
      <c r="AL790" s="78"/>
      <c r="AM790" s="78"/>
      <c r="AN790" s="78"/>
      <c r="AO790" s="78"/>
      <c r="AP790" s="78"/>
      <c r="AQ790" s="79"/>
      <c r="AR790" s="78"/>
      <c r="AS790" s="78"/>
      <c r="AT790" s="78"/>
      <c r="AU790" s="78"/>
      <c r="AV790" s="78"/>
      <c r="AW790" s="78"/>
      <c r="AX790" s="78"/>
      <c r="AY790" s="79"/>
      <c r="AZ790" s="78"/>
      <c r="BA790" s="78"/>
      <c r="BB790" s="78"/>
      <c r="BC790" s="78"/>
      <c r="BD790" s="78"/>
      <c r="BE790" s="78"/>
      <c r="BF790" s="78"/>
      <c r="BG790" s="79"/>
      <c r="BH790" s="78" t="s">
        <v>789</v>
      </c>
      <c r="BI790" s="78" t="s">
        <v>789</v>
      </c>
      <c r="BJ790" s="78" t="s">
        <v>789</v>
      </c>
      <c r="BK790" s="78" t="s">
        <v>789</v>
      </c>
      <c r="BL790" s="78" t="s">
        <v>789</v>
      </c>
      <c r="BM790" s="78" t="s">
        <v>789</v>
      </c>
      <c r="BN790" s="79"/>
      <c r="BO790" s="78" t="s">
        <v>789</v>
      </c>
      <c r="BP790" s="78" t="s">
        <v>789</v>
      </c>
      <c r="BQ790" s="78" t="s">
        <v>789</v>
      </c>
      <c r="BR790" s="78" t="s">
        <v>789</v>
      </c>
      <c r="BS790" s="78" t="s">
        <v>789</v>
      </c>
      <c r="BT790" s="78" t="s">
        <v>789</v>
      </c>
      <c r="BU790"/>
      <c r="BV790" s="77"/>
      <c r="BW790" s="77"/>
      <c r="BX790" s="77"/>
      <c r="BY790" s="77"/>
      <c r="BZ790" s="77"/>
      <c r="CA790" s="77"/>
      <c r="CB790" s="77"/>
      <c r="CC790" s="77"/>
      <c r="CD790" s="77"/>
    </row>
    <row r="791" spans="1:82">
      <c r="A791" s="77" t="s">
        <v>2340</v>
      </c>
      <c r="B791" s="77">
        <v>635</v>
      </c>
      <c r="C791" s="77">
        <v>6</v>
      </c>
      <c r="D791" s="77">
        <v>38</v>
      </c>
      <c r="E791" s="77">
        <v>2009</v>
      </c>
      <c r="F791" s="77" t="s">
        <v>177</v>
      </c>
      <c r="G791" s="77" t="s">
        <v>1631</v>
      </c>
      <c r="H791" s="77" t="s">
        <v>1632</v>
      </c>
      <c r="I791" s="158"/>
      <c r="J791" s="78">
        <v>9549.1870142484258</v>
      </c>
      <c r="K791" s="78">
        <v>93.253638238189808</v>
      </c>
      <c r="L791" s="78">
        <v>420.92336615048771</v>
      </c>
      <c r="M791" s="78">
        <v>2108.0544091238062</v>
      </c>
      <c r="N791" s="78">
        <v>1905.778205682725</v>
      </c>
      <c r="O791" s="78">
        <v>1409.4155812263721</v>
      </c>
      <c r="P791" s="78">
        <v>1300.8612537246961</v>
      </c>
      <c r="Q791" s="78">
        <v>84.994633615996904</v>
      </c>
      <c r="R791" s="78">
        <v>520.30847887094171</v>
      </c>
      <c r="S791" s="78">
        <v>133.0739025386905</v>
      </c>
      <c r="T791" s="79"/>
      <c r="U791" s="78">
        <v>358158127</v>
      </c>
      <c r="V791" s="78">
        <v>51222</v>
      </c>
      <c r="W791" s="78">
        <v>6553</v>
      </c>
      <c r="X791" s="78">
        <v>498688</v>
      </c>
      <c r="Y791" s="78">
        <v>630260</v>
      </c>
      <c r="Z791" s="78">
        <v>712494</v>
      </c>
      <c r="AA791" s="78">
        <v>261824</v>
      </c>
      <c r="AB791" s="78">
        <v>1457950</v>
      </c>
      <c r="AC791" s="78">
        <v>95879152</v>
      </c>
      <c r="AD791" s="78">
        <v>133.0739025386905</v>
      </c>
      <c r="AE791" s="79"/>
      <c r="AF791" s="78"/>
      <c r="AG791" s="78"/>
      <c r="AH791" s="78"/>
      <c r="AI791" s="78"/>
      <c r="AJ791" s="78"/>
      <c r="AK791" s="78"/>
      <c r="AL791" s="78"/>
      <c r="AM791" s="78"/>
      <c r="AN791" s="78"/>
      <c r="AO791" s="78"/>
      <c r="AP791" s="78"/>
      <c r="AQ791" s="79"/>
      <c r="AR791" s="78"/>
      <c r="AS791" s="78"/>
      <c r="AT791" s="78"/>
      <c r="AU791" s="78"/>
      <c r="AV791" s="78"/>
      <c r="AW791" s="78"/>
      <c r="AX791" s="78"/>
      <c r="AY791" s="79"/>
      <c r="AZ791" s="78"/>
      <c r="BA791" s="78"/>
      <c r="BB791" s="78"/>
      <c r="BC791" s="78"/>
      <c r="BD791" s="78"/>
      <c r="BE791" s="78"/>
      <c r="BF791" s="78"/>
      <c r="BG791" s="79"/>
      <c r="BH791" s="78">
        <v>0</v>
      </c>
      <c r="BI791" s="78">
        <v>0</v>
      </c>
      <c r="BJ791" s="78">
        <v>9343.6810000000005</v>
      </c>
      <c r="BK791" s="78">
        <v>1353.5419999999999</v>
      </c>
      <c r="BL791" s="78">
        <v>264.52099999999996</v>
      </c>
      <c r="BM791" s="78">
        <v>0</v>
      </c>
      <c r="BN791" s="79"/>
      <c r="BO791" s="78">
        <v>0</v>
      </c>
      <c r="BP791" s="78">
        <v>0</v>
      </c>
      <c r="BQ791" s="78">
        <v>122</v>
      </c>
      <c r="BR791" s="78">
        <v>5</v>
      </c>
      <c r="BS791" s="78">
        <v>40</v>
      </c>
      <c r="BT791" s="78">
        <v>0</v>
      </c>
      <c r="BU791"/>
      <c r="BV791" s="77">
        <v>10429.357</v>
      </c>
      <c r="BW791" s="77">
        <v>213.96299999999999</v>
      </c>
      <c r="BX791" s="77">
        <v>78.644000000000005</v>
      </c>
      <c r="BY791" s="77">
        <v>6.5010000000000003</v>
      </c>
      <c r="BZ791" s="77">
        <v>233.279</v>
      </c>
      <c r="CA791" s="77">
        <v>0</v>
      </c>
      <c r="CB791" s="77">
        <v>0</v>
      </c>
      <c r="CC791" s="77">
        <v>0</v>
      </c>
      <c r="CD791" s="77">
        <v>0</v>
      </c>
    </row>
    <row r="792" spans="1:82">
      <c r="A792" s="77" t="s">
        <v>2341</v>
      </c>
      <c r="B792" s="77">
        <v>636</v>
      </c>
      <c r="C792" s="77">
        <v>7</v>
      </c>
      <c r="D792" s="77">
        <v>38</v>
      </c>
      <c r="E792" s="77">
        <v>2010</v>
      </c>
      <c r="F792" s="77" t="s">
        <v>178</v>
      </c>
      <c r="G792" s="77" t="s">
        <v>1631</v>
      </c>
      <c r="H792" s="77" t="s">
        <v>1632</v>
      </c>
      <c r="I792" s="158"/>
      <c r="J792" s="78">
        <v>9187.678523146009</v>
      </c>
      <c r="K792" s="78">
        <v>89.947917133168659</v>
      </c>
      <c r="L792" s="78">
        <v>392.13754831786889</v>
      </c>
      <c r="M792" s="78">
        <v>1882.0931581646939</v>
      </c>
      <c r="N792" s="78">
        <v>1736.0977856040649</v>
      </c>
      <c r="O792" s="78">
        <v>1410.965540461716</v>
      </c>
      <c r="P792" s="78">
        <v>1309.5326906171431</v>
      </c>
      <c r="Q792" s="78">
        <v>88.232440800651005</v>
      </c>
      <c r="R792" s="78">
        <v>518.51496653667152</v>
      </c>
      <c r="S792" s="78">
        <v>124.7168241695578</v>
      </c>
      <c r="T792" s="79"/>
      <c r="U792" s="78">
        <v>379238236</v>
      </c>
      <c r="V792" s="78">
        <v>51222</v>
      </c>
      <c r="W792" s="78">
        <v>6553</v>
      </c>
      <c r="X792" s="78">
        <v>498688</v>
      </c>
      <c r="Y792" s="78">
        <v>633350</v>
      </c>
      <c r="Z792" s="78">
        <v>716592</v>
      </c>
      <c r="AA792" s="78">
        <v>256987</v>
      </c>
      <c r="AB792" s="78">
        <v>1450262</v>
      </c>
      <c r="AC792" s="78">
        <v>90547525</v>
      </c>
      <c r="AD792" s="78">
        <v>124.7168241695578</v>
      </c>
      <c r="AE792" s="79"/>
      <c r="AF792" s="78"/>
      <c r="AG792" s="78"/>
      <c r="AH792" s="78"/>
      <c r="AI792" s="78"/>
      <c r="AJ792" s="78"/>
      <c r="AK792" s="78"/>
      <c r="AL792" s="78"/>
      <c r="AM792" s="78"/>
      <c r="AN792" s="78"/>
      <c r="AO792" s="78"/>
      <c r="AP792" s="78"/>
      <c r="AQ792" s="79"/>
      <c r="AR792" s="78"/>
      <c r="AS792" s="78"/>
      <c r="AT792" s="78"/>
      <c r="AU792" s="78"/>
      <c r="AV792" s="78"/>
      <c r="AW792" s="78"/>
      <c r="AX792" s="78"/>
      <c r="AY792" s="79"/>
      <c r="AZ792" s="78"/>
      <c r="BA792" s="78"/>
      <c r="BB792" s="78"/>
      <c r="BC792" s="78"/>
      <c r="BD792" s="78"/>
      <c r="BE792" s="78"/>
      <c r="BF792" s="78"/>
      <c r="BG792" s="79"/>
      <c r="BH792" s="78">
        <v>0</v>
      </c>
      <c r="BI792" s="78">
        <v>0</v>
      </c>
      <c r="BJ792" s="78">
        <v>9462.0049999999992</v>
      </c>
      <c r="BK792" s="78">
        <v>1301.9059999999999</v>
      </c>
      <c r="BL792" s="78">
        <v>204.935</v>
      </c>
      <c r="BM792" s="78">
        <v>0</v>
      </c>
      <c r="BN792" s="79"/>
      <c r="BO792" s="78">
        <v>0</v>
      </c>
      <c r="BP792" s="78">
        <v>0</v>
      </c>
      <c r="BQ792" s="78">
        <v>125</v>
      </c>
      <c r="BR792" s="78">
        <v>5</v>
      </c>
      <c r="BS792" s="78">
        <v>37</v>
      </c>
      <c r="BT792" s="78">
        <v>0</v>
      </c>
      <c r="BU792"/>
      <c r="BV792" s="77">
        <v>10764.829</v>
      </c>
      <c r="BW792" s="77">
        <v>68.587000000000003</v>
      </c>
      <c r="BX792" s="77">
        <v>18.018999999999998</v>
      </c>
      <c r="BY792" s="77">
        <v>0</v>
      </c>
      <c r="BZ792" s="77">
        <v>53.533000000000001</v>
      </c>
      <c r="CA792" s="77">
        <v>0</v>
      </c>
      <c r="CB792" s="77">
        <v>42.008000000000003</v>
      </c>
      <c r="CC792" s="77">
        <v>21.87</v>
      </c>
      <c r="CD792" s="77">
        <v>0</v>
      </c>
    </row>
    <row r="793" spans="1:82">
      <c r="A793" s="77" t="s">
        <v>2342</v>
      </c>
      <c r="B793" s="77">
        <v>637</v>
      </c>
      <c r="C793" s="77">
        <v>8</v>
      </c>
      <c r="D793" s="77">
        <v>38</v>
      </c>
      <c r="E793" s="77">
        <v>2011</v>
      </c>
      <c r="F793" s="77" t="s">
        <v>179</v>
      </c>
      <c r="G793" s="77" t="s">
        <v>1631</v>
      </c>
      <c r="H793" s="77" t="s">
        <v>1632</v>
      </c>
      <c r="I793" s="158"/>
      <c r="J793" s="78">
        <v>11166.48542292105</v>
      </c>
      <c r="K793" s="78">
        <v>129.33038238430959</v>
      </c>
      <c r="L793" s="78">
        <v>314.26451244610001</v>
      </c>
      <c r="M793" s="78">
        <v>2611.880413057796</v>
      </c>
      <c r="N793" s="78">
        <v>2492.7722787283692</v>
      </c>
      <c r="O793" s="78">
        <v>1394.7526943092744</v>
      </c>
      <c r="P793" s="78">
        <v>1249.7577440693808</v>
      </c>
      <c r="Q793" s="78">
        <v>101.145538758217</v>
      </c>
      <c r="R793" s="78">
        <v>490.43977665281949</v>
      </c>
      <c r="S793" s="78">
        <v>135.81306823685699</v>
      </c>
      <c r="T793" s="79"/>
      <c r="U793" s="78">
        <v>433949888</v>
      </c>
      <c r="V793" s="78">
        <v>51222</v>
      </c>
      <c r="W793" s="78">
        <v>6553</v>
      </c>
      <c r="X793" s="78">
        <v>498688</v>
      </c>
      <c r="Y793" s="78">
        <v>635273</v>
      </c>
      <c r="Z793" s="78">
        <v>723747</v>
      </c>
      <c r="AA793" s="78">
        <v>252555</v>
      </c>
      <c r="AB793" s="78">
        <v>1441291</v>
      </c>
      <c r="AC793" s="78">
        <v>85503149</v>
      </c>
      <c r="AD793" s="78">
        <v>135.81306823685699</v>
      </c>
      <c r="AE793" s="79"/>
      <c r="AF793" s="78"/>
      <c r="AG793" s="78"/>
      <c r="AH793" s="78"/>
      <c r="AI793" s="78"/>
      <c r="AJ793" s="78"/>
      <c r="AK793" s="78"/>
      <c r="AL793" s="78"/>
      <c r="AM793" s="78"/>
      <c r="AN793" s="78"/>
      <c r="AO793" s="78"/>
      <c r="AP793" s="78"/>
      <c r="AQ793" s="79"/>
      <c r="AR793" s="78"/>
      <c r="AS793" s="78"/>
      <c r="AT793" s="78"/>
      <c r="AU793" s="78"/>
      <c r="AV793" s="78"/>
      <c r="AW793" s="78"/>
      <c r="AX793" s="78"/>
      <c r="AY793" s="79"/>
      <c r="AZ793" s="78"/>
      <c r="BA793" s="78"/>
      <c r="BB793" s="78"/>
      <c r="BC793" s="78"/>
      <c r="BD793" s="78"/>
      <c r="BE793" s="78"/>
      <c r="BF793" s="78"/>
      <c r="BG793" s="79"/>
      <c r="BH793" s="78">
        <v>0</v>
      </c>
      <c r="BI793" s="78">
        <v>0</v>
      </c>
      <c r="BJ793" s="78">
        <v>9629.6640000000007</v>
      </c>
      <c r="BK793" s="78">
        <v>1585.4069999999999</v>
      </c>
      <c r="BL793" s="78">
        <v>252.63799999999998</v>
      </c>
      <c r="BM793" s="78">
        <v>0</v>
      </c>
      <c r="BN793" s="79"/>
      <c r="BO793" s="78">
        <v>0</v>
      </c>
      <c r="BP793" s="78">
        <v>0</v>
      </c>
      <c r="BQ793" s="78">
        <v>132</v>
      </c>
      <c r="BR793" s="78">
        <v>5</v>
      </c>
      <c r="BS793" s="78">
        <v>41</v>
      </c>
      <c r="BT793" s="78">
        <v>0</v>
      </c>
      <c r="BU793"/>
      <c r="BV793" s="77">
        <v>10868.198</v>
      </c>
      <c r="BW793" s="77">
        <v>266.12</v>
      </c>
      <c r="BX793" s="77">
        <v>19.706</v>
      </c>
      <c r="BY793" s="77">
        <v>6.319</v>
      </c>
      <c r="BZ793" s="77">
        <v>249.53899999999999</v>
      </c>
      <c r="CA793" s="77">
        <v>0</v>
      </c>
      <c r="CB793" s="77">
        <v>36.869</v>
      </c>
      <c r="CC793" s="77">
        <v>20.957999999999998</v>
      </c>
      <c r="CD793" s="77">
        <v>0</v>
      </c>
    </row>
    <row r="794" spans="1:82">
      <c r="A794" s="77" t="s">
        <v>2343</v>
      </c>
      <c r="B794" s="77">
        <v>638</v>
      </c>
      <c r="C794" s="77">
        <v>9</v>
      </c>
      <c r="D794" s="77">
        <v>38</v>
      </c>
      <c r="E794" s="77">
        <v>2012</v>
      </c>
      <c r="F794" s="77" t="s">
        <v>180</v>
      </c>
      <c r="G794" s="77" t="s">
        <v>1631</v>
      </c>
      <c r="H794" s="77" t="s">
        <v>1632</v>
      </c>
      <c r="I794" s="158"/>
      <c r="J794" s="78">
        <v>13210.01734294682</v>
      </c>
      <c r="K794" s="78">
        <v>130.16002912705059</v>
      </c>
      <c r="L794" s="78">
        <v>312.33794142192471</v>
      </c>
      <c r="M794" s="78">
        <v>2928.7080058214292</v>
      </c>
      <c r="N794" s="78">
        <v>2869.162065625178</v>
      </c>
      <c r="O794" s="78">
        <v>1398.2755838329426</v>
      </c>
      <c r="P794" s="78">
        <v>1233.8165792918303</v>
      </c>
      <c r="Q794" s="78">
        <v>109.80307704353</v>
      </c>
      <c r="R794" s="78">
        <v>494.20407339899668</v>
      </c>
      <c r="S794" s="78">
        <v>135.21957570544021</v>
      </c>
      <c r="T794" s="79"/>
      <c r="U794" s="78">
        <v>402981635</v>
      </c>
      <c r="V794" s="78">
        <v>51222</v>
      </c>
      <c r="W794" s="78">
        <v>6553</v>
      </c>
      <c r="X794" s="78">
        <v>498688</v>
      </c>
      <c r="Y794" s="78">
        <v>643076</v>
      </c>
      <c r="Z794" s="78">
        <v>731330</v>
      </c>
      <c r="AA794" s="78">
        <v>247923</v>
      </c>
      <c r="AB794" s="78">
        <v>1440117</v>
      </c>
      <c r="AC794" s="78">
        <v>83927817</v>
      </c>
      <c r="AD794" s="78">
        <v>135.21957570544021</v>
      </c>
      <c r="AE794" s="79"/>
      <c r="AF794" s="78"/>
      <c r="AG794" s="78"/>
      <c r="AH794" s="78"/>
      <c r="AI794" s="78"/>
      <c r="AJ794" s="78"/>
      <c r="AK794" s="78"/>
      <c r="AL794" s="78"/>
      <c r="AM794" s="78"/>
      <c r="AN794" s="78"/>
      <c r="AO794" s="78"/>
      <c r="AP794" s="78"/>
      <c r="AQ794" s="79"/>
      <c r="AR794" s="78"/>
      <c r="AS794" s="78"/>
      <c r="AT794" s="78"/>
      <c r="AU794" s="78"/>
      <c r="AV794" s="78"/>
      <c r="AW794" s="78"/>
      <c r="AX794" s="78"/>
      <c r="AY794" s="79"/>
      <c r="AZ794" s="78"/>
      <c r="BA794" s="78"/>
      <c r="BB794" s="78"/>
      <c r="BC794" s="78"/>
      <c r="BD794" s="78"/>
      <c r="BE794" s="78"/>
      <c r="BF794" s="78"/>
      <c r="BG794" s="79"/>
      <c r="BH794" s="78">
        <v>0</v>
      </c>
      <c r="BI794" s="78">
        <v>0</v>
      </c>
      <c r="BJ794" s="78">
        <v>9684.1020000000008</v>
      </c>
      <c r="BK794" s="78">
        <v>1600.617</v>
      </c>
      <c r="BL794" s="78">
        <v>301.25799999999998</v>
      </c>
      <c r="BM794" s="78">
        <v>0</v>
      </c>
      <c r="BN794" s="79"/>
      <c r="BO794" s="78">
        <v>0</v>
      </c>
      <c r="BP794" s="78">
        <v>0</v>
      </c>
      <c r="BQ794" s="78">
        <v>126</v>
      </c>
      <c r="BR794" s="78">
        <v>6</v>
      </c>
      <c r="BS794" s="78">
        <v>42</v>
      </c>
      <c r="BT794" s="78">
        <v>0</v>
      </c>
      <c r="BU794"/>
      <c r="BV794" s="77">
        <v>10971.864</v>
      </c>
      <c r="BW794" s="77">
        <v>195.92699999999999</v>
      </c>
      <c r="BX794" s="77">
        <v>74.722999999999999</v>
      </c>
      <c r="BY794" s="77">
        <v>6.2320000000000002</v>
      </c>
      <c r="BZ794" s="77">
        <v>289.08300000000003</v>
      </c>
      <c r="CA794" s="77">
        <v>0</v>
      </c>
      <c r="CB794" s="77">
        <v>30.649000000000001</v>
      </c>
      <c r="CC794" s="77">
        <v>17.498999999999999</v>
      </c>
      <c r="CD794" s="77">
        <v>0</v>
      </c>
    </row>
    <row r="795" spans="1:82">
      <c r="A795" s="77" t="s">
        <v>2344</v>
      </c>
      <c r="B795" s="77">
        <v>639</v>
      </c>
      <c r="C795" s="77">
        <v>10</v>
      </c>
      <c r="D795" s="77">
        <v>38</v>
      </c>
      <c r="E795" s="77">
        <v>2013</v>
      </c>
      <c r="F795" s="77" t="s">
        <v>181</v>
      </c>
      <c r="G795" s="77" t="s">
        <v>1631</v>
      </c>
      <c r="H795" s="77" t="s">
        <v>1632</v>
      </c>
      <c r="I795" s="158"/>
      <c r="J795" s="78">
        <v>12052.581825641349</v>
      </c>
      <c r="K795" s="78">
        <v>108.48583139053559</v>
      </c>
      <c r="L795" s="78">
        <v>322.833480558963</v>
      </c>
      <c r="M795" s="78">
        <v>2973.9644860795711</v>
      </c>
      <c r="N795" s="78">
        <v>3012.289151901678</v>
      </c>
      <c r="O795" s="78">
        <v>1354.6818148294226</v>
      </c>
      <c r="P795" s="78">
        <v>1225.6125377443566</v>
      </c>
      <c r="Q795" s="78">
        <v>111.122393522961</v>
      </c>
      <c r="R795" s="78">
        <v>477.0938504561268</v>
      </c>
      <c r="S795" s="78">
        <v>146.37329153709661</v>
      </c>
      <c r="T795" s="79"/>
      <c r="U795" s="78">
        <v>406775880</v>
      </c>
      <c r="V795" s="78">
        <v>51222</v>
      </c>
      <c r="W795" s="78">
        <v>6553</v>
      </c>
      <c r="X795" s="78">
        <v>498688</v>
      </c>
      <c r="Y795" s="78">
        <v>645431</v>
      </c>
      <c r="Z795" s="78">
        <v>740164</v>
      </c>
      <c r="AA795" s="78">
        <v>245350</v>
      </c>
      <c r="AB795" s="78">
        <v>1436527</v>
      </c>
      <c r="AC795" s="78">
        <v>79088711</v>
      </c>
      <c r="AD795" s="78">
        <v>146.37329153709661</v>
      </c>
      <c r="AE795" s="79"/>
      <c r="AF795" s="78"/>
      <c r="AG795" s="78"/>
      <c r="AH795" s="78"/>
      <c r="AI795" s="78"/>
      <c r="AJ795" s="78"/>
      <c r="AK795" s="78"/>
      <c r="AL795" s="78"/>
      <c r="AM795" s="78"/>
      <c r="AN795" s="78"/>
      <c r="AO795" s="78"/>
      <c r="AP795" s="78"/>
      <c r="AQ795" s="79"/>
      <c r="AR795" s="78"/>
      <c r="AS795" s="78"/>
      <c r="AT795" s="78"/>
      <c r="AU795" s="78"/>
      <c r="AV795" s="78"/>
      <c r="AW795" s="78"/>
      <c r="AX795" s="78"/>
      <c r="AY795" s="79"/>
      <c r="AZ795" s="78"/>
      <c r="BA795" s="78"/>
      <c r="BB795" s="78"/>
      <c r="BC795" s="78"/>
      <c r="BD795" s="78"/>
      <c r="BE795" s="78"/>
      <c r="BF795" s="78"/>
      <c r="BG795" s="79"/>
      <c r="BH795" s="78">
        <v>0</v>
      </c>
      <c r="BI795" s="78">
        <v>0</v>
      </c>
      <c r="BJ795" s="78">
        <v>10209.155000000001</v>
      </c>
      <c r="BK795" s="78">
        <v>1619.202</v>
      </c>
      <c r="BL795" s="78">
        <v>379.72799999999995</v>
      </c>
      <c r="BM795" s="78">
        <v>0</v>
      </c>
      <c r="BN795" s="79"/>
      <c r="BO795" s="78">
        <v>0</v>
      </c>
      <c r="BP795" s="78">
        <v>0</v>
      </c>
      <c r="BQ795" s="78">
        <v>125</v>
      </c>
      <c r="BR795" s="78">
        <v>6</v>
      </c>
      <c r="BS795" s="78">
        <v>43</v>
      </c>
      <c r="BT795" s="78">
        <v>0</v>
      </c>
      <c r="BU795"/>
      <c r="BV795" s="77">
        <v>11551.349</v>
      </c>
      <c r="BW795" s="77">
        <v>179.14</v>
      </c>
      <c r="BX795" s="77">
        <v>110.518</v>
      </c>
      <c r="BY795" s="77">
        <v>6.617</v>
      </c>
      <c r="BZ795" s="77">
        <v>306.77800000000002</v>
      </c>
      <c r="CA795" s="77">
        <v>0</v>
      </c>
      <c r="CB795" s="77">
        <v>36.609000000000002</v>
      </c>
      <c r="CC795" s="77">
        <v>17.074000000000002</v>
      </c>
      <c r="CD795" s="77">
        <v>0</v>
      </c>
    </row>
    <row r="796" spans="1:82">
      <c r="A796" s="77" t="s">
        <v>2345</v>
      </c>
      <c r="B796" s="77">
        <v>640</v>
      </c>
      <c r="C796" s="77">
        <v>11</v>
      </c>
      <c r="D796" s="77">
        <v>38</v>
      </c>
      <c r="E796" s="77">
        <v>2014</v>
      </c>
      <c r="F796" s="77" t="s">
        <v>182</v>
      </c>
      <c r="G796" s="77" t="s">
        <v>1631</v>
      </c>
      <c r="H796" s="77" t="s">
        <v>1632</v>
      </c>
      <c r="I796" s="158"/>
      <c r="J796" s="78">
        <v>10683.93030098157</v>
      </c>
      <c r="K796" s="78">
        <v>107.9546897308547</v>
      </c>
      <c r="L796" s="78">
        <v>364.14483011587839</v>
      </c>
      <c r="M796" s="78">
        <v>2787.0318359189878</v>
      </c>
      <c r="N796" s="78">
        <v>2774.5956068423561</v>
      </c>
      <c r="O796" s="78">
        <v>1297.724353026241</v>
      </c>
      <c r="P796" s="78">
        <v>1218.2547708826835</v>
      </c>
      <c r="Q796" s="78">
        <v>105.861268851364</v>
      </c>
      <c r="R796" s="78">
        <v>466.10607037302952</v>
      </c>
      <c r="S796" s="78">
        <v>139.24573380477639</v>
      </c>
      <c r="T796" s="79"/>
      <c r="U796" s="78">
        <v>413917797</v>
      </c>
      <c r="V796" s="78">
        <v>43051</v>
      </c>
      <c r="W796" s="78">
        <v>6302</v>
      </c>
      <c r="X796" s="78">
        <v>487335</v>
      </c>
      <c r="Y796" s="78">
        <v>647461</v>
      </c>
      <c r="Z796" s="78">
        <v>746781</v>
      </c>
      <c r="AA796" s="78">
        <v>242616</v>
      </c>
      <c r="AB796" s="78">
        <v>1426367</v>
      </c>
      <c r="AC796" s="78">
        <v>77510204</v>
      </c>
      <c r="AD796" s="78">
        <v>139.24573380477639</v>
      </c>
      <c r="AE796" s="79"/>
      <c r="AF796" s="78"/>
      <c r="AG796" s="78"/>
      <c r="AH796" s="78"/>
      <c r="AI796" s="78"/>
      <c r="AJ796" s="78"/>
      <c r="AK796" s="78"/>
      <c r="AL796" s="78"/>
      <c r="AM796" s="78"/>
      <c r="AN796" s="78"/>
      <c r="AO796" s="78"/>
      <c r="AP796" s="78"/>
      <c r="AQ796" s="79"/>
      <c r="AR796" s="78">
        <v>28209</v>
      </c>
      <c r="AS796" s="78">
        <v>5205</v>
      </c>
      <c r="AT796" s="78">
        <v>7</v>
      </c>
      <c r="AU796" s="78">
        <v>4</v>
      </c>
      <c r="AV796" s="78">
        <v>0</v>
      </c>
      <c r="AW796" s="78">
        <v>2</v>
      </c>
      <c r="AX796" s="78"/>
      <c r="AY796" s="79"/>
      <c r="AZ796" s="78">
        <v>119986.558</v>
      </c>
      <c r="BA796" s="78">
        <v>282197.39899999998</v>
      </c>
      <c r="BB796" s="78">
        <v>89300</v>
      </c>
      <c r="BC796" s="78">
        <v>6615</v>
      </c>
      <c r="BD796" s="78">
        <v>0</v>
      </c>
      <c r="BE796" s="78">
        <v>12984</v>
      </c>
      <c r="BF796" s="78"/>
      <c r="BG796" s="79"/>
      <c r="BH796" s="78">
        <v>0</v>
      </c>
      <c r="BI796" s="78">
        <v>0</v>
      </c>
      <c r="BJ796" s="78">
        <v>9881.8050000000003</v>
      </c>
      <c r="BK796" s="78">
        <v>1480.4390000000001</v>
      </c>
      <c r="BL796" s="78">
        <v>394.94900000000001</v>
      </c>
      <c r="BM796" s="78">
        <v>0</v>
      </c>
      <c r="BN796" s="79"/>
      <c r="BO796" s="78">
        <v>0</v>
      </c>
      <c r="BP796" s="78">
        <v>0</v>
      </c>
      <c r="BQ796" s="78">
        <v>125</v>
      </c>
      <c r="BR796" s="78">
        <v>6</v>
      </c>
      <c r="BS796" s="78">
        <v>43</v>
      </c>
      <c r="BT796" s="78">
        <v>0</v>
      </c>
      <c r="BU796"/>
      <c r="BV796" s="77">
        <v>11069.936</v>
      </c>
      <c r="BW796" s="77">
        <v>191.077</v>
      </c>
      <c r="BX796" s="77">
        <v>113.29900000000001</v>
      </c>
      <c r="BY796" s="77">
        <v>7.4290000000000003</v>
      </c>
      <c r="BZ796" s="77">
        <v>327.37099999999998</v>
      </c>
      <c r="CA796" s="77">
        <v>0</v>
      </c>
      <c r="CB796" s="77">
        <v>39.814</v>
      </c>
      <c r="CC796" s="77">
        <v>8.2669999999999995</v>
      </c>
      <c r="CD796" s="77">
        <v>0</v>
      </c>
    </row>
    <row r="797" spans="1:82">
      <c r="A797" s="77" t="s">
        <v>2346</v>
      </c>
      <c r="B797" s="77">
        <v>641</v>
      </c>
      <c r="C797" s="77">
        <v>12</v>
      </c>
      <c r="D797" s="77">
        <v>38</v>
      </c>
      <c r="E797" s="77">
        <v>2015</v>
      </c>
      <c r="F797" s="77" t="s">
        <v>183</v>
      </c>
      <c r="G797" s="77" t="s">
        <v>1631</v>
      </c>
      <c r="H797" s="77" t="s">
        <v>1632</v>
      </c>
      <c r="I797" s="158"/>
      <c r="J797" s="78">
        <v>11085.17482602529</v>
      </c>
      <c r="K797" s="78">
        <v>101.346821093532</v>
      </c>
      <c r="L797" s="78">
        <v>292.20372759879763</v>
      </c>
      <c r="M797" s="78">
        <v>2618.6592792748211</v>
      </c>
      <c r="N797" s="78">
        <v>2425.2937709938151</v>
      </c>
      <c r="O797" s="78">
        <v>1292.4111026848329</v>
      </c>
      <c r="P797" s="78">
        <v>1206.4027580267618</v>
      </c>
      <c r="Q797" s="78">
        <v>102.87793692544599</v>
      </c>
      <c r="R797" s="78">
        <v>467.26449421938293</v>
      </c>
      <c r="S797" s="78">
        <v>115.06081127435181</v>
      </c>
      <c r="T797" s="79"/>
      <c r="U797" s="78">
        <v>408838091</v>
      </c>
      <c r="V797" s="78">
        <v>43051</v>
      </c>
      <c r="W797" s="78">
        <v>6302</v>
      </c>
      <c r="X797" s="78">
        <v>487335</v>
      </c>
      <c r="Y797" s="78">
        <v>649791</v>
      </c>
      <c r="Z797" s="78">
        <v>750881</v>
      </c>
      <c r="AA797" s="78">
        <v>240066</v>
      </c>
      <c r="AB797" s="78">
        <v>1415997</v>
      </c>
      <c r="AC797" s="78">
        <v>79871241</v>
      </c>
      <c r="AD797" s="78">
        <v>115.06081127435181</v>
      </c>
      <c r="AE797" s="79"/>
      <c r="AF797" s="78">
        <v>5119976931.8334541</v>
      </c>
      <c r="AG797" s="78">
        <v>72901425.187853917</v>
      </c>
      <c r="AH797" s="78">
        <v>61124812.259164162</v>
      </c>
      <c r="AI797" s="78">
        <v>2863309297.5358038</v>
      </c>
      <c r="AJ797" s="78">
        <v>3247905781.98945</v>
      </c>
      <c r="AK797" s="78"/>
      <c r="AL797" s="78"/>
      <c r="AM797" s="78">
        <v>194056448.96598831</v>
      </c>
      <c r="AN797" s="78"/>
      <c r="AO797" s="78"/>
      <c r="AP797" s="78">
        <v>11559274697.771713</v>
      </c>
      <c r="AQ797" s="79"/>
      <c r="AR797" s="78">
        <v>30444</v>
      </c>
      <c r="AS797" s="78">
        <v>6745</v>
      </c>
      <c r="AT797" s="78">
        <v>8</v>
      </c>
      <c r="AU797" s="78">
        <v>6</v>
      </c>
      <c r="AV797" s="78">
        <v>0</v>
      </c>
      <c r="AW797" s="78">
        <v>3</v>
      </c>
      <c r="AX797" s="78"/>
      <c r="AY797" s="79"/>
      <c r="AZ797" s="78">
        <v>131631.899</v>
      </c>
      <c r="BA797" s="78">
        <v>414490.61900000001</v>
      </c>
      <c r="BB797" s="78">
        <v>96200</v>
      </c>
      <c r="BC797" s="78">
        <v>7194.9</v>
      </c>
      <c r="BD797" s="78">
        <v>0</v>
      </c>
      <c r="BE797" s="78">
        <v>13644</v>
      </c>
      <c r="BF797" s="78"/>
      <c r="BG797" s="79"/>
      <c r="BH797" s="78">
        <v>0</v>
      </c>
      <c r="BI797" s="78">
        <v>0</v>
      </c>
      <c r="BJ797" s="78">
        <v>9940.6360000000004</v>
      </c>
      <c r="BK797" s="78">
        <v>1677.6590000000001</v>
      </c>
      <c r="BL797" s="78">
        <v>403.93399999999997</v>
      </c>
      <c r="BM797" s="78">
        <v>0</v>
      </c>
      <c r="BN797" s="79"/>
      <c r="BO797" s="78">
        <v>0</v>
      </c>
      <c r="BP797" s="78">
        <v>0</v>
      </c>
      <c r="BQ797" s="78">
        <v>124</v>
      </c>
      <c r="BR797" s="78">
        <v>6</v>
      </c>
      <c r="BS797" s="78">
        <v>41</v>
      </c>
      <c r="BT797" s="78">
        <v>0</v>
      </c>
      <c r="BU797"/>
      <c r="BV797" s="77">
        <v>11339.781000000001</v>
      </c>
      <c r="BW797" s="77">
        <v>188.89400000000001</v>
      </c>
      <c r="BX797" s="77">
        <v>137.94800000000001</v>
      </c>
      <c r="BY797" s="77">
        <v>7.2750000000000004</v>
      </c>
      <c r="BZ797" s="77">
        <v>303.84300000000002</v>
      </c>
      <c r="CA797" s="77">
        <v>0</v>
      </c>
      <c r="CB797" s="77">
        <v>32.805</v>
      </c>
      <c r="CC797" s="77">
        <v>7.5490000000000004</v>
      </c>
      <c r="CD797" s="77">
        <v>4.1340000000000003</v>
      </c>
    </row>
    <row r="798" spans="1:82">
      <c r="A798" s="77" t="s">
        <v>2347</v>
      </c>
      <c r="B798" s="77">
        <v>642</v>
      </c>
      <c r="C798" s="77">
        <v>13</v>
      </c>
      <c r="D798" s="77">
        <v>38</v>
      </c>
      <c r="E798" s="77">
        <v>2016</v>
      </c>
      <c r="F798" s="77" t="s">
        <v>156</v>
      </c>
      <c r="G798" s="77" t="s">
        <v>1631</v>
      </c>
      <c r="H798" s="77" t="s">
        <v>1632</v>
      </c>
      <c r="I798" s="158"/>
      <c r="J798" s="78">
        <v>9994.4473847248282</v>
      </c>
      <c r="K798" s="78">
        <v>94.077110230068783</v>
      </c>
      <c r="L798" s="78">
        <v>292.0721977523537</v>
      </c>
      <c r="M798" s="78">
        <v>1993.3326483560716</v>
      </c>
      <c r="N798" s="78">
        <v>2042.3681909652048</v>
      </c>
      <c r="O798" s="78">
        <v>1285.6449645498215</v>
      </c>
      <c r="P798" s="78">
        <v>1173.6097070065641</v>
      </c>
      <c r="Q798" s="78">
        <v>99.260954540136737</v>
      </c>
      <c r="R798" s="78">
        <v>459.18562608392847</v>
      </c>
      <c r="S798" s="78">
        <v>137.21591024173</v>
      </c>
      <c r="T798" s="79"/>
      <c r="U798" s="78">
        <v>380764077</v>
      </c>
      <c r="V798" s="78">
        <v>43051</v>
      </c>
      <c r="W798" s="78">
        <v>6302</v>
      </c>
      <c r="X798" s="78">
        <v>487335</v>
      </c>
      <c r="Y798" s="78">
        <v>651763</v>
      </c>
      <c r="Z798" s="78">
        <v>756132</v>
      </c>
      <c r="AA798" s="78">
        <v>241547</v>
      </c>
      <c r="AB798" s="78">
        <v>1405325</v>
      </c>
      <c r="AC798" s="78">
        <v>78424384.950586587</v>
      </c>
      <c r="AD798" s="78">
        <v>137.21591024173</v>
      </c>
      <c r="AE798" s="79"/>
      <c r="AF798" s="78">
        <v>4579418238.866168</v>
      </c>
      <c r="AG798" s="78">
        <v>70946892.99610424</v>
      </c>
      <c r="AH798" s="78">
        <v>49618482.281359173</v>
      </c>
      <c r="AI798" s="78">
        <v>2876187334.800518</v>
      </c>
      <c r="AJ798" s="78">
        <v>3407644461.8571868</v>
      </c>
      <c r="AK798" s="78"/>
      <c r="AL798" s="78"/>
      <c r="AM798" s="78">
        <v>192743522.6934965</v>
      </c>
      <c r="AN798" s="78"/>
      <c r="AO798" s="78"/>
      <c r="AP798" s="78">
        <v>11176558933.494833</v>
      </c>
      <c r="AQ798" s="79"/>
      <c r="AR798" s="78">
        <v>32801</v>
      </c>
      <c r="AS798" s="78">
        <v>7624</v>
      </c>
      <c r="AT798" s="78">
        <v>10</v>
      </c>
      <c r="AU798" s="78">
        <v>8</v>
      </c>
      <c r="AV798" s="78">
        <v>0</v>
      </c>
      <c r="AW798" s="78">
        <v>3</v>
      </c>
      <c r="AX798" s="78"/>
      <c r="AY798" s="79"/>
      <c r="AZ798" s="78">
        <v>144265.23499999999</v>
      </c>
      <c r="BA798" s="78">
        <v>481806.51899999991</v>
      </c>
      <c r="BB798" s="78">
        <v>96226.6</v>
      </c>
      <c r="BC798" s="78">
        <v>7621.9</v>
      </c>
      <c r="BD798" s="78">
        <v>0</v>
      </c>
      <c r="BE798" s="78">
        <v>13644</v>
      </c>
      <c r="BF798" s="78"/>
      <c r="BG798" s="79"/>
      <c r="BH798" s="78">
        <v>0</v>
      </c>
      <c r="BI798" s="78">
        <v>0</v>
      </c>
      <c r="BJ798" s="78">
        <v>9613.9</v>
      </c>
      <c r="BK798" s="78">
        <v>1605.306</v>
      </c>
      <c r="BL798" s="78">
        <v>557.23599999999999</v>
      </c>
      <c r="BM798" s="78">
        <v>0</v>
      </c>
      <c r="BN798" s="79"/>
      <c r="BO798" s="78">
        <v>0</v>
      </c>
      <c r="BP798" s="78">
        <v>0</v>
      </c>
      <c r="BQ798" s="78">
        <v>128</v>
      </c>
      <c r="BR798" s="78">
        <v>6</v>
      </c>
      <c r="BS798" s="78">
        <v>40</v>
      </c>
      <c r="BT798" s="78">
        <v>0</v>
      </c>
      <c r="BU798"/>
      <c r="BV798" s="77">
        <v>10971.88</v>
      </c>
      <c r="BW798" s="77">
        <v>180.84299999999999</v>
      </c>
      <c r="BX798" s="77">
        <v>139.04499999999999</v>
      </c>
      <c r="BY798" s="77">
        <v>161.738</v>
      </c>
      <c r="BZ798" s="77">
        <v>279.25900000000001</v>
      </c>
      <c r="CA798" s="77">
        <v>0</v>
      </c>
      <c r="CB798" s="77">
        <v>31.741</v>
      </c>
      <c r="CC798" s="77">
        <v>7.9859999999999998</v>
      </c>
      <c r="CD798" s="77">
        <v>3.95</v>
      </c>
    </row>
    <row r="799" spans="1:82">
      <c r="A799" s="77" t="s">
        <v>2348</v>
      </c>
      <c r="B799" s="77">
        <v>643</v>
      </c>
      <c r="C799" s="77">
        <v>14</v>
      </c>
      <c r="D799" s="77">
        <v>38</v>
      </c>
      <c r="E799" s="77">
        <v>2017</v>
      </c>
      <c r="F799" s="77" t="s">
        <v>157</v>
      </c>
      <c r="G799" s="77" t="s">
        <v>1631</v>
      </c>
      <c r="H799" s="77" t="s">
        <v>1632</v>
      </c>
      <c r="I799" s="158"/>
      <c r="J799" s="78">
        <v>9729.7156622243238</v>
      </c>
      <c r="K799" s="78">
        <v>94.568281994768938</v>
      </c>
      <c r="L799" s="78">
        <v>267.42054299058447</v>
      </c>
      <c r="M799" s="78">
        <v>1934.7936151956462</v>
      </c>
      <c r="N799" s="78">
        <v>2181.214980518776</v>
      </c>
      <c r="O799" s="78">
        <v>1271.9101031129512</v>
      </c>
      <c r="P799" s="78">
        <v>1157.1953333755521</v>
      </c>
      <c r="Q799" s="78">
        <v>95.237178553453205</v>
      </c>
      <c r="R799" s="78">
        <v>444.35055293752629</v>
      </c>
      <c r="S799" s="78">
        <v>138.50359016804319</v>
      </c>
      <c r="T799" s="79"/>
      <c r="U799" s="78">
        <v>417849497</v>
      </c>
      <c r="V799" s="78">
        <v>43051</v>
      </c>
      <c r="W799" s="78">
        <v>6302</v>
      </c>
      <c r="X799" s="78">
        <v>487335</v>
      </c>
      <c r="Y799" s="78">
        <v>653377</v>
      </c>
      <c r="Z799" s="78">
        <v>760463</v>
      </c>
      <c r="AA799" s="78">
        <v>239687</v>
      </c>
      <c r="AB799" s="78">
        <v>1394339</v>
      </c>
      <c r="AC799" s="78">
        <v>77396529.999999985</v>
      </c>
      <c r="AD799" s="78">
        <v>138.50359016804319</v>
      </c>
      <c r="AE799" s="79"/>
      <c r="AF799" s="78">
        <v>4330333110.2201014</v>
      </c>
      <c r="AG799" s="78">
        <v>71423827.908445969</v>
      </c>
      <c r="AH799" s="78">
        <v>57920560.645968057</v>
      </c>
      <c r="AI799" s="78">
        <v>2819164097.495564</v>
      </c>
      <c r="AJ799" s="78">
        <v>3592125566.6617932</v>
      </c>
      <c r="AK799" s="78"/>
      <c r="AL799" s="78"/>
      <c r="AM799" s="78">
        <v>191536001.1256057</v>
      </c>
      <c r="AN799" s="78"/>
      <c r="AO799" s="78"/>
      <c r="AP799" s="78">
        <v>11062503164.057478</v>
      </c>
      <c r="AQ799" s="79"/>
      <c r="AR799" s="78">
        <v>34886</v>
      </c>
      <c r="AS799" s="78">
        <v>8259</v>
      </c>
      <c r="AT799" s="78">
        <v>10</v>
      </c>
      <c r="AU799" s="78">
        <v>8</v>
      </c>
      <c r="AV799" s="78">
        <v>0</v>
      </c>
      <c r="AW799" s="78">
        <v>5</v>
      </c>
      <c r="AX799" s="78"/>
      <c r="AY799" s="79"/>
      <c r="AZ799" s="78">
        <v>155829.59700000001</v>
      </c>
      <c r="BA799" s="78">
        <v>526656.41900000023</v>
      </c>
      <c r="BB799" s="78">
        <v>96226.6</v>
      </c>
      <c r="BC799" s="78">
        <v>7621.9</v>
      </c>
      <c r="BD799" s="78">
        <v>0</v>
      </c>
      <c r="BE799" s="78">
        <v>27394</v>
      </c>
      <c r="BF799" s="78"/>
      <c r="BG799" s="79"/>
      <c r="BH799" s="78">
        <v>0</v>
      </c>
      <c r="BI799" s="78">
        <v>0</v>
      </c>
      <c r="BJ799" s="78">
        <v>9268.9089999999997</v>
      </c>
      <c r="BK799" s="78">
        <v>1677.796</v>
      </c>
      <c r="BL799" s="78">
        <v>503.00700000000006</v>
      </c>
      <c r="BM799" s="78">
        <v>0</v>
      </c>
      <c r="BN799" s="79"/>
      <c r="BO799" s="78">
        <v>0</v>
      </c>
      <c r="BP799" s="78">
        <v>0</v>
      </c>
      <c r="BQ799" s="78">
        <v>130</v>
      </c>
      <c r="BR799" s="78">
        <v>6</v>
      </c>
      <c r="BS799" s="78">
        <v>42</v>
      </c>
      <c r="BT799" s="78">
        <v>0</v>
      </c>
      <c r="BU799"/>
      <c r="BV799" s="77">
        <v>10620.380999999999</v>
      </c>
      <c r="BW799" s="77">
        <v>233.626</v>
      </c>
      <c r="BX799" s="77">
        <v>205.727</v>
      </c>
      <c r="BY799" s="77">
        <v>76.486999999999995</v>
      </c>
      <c r="BZ799" s="77">
        <v>261.80599999999998</v>
      </c>
      <c r="CA799" s="77">
        <v>0</v>
      </c>
      <c r="CB799" s="77">
        <v>38.195999999999998</v>
      </c>
      <c r="CC799" s="77">
        <v>8.7569999999999997</v>
      </c>
      <c r="CD799" s="77">
        <v>4.7320000000000002</v>
      </c>
    </row>
    <row r="800" spans="1:82">
      <c r="A800" s="77" t="s">
        <v>2349</v>
      </c>
      <c r="B800" s="77">
        <v>644</v>
      </c>
      <c r="C800" s="77">
        <v>15</v>
      </c>
      <c r="D800" s="77">
        <v>38</v>
      </c>
      <c r="E800" s="77">
        <v>2018</v>
      </c>
      <c r="F800" s="77" t="s">
        <v>184</v>
      </c>
      <c r="G800" s="77" t="s">
        <v>1631</v>
      </c>
      <c r="H800" s="77" t="s">
        <v>1632</v>
      </c>
      <c r="I800" s="158"/>
      <c r="J800" s="78">
        <v>9593.2159006549791</v>
      </c>
      <c r="K800" s="78">
        <v>89.017887301660537</v>
      </c>
      <c r="L800" s="78">
        <v>241.68544772675421</v>
      </c>
      <c r="M800" s="78">
        <v>1932.430131446976</v>
      </c>
      <c r="N800" s="78">
        <v>1878.5007190612007</v>
      </c>
      <c r="O800" s="78">
        <v>1252.516930987932</v>
      </c>
      <c r="P800" s="78">
        <v>1143.5349478033932</v>
      </c>
      <c r="Q800" s="78">
        <v>87.577163712257402</v>
      </c>
      <c r="R800" s="78">
        <v>447.64127758227266</v>
      </c>
      <c r="S800" s="78">
        <v>145.6057965089604</v>
      </c>
      <c r="T800" s="79"/>
      <c r="U800" s="78">
        <v>426403823</v>
      </c>
      <c r="V800" s="78">
        <v>43051</v>
      </c>
      <c r="W800" s="78">
        <v>6302</v>
      </c>
      <c r="X800" s="78">
        <v>487335</v>
      </c>
      <c r="Y800" s="78">
        <v>653958</v>
      </c>
      <c r="Z800" s="78">
        <v>763207</v>
      </c>
      <c r="AA800" s="78">
        <v>239239</v>
      </c>
      <c r="AB800" s="78">
        <v>1381761</v>
      </c>
      <c r="AC800" s="78">
        <v>77664131</v>
      </c>
      <c r="AD800" s="78">
        <v>145.6057965089604</v>
      </c>
      <c r="AE800" s="79"/>
      <c r="AF800" s="78">
        <v>4652668207.1569309</v>
      </c>
      <c r="AG800" s="78">
        <v>63691309.86040476</v>
      </c>
      <c r="AH800" s="78">
        <v>50709227.746875547</v>
      </c>
      <c r="AI800" s="78">
        <v>2769630687.2198572</v>
      </c>
      <c r="AJ800" s="78">
        <v>3039287464.8519902</v>
      </c>
      <c r="AK800" s="78"/>
      <c r="AL800" s="78"/>
      <c r="AM800" s="78">
        <v>190200936.38803869</v>
      </c>
      <c r="AN800" s="78"/>
      <c r="AO800" s="78"/>
      <c r="AP800" s="78">
        <v>10766187833.224098</v>
      </c>
      <c r="AQ800" s="79"/>
      <c r="AR800" s="78">
        <v>37564</v>
      </c>
      <c r="AS800" s="78">
        <v>8962</v>
      </c>
      <c r="AT800" s="78">
        <v>30</v>
      </c>
      <c r="AU800" s="78">
        <v>9</v>
      </c>
      <c r="AV800" s="78">
        <v>0</v>
      </c>
      <c r="AW800" s="78">
        <v>7</v>
      </c>
      <c r="AX800" s="78"/>
      <c r="AY800" s="79"/>
      <c r="AZ800" s="78">
        <v>170482.70399999988</v>
      </c>
      <c r="BA800" s="78">
        <v>574637.31900000002</v>
      </c>
      <c r="BB800" s="78">
        <v>96623</v>
      </c>
      <c r="BC800" s="78">
        <v>7652</v>
      </c>
      <c r="BD800" s="78">
        <v>0</v>
      </c>
      <c r="BE800" s="78">
        <v>29794</v>
      </c>
      <c r="BF800" s="78"/>
      <c r="BG800" s="79"/>
      <c r="BH800" s="78">
        <v>0.98199999999999998</v>
      </c>
      <c r="BI800" s="78">
        <v>0</v>
      </c>
      <c r="BJ800" s="78">
        <v>9245.5059999999994</v>
      </c>
      <c r="BK800" s="78">
        <v>1385.4059999999999</v>
      </c>
      <c r="BL800" s="78">
        <v>356.12400000000002</v>
      </c>
      <c r="BM800" s="78">
        <v>0</v>
      </c>
      <c r="BN800" s="79"/>
      <c r="BO800" s="78">
        <v>2</v>
      </c>
      <c r="BP800" s="78">
        <v>0</v>
      </c>
      <c r="BQ800" s="78">
        <v>128</v>
      </c>
      <c r="BR800" s="78">
        <v>6</v>
      </c>
      <c r="BS800" s="78">
        <v>41</v>
      </c>
      <c r="BT800" s="78">
        <v>0</v>
      </c>
      <c r="BU800"/>
      <c r="BV800" s="77">
        <v>10348.974</v>
      </c>
      <c r="BW800" s="77">
        <v>269.96800000000002</v>
      </c>
      <c r="BX800" s="77">
        <v>119.051</v>
      </c>
      <c r="BY800" s="77">
        <v>8.85</v>
      </c>
      <c r="BZ800" s="77">
        <v>241.17500000000001</v>
      </c>
      <c r="CA800" s="77">
        <v>0</v>
      </c>
      <c r="CB800" s="77">
        <v>0</v>
      </c>
      <c r="CC800" s="77">
        <v>0</v>
      </c>
      <c r="CD800" s="77">
        <v>0</v>
      </c>
    </row>
    <row r="801" spans="1:82">
      <c r="A801" s="77" t="s">
        <v>2350</v>
      </c>
      <c r="B801" s="77">
        <v>645</v>
      </c>
      <c r="C801" s="77">
        <v>16</v>
      </c>
      <c r="D801" s="77">
        <v>38</v>
      </c>
      <c r="E801" s="77">
        <v>2019</v>
      </c>
      <c r="F801" s="77" t="s">
        <v>159</v>
      </c>
      <c r="G801" s="77" t="s">
        <v>1631</v>
      </c>
      <c r="H801" s="77" t="s">
        <v>1632</v>
      </c>
      <c r="I801" s="158"/>
      <c r="J801" s="78">
        <v>9205.9515461906285</v>
      </c>
      <c r="K801" s="78">
        <v>74.631766692131549</v>
      </c>
      <c r="L801" s="78">
        <v>237.9425717278643</v>
      </c>
      <c r="M801" s="78">
        <v>1551.1418798685152</v>
      </c>
      <c r="N801" s="78">
        <v>1541.2527914508864</v>
      </c>
      <c r="O801" s="78">
        <v>1224.0590581288079</v>
      </c>
      <c r="P801" s="78">
        <v>1132.6447786488548</v>
      </c>
      <c r="Q801" s="78">
        <v>84.489374594461196</v>
      </c>
      <c r="R801" s="78">
        <v>453.99106083743754</v>
      </c>
      <c r="S801" s="78">
        <v>149.10642608935288</v>
      </c>
      <c r="T801" s="79"/>
      <c r="U801" s="78">
        <v>430130368</v>
      </c>
      <c r="V801" s="78">
        <v>43051</v>
      </c>
      <c r="W801" s="78">
        <v>6302</v>
      </c>
      <c r="X801" s="78">
        <v>487335</v>
      </c>
      <c r="Y801" s="78">
        <v>655255</v>
      </c>
      <c r="Z801" s="78">
        <v>766343</v>
      </c>
      <c r="AA801" s="78">
        <v>235187</v>
      </c>
      <c r="AB801" s="78">
        <v>1369131</v>
      </c>
      <c r="AC801" s="78">
        <v>80055885</v>
      </c>
      <c r="AD801" s="78">
        <v>149.10642608935291</v>
      </c>
      <c r="AE801" s="79"/>
      <c r="AF801" s="78">
        <v>4591917706.1693707</v>
      </c>
      <c r="AG801" s="78">
        <v>61475424.664356992</v>
      </c>
      <c r="AH801" s="78">
        <v>59186547.614931159</v>
      </c>
      <c r="AI801" s="78">
        <v>2778729438.1588659</v>
      </c>
      <c r="AJ801" s="78">
        <v>3034356875.4008112</v>
      </c>
      <c r="AK801" s="78">
        <v>0</v>
      </c>
      <c r="AL801" s="78">
        <v>0</v>
      </c>
      <c r="AM801" s="78">
        <v>186465335.38735023</v>
      </c>
      <c r="AN801" s="78">
        <v>0</v>
      </c>
      <c r="AO801" s="78">
        <v>0</v>
      </c>
      <c r="AP801" s="78">
        <v>10712131327.395685</v>
      </c>
      <c r="AQ801" s="79"/>
      <c r="AR801" s="78">
        <v>40010</v>
      </c>
      <c r="AS801" s="78">
        <v>9620</v>
      </c>
      <c r="AT801" s="78">
        <v>36</v>
      </c>
      <c r="AU801" s="78">
        <v>9</v>
      </c>
      <c r="AV801" s="78">
        <v>0</v>
      </c>
      <c r="AW801" s="78">
        <v>10</v>
      </c>
      <c r="AX801" s="78"/>
      <c r="AY801" s="79"/>
      <c r="AZ801" s="78">
        <v>184130.8430000002</v>
      </c>
      <c r="BA801" s="78">
        <v>611596.31900000013</v>
      </c>
      <c r="BB801" s="78">
        <v>112721.60000000001</v>
      </c>
      <c r="BC801" s="78">
        <v>7651.9</v>
      </c>
      <c r="BD801" s="78">
        <v>0</v>
      </c>
      <c r="BE801" s="78">
        <v>30895.793000000001</v>
      </c>
      <c r="BF801" s="78"/>
      <c r="BG801" s="79"/>
      <c r="BH801" s="78">
        <v>1.004</v>
      </c>
      <c r="BI801" s="78">
        <v>0</v>
      </c>
      <c r="BJ801" s="78">
        <v>9142.2060000000001</v>
      </c>
      <c r="BK801" s="78">
        <v>1591.2329999999999</v>
      </c>
      <c r="BL801" s="78">
        <v>507.37600000000003</v>
      </c>
      <c r="BM801" s="78">
        <v>0</v>
      </c>
      <c r="BN801" s="79"/>
      <c r="BO801" s="78">
        <v>2</v>
      </c>
      <c r="BP801" s="78">
        <v>0</v>
      </c>
      <c r="BQ801" s="78">
        <v>128</v>
      </c>
      <c r="BR801" s="78">
        <v>6</v>
      </c>
      <c r="BS801" s="78">
        <v>40</v>
      </c>
      <c r="BT801" s="78">
        <v>0</v>
      </c>
      <c r="BU801"/>
      <c r="BV801" s="77">
        <v>10490.454</v>
      </c>
      <c r="BW801" s="77">
        <v>228.899</v>
      </c>
      <c r="BX801" s="77">
        <v>150.845</v>
      </c>
      <c r="BY801" s="77">
        <v>134.578</v>
      </c>
      <c r="BZ801" s="77">
        <v>235.90199999999999</v>
      </c>
      <c r="CA801" s="77">
        <v>1.141</v>
      </c>
      <c r="CB801" s="77">
        <v>0</v>
      </c>
      <c r="CC801" s="77">
        <v>0</v>
      </c>
      <c r="CD801" s="77">
        <v>0</v>
      </c>
    </row>
    <row r="802" spans="1:82">
      <c r="A802" s="77" t="s">
        <v>2351</v>
      </c>
      <c r="B802" s="77">
        <v>646</v>
      </c>
      <c r="C802" s="77">
        <v>17</v>
      </c>
      <c r="D802" s="77">
        <v>38</v>
      </c>
      <c r="E802" s="77">
        <v>2020</v>
      </c>
      <c r="F802" s="77" t="s">
        <v>160</v>
      </c>
      <c r="G802" s="77" t="s">
        <v>1631</v>
      </c>
      <c r="H802" s="77" t="s">
        <v>1632</v>
      </c>
      <c r="I802" s="158"/>
      <c r="J802" s="78">
        <v>9314.2594502686898</v>
      </c>
      <c r="K802" s="78">
        <v>91.263466445702321</v>
      </c>
      <c r="L802" s="78">
        <v>328.07650007571391</v>
      </c>
      <c r="M802" s="78">
        <v>1908.0733182077154</v>
      </c>
      <c r="N802" s="78">
        <v>2116.8393697743336</v>
      </c>
      <c r="O802" s="78">
        <v>1074.7214818337491</v>
      </c>
      <c r="P802" s="78">
        <v>1066.0804130551669</v>
      </c>
      <c r="Q802" s="78">
        <v>79.9709644570612</v>
      </c>
      <c r="R802" s="78">
        <v>451.38590483420012</v>
      </c>
      <c r="S802" s="78">
        <v>142.35452333206413</v>
      </c>
      <c r="T802" s="79"/>
      <c r="U802" s="78">
        <v>380412785</v>
      </c>
      <c r="V802" s="78">
        <v>42220</v>
      </c>
      <c r="W802" s="78">
        <v>7135</v>
      </c>
      <c r="X802" s="78">
        <v>476971</v>
      </c>
      <c r="Y802" s="78">
        <v>656649</v>
      </c>
      <c r="Z802" s="78">
        <v>767967</v>
      </c>
      <c r="AA802" s="78">
        <v>235288</v>
      </c>
      <c r="AB802" s="78">
        <v>1356343</v>
      </c>
      <c r="AC802" s="78">
        <v>80017074</v>
      </c>
      <c r="AD802" s="78">
        <v>142.35452333206413</v>
      </c>
      <c r="AE802" s="79"/>
      <c r="AF802" s="78">
        <v>4471434888.3937311</v>
      </c>
      <c r="AG802" s="78">
        <v>62256511.106314853</v>
      </c>
      <c r="AH802" s="78">
        <v>92978082.34671846</v>
      </c>
      <c r="AI802" s="78">
        <v>2637836634.534421</v>
      </c>
      <c r="AJ802" s="78">
        <v>3362593764.6690912</v>
      </c>
      <c r="AK802" s="78">
        <v>0</v>
      </c>
      <c r="AL802" s="78">
        <v>0</v>
      </c>
      <c r="AM802" s="78">
        <v>177017830.78503078</v>
      </c>
      <c r="AN802" s="78">
        <v>0</v>
      </c>
      <c r="AO802" s="78">
        <v>0</v>
      </c>
      <c r="AP802" s="78">
        <v>10804117711.835308</v>
      </c>
      <c r="AQ802" s="79"/>
      <c r="AR802" s="78">
        <v>42138</v>
      </c>
      <c r="AS802" s="78">
        <v>10216</v>
      </c>
      <c r="AT802" s="78">
        <v>38</v>
      </c>
      <c r="AU802" s="78">
        <v>10</v>
      </c>
      <c r="AV802" s="78">
        <v>0</v>
      </c>
      <c r="AW802" s="78">
        <v>11</v>
      </c>
      <c r="AX802" s="78"/>
      <c r="AY802" s="79"/>
      <c r="AZ802" s="78">
        <v>196542.14400000049</v>
      </c>
      <c r="BA802" s="78">
        <v>648205.81900000013</v>
      </c>
      <c r="BB802" s="78">
        <v>128744.4</v>
      </c>
      <c r="BC802" s="78">
        <v>7701.7999999999993</v>
      </c>
      <c r="BD802" s="78">
        <v>0</v>
      </c>
      <c r="BE802" s="78">
        <v>93815.792999999991</v>
      </c>
      <c r="BF802" s="78"/>
      <c r="BG802" s="79"/>
      <c r="BH802" s="78">
        <v>2.367</v>
      </c>
      <c r="BI802" s="78">
        <v>0</v>
      </c>
      <c r="BJ802" s="78">
        <v>8743.8559999999998</v>
      </c>
      <c r="BK802" s="78">
        <v>1529.229</v>
      </c>
      <c r="BL802" s="78">
        <v>397.57400000000001</v>
      </c>
      <c r="BM802" s="78">
        <v>0</v>
      </c>
      <c r="BN802" s="79"/>
      <c r="BO802" s="78">
        <v>2</v>
      </c>
      <c r="BP802" s="78">
        <v>0</v>
      </c>
      <c r="BQ802" s="78">
        <v>126</v>
      </c>
      <c r="BR802" s="78">
        <v>6</v>
      </c>
      <c r="BS802" s="78">
        <v>39</v>
      </c>
      <c r="BT802" s="78">
        <v>0</v>
      </c>
      <c r="BU802"/>
      <c r="BV802" s="77">
        <v>9978.8880000000008</v>
      </c>
      <c r="BW802" s="77">
        <v>216.21600000000001</v>
      </c>
      <c r="BX802" s="77">
        <v>127.164</v>
      </c>
      <c r="BY802" s="77">
        <v>116.661</v>
      </c>
      <c r="BZ802" s="77">
        <v>207.41</v>
      </c>
      <c r="CA802" s="77">
        <v>2.7309999999999999</v>
      </c>
      <c r="CB802" s="77">
        <v>19.108000000000001</v>
      </c>
      <c r="CC802" s="77">
        <v>4.8479999999999999</v>
      </c>
      <c r="CD802" s="77">
        <v>0</v>
      </c>
    </row>
    <row r="803" spans="1:82">
      <c r="A803" s="77" t="s">
        <v>2352</v>
      </c>
      <c r="B803" s="77">
        <v>646</v>
      </c>
      <c r="C803" s="77">
        <v>18</v>
      </c>
      <c r="D803" s="77">
        <v>38</v>
      </c>
      <c r="E803" s="77">
        <v>2021</v>
      </c>
      <c r="F803" s="77" t="s">
        <v>161</v>
      </c>
      <c r="G803" s="77" t="s">
        <v>1631</v>
      </c>
      <c r="H803" s="77" t="s">
        <v>1632</v>
      </c>
      <c r="I803" s="158"/>
      <c r="J803" s="78">
        <v>9279.6463305074212</v>
      </c>
      <c r="K803" s="78">
        <v>93.252214441416655</v>
      </c>
      <c r="L803" s="78">
        <v>304.04346709733949</v>
      </c>
      <c r="M803" s="78">
        <v>1835.4701595341573</v>
      </c>
      <c r="N803" s="78">
        <v>2012.8572131522826</v>
      </c>
      <c r="O803" s="78">
        <v>1041.9677679387371</v>
      </c>
      <c r="P803" s="78">
        <v>1092.8129497143684</v>
      </c>
      <c r="Q803" s="78">
        <v>78.328581670848905</v>
      </c>
      <c r="R803" s="78">
        <v>468.61339145939667</v>
      </c>
      <c r="S803" s="78">
        <v>138.29258902721776</v>
      </c>
      <c r="T803" s="79"/>
      <c r="U803" s="78">
        <v>475816225</v>
      </c>
      <c r="V803" s="78">
        <v>42220</v>
      </c>
      <c r="W803" s="78">
        <v>7135</v>
      </c>
      <c r="X803" s="78">
        <v>476971</v>
      </c>
      <c r="Y803" s="78">
        <v>655708</v>
      </c>
      <c r="Z803" s="78">
        <v>766640</v>
      </c>
      <c r="AA803" s="78">
        <v>235185</v>
      </c>
      <c r="AB803" s="78">
        <v>1341539</v>
      </c>
      <c r="AC803" s="78">
        <v>80588600</v>
      </c>
      <c r="AD803" s="78">
        <v>138.29258902721776</v>
      </c>
      <c r="AE803" s="79"/>
      <c r="AF803" s="78">
        <v>4422109670.4766951</v>
      </c>
      <c r="AG803" s="78">
        <v>66548917.302616134</v>
      </c>
      <c r="AH803" s="78">
        <v>91408754.944536358</v>
      </c>
      <c r="AI803" s="78">
        <v>2845253279.731257</v>
      </c>
      <c r="AJ803" s="78">
        <v>3237281438.1193318</v>
      </c>
      <c r="AK803" s="78">
        <v>0</v>
      </c>
      <c r="AL803" s="78">
        <v>0</v>
      </c>
      <c r="AM803" s="78">
        <v>176095624.78579214</v>
      </c>
      <c r="AN803" s="78">
        <v>0</v>
      </c>
      <c r="AO803" s="78">
        <v>0</v>
      </c>
      <c r="AP803" s="78">
        <v>10838697685.360228</v>
      </c>
      <c r="AQ803" s="79"/>
      <c r="AR803" s="78">
        <v>44521</v>
      </c>
      <c r="AS803" s="78">
        <v>10542</v>
      </c>
      <c r="AT803" s="78">
        <v>38</v>
      </c>
      <c r="AU803" s="78">
        <v>10</v>
      </c>
      <c r="AV803" s="78">
        <v>0</v>
      </c>
      <c r="AW803" s="78">
        <v>11</v>
      </c>
      <c r="AX803" s="78"/>
      <c r="AY803" s="79"/>
      <c r="AZ803" s="78">
        <v>211171.88999999431</v>
      </c>
      <c r="BA803" s="78">
        <v>722253.51899999555</v>
      </c>
      <c r="BB803" s="78">
        <v>128744.4</v>
      </c>
      <c r="BC803" s="78">
        <v>7701.8</v>
      </c>
      <c r="BD803" s="78">
        <v>0</v>
      </c>
      <c r="BE803" s="78">
        <v>93815.793000000005</v>
      </c>
      <c r="BF803" s="78"/>
      <c r="BG803" s="79"/>
      <c r="BH803" s="78">
        <v>2.0489999999999999</v>
      </c>
      <c r="BI803" s="78">
        <v>0</v>
      </c>
      <c r="BJ803" s="78">
        <v>9466.9850000000006</v>
      </c>
      <c r="BK803" s="78">
        <v>1524.038</v>
      </c>
      <c r="BL803" s="78">
        <v>485.024</v>
      </c>
      <c r="BM803" s="78">
        <v>0</v>
      </c>
      <c r="BN803" s="79"/>
      <c r="BO803" s="78">
        <v>2</v>
      </c>
      <c r="BP803" s="78">
        <v>0</v>
      </c>
      <c r="BQ803" s="78">
        <v>128</v>
      </c>
      <c r="BR803" s="78">
        <v>6</v>
      </c>
      <c r="BS803" s="78">
        <v>39</v>
      </c>
      <c r="BT803" s="78">
        <v>0</v>
      </c>
      <c r="BU803"/>
      <c r="BV803" s="77">
        <v>10670.928</v>
      </c>
      <c r="BW803" s="77">
        <v>269.95600000000002</v>
      </c>
      <c r="BX803" s="77">
        <v>116.004</v>
      </c>
      <c r="BY803" s="77">
        <v>158.84200000000001</v>
      </c>
      <c r="BZ803" s="77">
        <v>227.81299999999999</v>
      </c>
      <c r="CA803" s="77">
        <v>0</v>
      </c>
      <c r="CB803" s="77">
        <v>28.263999999999999</v>
      </c>
      <c r="CC803" s="77">
        <v>6.2889999999999997</v>
      </c>
      <c r="CD803" s="77">
        <v>0</v>
      </c>
    </row>
    <row r="804" spans="1:82">
      <c r="A804" s="77" t="s">
        <v>2353</v>
      </c>
      <c r="B804" s="77">
        <v>646</v>
      </c>
      <c r="C804" s="77">
        <v>19</v>
      </c>
      <c r="D804" s="77">
        <v>38</v>
      </c>
      <c r="E804" s="77">
        <v>2022</v>
      </c>
      <c r="F804" s="77" t="s">
        <v>162</v>
      </c>
      <c r="G804" s="77" t="s">
        <v>1631</v>
      </c>
      <c r="H804" s="77" t="s">
        <v>1632</v>
      </c>
      <c r="I804" s="158"/>
      <c r="J804" s="78">
        <v>7704.0635824620185</v>
      </c>
      <c r="K804" s="78">
        <v>79.268815414060768</v>
      </c>
      <c r="L804" s="78">
        <v>282.38695741428376</v>
      </c>
      <c r="M804" s="78">
        <v>1513.6782331980151</v>
      </c>
      <c r="N804" s="78">
        <v>1679.9462905537605</v>
      </c>
      <c r="O804" s="78">
        <v>1096.6664948033763</v>
      </c>
      <c r="P804" s="78">
        <v>1078.811213942806</v>
      </c>
      <c r="Q804" s="78">
        <v>78.131171927764655</v>
      </c>
      <c r="R804" s="78">
        <v>456.87391200794588</v>
      </c>
      <c r="S804" s="78">
        <v>138.45288181892678</v>
      </c>
      <c r="T804" s="79"/>
      <c r="U804" s="78">
        <v>540735665</v>
      </c>
      <c r="V804" s="78">
        <v>42220</v>
      </c>
      <c r="W804" s="78">
        <v>7135</v>
      </c>
      <c r="X804" s="78">
        <v>476971</v>
      </c>
      <c r="Y804" s="78">
        <v>656678</v>
      </c>
      <c r="Z804" s="78">
        <v>766628</v>
      </c>
      <c r="AA804" s="78">
        <v>235711</v>
      </c>
      <c r="AB804" s="78">
        <v>1327185</v>
      </c>
      <c r="AC804" s="78">
        <v>79556524.999999985</v>
      </c>
      <c r="AD804" s="78">
        <v>138.45288181892678</v>
      </c>
      <c r="AE804" s="79"/>
      <c r="AF804" s="78">
        <v>4817567281.2785301</v>
      </c>
      <c r="AG804" s="78">
        <v>65755973.293605678</v>
      </c>
      <c r="AH804" s="78">
        <v>98770516.579319075</v>
      </c>
      <c r="AI804" s="78">
        <v>2605115653.62815</v>
      </c>
      <c r="AJ804" s="78">
        <v>3447293895.5084491</v>
      </c>
      <c r="AK804" s="78">
        <v>0</v>
      </c>
      <c r="AL804" s="78">
        <v>0</v>
      </c>
      <c r="AM804" s="78">
        <v>171375808.22770768</v>
      </c>
      <c r="AN804" s="78">
        <v>0</v>
      </c>
      <c r="AO804" s="78">
        <v>0</v>
      </c>
      <c r="AP804" s="78">
        <v>11205879128.51576</v>
      </c>
      <c r="AQ804" s="79"/>
      <c r="AR804" s="78">
        <v>46968</v>
      </c>
      <c r="AS804" s="78">
        <v>10713</v>
      </c>
      <c r="AT804" s="78">
        <v>64</v>
      </c>
      <c r="AU804" s="78">
        <v>10</v>
      </c>
      <c r="AV804" s="78">
        <v>0</v>
      </c>
      <c r="AW804" s="78">
        <v>12</v>
      </c>
      <c r="AX804" s="78"/>
      <c r="AY804" s="79"/>
      <c r="AZ804" s="78">
        <v>226174.33499999053</v>
      </c>
      <c r="BA804" s="78">
        <v>741307.71899999573</v>
      </c>
      <c r="BB804" s="78">
        <v>129250.6</v>
      </c>
      <c r="BC804" s="78">
        <v>7701.8</v>
      </c>
      <c r="BD804" s="78">
        <v>0</v>
      </c>
      <c r="BE804" s="78">
        <v>94178.793000000005</v>
      </c>
      <c r="BF804" s="78"/>
      <c r="BG804" s="79"/>
      <c r="BH804" s="78"/>
      <c r="BI804" s="78"/>
      <c r="BJ804" s="78"/>
      <c r="BK804" s="78"/>
      <c r="BL804" s="78"/>
      <c r="BM804" s="78"/>
      <c r="BN804" s="79"/>
      <c r="BO804" s="78"/>
      <c r="BP804" s="78"/>
      <c r="BQ804" s="78"/>
      <c r="BR804" s="78"/>
      <c r="BS804" s="78"/>
      <c r="BT804" s="78"/>
      <c r="BU804"/>
      <c r="BV804" s="77"/>
      <c r="BW804" s="77"/>
      <c r="BX804" s="77"/>
      <c r="BY804" s="77"/>
      <c r="BZ804" s="77"/>
      <c r="CA804" s="77"/>
      <c r="CB804" s="77"/>
      <c r="CC804" s="77"/>
      <c r="CD804" s="77"/>
    </row>
    <row r="805" spans="1:82">
      <c r="A805" s="77" t="s">
        <v>2563</v>
      </c>
      <c r="B805" s="77">
        <v>646</v>
      </c>
      <c r="C805" s="77">
        <v>20</v>
      </c>
      <c r="D805" s="77">
        <v>38</v>
      </c>
      <c r="E805" s="77">
        <v>2023</v>
      </c>
      <c r="F805" s="77" t="s">
        <v>2526</v>
      </c>
      <c r="G805" s="1029" t="s">
        <v>1631</v>
      </c>
      <c r="H805" s="77" t="s">
        <v>1632</v>
      </c>
      <c r="I805" s="158"/>
      <c r="J805" s="78"/>
      <c r="K805" s="78"/>
      <c r="L805" s="78"/>
      <c r="M805" s="78"/>
      <c r="N805" s="78"/>
      <c r="O805" s="78"/>
      <c r="P805" s="78"/>
      <c r="Q805" s="78"/>
      <c r="R805" s="78"/>
      <c r="S805" s="78"/>
      <c r="T805" s="79"/>
      <c r="U805" s="78"/>
      <c r="V805" s="78"/>
      <c r="W805" s="78"/>
      <c r="X805" s="78"/>
      <c r="Y805" s="78"/>
      <c r="Z805" s="78"/>
      <c r="AA805" s="78"/>
      <c r="AB805" s="78"/>
      <c r="AC805" s="78"/>
      <c r="AD805" s="78"/>
      <c r="AE805" s="79"/>
      <c r="AF805" s="78"/>
      <c r="AG805" s="78"/>
      <c r="AH805" s="78"/>
      <c r="AI805" s="78"/>
      <c r="AJ805" s="78"/>
      <c r="AK805" s="78"/>
      <c r="AL805" s="78"/>
      <c r="AM805" s="78"/>
      <c r="AN805" s="78"/>
      <c r="AO805" s="78"/>
      <c r="AP805" s="78"/>
      <c r="AQ805" s="79"/>
      <c r="AR805" s="78">
        <v>49596</v>
      </c>
      <c r="AS805" s="78">
        <v>10820</v>
      </c>
      <c r="AT805" s="78">
        <v>64</v>
      </c>
      <c r="AU805" s="78">
        <v>11</v>
      </c>
      <c r="AV805" s="78">
        <v>0</v>
      </c>
      <c r="AW805" s="78">
        <v>12</v>
      </c>
      <c r="AX805" s="78"/>
      <c r="AY805" s="79"/>
      <c r="AZ805" s="78">
        <v>240926.07399998463</v>
      </c>
      <c r="BA805" s="78">
        <v>749692.81899999606</v>
      </c>
      <c r="BB805" s="78">
        <v>129248.2</v>
      </c>
      <c r="BC805" s="78">
        <v>17407.8</v>
      </c>
      <c r="BD805" s="78">
        <v>0</v>
      </c>
      <c r="BE805" s="78">
        <v>94733.516999999993</v>
      </c>
      <c r="BF805" s="78"/>
      <c r="BG805" s="79"/>
      <c r="BH805" s="78"/>
      <c r="BI805" s="78"/>
      <c r="BJ805" s="78"/>
      <c r="BK805" s="78"/>
      <c r="BL805" s="78"/>
      <c r="BM805" s="78"/>
      <c r="BN805" s="79"/>
      <c r="BO805" s="78"/>
      <c r="BP805" s="78"/>
      <c r="BQ805" s="78"/>
      <c r="BR805" s="78"/>
      <c r="BS805" s="78"/>
      <c r="BT805" s="78"/>
      <c r="BU805"/>
      <c r="BV805" s="77"/>
      <c r="BW805" s="77"/>
      <c r="BX805" s="77"/>
      <c r="BY805" s="77"/>
      <c r="BZ805" s="77"/>
      <c r="CA805" s="77"/>
      <c r="CB805" s="77"/>
      <c r="CC805" s="77"/>
      <c r="CD805" s="77"/>
    </row>
    <row r="806" spans="1:82">
      <c r="A806" s="77" t="s">
        <v>2625</v>
      </c>
      <c r="B806" s="77">
        <v>646</v>
      </c>
      <c r="C806" s="77">
        <v>21</v>
      </c>
      <c r="D806" s="77">
        <v>38</v>
      </c>
      <c r="E806" s="77">
        <v>2024</v>
      </c>
      <c r="F806" s="77" t="s">
        <v>2588</v>
      </c>
      <c r="G806" s="1029" t="s">
        <v>1631</v>
      </c>
      <c r="H806" s="77" t="s">
        <v>1632</v>
      </c>
      <c r="I806" s="158"/>
      <c r="J806" s="78"/>
      <c r="K806" s="78"/>
      <c r="L806" s="78"/>
      <c r="M806" s="78"/>
      <c r="N806" s="78"/>
      <c r="O806" s="78"/>
      <c r="P806" s="78"/>
      <c r="Q806" s="78"/>
      <c r="R806" s="78"/>
      <c r="S806" s="78"/>
      <c r="T806" s="79"/>
      <c r="U806" s="78"/>
      <c r="V806" s="78"/>
      <c r="W806" s="78"/>
      <c r="X806" s="78"/>
      <c r="Y806" s="78"/>
      <c r="Z806" s="78"/>
      <c r="AA806" s="78"/>
      <c r="AB806" s="78"/>
      <c r="AC806" s="78"/>
      <c r="AD806" s="78"/>
      <c r="AE806" s="79"/>
      <c r="AF806" s="78"/>
      <c r="AG806" s="78"/>
      <c r="AH806" s="78"/>
      <c r="AI806" s="78"/>
      <c r="AJ806" s="78"/>
      <c r="AK806" s="78"/>
      <c r="AL806" s="78"/>
      <c r="AM806" s="78"/>
      <c r="AN806" s="78"/>
      <c r="AO806" s="78"/>
      <c r="AP806" s="78"/>
      <c r="AQ806" s="79"/>
      <c r="AR806" s="78"/>
      <c r="AS806" s="78"/>
      <c r="AT806" s="78"/>
      <c r="AU806" s="78"/>
      <c r="AV806" s="78"/>
      <c r="AW806" s="78"/>
      <c r="AX806" s="78"/>
      <c r="AY806" s="79"/>
      <c r="AZ806" s="78"/>
      <c r="BA806" s="78"/>
      <c r="BB806" s="78"/>
      <c r="BC806" s="78"/>
      <c r="BD806" s="78"/>
      <c r="BE806" s="78"/>
      <c r="BF806" s="78"/>
      <c r="BG806" s="79"/>
      <c r="BH806" s="78"/>
      <c r="BI806" s="78"/>
      <c r="BJ806" s="78"/>
      <c r="BK806" s="78"/>
      <c r="BL806" s="78"/>
      <c r="BM806" s="78"/>
      <c r="BN806" s="79"/>
      <c r="BO806" s="78"/>
      <c r="BP806" s="78"/>
      <c r="BQ806" s="78"/>
      <c r="BR806" s="78"/>
      <c r="BS806" s="78"/>
      <c r="BT806" s="78"/>
      <c r="BU806"/>
      <c r="BV806" s="77"/>
      <c r="BW806" s="77"/>
      <c r="BX806" s="77"/>
      <c r="BY806" s="77"/>
      <c r="BZ806" s="77"/>
      <c r="CA806" s="77"/>
      <c r="CB806" s="77"/>
      <c r="CC806" s="77"/>
      <c r="CD806" s="77"/>
    </row>
    <row r="807" spans="1:82">
      <c r="A807" s="77" t="s">
        <v>2354</v>
      </c>
      <c r="B807" s="77">
        <v>647</v>
      </c>
      <c r="C807" s="77">
        <v>1</v>
      </c>
      <c r="D807" s="77">
        <v>39</v>
      </c>
      <c r="E807" s="77">
        <v>1990</v>
      </c>
      <c r="F807" s="77" t="s">
        <v>788</v>
      </c>
      <c r="G807" s="77" t="s">
        <v>1633</v>
      </c>
      <c r="H807" s="77" t="s">
        <v>1634</v>
      </c>
      <c r="I807" s="158"/>
      <c r="J807" s="78">
        <v>3929.69128818222</v>
      </c>
      <c r="K807" s="78">
        <v>139.614378260904</v>
      </c>
      <c r="L807" s="78">
        <v>300.69477414451637</v>
      </c>
      <c r="M807" s="78">
        <v>624.98216981733287</v>
      </c>
      <c r="N807" s="78">
        <v>656.00962318695758</v>
      </c>
      <c r="O807" s="78">
        <v>546.61951853250241</v>
      </c>
      <c r="P807" s="78">
        <v>864.91517766105585</v>
      </c>
      <c r="Q807" s="78">
        <v>50.8131993465799</v>
      </c>
      <c r="R807" s="78">
        <v>167.52130761488121</v>
      </c>
      <c r="S807" s="78">
        <v>51.879119999999993</v>
      </c>
      <c r="T807" s="79"/>
      <c r="U807" s="78">
        <v>57824075</v>
      </c>
      <c r="V807" s="78">
        <v>36537</v>
      </c>
      <c r="W807" s="78">
        <v>4003</v>
      </c>
      <c r="X807" s="78">
        <v>251330</v>
      </c>
      <c r="Y807" s="78">
        <v>291804</v>
      </c>
      <c r="Z807" s="78">
        <v>224831</v>
      </c>
      <c r="AA807" s="78">
        <v>210011</v>
      </c>
      <c r="AB807" s="78">
        <v>825034</v>
      </c>
      <c r="AC807" s="78">
        <v>29014992</v>
      </c>
      <c r="AD807" s="78">
        <v>51.879119999999993</v>
      </c>
      <c r="AE807" s="79"/>
      <c r="AF807" s="78"/>
      <c r="AG807" s="78"/>
      <c r="AH807" s="78"/>
      <c r="AI807" s="78"/>
      <c r="AJ807" s="78"/>
      <c r="AK807" s="78"/>
      <c r="AL807" s="78"/>
      <c r="AM807" s="78"/>
      <c r="AN807" s="78"/>
      <c r="AO807" s="78"/>
      <c r="AP807" s="78"/>
      <c r="AQ807" s="79"/>
      <c r="AR807" s="78"/>
      <c r="AS807" s="78"/>
      <c r="AT807" s="78"/>
      <c r="AU807" s="78"/>
      <c r="AV807" s="78"/>
      <c r="AW807" s="78"/>
      <c r="AX807" s="78"/>
      <c r="AY807" s="79"/>
      <c r="AZ807" s="78"/>
      <c r="BA807" s="78"/>
      <c r="BB807" s="78"/>
      <c r="BC807" s="78"/>
      <c r="BD807" s="78"/>
      <c r="BE807" s="78"/>
      <c r="BF807" s="78"/>
      <c r="BG807" s="79"/>
      <c r="BH807" s="78" t="s">
        <v>789</v>
      </c>
      <c r="BI807" s="78" t="s">
        <v>789</v>
      </c>
      <c r="BJ807" s="78" t="s">
        <v>789</v>
      </c>
      <c r="BK807" s="78" t="s">
        <v>789</v>
      </c>
      <c r="BL807" s="78" t="s">
        <v>789</v>
      </c>
      <c r="BM807" s="78" t="s">
        <v>789</v>
      </c>
      <c r="BN807" s="79"/>
      <c r="BO807" s="78" t="s">
        <v>789</v>
      </c>
      <c r="BP807" s="78" t="s">
        <v>789</v>
      </c>
      <c r="BQ807" s="78" t="s">
        <v>789</v>
      </c>
      <c r="BR807" s="78" t="s">
        <v>789</v>
      </c>
      <c r="BS807" s="78" t="s">
        <v>789</v>
      </c>
      <c r="BT807" s="78" t="s">
        <v>789</v>
      </c>
      <c r="BU807"/>
      <c r="BV807" s="77"/>
      <c r="BW807" s="77"/>
      <c r="BX807" s="77"/>
      <c r="BY807" s="77"/>
      <c r="BZ807" s="77"/>
      <c r="CA807" s="77"/>
      <c r="CB807" s="77"/>
      <c r="CC807" s="77"/>
      <c r="CD807" s="77"/>
    </row>
    <row r="808" spans="1:82">
      <c r="A808" s="77" t="s">
        <v>2355</v>
      </c>
      <c r="B808" s="77">
        <v>648</v>
      </c>
      <c r="C808" s="77">
        <v>2</v>
      </c>
      <c r="D808" s="77">
        <v>39</v>
      </c>
      <c r="E808" s="77">
        <v>2005</v>
      </c>
      <c r="F808" s="77" t="s">
        <v>790</v>
      </c>
      <c r="G808" s="77" t="s">
        <v>1633</v>
      </c>
      <c r="H808" s="77" t="s">
        <v>1634</v>
      </c>
      <c r="I808" s="158"/>
      <c r="J808" s="78">
        <v>2495.9074635814191</v>
      </c>
      <c r="K808" s="78">
        <v>96.830645784032157</v>
      </c>
      <c r="L808" s="78">
        <v>248.9273413070153</v>
      </c>
      <c r="M808" s="78">
        <v>992.02858905369192</v>
      </c>
      <c r="N808" s="78">
        <v>858.30150586517027</v>
      </c>
      <c r="O808" s="78">
        <v>794.80457984128645</v>
      </c>
      <c r="P808" s="78">
        <v>873.06650093788551</v>
      </c>
      <c r="Q808" s="78">
        <v>47.079667867790803</v>
      </c>
      <c r="R808" s="78">
        <v>96.121754515369446</v>
      </c>
      <c r="S808" s="78">
        <v>84.86247357000002</v>
      </c>
      <c r="T808" s="79"/>
      <c r="U808" s="78">
        <v>54672637</v>
      </c>
      <c r="V808" s="78">
        <v>30513</v>
      </c>
      <c r="W808" s="78">
        <v>2173</v>
      </c>
      <c r="X808" s="78">
        <v>212170</v>
      </c>
      <c r="Y808" s="78">
        <v>345184</v>
      </c>
      <c r="Z808" s="78">
        <v>378300</v>
      </c>
      <c r="AA808" s="78">
        <v>173618</v>
      </c>
      <c r="AB808" s="78">
        <v>799121</v>
      </c>
      <c r="AC808" s="78">
        <v>16997142</v>
      </c>
      <c r="AD808" s="78">
        <v>84.862473570000006</v>
      </c>
      <c r="AE808" s="79"/>
      <c r="AF808" s="78"/>
      <c r="AG808" s="78"/>
      <c r="AH808" s="78"/>
      <c r="AI808" s="78"/>
      <c r="AJ808" s="78"/>
      <c r="AK808" s="78"/>
      <c r="AL808" s="78"/>
      <c r="AM808" s="78"/>
      <c r="AN808" s="78"/>
      <c r="AO808" s="78"/>
      <c r="AP808" s="78"/>
      <c r="AQ808" s="79"/>
      <c r="AR808" s="78"/>
      <c r="AS808" s="78"/>
      <c r="AT808" s="78"/>
      <c r="AU808" s="78"/>
      <c r="AV808" s="78"/>
      <c r="AW808" s="78"/>
      <c r="AX808" s="78"/>
      <c r="AY808" s="79"/>
      <c r="AZ808" s="78"/>
      <c r="BA808" s="78"/>
      <c r="BB808" s="78"/>
      <c r="BC808" s="78"/>
      <c r="BD808" s="78"/>
      <c r="BE808" s="78"/>
      <c r="BF808" s="78"/>
      <c r="BG808" s="79"/>
      <c r="BH808" s="78" t="s">
        <v>789</v>
      </c>
      <c r="BI808" s="78" t="s">
        <v>789</v>
      </c>
      <c r="BJ808" s="78" t="s">
        <v>789</v>
      </c>
      <c r="BK808" s="78" t="s">
        <v>789</v>
      </c>
      <c r="BL808" s="78" t="s">
        <v>789</v>
      </c>
      <c r="BM808" s="78" t="s">
        <v>789</v>
      </c>
      <c r="BN808" s="79"/>
      <c r="BO808" s="78" t="s">
        <v>789</v>
      </c>
      <c r="BP808" s="78" t="s">
        <v>789</v>
      </c>
      <c r="BQ808" s="78" t="s">
        <v>789</v>
      </c>
      <c r="BR808" s="78" t="s">
        <v>789</v>
      </c>
      <c r="BS808" s="78" t="s">
        <v>789</v>
      </c>
      <c r="BT808" s="78" t="s">
        <v>789</v>
      </c>
      <c r="BU808"/>
      <c r="BV808" s="77"/>
      <c r="BW808" s="77"/>
      <c r="BX808" s="77"/>
      <c r="BY808" s="77"/>
      <c r="BZ808" s="77"/>
      <c r="CA808" s="77"/>
      <c r="CB808" s="77"/>
      <c r="CC808" s="77"/>
      <c r="CD808" s="77"/>
    </row>
    <row r="809" spans="1:82">
      <c r="A809" s="77" t="s">
        <v>2356</v>
      </c>
      <c r="B809" s="77">
        <v>649</v>
      </c>
      <c r="C809" s="77">
        <v>3</v>
      </c>
      <c r="D809" s="77">
        <v>39</v>
      </c>
      <c r="E809" s="77">
        <v>2006</v>
      </c>
      <c r="F809" s="77" t="s">
        <v>791</v>
      </c>
      <c r="G809" s="77" t="s">
        <v>1633</v>
      </c>
      <c r="H809" s="77" t="s">
        <v>1634</v>
      </c>
      <c r="I809" s="158"/>
      <c r="J809" s="78" t="s">
        <v>789</v>
      </c>
      <c r="K809" s="78" t="s">
        <v>789</v>
      </c>
      <c r="L809" s="78" t="s">
        <v>789</v>
      </c>
      <c r="M809" s="78" t="s">
        <v>789</v>
      </c>
      <c r="N809" s="78" t="s">
        <v>789</v>
      </c>
      <c r="O809" s="78" t="s">
        <v>789</v>
      </c>
      <c r="P809" s="78" t="s">
        <v>789</v>
      </c>
      <c r="Q809" s="78" t="s">
        <v>789</v>
      </c>
      <c r="R809" s="78" t="s">
        <v>789</v>
      </c>
      <c r="S809" s="78" t="s">
        <v>789</v>
      </c>
      <c r="T809" s="79"/>
      <c r="U809" s="78" t="s">
        <v>789</v>
      </c>
      <c r="V809" s="78" t="s">
        <v>789</v>
      </c>
      <c r="W809" s="78" t="s">
        <v>789</v>
      </c>
      <c r="X809" s="78" t="s">
        <v>789</v>
      </c>
      <c r="Y809" s="78" t="s">
        <v>789</v>
      </c>
      <c r="Z809" s="78" t="s">
        <v>789</v>
      </c>
      <c r="AA809" s="78" t="s">
        <v>789</v>
      </c>
      <c r="AB809" s="78" t="s">
        <v>789</v>
      </c>
      <c r="AC809" s="78" t="s">
        <v>789</v>
      </c>
      <c r="AD809" s="78" t="s">
        <v>789</v>
      </c>
      <c r="AE809" s="79"/>
      <c r="AF809" s="78" t="s">
        <v>789</v>
      </c>
      <c r="AG809" s="78" t="s">
        <v>789</v>
      </c>
      <c r="AH809" s="78" t="s">
        <v>789</v>
      </c>
      <c r="AI809" s="78" t="s">
        <v>789</v>
      </c>
      <c r="AJ809" s="78" t="s">
        <v>789</v>
      </c>
      <c r="AK809" s="78" t="s">
        <v>789</v>
      </c>
      <c r="AL809" s="78" t="s">
        <v>789</v>
      </c>
      <c r="AM809" s="78" t="s">
        <v>789</v>
      </c>
      <c r="AN809" s="78" t="s">
        <v>789</v>
      </c>
      <c r="AO809" s="78" t="s">
        <v>789</v>
      </c>
      <c r="AP809" s="78"/>
      <c r="AQ809" s="79"/>
      <c r="AR809" s="78" t="s">
        <v>789</v>
      </c>
      <c r="AS809" s="78" t="s">
        <v>789</v>
      </c>
      <c r="AT809" s="78" t="s">
        <v>789</v>
      </c>
      <c r="AU809" s="78" t="s">
        <v>789</v>
      </c>
      <c r="AV809" s="78" t="s">
        <v>789</v>
      </c>
      <c r="AW809" s="78" t="s">
        <v>789</v>
      </c>
      <c r="AX809" s="78" t="s">
        <v>789</v>
      </c>
      <c r="AY809" s="79"/>
      <c r="AZ809" s="78" t="s">
        <v>789</v>
      </c>
      <c r="BA809" s="78" t="s">
        <v>789</v>
      </c>
      <c r="BB809" s="78" t="s">
        <v>789</v>
      </c>
      <c r="BC809" s="78" t="s">
        <v>789</v>
      </c>
      <c r="BD809" s="78" t="s">
        <v>789</v>
      </c>
      <c r="BE809" s="78" t="s">
        <v>789</v>
      </c>
      <c r="BF809" s="78" t="s">
        <v>789</v>
      </c>
      <c r="BG809" s="79"/>
      <c r="BH809" s="78" t="s">
        <v>789</v>
      </c>
      <c r="BI809" s="78" t="s">
        <v>789</v>
      </c>
      <c r="BJ809" s="78" t="s">
        <v>789</v>
      </c>
      <c r="BK809" s="78" t="s">
        <v>789</v>
      </c>
      <c r="BL809" s="78" t="s">
        <v>789</v>
      </c>
      <c r="BM809" s="78" t="s">
        <v>789</v>
      </c>
      <c r="BN809" s="79"/>
      <c r="BO809" s="78" t="s">
        <v>789</v>
      </c>
      <c r="BP809" s="78" t="s">
        <v>789</v>
      </c>
      <c r="BQ809" s="78" t="s">
        <v>789</v>
      </c>
      <c r="BR809" s="78" t="s">
        <v>789</v>
      </c>
      <c r="BS809" s="78" t="s">
        <v>789</v>
      </c>
      <c r="BT809" s="78" t="s">
        <v>789</v>
      </c>
      <c r="BU809"/>
      <c r="BV809" s="77"/>
      <c r="BW809" s="77"/>
      <c r="BX809" s="77"/>
      <c r="BY809" s="77"/>
      <c r="BZ809" s="77"/>
      <c r="CA809" s="77"/>
      <c r="CB809" s="77"/>
      <c r="CC809" s="77"/>
      <c r="CD809" s="77"/>
    </row>
    <row r="810" spans="1:82">
      <c r="A810" s="77" t="s">
        <v>2357</v>
      </c>
      <c r="B810" s="77">
        <v>650</v>
      </c>
      <c r="C810" s="77">
        <v>4</v>
      </c>
      <c r="D810" s="77">
        <v>39</v>
      </c>
      <c r="E810" s="77">
        <v>2007</v>
      </c>
      <c r="F810" s="77" t="s">
        <v>792</v>
      </c>
      <c r="G810" s="77" t="s">
        <v>1633</v>
      </c>
      <c r="H810" s="77" t="s">
        <v>1634</v>
      </c>
      <c r="I810" s="158"/>
      <c r="J810" s="78">
        <v>2387.6538301377018</v>
      </c>
      <c r="K810" s="78">
        <v>87.237867055500217</v>
      </c>
      <c r="L810" s="78">
        <v>313.74966125087809</v>
      </c>
      <c r="M810" s="78">
        <v>1016.590790780145</v>
      </c>
      <c r="N810" s="78">
        <v>993.98265469761975</v>
      </c>
      <c r="O810" s="78">
        <v>764.72851352181556</v>
      </c>
      <c r="P810" s="78">
        <v>846.8468743944793</v>
      </c>
      <c r="Q810" s="78">
        <v>48.7700062368435</v>
      </c>
      <c r="R810" s="78">
        <v>93.325859012221514</v>
      </c>
      <c r="S810" s="78">
        <v>88.07592736236569</v>
      </c>
      <c r="T810" s="79"/>
      <c r="U810" s="78">
        <v>59461411</v>
      </c>
      <c r="V810" s="78">
        <v>27951</v>
      </c>
      <c r="W810" s="78">
        <v>2858</v>
      </c>
      <c r="X810" s="78">
        <v>257969</v>
      </c>
      <c r="Y810" s="78">
        <v>347102</v>
      </c>
      <c r="Z810" s="78">
        <v>378381</v>
      </c>
      <c r="AA810" s="78">
        <v>165837</v>
      </c>
      <c r="AB810" s="78">
        <v>784038</v>
      </c>
      <c r="AC810" s="78">
        <v>16976252</v>
      </c>
      <c r="AD810" s="78">
        <v>88.07592736236569</v>
      </c>
      <c r="AE810" s="79"/>
      <c r="AF810" s="78"/>
      <c r="AG810" s="78"/>
      <c r="AH810" s="78"/>
      <c r="AI810" s="78"/>
      <c r="AJ810" s="78"/>
      <c r="AK810" s="78"/>
      <c r="AL810" s="78"/>
      <c r="AM810" s="78"/>
      <c r="AN810" s="78"/>
      <c r="AO810" s="78"/>
      <c r="AP810" s="78"/>
      <c r="AQ810" s="79"/>
      <c r="AR810" s="78"/>
      <c r="AS810" s="78"/>
      <c r="AT810" s="78"/>
      <c r="AU810" s="78"/>
      <c r="AV810" s="78"/>
      <c r="AW810" s="78"/>
      <c r="AX810" s="78"/>
      <c r="AY810" s="79"/>
      <c r="AZ810" s="78"/>
      <c r="BA810" s="78"/>
      <c r="BB810" s="78"/>
      <c r="BC810" s="78"/>
      <c r="BD810" s="78"/>
      <c r="BE810" s="78"/>
      <c r="BF810" s="78"/>
      <c r="BG810" s="79"/>
      <c r="BH810" s="78" t="s">
        <v>789</v>
      </c>
      <c r="BI810" s="78" t="s">
        <v>789</v>
      </c>
      <c r="BJ810" s="78" t="s">
        <v>789</v>
      </c>
      <c r="BK810" s="78" t="s">
        <v>789</v>
      </c>
      <c r="BL810" s="78" t="s">
        <v>789</v>
      </c>
      <c r="BM810" s="78" t="s">
        <v>789</v>
      </c>
      <c r="BN810" s="79"/>
      <c r="BO810" s="78" t="s">
        <v>789</v>
      </c>
      <c r="BP810" s="78" t="s">
        <v>789</v>
      </c>
      <c r="BQ810" s="78" t="s">
        <v>789</v>
      </c>
      <c r="BR810" s="78" t="s">
        <v>789</v>
      </c>
      <c r="BS810" s="78" t="s">
        <v>789</v>
      </c>
      <c r="BT810" s="78" t="s">
        <v>789</v>
      </c>
      <c r="BU810"/>
      <c r="BV810" s="77"/>
      <c r="BW810" s="77"/>
      <c r="BX810" s="77"/>
      <c r="BY810" s="77"/>
      <c r="BZ810" s="77"/>
      <c r="CA810" s="77"/>
      <c r="CB810" s="77"/>
      <c r="CC810" s="77"/>
      <c r="CD810" s="77"/>
    </row>
    <row r="811" spans="1:82">
      <c r="A811" s="77" t="s">
        <v>2358</v>
      </c>
      <c r="B811" s="77">
        <v>651</v>
      </c>
      <c r="C811" s="77">
        <v>5</v>
      </c>
      <c r="D811" s="77">
        <v>39</v>
      </c>
      <c r="E811" s="77">
        <v>2008</v>
      </c>
      <c r="F811" s="77" t="s">
        <v>793</v>
      </c>
      <c r="G811" s="77" t="s">
        <v>1633</v>
      </c>
      <c r="H811" s="77" t="s">
        <v>1634</v>
      </c>
      <c r="I811" s="158"/>
      <c r="J811" s="78">
        <v>2201.4934195275891</v>
      </c>
      <c r="K811" s="78">
        <v>62.123105732083893</v>
      </c>
      <c r="L811" s="78">
        <v>250.50530001949599</v>
      </c>
      <c r="M811" s="78">
        <v>1074.0195167930581</v>
      </c>
      <c r="N811" s="78">
        <v>886.01212309125356</v>
      </c>
      <c r="O811" s="78">
        <v>739.97537050054541</v>
      </c>
      <c r="P811" s="78">
        <v>824.72413893957207</v>
      </c>
      <c r="Q811" s="78">
        <v>47.555014829112103</v>
      </c>
      <c r="R811" s="78">
        <v>78.201143324001805</v>
      </c>
      <c r="S811" s="78">
        <v>74.692900980483998</v>
      </c>
      <c r="T811" s="79"/>
      <c r="U811" s="78">
        <v>58654557</v>
      </c>
      <c r="V811" s="78">
        <v>27951</v>
      </c>
      <c r="W811" s="78">
        <v>2858</v>
      </c>
      <c r="X811" s="78">
        <v>257969</v>
      </c>
      <c r="Y811" s="78">
        <v>347669</v>
      </c>
      <c r="Z811" s="78">
        <v>378984</v>
      </c>
      <c r="AA811" s="78">
        <v>161689</v>
      </c>
      <c r="AB811" s="78">
        <v>777080</v>
      </c>
      <c r="AC811" s="78">
        <v>14771120</v>
      </c>
      <c r="AD811" s="78">
        <v>74.692900980484012</v>
      </c>
      <c r="AE811" s="79"/>
      <c r="AF811" s="78"/>
      <c r="AG811" s="78"/>
      <c r="AH811" s="78"/>
      <c r="AI811" s="78"/>
      <c r="AJ811" s="78"/>
      <c r="AK811" s="78"/>
      <c r="AL811" s="78"/>
      <c r="AM811" s="78"/>
      <c r="AN811" s="78"/>
      <c r="AO811" s="78"/>
      <c r="AP811" s="78"/>
      <c r="AQ811" s="79"/>
      <c r="AR811" s="78"/>
      <c r="AS811" s="78"/>
      <c r="AT811" s="78"/>
      <c r="AU811" s="78"/>
      <c r="AV811" s="78"/>
      <c r="AW811" s="78"/>
      <c r="AX811" s="78"/>
      <c r="AY811" s="79"/>
      <c r="AZ811" s="78"/>
      <c r="BA811" s="78"/>
      <c r="BB811" s="78"/>
      <c r="BC811" s="78"/>
      <c r="BD811" s="78"/>
      <c r="BE811" s="78"/>
      <c r="BF811" s="78"/>
      <c r="BG811" s="79"/>
      <c r="BH811" s="78" t="s">
        <v>789</v>
      </c>
      <c r="BI811" s="78" t="s">
        <v>789</v>
      </c>
      <c r="BJ811" s="78" t="s">
        <v>789</v>
      </c>
      <c r="BK811" s="78" t="s">
        <v>789</v>
      </c>
      <c r="BL811" s="78" t="s">
        <v>789</v>
      </c>
      <c r="BM811" s="78" t="s">
        <v>789</v>
      </c>
      <c r="BN811" s="79"/>
      <c r="BO811" s="78" t="s">
        <v>789</v>
      </c>
      <c r="BP811" s="78" t="s">
        <v>789</v>
      </c>
      <c r="BQ811" s="78" t="s">
        <v>789</v>
      </c>
      <c r="BR811" s="78" t="s">
        <v>789</v>
      </c>
      <c r="BS811" s="78" t="s">
        <v>789</v>
      </c>
      <c r="BT811" s="78" t="s">
        <v>789</v>
      </c>
      <c r="BU811"/>
      <c r="BV811" s="77"/>
      <c r="BW811" s="77"/>
      <c r="BX811" s="77"/>
      <c r="BY811" s="77"/>
      <c r="BZ811" s="77"/>
      <c r="CA811" s="77"/>
      <c r="CB811" s="77"/>
      <c r="CC811" s="77"/>
      <c r="CD811" s="77"/>
    </row>
    <row r="812" spans="1:82">
      <c r="A812" s="77" t="s">
        <v>2359</v>
      </c>
      <c r="B812" s="77">
        <v>652</v>
      </c>
      <c r="C812" s="77">
        <v>6</v>
      </c>
      <c r="D812" s="77">
        <v>39</v>
      </c>
      <c r="E812" s="77">
        <v>2009</v>
      </c>
      <c r="F812" s="77" t="s">
        <v>177</v>
      </c>
      <c r="G812" s="77" t="s">
        <v>1633</v>
      </c>
      <c r="H812" s="77" t="s">
        <v>1634</v>
      </c>
      <c r="I812" s="158"/>
      <c r="J812" s="78">
        <v>1993.224169581373</v>
      </c>
      <c r="K812" s="78">
        <v>78.5023493434215</v>
      </c>
      <c r="L812" s="78">
        <v>294.78413440478431</v>
      </c>
      <c r="M812" s="78">
        <v>1159.812223875796</v>
      </c>
      <c r="N812" s="78">
        <v>869.37658673690567</v>
      </c>
      <c r="O812" s="78">
        <v>755.04561562710535</v>
      </c>
      <c r="P812" s="78">
        <v>787.10293867279688</v>
      </c>
      <c r="Q812" s="78">
        <v>45.028937891991902</v>
      </c>
      <c r="R812" s="78">
        <v>75.966979635879085</v>
      </c>
      <c r="S812" s="78">
        <v>79.19745186689002</v>
      </c>
      <c r="T812" s="79"/>
      <c r="U812" s="78">
        <v>49034522</v>
      </c>
      <c r="V812" s="78">
        <v>25269</v>
      </c>
      <c r="W812" s="78">
        <v>5177</v>
      </c>
      <c r="X812" s="78">
        <v>267966</v>
      </c>
      <c r="Y812" s="78">
        <v>349612</v>
      </c>
      <c r="Z812" s="78">
        <v>381694</v>
      </c>
      <c r="AA812" s="78">
        <v>158420</v>
      </c>
      <c r="AB812" s="78">
        <v>772401</v>
      </c>
      <c r="AC812" s="78">
        <v>13998714</v>
      </c>
      <c r="AD812" s="78">
        <v>79.19745186689002</v>
      </c>
      <c r="AE812" s="79"/>
      <c r="AF812" s="78"/>
      <c r="AG812" s="78"/>
      <c r="AH812" s="78"/>
      <c r="AI812" s="78"/>
      <c r="AJ812" s="78"/>
      <c r="AK812" s="78"/>
      <c r="AL812" s="78"/>
      <c r="AM812" s="78"/>
      <c r="AN812" s="78"/>
      <c r="AO812" s="78"/>
      <c r="AP812" s="78"/>
      <c r="AQ812" s="79"/>
      <c r="AR812" s="78"/>
      <c r="AS812" s="78"/>
      <c r="AT812" s="78"/>
      <c r="AU812" s="78"/>
      <c r="AV812" s="78"/>
      <c r="AW812" s="78"/>
      <c r="AX812" s="78"/>
      <c r="AY812" s="79"/>
      <c r="AZ812" s="78"/>
      <c r="BA812" s="78"/>
      <c r="BB812" s="78"/>
      <c r="BC812" s="78"/>
      <c r="BD812" s="78"/>
      <c r="BE812" s="78"/>
      <c r="BF812" s="78"/>
      <c r="BG812" s="79"/>
      <c r="BH812" s="78">
        <v>0</v>
      </c>
      <c r="BI812" s="78">
        <v>25.78</v>
      </c>
      <c r="BJ812" s="78">
        <v>3854.9650000000001</v>
      </c>
      <c r="BK812" s="78">
        <v>0.70499999999999996</v>
      </c>
      <c r="BL812" s="78">
        <v>113.545</v>
      </c>
      <c r="BM812" s="78">
        <v>0</v>
      </c>
      <c r="BN812" s="79"/>
      <c r="BO812" s="78">
        <v>0</v>
      </c>
      <c r="BP812" s="78">
        <v>2</v>
      </c>
      <c r="BQ812" s="78">
        <v>29</v>
      </c>
      <c r="BR812" s="78">
        <v>1</v>
      </c>
      <c r="BS812" s="78">
        <v>19</v>
      </c>
      <c r="BT812" s="78">
        <v>0</v>
      </c>
      <c r="BU812"/>
      <c r="BV812" s="77">
        <v>1747.587</v>
      </c>
      <c r="BW812" s="77">
        <v>93.512</v>
      </c>
      <c r="BX812" s="77">
        <v>1964.2950000000001</v>
      </c>
      <c r="BY812" s="77">
        <v>4.4429999999999996</v>
      </c>
      <c r="BZ812" s="77">
        <v>174.76</v>
      </c>
      <c r="CA812" s="77">
        <v>0</v>
      </c>
      <c r="CB812" s="77">
        <v>0</v>
      </c>
      <c r="CC812" s="77">
        <v>10.398</v>
      </c>
      <c r="CD812" s="77">
        <v>0</v>
      </c>
    </row>
    <row r="813" spans="1:82">
      <c r="A813" s="77" t="s">
        <v>2360</v>
      </c>
      <c r="B813" s="77">
        <v>653</v>
      </c>
      <c r="C813" s="77">
        <v>7</v>
      </c>
      <c r="D813" s="77">
        <v>39</v>
      </c>
      <c r="E813" s="77">
        <v>2010</v>
      </c>
      <c r="F813" s="77" t="s">
        <v>178</v>
      </c>
      <c r="G813" s="77" t="s">
        <v>1633</v>
      </c>
      <c r="H813" s="77" t="s">
        <v>1634</v>
      </c>
      <c r="I813" s="158"/>
      <c r="J813" s="78">
        <v>1748.1418807060741</v>
      </c>
      <c r="K813" s="78">
        <v>64.310513184675344</v>
      </c>
      <c r="L813" s="78">
        <v>262.17328009409943</v>
      </c>
      <c r="M813" s="78">
        <v>1079.2916370347609</v>
      </c>
      <c r="N813" s="78">
        <v>838.89758932520158</v>
      </c>
      <c r="O813" s="78">
        <v>756.50925668488674</v>
      </c>
      <c r="P813" s="78">
        <v>791.17610674193429</v>
      </c>
      <c r="Q813" s="78">
        <v>46.628565509597301</v>
      </c>
      <c r="R813" s="78">
        <v>82.015104039919223</v>
      </c>
      <c r="S813" s="78">
        <v>94.936063077933085</v>
      </c>
      <c r="T813" s="79"/>
      <c r="U813" s="78">
        <v>46751346</v>
      </c>
      <c r="V813" s="78">
        <v>25269</v>
      </c>
      <c r="W813" s="78">
        <v>5177</v>
      </c>
      <c r="X813" s="78">
        <v>267966</v>
      </c>
      <c r="Y813" s="78">
        <v>350151</v>
      </c>
      <c r="Z813" s="78">
        <v>384211</v>
      </c>
      <c r="AA813" s="78">
        <v>155263</v>
      </c>
      <c r="AB813" s="78">
        <v>766426</v>
      </c>
      <c r="AC813" s="78">
        <v>14322180</v>
      </c>
      <c r="AD813" s="78">
        <v>94.936063077933085</v>
      </c>
      <c r="AE813" s="79"/>
      <c r="AF813" s="78"/>
      <c r="AG813" s="78"/>
      <c r="AH813" s="78"/>
      <c r="AI813" s="78"/>
      <c r="AJ813" s="78"/>
      <c r="AK813" s="78"/>
      <c r="AL813" s="78"/>
      <c r="AM813" s="78"/>
      <c r="AN813" s="78"/>
      <c r="AO813" s="78"/>
      <c r="AP813" s="78"/>
      <c r="AQ813" s="79"/>
      <c r="AR813" s="78"/>
      <c r="AS813" s="78"/>
      <c r="AT813" s="78"/>
      <c r="AU813" s="78"/>
      <c r="AV813" s="78"/>
      <c r="AW813" s="78"/>
      <c r="AX813" s="78"/>
      <c r="AY813" s="79"/>
      <c r="AZ813" s="78"/>
      <c r="BA813" s="78"/>
      <c r="BB813" s="78"/>
      <c r="BC813" s="78"/>
      <c r="BD813" s="78"/>
      <c r="BE813" s="78"/>
      <c r="BF813" s="78"/>
      <c r="BG813" s="79"/>
      <c r="BH813" s="78">
        <v>0</v>
      </c>
      <c r="BI813" s="78">
        <v>30.1</v>
      </c>
      <c r="BJ813" s="78">
        <v>3496.674</v>
      </c>
      <c r="BK813" s="78">
        <v>0.73799999999999999</v>
      </c>
      <c r="BL813" s="78">
        <v>82.484999999999999</v>
      </c>
      <c r="BM813" s="78">
        <v>0</v>
      </c>
      <c r="BN813" s="79"/>
      <c r="BO813" s="78">
        <v>0</v>
      </c>
      <c r="BP813" s="78">
        <v>2</v>
      </c>
      <c r="BQ813" s="78">
        <v>29</v>
      </c>
      <c r="BR813" s="78">
        <v>1</v>
      </c>
      <c r="BS813" s="78">
        <v>17</v>
      </c>
      <c r="BT813" s="78">
        <v>0</v>
      </c>
      <c r="BU813"/>
      <c r="BV813" s="77">
        <v>1681.548</v>
      </c>
      <c r="BW813" s="77">
        <v>77.135999999999996</v>
      </c>
      <c r="BX813" s="77">
        <v>1639.0940000000001</v>
      </c>
      <c r="BY813" s="77">
        <v>4.95</v>
      </c>
      <c r="BZ813" s="77">
        <v>171.458</v>
      </c>
      <c r="CA813" s="77">
        <v>0</v>
      </c>
      <c r="CB813" s="77">
        <v>15.678000000000001</v>
      </c>
      <c r="CC813" s="77">
        <v>20.132999999999999</v>
      </c>
      <c r="CD813" s="77">
        <v>0</v>
      </c>
    </row>
    <row r="814" spans="1:82">
      <c r="A814" s="77" t="s">
        <v>2361</v>
      </c>
      <c r="B814" s="77">
        <v>654</v>
      </c>
      <c r="C814" s="77">
        <v>8</v>
      </c>
      <c r="D814" s="77">
        <v>39</v>
      </c>
      <c r="E814" s="77">
        <v>2011</v>
      </c>
      <c r="F814" s="77" t="s">
        <v>179</v>
      </c>
      <c r="G814" s="77" t="s">
        <v>1633</v>
      </c>
      <c r="H814" s="77" t="s">
        <v>1634</v>
      </c>
      <c r="I814" s="158"/>
      <c r="J814" s="78">
        <v>1948.740365173009</v>
      </c>
      <c r="K814" s="78">
        <v>93.655020443424192</v>
      </c>
      <c r="L814" s="78">
        <v>252.43882849541589</v>
      </c>
      <c r="M814" s="78">
        <v>1513.5127161624321</v>
      </c>
      <c r="N814" s="78">
        <v>1140.3423958504859</v>
      </c>
      <c r="O814" s="78">
        <v>747.0509472909597</v>
      </c>
      <c r="P814" s="78">
        <v>756.91114717629193</v>
      </c>
      <c r="Q814" s="78">
        <v>53.312095117393199</v>
      </c>
      <c r="R814" s="78">
        <v>73.564324015374794</v>
      </c>
      <c r="S814" s="78">
        <v>71.24017505839501</v>
      </c>
      <c r="T814" s="79"/>
      <c r="U814" s="78">
        <v>49171138</v>
      </c>
      <c r="V814" s="78">
        <v>25269</v>
      </c>
      <c r="W814" s="78">
        <v>5177</v>
      </c>
      <c r="X814" s="78">
        <v>267966</v>
      </c>
      <c r="Y814" s="78">
        <v>350332</v>
      </c>
      <c r="Z814" s="78">
        <v>387650</v>
      </c>
      <c r="AA814" s="78">
        <v>152959</v>
      </c>
      <c r="AB814" s="78">
        <v>759680</v>
      </c>
      <c r="AC814" s="78">
        <v>12825186</v>
      </c>
      <c r="AD814" s="78">
        <v>71.240175058394982</v>
      </c>
      <c r="AE814" s="79"/>
      <c r="AF814" s="78"/>
      <c r="AG814" s="78"/>
      <c r="AH814" s="78"/>
      <c r="AI814" s="78"/>
      <c r="AJ814" s="78"/>
      <c r="AK814" s="78"/>
      <c r="AL814" s="78"/>
      <c r="AM814" s="78"/>
      <c r="AN814" s="78"/>
      <c r="AO814" s="78"/>
      <c r="AP814" s="78"/>
      <c r="AQ814" s="79"/>
      <c r="AR814" s="78"/>
      <c r="AS814" s="78"/>
      <c r="AT814" s="78"/>
      <c r="AU814" s="78"/>
      <c r="AV814" s="78"/>
      <c r="AW814" s="78"/>
      <c r="AX814" s="78"/>
      <c r="AY814" s="79"/>
      <c r="AZ814" s="78"/>
      <c r="BA814" s="78"/>
      <c r="BB814" s="78"/>
      <c r="BC814" s="78"/>
      <c r="BD814" s="78"/>
      <c r="BE814" s="78"/>
      <c r="BF814" s="78"/>
      <c r="BG814" s="79"/>
      <c r="BH814" s="78">
        <v>0</v>
      </c>
      <c r="BI814" s="78">
        <v>26.471</v>
      </c>
      <c r="BJ814" s="78">
        <v>3492.2469999999998</v>
      </c>
      <c r="BK814" s="78">
        <v>0.53100000000000003</v>
      </c>
      <c r="BL814" s="78">
        <v>101.578</v>
      </c>
      <c r="BM814" s="78">
        <v>0</v>
      </c>
      <c r="BN814" s="79"/>
      <c r="BO814" s="78">
        <v>0</v>
      </c>
      <c r="BP814" s="78">
        <v>2</v>
      </c>
      <c r="BQ814" s="78">
        <v>28</v>
      </c>
      <c r="BR814" s="78">
        <v>1</v>
      </c>
      <c r="BS814" s="78">
        <v>19</v>
      </c>
      <c r="BT814" s="78">
        <v>0</v>
      </c>
      <c r="BU814"/>
      <c r="BV814" s="77">
        <v>1603.0840000000001</v>
      </c>
      <c r="BW814" s="77">
        <v>76.248000000000005</v>
      </c>
      <c r="BX814" s="77">
        <v>1718.95</v>
      </c>
      <c r="BY814" s="77">
        <v>5.3010000000000002</v>
      </c>
      <c r="BZ814" s="77">
        <v>179.63499999999999</v>
      </c>
      <c r="CA814" s="77">
        <v>0</v>
      </c>
      <c r="CB814" s="77">
        <v>18.992000000000001</v>
      </c>
      <c r="CC814" s="77">
        <v>18.617000000000001</v>
      </c>
      <c r="CD814" s="77">
        <v>0</v>
      </c>
    </row>
    <row r="815" spans="1:82">
      <c r="A815" s="77" t="s">
        <v>2362</v>
      </c>
      <c r="B815" s="77">
        <v>655</v>
      </c>
      <c r="C815" s="77">
        <v>9</v>
      </c>
      <c r="D815" s="77">
        <v>39</v>
      </c>
      <c r="E815" s="77">
        <v>2012</v>
      </c>
      <c r="F815" s="77" t="s">
        <v>180</v>
      </c>
      <c r="G815" s="77" t="s">
        <v>1633</v>
      </c>
      <c r="H815" s="77" t="s">
        <v>1634</v>
      </c>
      <c r="I815" s="158"/>
      <c r="J815" s="78">
        <v>2019.644606217257</v>
      </c>
      <c r="K815" s="78">
        <v>113.091239594234</v>
      </c>
      <c r="L815" s="78">
        <v>246.81531023288579</v>
      </c>
      <c r="M815" s="78">
        <v>1545.569225385819</v>
      </c>
      <c r="N815" s="78">
        <v>1415.508798337773</v>
      </c>
      <c r="O815" s="78">
        <v>750.32485374953671</v>
      </c>
      <c r="P815" s="78">
        <v>747.33782550329784</v>
      </c>
      <c r="Q815" s="78">
        <v>57.641474565224001</v>
      </c>
      <c r="R815" s="78">
        <v>67.896826429179811</v>
      </c>
      <c r="S815" s="78">
        <v>86.957084490988791</v>
      </c>
      <c r="T815" s="79"/>
      <c r="U815" s="78">
        <v>49396895</v>
      </c>
      <c r="V815" s="78">
        <v>25269</v>
      </c>
      <c r="W815" s="78">
        <v>5177</v>
      </c>
      <c r="X815" s="78">
        <v>267966</v>
      </c>
      <c r="Y815" s="78">
        <v>351945</v>
      </c>
      <c r="Z815" s="78">
        <v>392437</v>
      </c>
      <c r="AA815" s="78">
        <v>150170</v>
      </c>
      <c r="AB815" s="78">
        <v>755994</v>
      </c>
      <c r="AC815" s="78">
        <v>11530525</v>
      </c>
      <c r="AD815" s="78">
        <v>86.957084490988805</v>
      </c>
      <c r="AE815" s="79"/>
      <c r="AF815" s="78"/>
      <c r="AG815" s="78"/>
      <c r="AH815" s="78"/>
      <c r="AI815" s="78"/>
      <c r="AJ815" s="78"/>
      <c r="AK815" s="78"/>
      <c r="AL815" s="78"/>
      <c r="AM815" s="78"/>
      <c r="AN815" s="78"/>
      <c r="AO815" s="78"/>
      <c r="AP815" s="78"/>
      <c r="AQ815" s="79"/>
      <c r="AR815" s="78"/>
      <c r="AS815" s="78"/>
      <c r="AT815" s="78"/>
      <c r="AU815" s="78"/>
      <c r="AV815" s="78"/>
      <c r="AW815" s="78"/>
      <c r="AX815" s="78"/>
      <c r="AY815" s="79"/>
      <c r="AZ815" s="78"/>
      <c r="BA815" s="78"/>
      <c r="BB815" s="78"/>
      <c r="BC815" s="78"/>
      <c r="BD815" s="78"/>
      <c r="BE815" s="78"/>
      <c r="BF815" s="78"/>
      <c r="BG815" s="79"/>
      <c r="BH815" s="78">
        <v>0</v>
      </c>
      <c r="BI815" s="78">
        <v>35.215000000000003</v>
      </c>
      <c r="BJ815" s="78">
        <v>3622.5329999999999</v>
      </c>
      <c r="BK815" s="78">
        <v>1.149</v>
      </c>
      <c r="BL815" s="78">
        <v>106.499</v>
      </c>
      <c r="BM815" s="78">
        <v>0</v>
      </c>
      <c r="BN815" s="79"/>
      <c r="BO815" s="78">
        <v>0</v>
      </c>
      <c r="BP815" s="78">
        <v>2</v>
      </c>
      <c r="BQ815" s="78">
        <v>28</v>
      </c>
      <c r="BR815" s="78">
        <v>1</v>
      </c>
      <c r="BS815" s="78">
        <v>18</v>
      </c>
      <c r="BT815" s="78">
        <v>0</v>
      </c>
      <c r="BU815"/>
      <c r="BV815" s="77">
        <v>1713.4059999999999</v>
      </c>
      <c r="BW815" s="77">
        <v>59.798999999999999</v>
      </c>
      <c r="BX815" s="77">
        <v>1791.75</v>
      </c>
      <c r="BY815" s="77">
        <v>5.2830000000000004</v>
      </c>
      <c r="BZ815" s="77">
        <v>179.65100000000001</v>
      </c>
      <c r="CA815" s="77">
        <v>0</v>
      </c>
      <c r="CB815" s="77">
        <v>10.654</v>
      </c>
      <c r="CC815" s="77">
        <v>4.8529999999999998</v>
      </c>
      <c r="CD815" s="77">
        <v>0</v>
      </c>
    </row>
    <row r="816" spans="1:82">
      <c r="A816" s="77" t="s">
        <v>2363</v>
      </c>
      <c r="B816" s="77">
        <v>656</v>
      </c>
      <c r="C816" s="77">
        <v>10</v>
      </c>
      <c r="D816" s="77">
        <v>39</v>
      </c>
      <c r="E816" s="77">
        <v>2013</v>
      </c>
      <c r="F816" s="77" t="s">
        <v>181</v>
      </c>
      <c r="G816" s="77" t="s">
        <v>1633</v>
      </c>
      <c r="H816" s="77" t="s">
        <v>1634</v>
      </c>
      <c r="I816" s="158"/>
      <c r="J816" s="78">
        <v>2008.7136380999791</v>
      </c>
      <c r="K816" s="78">
        <v>113.916913973448</v>
      </c>
      <c r="L816" s="78">
        <v>254.24297507251401</v>
      </c>
      <c r="M816" s="78">
        <v>1601.9439814173199</v>
      </c>
      <c r="N816" s="78">
        <v>1452.2412255752649</v>
      </c>
      <c r="O816" s="78">
        <v>727.77881232912137</v>
      </c>
      <c r="P816" s="78">
        <v>740.02320181994889</v>
      </c>
      <c r="Q816" s="78">
        <v>58.346862519487502</v>
      </c>
      <c r="R816" s="78">
        <v>74.390766561982616</v>
      </c>
      <c r="S816" s="78">
        <v>86.649885615155597</v>
      </c>
      <c r="T816" s="79"/>
      <c r="U816" s="78">
        <v>52117119</v>
      </c>
      <c r="V816" s="78">
        <v>25269</v>
      </c>
      <c r="W816" s="78">
        <v>5177</v>
      </c>
      <c r="X816" s="78">
        <v>267966</v>
      </c>
      <c r="Y816" s="78">
        <v>353246</v>
      </c>
      <c r="Z816" s="78">
        <v>397640</v>
      </c>
      <c r="AA816" s="78">
        <v>148142</v>
      </c>
      <c r="AB816" s="78">
        <v>754275</v>
      </c>
      <c r="AC816" s="78">
        <v>12331892</v>
      </c>
      <c r="AD816" s="78">
        <v>86.649885615155611</v>
      </c>
      <c r="AE816" s="79"/>
      <c r="AF816" s="78"/>
      <c r="AG816" s="78"/>
      <c r="AH816" s="78"/>
      <c r="AI816" s="78"/>
      <c r="AJ816" s="78"/>
      <c r="AK816" s="78"/>
      <c r="AL816" s="78"/>
      <c r="AM816" s="78"/>
      <c r="AN816" s="78"/>
      <c r="AO816" s="78"/>
      <c r="AP816" s="78"/>
      <c r="AQ816" s="79"/>
      <c r="AR816" s="78"/>
      <c r="AS816" s="78"/>
      <c r="AT816" s="78"/>
      <c r="AU816" s="78"/>
      <c r="AV816" s="78"/>
      <c r="AW816" s="78"/>
      <c r="AX816" s="78"/>
      <c r="AY816" s="79"/>
      <c r="AZ816" s="78"/>
      <c r="BA816" s="78"/>
      <c r="BB816" s="78"/>
      <c r="BC816" s="78"/>
      <c r="BD816" s="78"/>
      <c r="BE816" s="78"/>
      <c r="BF816" s="78"/>
      <c r="BG816" s="79"/>
      <c r="BH816" s="78">
        <v>0</v>
      </c>
      <c r="BI816" s="78">
        <v>43.006999999999998</v>
      </c>
      <c r="BJ816" s="78">
        <v>3802.038</v>
      </c>
      <c r="BK816" s="78">
        <v>5.3129999999999997</v>
      </c>
      <c r="BL816" s="78">
        <v>141.28899999999999</v>
      </c>
      <c r="BM816" s="78">
        <v>0</v>
      </c>
      <c r="BN816" s="79"/>
      <c r="BO816" s="78">
        <v>0</v>
      </c>
      <c r="BP816" s="78">
        <v>2</v>
      </c>
      <c r="BQ816" s="78">
        <v>29</v>
      </c>
      <c r="BR816" s="78">
        <v>2</v>
      </c>
      <c r="BS816" s="78">
        <v>20</v>
      </c>
      <c r="BT816" s="78">
        <v>0</v>
      </c>
      <c r="BU816"/>
      <c r="BV816" s="77">
        <v>1916.2170000000001</v>
      </c>
      <c r="BW816" s="77">
        <v>46.204000000000001</v>
      </c>
      <c r="BX816" s="77">
        <v>1843.81</v>
      </c>
      <c r="BY816" s="77">
        <v>5.3719999999999999</v>
      </c>
      <c r="BZ816" s="77">
        <v>175.05199999999999</v>
      </c>
      <c r="CA816" s="77">
        <v>0</v>
      </c>
      <c r="CB816" s="77">
        <v>4.992</v>
      </c>
      <c r="CC816" s="77">
        <v>0</v>
      </c>
      <c r="CD816" s="77">
        <v>0</v>
      </c>
    </row>
    <row r="817" spans="1:82">
      <c r="A817" s="77" t="s">
        <v>2364</v>
      </c>
      <c r="B817" s="77">
        <v>657</v>
      </c>
      <c r="C817" s="77">
        <v>11</v>
      </c>
      <c r="D817" s="77">
        <v>39</v>
      </c>
      <c r="E817" s="77">
        <v>2014</v>
      </c>
      <c r="F817" s="77" t="s">
        <v>182</v>
      </c>
      <c r="G817" s="77" t="s">
        <v>1633</v>
      </c>
      <c r="H817" s="77" t="s">
        <v>1634</v>
      </c>
      <c r="I817" s="158"/>
      <c r="J817" s="78">
        <v>1877.715398714525</v>
      </c>
      <c r="K817" s="78">
        <v>89.59712981124899</v>
      </c>
      <c r="L817" s="78">
        <v>264.76835983685129</v>
      </c>
      <c r="M817" s="78">
        <v>1553.287054424658</v>
      </c>
      <c r="N817" s="78">
        <v>1446.6799668482231</v>
      </c>
      <c r="O817" s="78">
        <v>697.2474300526269</v>
      </c>
      <c r="P817" s="78">
        <v>734.14843634250678</v>
      </c>
      <c r="Q817" s="78">
        <v>55.449462099704597</v>
      </c>
      <c r="R817" s="78">
        <v>73.759176209937152</v>
      </c>
      <c r="S817" s="78">
        <v>84.033673842972021</v>
      </c>
      <c r="T817" s="79"/>
      <c r="U817" s="78">
        <v>52526707</v>
      </c>
      <c r="V817" s="78">
        <v>22586</v>
      </c>
      <c r="W817" s="78">
        <v>4937</v>
      </c>
      <c r="X817" s="78">
        <v>265294</v>
      </c>
      <c r="Y817" s="78">
        <v>352813</v>
      </c>
      <c r="Z817" s="78">
        <v>401234</v>
      </c>
      <c r="AA817" s="78">
        <v>146206</v>
      </c>
      <c r="AB817" s="78">
        <v>747122</v>
      </c>
      <c r="AC817" s="78">
        <v>12265639</v>
      </c>
      <c r="AD817" s="78">
        <v>84.033673842972021</v>
      </c>
      <c r="AE817" s="79"/>
      <c r="AF817" s="78"/>
      <c r="AG817" s="78"/>
      <c r="AH817" s="78"/>
      <c r="AI817" s="78"/>
      <c r="AJ817" s="78"/>
      <c r="AK817" s="78"/>
      <c r="AL817" s="78"/>
      <c r="AM817" s="78"/>
      <c r="AN817" s="78"/>
      <c r="AO817" s="78"/>
      <c r="AP817" s="78"/>
      <c r="AQ817" s="79"/>
      <c r="AR817" s="78">
        <v>14052</v>
      </c>
      <c r="AS817" s="78">
        <v>2346</v>
      </c>
      <c r="AT817" s="78">
        <v>6</v>
      </c>
      <c r="AU817" s="78">
        <v>3</v>
      </c>
      <c r="AV817" s="78">
        <v>0</v>
      </c>
      <c r="AW817" s="78">
        <v>7</v>
      </c>
      <c r="AX817" s="78"/>
      <c r="AY817" s="79"/>
      <c r="AZ817" s="78">
        <v>62420.014999999999</v>
      </c>
      <c r="BA817" s="78">
        <v>136709.76500000001</v>
      </c>
      <c r="BB817" s="78">
        <v>36150</v>
      </c>
      <c r="BC817" s="78">
        <v>503</v>
      </c>
      <c r="BD817" s="78">
        <v>0</v>
      </c>
      <c r="BE817" s="78">
        <v>46378.8</v>
      </c>
      <c r="BF817" s="78"/>
      <c r="BG817" s="79"/>
      <c r="BH817" s="78">
        <v>0</v>
      </c>
      <c r="BI817" s="78">
        <v>44.366</v>
      </c>
      <c r="BJ817" s="78">
        <v>3662.4209999999998</v>
      </c>
      <c r="BK817" s="78">
        <v>4.2670000000000003</v>
      </c>
      <c r="BL817" s="78">
        <v>156.41</v>
      </c>
      <c r="BM817" s="78">
        <v>0</v>
      </c>
      <c r="BN817" s="79"/>
      <c r="BO817" s="78">
        <v>0</v>
      </c>
      <c r="BP817" s="78">
        <v>2</v>
      </c>
      <c r="BQ817" s="78">
        <v>30</v>
      </c>
      <c r="BR817" s="78">
        <v>2</v>
      </c>
      <c r="BS817" s="78">
        <v>19</v>
      </c>
      <c r="BT817" s="78">
        <v>0</v>
      </c>
      <c r="BU817"/>
      <c r="BV817" s="77">
        <v>1818.0830000000001</v>
      </c>
      <c r="BW817" s="77">
        <v>38.82</v>
      </c>
      <c r="BX817" s="77">
        <v>1820.1959999999999</v>
      </c>
      <c r="BY817" s="77">
        <v>5.4710000000000001</v>
      </c>
      <c r="BZ817" s="77">
        <v>179.67099999999999</v>
      </c>
      <c r="CA817" s="77">
        <v>0</v>
      </c>
      <c r="CB817" s="77">
        <v>5.2229999999999999</v>
      </c>
      <c r="CC817" s="77">
        <v>0</v>
      </c>
      <c r="CD817" s="77">
        <v>0</v>
      </c>
    </row>
    <row r="818" spans="1:82">
      <c r="A818" s="77" t="s">
        <v>2365</v>
      </c>
      <c r="B818" s="77">
        <v>658</v>
      </c>
      <c r="C818" s="77">
        <v>12</v>
      </c>
      <c r="D818" s="77">
        <v>39</v>
      </c>
      <c r="E818" s="77">
        <v>2015</v>
      </c>
      <c r="F818" s="77" t="s">
        <v>183</v>
      </c>
      <c r="G818" s="77" t="s">
        <v>1633</v>
      </c>
      <c r="H818" s="77" t="s">
        <v>1634</v>
      </c>
      <c r="I818" s="158"/>
      <c r="J818" s="78">
        <v>1923.3080476207899</v>
      </c>
      <c r="K818" s="78">
        <v>99.464929135729307</v>
      </c>
      <c r="L818" s="78">
        <v>315.50798939592948</v>
      </c>
      <c r="M818" s="78">
        <v>1485.243586237026</v>
      </c>
      <c r="N818" s="78">
        <v>1222.8721980550649</v>
      </c>
      <c r="O818" s="78">
        <v>693.880014976089</v>
      </c>
      <c r="P818" s="78">
        <v>724.89897713695552</v>
      </c>
      <c r="Q818" s="78">
        <v>53.768294087564499</v>
      </c>
      <c r="R818" s="78">
        <v>67.987150257058715</v>
      </c>
      <c r="S818" s="78">
        <v>85.920238370561606</v>
      </c>
      <c r="T818" s="79"/>
      <c r="U818" s="78">
        <v>55544729</v>
      </c>
      <c r="V818" s="78">
        <v>22586</v>
      </c>
      <c r="W818" s="78">
        <v>4937</v>
      </c>
      <c r="X818" s="78">
        <v>265294</v>
      </c>
      <c r="Y818" s="78">
        <v>352809</v>
      </c>
      <c r="Z818" s="78">
        <v>403139</v>
      </c>
      <c r="AA818" s="78">
        <v>144250</v>
      </c>
      <c r="AB818" s="78">
        <v>740059</v>
      </c>
      <c r="AC818" s="78">
        <v>11621294</v>
      </c>
      <c r="AD818" s="78">
        <v>85.92023837056162</v>
      </c>
      <c r="AE818" s="79"/>
      <c r="AF818" s="78">
        <v>630732627.74242032</v>
      </c>
      <c r="AG818" s="78">
        <v>78965819.719610557</v>
      </c>
      <c r="AH818" s="78">
        <v>38671789.721468329</v>
      </c>
      <c r="AI818" s="78">
        <v>1647653279.9109981</v>
      </c>
      <c r="AJ818" s="78">
        <v>1736828730.3858781</v>
      </c>
      <c r="AK818" s="78"/>
      <c r="AL818" s="78"/>
      <c r="AM818" s="78">
        <v>101421981.5192548</v>
      </c>
      <c r="AN818" s="78"/>
      <c r="AO818" s="78"/>
      <c r="AP818" s="78">
        <v>4234274228.99963</v>
      </c>
      <c r="AQ818" s="79"/>
      <c r="AR818" s="78">
        <v>15072</v>
      </c>
      <c r="AS818" s="78">
        <v>3134</v>
      </c>
      <c r="AT818" s="78">
        <v>6</v>
      </c>
      <c r="AU818" s="78">
        <v>4</v>
      </c>
      <c r="AV818" s="78">
        <v>0</v>
      </c>
      <c r="AW818" s="78">
        <v>7</v>
      </c>
      <c r="AX818" s="78"/>
      <c r="AY818" s="79"/>
      <c r="AZ818" s="78">
        <v>67919.754000000015</v>
      </c>
      <c r="BA818" s="78">
        <v>208191.16099999999</v>
      </c>
      <c r="BB818" s="78">
        <v>36150</v>
      </c>
      <c r="BC818" s="78">
        <v>648</v>
      </c>
      <c r="BD818" s="78">
        <v>0</v>
      </c>
      <c r="BE818" s="78">
        <v>46378.8</v>
      </c>
      <c r="BF818" s="78"/>
      <c r="BG818" s="79"/>
      <c r="BH818" s="78">
        <v>0</v>
      </c>
      <c r="BI818" s="78">
        <v>43.055999999999997</v>
      </c>
      <c r="BJ818" s="78">
        <v>3608.4250000000002</v>
      </c>
      <c r="BK818" s="78">
        <v>18.879000000000001</v>
      </c>
      <c r="BL818" s="78">
        <v>162.60399999999998</v>
      </c>
      <c r="BM818" s="78">
        <v>0</v>
      </c>
      <c r="BN818" s="79"/>
      <c r="BO818" s="78">
        <v>0</v>
      </c>
      <c r="BP818" s="78">
        <v>2</v>
      </c>
      <c r="BQ818" s="78">
        <v>29</v>
      </c>
      <c r="BR818" s="78">
        <v>3</v>
      </c>
      <c r="BS818" s="78">
        <v>20</v>
      </c>
      <c r="BT818" s="78">
        <v>0</v>
      </c>
      <c r="BU818"/>
      <c r="BV818" s="77">
        <v>1810.521</v>
      </c>
      <c r="BW818" s="77">
        <v>39.68</v>
      </c>
      <c r="BX818" s="77">
        <v>1781.3979999999999</v>
      </c>
      <c r="BY818" s="77">
        <v>5.516</v>
      </c>
      <c r="BZ818" s="77">
        <v>192.72200000000001</v>
      </c>
      <c r="CA818" s="77">
        <v>0</v>
      </c>
      <c r="CB818" s="77">
        <v>3.1269999999999998</v>
      </c>
      <c r="CC818" s="77">
        <v>0</v>
      </c>
      <c r="CD818" s="77">
        <v>0</v>
      </c>
    </row>
    <row r="819" spans="1:82">
      <c r="A819" s="77" t="s">
        <v>2366</v>
      </c>
      <c r="B819" s="77">
        <v>659</v>
      </c>
      <c r="C819" s="77">
        <v>13</v>
      </c>
      <c r="D819" s="77">
        <v>39</v>
      </c>
      <c r="E819" s="77">
        <v>2016</v>
      </c>
      <c r="F819" s="77" t="s">
        <v>156</v>
      </c>
      <c r="G819" s="77" t="s">
        <v>1633</v>
      </c>
      <c r="H819" s="77" t="s">
        <v>1634</v>
      </c>
      <c r="I819" s="158"/>
      <c r="J819" s="78">
        <v>1858.5353099136798</v>
      </c>
      <c r="K819" s="78">
        <v>85.525053814639236</v>
      </c>
      <c r="L819" s="78">
        <v>302.7843329887782</v>
      </c>
      <c r="M819" s="78">
        <v>1080.8829348802958</v>
      </c>
      <c r="N819" s="78">
        <v>903.3068775365914</v>
      </c>
      <c r="O819" s="78">
        <v>690.49356069915882</v>
      </c>
      <c r="P819" s="78">
        <v>700.37990807291851</v>
      </c>
      <c r="Q819" s="78">
        <v>51.740432522056487</v>
      </c>
      <c r="R819" s="78">
        <v>66.225418775168606</v>
      </c>
      <c r="S819" s="78">
        <v>86.640970365886403</v>
      </c>
      <c r="T819" s="79"/>
      <c r="U819" s="78">
        <v>56660562</v>
      </c>
      <c r="V819" s="78">
        <v>22586</v>
      </c>
      <c r="W819" s="78">
        <v>4937</v>
      </c>
      <c r="X819" s="78">
        <v>265294</v>
      </c>
      <c r="Y819" s="78">
        <v>352694</v>
      </c>
      <c r="Z819" s="78">
        <v>406103</v>
      </c>
      <c r="AA819" s="78">
        <v>144149</v>
      </c>
      <c r="AB819" s="78">
        <v>732535</v>
      </c>
      <c r="AC819" s="78">
        <v>11310649.638210449</v>
      </c>
      <c r="AD819" s="78">
        <v>86.640970365886403</v>
      </c>
      <c r="AE819" s="79"/>
      <c r="AF819" s="78">
        <v>675329232.84031701</v>
      </c>
      <c r="AG819" s="78">
        <v>77679855.773311377</v>
      </c>
      <c r="AH819" s="78">
        <v>33350148.931445841</v>
      </c>
      <c r="AI819" s="78">
        <v>1554744164.5945649</v>
      </c>
      <c r="AJ819" s="78">
        <v>1607755622.602268</v>
      </c>
      <c r="AK819" s="78"/>
      <c r="AL819" s="78"/>
      <c r="AM819" s="78">
        <v>100468842.72056679</v>
      </c>
      <c r="AN819" s="78"/>
      <c r="AO819" s="78"/>
      <c r="AP819" s="78">
        <v>4049327867.4624739</v>
      </c>
      <c r="AQ819" s="79"/>
      <c r="AR819" s="78">
        <v>16010</v>
      </c>
      <c r="AS819" s="78">
        <v>3552</v>
      </c>
      <c r="AT819" s="78">
        <v>5</v>
      </c>
      <c r="AU819" s="78">
        <v>5</v>
      </c>
      <c r="AV819" s="78">
        <v>0</v>
      </c>
      <c r="AW819" s="78">
        <v>7</v>
      </c>
      <c r="AX819" s="78"/>
      <c r="AY819" s="79"/>
      <c r="AZ819" s="78">
        <v>72912.545999999988</v>
      </c>
      <c r="BA819" s="78">
        <v>265454.46100000013</v>
      </c>
      <c r="BB819" s="78">
        <v>35900</v>
      </c>
      <c r="BC819" s="78">
        <v>738</v>
      </c>
      <c r="BD819" s="78">
        <v>0</v>
      </c>
      <c r="BE819" s="78">
        <v>46378.8</v>
      </c>
      <c r="BF819" s="78"/>
      <c r="BG819" s="79"/>
      <c r="BH819" s="78">
        <v>0</v>
      </c>
      <c r="BI819" s="78">
        <v>40.904000000000003</v>
      </c>
      <c r="BJ819" s="78">
        <v>3580.6559999999999</v>
      </c>
      <c r="BK819" s="78">
        <v>107.845</v>
      </c>
      <c r="BL819" s="78">
        <v>123.812</v>
      </c>
      <c r="BM819" s="78">
        <v>0</v>
      </c>
      <c r="BN819" s="79"/>
      <c r="BO819" s="78">
        <v>0</v>
      </c>
      <c r="BP819" s="78">
        <v>2</v>
      </c>
      <c r="BQ819" s="78">
        <v>32</v>
      </c>
      <c r="BR819" s="78">
        <v>3</v>
      </c>
      <c r="BS819" s="78">
        <v>18</v>
      </c>
      <c r="BT819" s="78">
        <v>0</v>
      </c>
      <c r="BU819"/>
      <c r="BV819" s="77">
        <v>1871.7729999999999</v>
      </c>
      <c r="BW819" s="77">
        <v>42.904000000000003</v>
      </c>
      <c r="BX819" s="77">
        <v>1738.777</v>
      </c>
      <c r="BY819" s="77">
        <v>5.5720000000000001</v>
      </c>
      <c r="BZ819" s="77">
        <v>194.191</v>
      </c>
      <c r="CA819" s="77">
        <v>0</v>
      </c>
      <c r="CB819" s="77">
        <v>0</v>
      </c>
      <c r="CC819" s="77">
        <v>0</v>
      </c>
      <c r="CD819" s="77">
        <v>0</v>
      </c>
    </row>
    <row r="820" spans="1:82">
      <c r="A820" s="77" t="s">
        <v>2367</v>
      </c>
      <c r="B820" s="77">
        <v>660</v>
      </c>
      <c r="C820" s="77">
        <v>14</v>
      </c>
      <c r="D820" s="77">
        <v>39</v>
      </c>
      <c r="E820" s="77">
        <v>2017</v>
      </c>
      <c r="F820" s="77" t="s">
        <v>157</v>
      </c>
      <c r="G820" s="77" t="s">
        <v>1633</v>
      </c>
      <c r="H820" s="77" t="s">
        <v>1634</v>
      </c>
      <c r="I820" s="158"/>
      <c r="J820" s="78">
        <v>1846.0123004170689</v>
      </c>
      <c r="K820" s="78">
        <v>89.282318252113058</v>
      </c>
      <c r="L820" s="78">
        <v>287.41561496119488</v>
      </c>
      <c r="M820" s="78">
        <v>1029.9278704462915</v>
      </c>
      <c r="N820" s="78">
        <v>1102.9051870612086</v>
      </c>
      <c r="O820" s="78">
        <v>683.2187207275166</v>
      </c>
      <c r="P820" s="78">
        <v>689.58967758798008</v>
      </c>
      <c r="Q820" s="78">
        <v>49.539228262176898</v>
      </c>
      <c r="R820" s="78">
        <v>76.402229045103994</v>
      </c>
      <c r="S820" s="78">
        <v>84.083457481930353</v>
      </c>
      <c r="T820" s="79"/>
      <c r="U820" s="78">
        <v>58028051</v>
      </c>
      <c r="V820" s="78">
        <v>22586</v>
      </c>
      <c r="W820" s="78">
        <v>4937</v>
      </c>
      <c r="X820" s="78">
        <v>265294</v>
      </c>
      <c r="Y820" s="78">
        <v>352538</v>
      </c>
      <c r="Z820" s="78">
        <v>408490</v>
      </c>
      <c r="AA820" s="78">
        <v>142833</v>
      </c>
      <c r="AB820" s="78">
        <v>725289</v>
      </c>
      <c r="AC820" s="78">
        <v>13307663</v>
      </c>
      <c r="AD820" s="78">
        <v>84.083457481930353</v>
      </c>
      <c r="AE820" s="79"/>
      <c r="AF820" s="78">
        <v>690131276.21531689</v>
      </c>
      <c r="AG820" s="78">
        <v>79284001.494531646</v>
      </c>
      <c r="AH820" s="78">
        <v>41063121.484370001</v>
      </c>
      <c r="AI820" s="78">
        <v>1520611156.7001951</v>
      </c>
      <c r="AJ820" s="78">
        <v>1728430595.942162</v>
      </c>
      <c r="AK820" s="78"/>
      <c r="AL820" s="78"/>
      <c r="AM820" s="78">
        <v>99630688.606134802</v>
      </c>
      <c r="AN820" s="78"/>
      <c r="AO820" s="78"/>
      <c r="AP820" s="78">
        <v>4159150840.4427104</v>
      </c>
      <c r="AQ820" s="79"/>
      <c r="AR820" s="78">
        <v>16775</v>
      </c>
      <c r="AS820" s="78">
        <v>3826</v>
      </c>
      <c r="AT820" s="78">
        <v>10</v>
      </c>
      <c r="AU820" s="78">
        <v>5</v>
      </c>
      <c r="AV820" s="78">
        <v>0</v>
      </c>
      <c r="AW820" s="78">
        <v>7</v>
      </c>
      <c r="AX820" s="78"/>
      <c r="AY820" s="79"/>
      <c r="AZ820" s="78">
        <v>76927.380999999994</v>
      </c>
      <c r="BA820" s="78">
        <v>290768.18099999998</v>
      </c>
      <c r="BB820" s="78">
        <v>68979.199999999997</v>
      </c>
      <c r="BC820" s="78">
        <v>738</v>
      </c>
      <c r="BD820" s="78">
        <v>0</v>
      </c>
      <c r="BE820" s="78">
        <v>46378.8</v>
      </c>
      <c r="BF820" s="78"/>
      <c r="BG820" s="79"/>
      <c r="BH820" s="78">
        <v>0</v>
      </c>
      <c r="BI820" s="78">
        <v>35.442999999999998</v>
      </c>
      <c r="BJ820" s="78">
        <v>3700.192</v>
      </c>
      <c r="BK820" s="78">
        <v>109.64100000000001</v>
      </c>
      <c r="BL820" s="78">
        <v>134.41499999999999</v>
      </c>
      <c r="BM820" s="78">
        <v>0</v>
      </c>
      <c r="BN820" s="79"/>
      <c r="BO820" s="78">
        <v>0</v>
      </c>
      <c r="BP820" s="78">
        <v>2</v>
      </c>
      <c r="BQ820" s="78">
        <v>32</v>
      </c>
      <c r="BR820" s="78">
        <v>3</v>
      </c>
      <c r="BS820" s="78">
        <v>19</v>
      </c>
      <c r="BT820" s="78">
        <v>0</v>
      </c>
      <c r="BU820"/>
      <c r="BV820" s="77">
        <v>1839.4110000000001</v>
      </c>
      <c r="BW820" s="77">
        <v>52.47</v>
      </c>
      <c r="BX820" s="77">
        <v>1885.875</v>
      </c>
      <c r="BY820" s="77">
        <v>5.7939999999999996</v>
      </c>
      <c r="BZ820" s="77">
        <v>192.48400000000001</v>
      </c>
      <c r="CA820" s="77">
        <v>0</v>
      </c>
      <c r="CB820" s="77">
        <v>3.657</v>
      </c>
      <c r="CC820" s="77">
        <v>0</v>
      </c>
      <c r="CD820" s="77">
        <v>0</v>
      </c>
    </row>
    <row r="821" spans="1:82">
      <c r="A821" s="77" t="s">
        <v>2368</v>
      </c>
      <c r="B821" s="77">
        <v>661</v>
      </c>
      <c r="C821" s="77">
        <v>15</v>
      </c>
      <c r="D821" s="77">
        <v>39</v>
      </c>
      <c r="E821" s="77">
        <v>2018</v>
      </c>
      <c r="F821" s="77" t="s">
        <v>184</v>
      </c>
      <c r="G821" s="77" t="s">
        <v>1633</v>
      </c>
      <c r="H821" s="77" t="s">
        <v>1634</v>
      </c>
      <c r="I821" s="158"/>
      <c r="J821" s="78">
        <v>1862.9837269973198</v>
      </c>
      <c r="K821" s="78">
        <v>89.606564163754001</v>
      </c>
      <c r="L821" s="78">
        <v>256.42867216948116</v>
      </c>
      <c r="M821" s="78">
        <v>991.50479215312077</v>
      </c>
      <c r="N821" s="78">
        <v>841.94811556322486</v>
      </c>
      <c r="O821" s="78">
        <v>672.00888542409803</v>
      </c>
      <c r="P821" s="78">
        <v>679.07350598974392</v>
      </c>
      <c r="Q821" s="78">
        <v>45.474480333625301</v>
      </c>
      <c r="R821" s="78">
        <v>70.607782183894059</v>
      </c>
      <c r="S821" s="78">
        <v>76.244169211689211</v>
      </c>
      <c r="T821" s="79"/>
      <c r="U821" s="78">
        <v>59359921</v>
      </c>
      <c r="V821" s="78">
        <v>22586</v>
      </c>
      <c r="W821" s="78">
        <v>4937</v>
      </c>
      <c r="X821" s="78">
        <v>265294</v>
      </c>
      <c r="Y821" s="78">
        <v>352247</v>
      </c>
      <c r="Z821" s="78">
        <v>409481</v>
      </c>
      <c r="AA821" s="78">
        <v>142069</v>
      </c>
      <c r="AB821" s="78">
        <v>717480</v>
      </c>
      <c r="AC821" s="78">
        <v>12250193</v>
      </c>
      <c r="AD821" s="78">
        <v>76.244169211689211</v>
      </c>
      <c r="AE821" s="79"/>
      <c r="AF821" s="78">
        <v>700269750.91164541</v>
      </c>
      <c r="AG821" s="78">
        <v>80298946.091839433</v>
      </c>
      <c r="AH821" s="78">
        <v>37159617.118596107</v>
      </c>
      <c r="AI821" s="78">
        <v>1434845424.7905121</v>
      </c>
      <c r="AJ821" s="78">
        <v>1415144519.1620131</v>
      </c>
      <c r="AK821" s="78"/>
      <c r="AL821" s="78"/>
      <c r="AM821" s="78">
        <v>98761918.91339381</v>
      </c>
      <c r="AN821" s="78"/>
      <c r="AO821" s="78"/>
      <c r="AP821" s="78">
        <v>3766480176.9879999</v>
      </c>
      <c r="AQ821" s="79"/>
      <c r="AR821" s="78">
        <v>17666</v>
      </c>
      <c r="AS821" s="78">
        <v>4088</v>
      </c>
      <c r="AT821" s="78">
        <v>24</v>
      </c>
      <c r="AU821" s="78">
        <v>5</v>
      </c>
      <c r="AV821" s="78">
        <v>0</v>
      </c>
      <c r="AW821" s="78">
        <v>8</v>
      </c>
      <c r="AX821" s="78"/>
      <c r="AY821" s="79"/>
      <c r="AZ821" s="78">
        <v>81737.31900000028</v>
      </c>
      <c r="BA821" s="78">
        <v>314106.88099999999</v>
      </c>
      <c r="BB821" s="78">
        <v>69256</v>
      </c>
      <c r="BC821" s="78">
        <v>738</v>
      </c>
      <c r="BD821" s="78">
        <v>0</v>
      </c>
      <c r="BE821" s="78">
        <v>73334.22</v>
      </c>
      <c r="BF821" s="78"/>
      <c r="BG821" s="79"/>
      <c r="BH821" s="78">
        <v>0</v>
      </c>
      <c r="BI821" s="78">
        <v>38.378</v>
      </c>
      <c r="BJ821" s="78">
        <v>3617.3029999999999</v>
      </c>
      <c r="BK821" s="78">
        <v>73.183999999999997</v>
      </c>
      <c r="BL821" s="78">
        <v>119.077</v>
      </c>
      <c r="BM821" s="78">
        <v>0</v>
      </c>
      <c r="BN821" s="79"/>
      <c r="BO821" s="78">
        <v>0</v>
      </c>
      <c r="BP821" s="78">
        <v>2</v>
      </c>
      <c r="BQ821" s="78">
        <v>30</v>
      </c>
      <c r="BR821" s="78">
        <v>2</v>
      </c>
      <c r="BS821" s="78">
        <v>17</v>
      </c>
      <c r="BT821" s="78">
        <v>0</v>
      </c>
      <c r="BU821"/>
      <c r="BV821" s="77">
        <v>1760.1759999999999</v>
      </c>
      <c r="BW821" s="77">
        <v>82.260999999999996</v>
      </c>
      <c r="BX821" s="77">
        <v>1810.3440000000001</v>
      </c>
      <c r="BY821" s="77">
        <v>5.8730000000000002</v>
      </c>
      <c r="BZ821" s="77">
        <v>189.28800000000001</v>
      </c>
      <c r="CA821" s="77">
        <v>0</v>
      </c>
      <c r="CB821" s="77">
        <v>0</v>
      </c>
      <c r="CC821" s="77">
        <v>0</v>
      </c>
      <c r="CD821" s="77">
        <v>0</v>
      </c>
    </row>
    <row r="822" spans="1:82">
      <c r="A822" s="77" t="s">
        <v>2369</v>
      </c>
      <c r="B822" s="77">
        <v>662</v>
      </c>
      <c r="C822" s="77">
        <v>16</v>
      </c>
      <c r="D822" s="77">
        <v>39</v>
      </c>
      <c r="E822" s="77">
        <v>2019</v>
      </c>
      <c r="F822" s="77" t="s">
        <v>159</v>
      </c>
      <c r="G822" s="77" t="s">
        <v>1633</v>
      </c>
      <c r="H822" s="77" t="s">
        <v>1634</v>
      </c>
      <c r="I822" s="158"/>
      <c r="J822" s="78">
        <v>1715.5287901748443</v>
      </c>
      <c r="K822" s="78">
        <v>68.076651079430789</v>
      </c>
      <c r="L822" s="78">
        <v>254.56765754616421</v>
      </c>
      <c r="M822" s="78">
        <v>825.94176836590475</v>
      </c>
      <c r="N822" s="78">
        <v>602.35747104483346</v>
      </c>
      <c r="O822" s="78">
        <v>654.6120312340397</v>
      </c>
      <c r="P822" s="78">
        <v>673.19516122672644</v>
      </c>
      <c r="Q822" s="78">
        <v>43.766739007172902</v>
      </c>
      <c r="R822" s="78">
        <v>64.642990585064211</v>
      </c>
      <c r="S822" s="78">
        <v>89.148580258862623</v>
      </c>
      <c r="T822" s="79"/>
      <c r="U822" s="78">
        <v>58304249</v>
      </c>
      <c r="V822" s="78">
        <v>22586</v>
      </c>
      <c r="W822" s="78">
        <v>4937</v>
      </c>
      <c r="X822" s="78">
        <v>265294</v>
      </c>
      <c r="Y822" s="78">
        <v>351666</v>
      </c>
      <c r="Z822" s="78">
        <v>409831</v>
      </c>
      <c r="AA822" s="78">
        <v>139785</v>
      </c>
      <c r="AB822" s="78">
        <v>709230</v>
      </c>
      <c r="AC822" s="78">
        <v>11399017</v>
      </c>
      <c r="AD822" s="78">
        <v>89.148580258862637</v>
      </c>
      <c r="AE822" s="79"/>
      <c r="AF822" s="78">
        <v>639019492.09933138</v>
      </c>
      <c r="AG822" s="78">
        <v>55300313.3720254</v>
      </c>
      <c r="AH822" s="78">
        <v>41207677.07265158</v>
      </c>
      <c r="AI822" s="78">
        <v>1492209763.516135</v>
      </c>
      <c r="AJ822" s="78">
        <v>1207146487.8917611</v>
      </c>
      <c r="AK822" s="78">
        <v>0</v>
      </c>
      <c r="AL822" s="78">
        <v>0</v>
      </c>
      <c r="AM822" s="78">
        <v>96591786.919418558</v>
      </c>
      <c r="AN822" s="78">
        <v>0</v>
      </c>
      <c r="AO822" s="78">
        <v>0</v>
      </c>
      <c r="AP822" s="78">
        <v>3531475520.8713226</v>
      </c>
      <c r="AQ822" s="79"/>
      <c r="AR822" s="78">
        <v>18629</v>
      </c>
      <c r="AS822" s="78">
        <v>4299</v>
      </c>
      <c r="AT822" s="78">
        <v>25</v>
      </c>
      <c r="AU822" s="78">
        <v>6</v>
      </c>
      <c r="AV822" s="78">
        <v>0</v>
      </c>
      <c r="AW822" s="78">
        <v>8</v>
      </c>
      <c r="AX822" s="78"/>
      <c r="AY822" s="79"/>
      <c r="AZ822" s="78">
        <v>87130.675999999992</v>
      </c>
      <c r="BA822" s="78">
        <v>347988.08099999989</v>
      </c>
      <c r="BB822" s="78">
        <v>87626.4</v>
      </c>
      <c r="BC822" s="78">
        <v>854</v>
      </c>
      <c r="BD822" s="78">
        <v>0</v>
      </c>
      <c r="BE822" s="78">
        <v>75388.315999999992</v>
      </c>
      <c r="BF822" s="78"/>
      <c r="BG822" s="79"/>
      <c r="BH822" s="78">
        <v>0</v>
      </c>
      <c r="BI822" s="78">
        <v>38.71</v>
      </c>
      <c r="BJ822" s="78">
        <v>3505.9169999999999</v>
      </c>
      <c r="BK822" s="78">
        <v>98.474999999999994</v>
      </c>
      <c r="BL822" s="78">
        <v>132.29499999999999</v>
      </c>
      <c r="BM822" s="78">
        <v>0</v>
      </c>
      <c r="BN822" s="79"/>
      <c r="BO822" s="78">
        <v>0</v>
      </c>
      <c r="BP822" s="78">
        <v>2</v>
      </c>
      <c r="BQ822" s="78">
        <v>30</v>
      </c>
      <c r="BR822" s="78">
        <v>2</v>
      </c>
      <c r="BS822" s="78">
        <v>17</v>
      </c>
      <c r="BT822" s="78">
        <v>0</v>
      </c>
      <c r="BU822"/>
      <c r="BV822" s="77">
        <v>1724.6890000000001</v>
      </c>
      <c r="BW822" s="77">
        <v>101.922</v>
      </c>
      <c r="BX822" s="77">
        <v>1759.0920000000001</v>
      </c>
      <c r="BY822" s="77">
        <v>5.8390000000000004</v>
      </c>
      <c r="BZ822" s="77">
        <v>183.85499999999999</v>
      </c>
      <c r="CA822" s="77">
        <v>0</v>
      </c>
      <c r="CB822" s="77">
        <v>0</v>
      </c>
      <c r="CC822" s="77">
        <v>0</v>
      </c>
      <c r="CD822" s="77">
        <v>0</v>
      </c>
    </row>
    <row r="823" spans="1:82">
      <c r="A823" s="77" t="s">
        <v>2370</v>
      </c>
      <c r="B823" s="77">
        <v>663</v>
      </c>
      <c r="C823" s="77">
        <v>17</v>
      </c>
      <c r="D823" s="77">
        <v>39</v>
      </c>
      <c r="E823" s="77">
        <v>2020</v>
      </c>
      <c r="F823" s="77" t="s">
        <v>160</v>
      </c>
      <c r="G823" s="77" t="s">
        <v>1633</v>
      </c>
      <c r="H823" s="77" t="s">
        <v>1634</v>
      </c>
      <c r="I823" s="158"/>
      <c r="J823" s="78">
        <v>1706.3229131498783</v>
      </c>
      <c r="K823" s="78">
        <v>92.444365663785959</v>
      </c>
      <c r="L823" s="78">
        <v>329.81552613344155</v>
      </c>
      <c r="M823" s="78">
        <v>1096.4642651433819</v>
      </c>
      <c r="N823" s="78">
        <v>1075.948551740589</v>
      </c>
      <c r="O823" s="78">
        <v>574.51369574496391</v>
      </c>
      <c r="P823" s="78">
        <v>632.92521003732986</v>
      </c>
      <c r="Q823" s="78">
        <v>41.362775246767598</v>
      </c>
      <c r="R823" s="78">
        <v>57.312531033445502</v>
      </c>
      <c r="S823" s="78">
        <v>87.469678984944011</v>
      </c>
      <c r="T823" s="79"/>
      <c r="U823" s="78">
        <v>54715863</v>
      </c>
      <c r="V823" s="78">
        <v>22633</v>
      </c>
      <c r="W823" s="78">
        <v>5587</v>
      </c>
      <c r="X823" s="78">
        <v>257891</v>
      </c>
      <c r="Y823" s="78">
        <v>351413</v>
      </c>
      <c r="Z823" s="78">
        <v>410532</v>
      </c>
      <c r="AA823" s="78">
        <v>139689</v>
      </c>
      <c r="AB823" s="78">
        <v>701531</v>
      </c>
      <c r="AC823" s="78">
        <v>10159778.999999998</v>
      </c>
      <c r="AD823" s="78">
        <v>87.469678984944011</v>
      </c>
      <c r="AE823" s="79"/>
      <c r="AF823" s="78">
        <v>571893693.78446186</v>
      </c>
      <c r="AG823" s="78">
        <v>77703377.938438088</v>
      </c>
      <c r="AH823" s="78">
        <v>56677320.734558769</v>
      </c>
      <c r="AI823" s="78">
        <v>1536684318.597899</v>
      </c>
      <c r="AJ823" s="78">
        <v>1668430119.9283481</v>
      </c>
      <c r="AK823" s="78">
        <v>0</v>
      </c>
      <c r="AL823" s="78">
        <v>0</v>
      </c>
      <c r="AM823" s="78">
        <v>91557589.671973377</v>
      </c>
      <c r="AN823" s="78">
        <v>0</v>
      </c>
      <c r="AO823" s="78">
        <v>0</v>
      </c>
      <c r="AP823" s="78">
        <v>4002946420.6556792</v>
      </c>
      <c r="AQ823" s="79"/>
      <c r="AR823" s="78">
        <v>19426</v>
      </c>
      <c r="AS823" s="78">
        <v>4482</v>
      </c>
      <c r="AT823" s="78">
        <v>24</v>
      </c>
      <c r="AU823" s="78">
        <v>6</v>
      </c>
      <c r="AV823" s="78">
        <v>0</v>
      </c>
      <c r="AW823" s="78">
        <v>8</v>
      </c>
      <c r="AX823" s="78"/>
      <c r="AY823" s="79"/>
      <c r="AZ823" s="78">
        <v>91651.617000000129</v>
      </c>
      <c r="BA823" s="78">
        <v>363187.18099999992</v>
      </c>
      <c r="BB823" s="78">
        <v>86426.4</v>
      </c>
      <c r="BC823" s="78">
        <v>854</v>
      </c>
      <c r="BD823" s="78">
        <v>0</v>
      </c>
      <c r="BE823" s="78">
        <v>75388.316000000006</v>
      </c>
      <c r="BF823" s="78"/>
      <c r="BG823" s="79"/>
      <c r="BH823" s="78">
        <v>0</v>
      </c>
      <c r="BI823" s="78">
        <v>29.927</v>
      </c>
      <c r="BJ823" s="78">
        <v>3293.6</v>
      </c>
      <c r="BK823" s="78">
        <v>99.555999999999997</v>
      </c>
      <c r="BL823" s="78">
        <v>125.44</v>
      </c>
      <c r="BM823" s="78">
        <v>0</v>
      </c>
      <c r="BN823" s="79"/>
      <c r="BO823" s="78">
        <v>0</v>
      </c>
      <c r="BP823" s="78">
        <v>2</v>
      </c>
      <c r="BQ823" s="78">
        <v>30</v>
      </c>
      <c r="BR823" s="78">
        <v>2</v>
      </c>
      <c r="BS823" s="78">
        <v>18</v>
      </c>
      <c r="BT823" s="78">
        <v>0</v>
      </c>
      <c r="BU823"/>
      <c r="BV823" s="77">
        <v>1585.329</v>
      </c>
      <c r="BW823" s="77">
        <v>64.638000000000005</v>
      </c>
      <c r="BX823" s="77">
        <v>1713.587</v>
      </c>
      <c r="BY823" s="77">
        <v>6.7960000000000003</v>
      </c>
      <c r="BZ823" s="77">
        <v>178.173</v>
      </c>
      <c r="CA823" s="77">
        <v>0</v>
      </c>
      <c r="CB823" s="77">
        <v>0</v>
      </c>
      <c r="CC823" s="77">
        <v>0</v>
      </c>
      <c r="CD823" s="77">
        <v>0</v>
      </c>
    </row>
    <row r="824" spans="1:82">
      <c r="A824" s="77" t="s">
        <v>2371</v>
      </c>
      <c r="B824" s="77">
        <v>663</v>
      </c>
      <c r="C824" s="77">
        <v>18</v>
      </c>
      <c r="D824" s="77">
        <v>39</v>
      </c>
      <c r="E824" s="77">
        <v>2021</v>
      </c>
      <c r="F824" s="77" t="s">
        <v>161</v>
      </c>
      <c r="G824" s="1029" t="s">
        <v>1633</v>
      </c>
      <c r="H824" s="77" t="s">
        <v>1634</v>
      </c>
      <c r="I824" s="158"/>
      <c r="J824" s="78">
        <v>1693.185958246125</v>
      </c>
      <c r="K824" s="78">
        <v>94.417627822447272</v>
      </c>
      <c r="L824" s="78">
        <v>320.90512205936807</v>
      </c>
      <c r="M824" s="78">
        <v>1060.6115347497434</v>
      </c>
      <c r="N824" s="78">
        <v>857.45215827188167</v>
      </c>
      <c r="O824" s="78">
        <v>556.74546164598848</v>
      </c>
      <c r="P824" s="78">
        <v>646.81274491651163</v>
      </c>
      <c r="Q824" s="78">
        <v>40.483810269052803</v>
      </c>
      <c r="R824" s="78">
        <v>62.169045539529179</v>
      </c>
      <c r="S824" s="78">
        <v>78.98293574906404</v>
      </c>
      <c r="T824" s="79"/>
      <c r="U824" s="78">
        <v>60149765</v>
      </c>
      <c r="V824" s="78">
        <v>22633</v>
      </c>
      <c r="W824" s="78">
        <v>5587</v>
      </c>
      <c r="X824" s="78">
        <v>257891</v>
      </c>
      <c r="Y824" s="78">
        <v>350680</v>
      </c>
      <c r="Z824" s="78">
        <v>409632</v>
      </c>
      <c r="AA824" s="78">
        <v>139201</v>
      </c>
      <c r="AB824" s="78">
        <v>693369</v>
      </c>
      <c r="AC824" s="78">
        <v>10691364</v>
      </c>
      <c r="AD824" s="78">
        <v>78.98293574906404</v>
      </c>
      <c r="AE824" s="79"/>
      <c r="AF824" s="78">
        <v>556062459.95532918</v>
      </c>
      <c r="AG824" s="78">
        <v>83043681.863499612</v>
      </c>
      <c r="AH824" s="78">
        <v>54560160.886449166</v>
      </c>
      <c r="AI824" s="78">
        <v>1641566065.3137412</v>
      </c>
      <c r="AJ824" s="78">
        <v>1361701841.3979771</v>
      </c>
      <c r="AK824" s="78">
        <v>0</v>
      </c>
      <c r="AL824" s="78">
        <v>0</v>
      </c>
      <c r="AM824" s="78">
        <v>91014310.625408486</v>
      </c>
      <c r="AN824" s="78">
        <v>0</v>
      </c>
      <c r="AO824" s="78">
        <v>0</v>
      </c>
      <c r="AP824" s="78">
        <v>3787948520.0424047</v>
      </c>
      <c r="AQ824" s="79"/>
      <c r="AR824" s="78">
        <v>20286</v>
      </c>
      <c r="AS824" s="78">
        <v>4573</v>
      </c>
      <c r="AT824" s="78">
        <v>27</v>
      </c>
      <c r="AU824" s="78">
        <v>8</v>
      </c>
      <c r="AV824" s="78">
        <v>0</v>
      </c>
      <c r="AW824" s="78">
        <v>9</v>
      </c>
      <c r="AX824" s="78"/>
      <c r="AY824" s="79"/>
      <c r="AZ824" s="78">
        <v>96399.578000001115</v>
      </c>
      <c r="BA824" s="78">
        <v>371247.18100000027</v>
      </c>
      <c r="BB824" s="78">
        <v>86485.8</v>
      </c>
      <c r="BC824" s="78">
        <v>1047.0999999999999</v>
      </c>
      <c r="BD824" s="78">
        <v>0</v>
      </c>
      <c r="BE824" s="78">
        <v>76136.315999999992</v>
      </c>
      <c r="BF824" s="78"/>
      <c r="BG824" s="79"/>
      <c r="BH824" s="78">
        <v>0</v>
      </c>
      <c r="BI824" s="78">
        <v>39.569000000000003</v>
      </c>
      <c r="BJ824" s="78">
        <v>3439.0309999999999</v>
      </c>
      <c r="BK824" s="78">
        <v>82.42</v>
      </c>
      <c r="BL824" s="78">
        <v>134.21699999999998</v>
      </c>
      <c r="BM824" s="78">
        <v>0</v>
      </c>
      <c r="BN824" s="79"/>
      <c r="BO824" s="78">
        <v>0</v>
      </c>
      <c r="BP824" s="78">
        <v>2</v>
      </c>
      <c r="BQ824" s="78">
        <v>31</v>
      </c>
      <c r="BR824" s="78">
        <v>1</v>
      </c>
      <c r="BS824" s="78">
        <v>18</v>
      </c>
      <c r="BT824" s="78">
        <v>0</v>
      </c>
      <c r="BU824"/>
      <c r="BV824" s="77">
        <v>1724.87</v>
      </c>
      <c r="BW824" s="77">
        <v>84.123999999999995</v>
      </c>
      <c r="BX824" s="77">
        <v>1721.7529999999999</v>
      </c>
      <c r="BY824" s="77">
        <v>6.3289999999999997</v>
      </c>
      <c r="BZ824" s="77">
        <v>158.161</v>
      </c>
      <c r="CA824" s="77">
        <v>0</v>
      </c>
      <c r="CB824" s="77">
        <v>0</v>
      </c>
      <c r="CC824" s="77">
        <v>0</v>
      </c>
      <c r="CD824" s="77">
        <v>0</v>
      </c>
    </row>
    <row r="825" spans="1:82">
      <c r="A825" s="77" t="s">
        <v>2372</v>
      </c>
      <c r="B825" s="77">
        <v>663</v>
      </c>
      <c r="C825" s="77">
        <v>19</v>
      </c>
      <c r="D825" s="77">
        <v>39</v>
      </c>
      <c r="E825" s="77">
        <v>2022</v>
      </c>
      <c r="F825" s="77" t="s">
        <v>162</v>
      </c>
      <c r="G825" s="1029" t="s">
        <v>1633</v>
      </c>
      <c r="H825" s="77" t="s">
        <v>1634</v>
      </c>
      <c r="I825" s="158"/>
      <c r="J825" s="78">
        <v>1567.754745006345</v>
      </c>
      <c r="K825" s="78">
        <v>68.975972518539606</v>
      </c>
      <c r="L825" s="78">
        <v>252.96148565026587</v>
      </c>
      <c r="M825" s="78">
        <v>809.66083155226499</v>
      </c>
      <c r="N825" s="78">
        <v>786.98263768714048</v>
      </c>
      <c r="O825" s="78">
        <v>585.08296467199227</v>
      </c>
      <c r="P825" s="78">
        <v>638.34541638805558</v>
      </c>
      <c r="Q825" s="78">
        <v>40.323722803022463</v>
      </c>
      <c r="R825" s="78">
        <v>65.467636673794871</v>
      </c>
      <c r="S825" s="78">
        <v>87.156005168252022</v>
      </c>
      <c r="T825" s="79"/>
      <c r="U825" s="78">
        <v>64730981</v>
      </c>
      <c r="V825" s="78">
        <v>22633</v>
      </c>
      <c r="W825" s="78">
        <v>5587</v>
      </c>
      <c r="X825" s="78">
        <v>257891</v>
      </c>
      <c r="Y825" s="78">
        <v>350142</v>
      </c>
      <c r="Z825" s="78">
        <v>409004</v>
      </c>
      <c r="AA825" s="78">
        <v>139473</v>
      </c>
      <c r="AB825" s="78">
        <v>684964</v>
      </c>
      <c r="AC825" s="78">
        <v>11400032.999999998</v>
      </c>
      <c r="AD825" s="78">
        <v>87.156005168252022</v>
      </c>
      <c r="AE825" s="79"/>
      <c r="AF825" s="78">
        <v>601964451.78991997</v>
      </c>
      <c r="AG825" s="78">
        <v>48233758.44388774</v>
      </c>
      <c r="AH825" s="78">
        <v>48422656.975753501</v>
      </c>
      <c r="AI825" s="78">
        <v>1434048793.4866931</v>
      </c>
      <c r="AJ825" s="78">
        <v>1650752607.5449471</v>
      </c>
      <c r="AK825" s="78">
        <v>0</v>
      </c>
      <c r="AL825" s="78">
        <v>0</v>
      </c>
      <c r="AM825" s="78">
        <v>88447548.086275503</v>
      </c>
      <c r="AN825" s="78">
        <v>0</v>
      </c>
      <c r="AO825" s="78">
        <v>0</v>
      </c>
      <c r="AP825" s="78">
        <v>3871869816.327477</v>
      </c>
      <c r="AQ825" s="79"/>
      <c r="AR825" s="78">
        <v>21390</v>
      </c>
      <c r="AS825" s="78">
        <v>4689</v>
      </c>
      <c r="AT825" s="78">
        <v>30</v>
      </c>
      <c r="AU825" s="78">
        <v>8</v>
      </c>
      <c r="AV825" s="78">
        <v>0</v>
      </c>
      <c r="AW825" s="78">
        <v>10</v>
      </c>
      <c r="AX825" s="78"/>
      <c r="AY825" s="79"/>
      <c r="AZ825" s="78">
        <v>102480.75500000149</v>
      </c>
      <c r="BA825" s="78">
        <v>413203.78100000066</v>
      </c>
      <c r="BB825" s="78">
        <v>86545.2</v>
      </c>
      <c r="BC825" s="78">
        <v>1047.0999999999999</v>
      </c>
      <c r="BD825" s="78">
        <v>0</v>
      </c>
      <c r="BE825" s="78">
        <v>78126.315999999992</v>
      </c>
      <c r="BF825" s="78"/>
      <c r="BG825" s="79"/>
      <c r="BH825" s="78"/>
      <c r="BI825" s="78"/>
      <c r="BJ825" s="78"/>
      <c r="BK825" s="78"/>
      <c r="BL825" s="78"/>
      <c r="BM825" s="78"/>
      <c r="BN825" s="79"/>
      <c r="BO825" s="78"/>
      <c r="BP825" s="78"/>
      <c r="BQ825" s="78"/>
      <c r="BR825" s="78"/>
      <c r="BS825" s="78"/>
      <c r="BT825" s="78"/>
      <c r="BU825"/>
      <c r="BV825" s="77"/>
      <c r="BW825" s="77"/>
      <c r="BX825" s="77"/>
      <c r="BY825" s="77"/>
      <c r="BZ825" s="77"/>
      <c r="CA825" s="77"/>
      <c r="CB825" s="77"/>
      <c r="CC825" s="77"/>
      <c r="CD825" s="77"/>
    </row>
    <row r="826" spans="1:82">
      <c r="A826" s="77" t="s">
        <v>2564</v>
      </c>
      <c r="B826" s="77">
        <v>663</v>
      </c>
      <c r="C826" s="77">
        <v>20</v>
      </c>
      <c r="D826" s="77">
        <v>39</v>
      </c>
      <c r="E826" s="77">
        <v>2023</v>
      </c>
      <c r="F826" s="77" t="s">
        <v>2526</v>
      </c>
      <c r="G826" s="77" t="s">
        <v>1633</v>
      </c>
      <c r="H826" s="77" t="s">
        <v>1634</v>
      </c>
      <c r="I826" s="158"/>
      <c r="J826" s="78"/>
      <c r="K826" s="78"/>
      <c r="L826" s="78"/>
      <c r="M826" s="78"/>
      <c r="N826" s="78"/>
      <c r="O826" s="78"/>
      <c r="P826" s="78"/>
      <c r="Q826" s="78"/>
      <c r="R826" s="78"/>
      <c r="S826" s="78"/>
      <c r="T826" s="79"/>
      <c r="U826" s="78"/>
      <c r="V826" s="78"/>
      <c r="W826" s="78"/>
      <c r="X826" s="78"/>
      <c r="Y826" s="78"/>
      <c r="Z826" s="78"/>
      <c r="AA826" s="78"/>
      <c r="AB826" s="78"/>
      <c r="AC826" s="78"/>
      <c r="AD826" s="78"/>
      <c r="AE826" s="79"/>
      <c r="AF826" s="78"/>
      <c r="AG826" s="78"/>
      <c r="AH826" s="78"/>
      <c r="AI826" s="78"/>
      <c r="AJ826" s="78"/>
      <c r="AK826" s="78"/>
      <c r="AL826" s="78"/>
      <c r="AM826" s="78"/>
      <c r="AN826" s="78"/>
      <c r="AO826" s="78"/>
      <c r="AP826" s="78"/>
      <c r="AQ826" s="79"/>
      <c r="AR826" s="78">
        <v>22341</v>
      </c>
      <c r="AS826" s="78">
        <v>4713</v>
      </c>
      <c r="AT826" s="78">
        <v>31</v>
      </c>
      <c r="AU826" s="78">
        <v>9</v>
      </c>
      <c r="AV826" s="78">
        <v>0</v>
      </c>
      <c r="AW826" s="78">
        <v>10</v>
      </c>
      <c r="AX826" s="78"/>
      <c r="AY826" s="79"/>
      <c r="AZ826" s="78">
        <v>107376.67600000107</v>
      </c>
      <c r="BA826" s="78">
        <v>416206.98100000055</v>
      </c>
      <c r="BB826" s="78">
        <v>88535.2</v>
      </c>
      <c r="BC826" s="78">
        <v>8547.1</v>
      </c>
      <c r="BD826" s="78">
        <v>0</v>
      </c>
      <c r="BE826" s="78">
        <v>81616.440999999992</v>
      </c>
      <c r="BF826" s="78"/>
      <c r="BG826" s="79"/>
      <c r="BH826" s="78"/>
      <c r="BI826" s="78"/>
      <c r="BJ826" s="78"/>
      <c r="BK826" s="78"/>
      <c r="BL826" s="78"/>
      <c r="BM826" s="78"/>
      <c r="BN826" s="79"/>
      <c r="BO826" s="78"/>
      <c r="BP826" s="78"/>
      <c r="BQ826" s="78"/>
      <c r="BR826" s="78"/>
      <c r="BS826" s="78"/>
      <c r="BT826" s="78"/>
      <c r="BU826"/>
      <c r="BV826" s="77"/>
      <c r="BW826" s="77"/>
      <c r="BX826" s="77"/>
      <c r="BY826" s="77"/>
      <c r="BZ826" s="77"/>
      <c r="CA826" s="77"/>
      <c r="CB826" s="77"/>
      <c r="CC826" s="77"/>
      <c r="CD826" s="77"/>
    </row>
    <row r="827" spans="1:82">
      <c r="A827" s="77" t="s">
        <v>2626</v>
      </c>
      <c r="B827" s="77">
        <v>663</v>
      </c>
      <c r="C827" s="77">
        <v>21</v>
      </c>
      <c r="D827" s="77">
        <v>39</v>
      </c>
      <c r="E827" s="77">
        <v>2024</v>
      </c>
      <c r="F827" s="77" t="s">
        <v>2588</v>
      </c>
      <c r="G827" s="77" t="s">
        <v>1633</v>
      </c>
      <c r="H827" s="77" t="s">
        <v>1634</v>
      </c>
      <c r="I827" s="158"/>
      <c r="J827" s="78"/>
      <c r="K827" s="78"/>
      <c r="L827" s="78"/>
      <c r="M827" s="78"/>
      <c r="N827" s="78"/>
      <c r="O827" s="78"/>
      <c r="P827" s="78"/>
      <c r="Q827" s="78"/>
      <c r="R827" s="78"/>
      <c r="S827" s="78"/>
      <c r="T827" s="79"/>
      <c r="U827" s="78"/>
      <c r="V827" s="78"/>
      <c r="W827" s="78"/>
      <c r="X827" s="78"/>
      <c r="Y827" s="78"/>
      <c r="Z827" s="78"/>
      <c r="AA827" s="78"/>
      <c r="AB827" s="78"/>
      <c r="AC827" s="78"/>
      <c r="AD827" s="78"/>
      <c r="AE827" s="79"/>
      <c r="AF827" s="78"/>
      <c r="AG827" s="78"/>
      <c r="AH827" s="78"/>
      <c r="AI827" s="78"/>
      <c r="AJ827" s="78"/>
      <c r="AK827" s="78"/>
      <c r="AL827" s="78"/>
      <c r="AM827" s="78"/>
      <c r="AN827" s="78"/>
      <c r="AO827" s="78"/>
      <c r="AP827" s="78"/>
      <c r="AQ827" s="79"/>
      <c r="AR827" s="78"/>
      <c r="AS827" s="78"/>
      <c r="AT827" s="78"/>
      <c r="AU827" s="78"/>
      <c r="AV827" s="78"/>
      <c r="AW827" s="78"/>
      <c r="AX827" s="78"/>
      <c r="AY827" s="79"/>
      <c r="AZ827" s="78"/>
      <c r="BA827" s="78"/>
      <c r="BB827" s="78"/>
      <c r="BC827" s="78"/>
      <c r="BD827" s="78"/>
      <c r="BE827" s="78"/>
      <c r="BF827" s="78"/>
      <c r="BG827" s="79"/>
      <c r="BH827" s="78"/>
      <c r="BI827" s="78"/>
      <c r="BJ827" s="78"/>
      <c r="BK827" s="78"/>
      <c r="BL827" s="78"/>
      <c r="BM827" s="78"/>
      <c r="BN827" s="79"/>
      <c r="BO827" s="78"/>
      <c r="BP827" s="78"/>
      <c r="BQ827" s="78"/>
      <c r="BR827" s="78"/>
      <c r="BS827" s="78"/>
      <c r="BT827" s="78"/>
      <c r="BU827"/>
      <c r="BV827" s="77"/>
      <c r="BW827" s="77"/>
      <c r="BX827" s="77"/>
      <c r="BY827" s="77"/>
      <c r="BZ827" s="77"/>
      <c r="CA827" s="77"/>
      <c r="CB827" s="77"/>
      <c r="CC827" s="77"/>
      <c r="CD827" s="77"/>
    </row>
    <row r="828" spans="1:82">
      <c r="A828" s="77" t="s">
        <v>2373</v>
      </c>
      <c r="B828" s="77">
        <v>664</v>
      </c>
      <c r="C828" s="77">
        <v>1</v>
      </c>
      <c r="D828" s="77">
        <v>40</v>
      </c>
      <c r="E828" s="77">
        <v>1990</v>
      </c>
      <c r="F828" s="77" t="s">
        <v>788</v>
      </c>
      <c r="G828" s="77" t="s">
        <v>1635</v>
      </c>
      <c r="H828" s="77" t="s">
        <v>1636</v>
      </c>
      <c r="I828" s="158"/>
      <c r="J828" s="78">
        <v>29174.695991063589</v>
      </c>
      <c r="K828" s="78">
        <v>875.23343248784465</v>
      </c>
      <c r="L828" s="78">
        <v>540.55279733219652</v>
      </c>
      <c r="M828" s="78">
        <v>4552.7947378286672</v>
      </c>
      <c r="N828" s="78">
        <v>3738.67629678918</v>
      </c>
      <c r="O828" s="78">
        <v>3405.1523973417079</v>
      </c>
      <c r="P828" s="78">
        <v>3568.605485892509</v>
      </c>
      <c r="Q828" s="78">
        <v>296.30880995978703</v>
      </c>
      <c r="R828" s="78">
        <v>461.81068584481608</v>
      </c>
      <c r="S828" s="78">
        <v>304.80450999999988</v>
      </c>
      <c r="T828" s="79"/>
      <c r="U828" s="78">
        <v>771073639</v>
      </c>
      <c r="V828" s="78">
        <v>212643</v>
      </c>
      <c r="W828" s="78">
        <v>5002</v>
      </c>
      <c r="X828" s="78">
        <v>1633750</v>
      </c>
      <c r="Y828" s="78">
        <v>1639213</v>
      </c>
      <c r="Z828" s="78">
        <v>1400579</v>
      </c>
      <c r="AA828" s="78">
        <v>866497</v>
      </c>
      <c r="AB828" s="78">
        <v>4811050</v>
      </c>
      <c r="AC828" s="78">
        <v>79986442</v>
      </c>
      <c r="AD828" s="78">
        <v>304.80450999999999</v>
      </c>
      <c r="AE828" s="79"/>
      <c r="AF828" s="78"/>
      <c r="AG828" s="78"/>
      <c r="AH828" s="78"/>
      <c r="AI828" s="78"/>
      <c r="AJ828" s="78"/>
      <c r="AK828" s="78"/>
      <c r="AL828" s="78"/>
      <c r="AM828" s="78"/>
      <c r="AN828" s="78"/>
      <c r="AO828" s="78"/>
      <c r="AP828" s="78"/>
      <c r="AQ828" s="79"/>
      <c r="AR828" s="78"/>
      <c r="AS828" s="78"/>
      <c r="AT828" s="78"/>
      <c r="AU828" s="78"/>
      <c r="AV828" s="78"/>
      <c r="AW828" s="78"/>
      <c r="AX828" s="78"/>
      <c r="AY828" s="79"/>
      <c r="AZ828" s="78"/>
      <c r="BA828" s="78"/>
      <c r="BB828" s="78"/>
      <c r="BC828" s="78"/>
      <c r="BD828" s="78"/>
      <c r="BE828" s="78"/>
      <c r="BF828" s="78"/>
      <c r="BG828" s="79"/>
      <c r="BH828" s="78" t="s">
        <v>789</v>
      </c>
      <c r="BI828" s="78" t="s">
        <v>789</v>
      </c>
      <c r="BJ828" s="78" t="s">
        <v>789</v>
      </c>
      <c r="BK828" s="78" t="s">
        <v>789</v>
      </c>
      <c r="BL828" s="78" t="s">
        <v>789</v>
      </c>
      <c r="BM828" s="78" t="s">
        <v>789</v>
      </c>
      <c r="BN828" s="79"/>
      <c r="BO828" s="78" t="s">
        <v>789</v>
      </c>
      <c r="BP828" s="78" t="s">
        <v>789</v>
      </c>
      <c r="BQ828" s="78" t="s">
        <v>789</v>
      </c>
      <c r="BR828" s="78" t="s">
        <v>789</v>
      </c>
      <c r="BS828" s="78" t="s">
        <v>789</v>
      </c>
      <c r="BT828" s="78" t="s">
        <v>789</v>
      </c>
      <c r="BU828"/>
      <c r="BV828" s="77"/>
      <c r="BW828" s="77"/>
      <c r="BX828" s="77"/>
      <c r="BY828" s="77"/>
      <c r="BZ828" s="77"/>
      <c r="CA828" s="77"/>
      <c r="CB828" s="77"/>
      <c r="CC828" s="77"/>
      <c r="CD828" s="77"/>
    </row>
    <row r="829" spans="1:82">
      <c r="A829" s="77" t="s">
        <v>2374</v>
      </c>
      <c r="B829" s="77">
        <v>665</v>
      </c>
      <c r="C829" s="77">
        <v>2</v>
      </c>
      <c r="D829" s="77">
        <v>40</v>
      </c>
      <c r="E829" s="77">
        <v>2005</v>
      </c>
      <c r="F829" s="77" t="s">
        <v>790</v>
      </c>
      <c r="G829" s="77" t="s">
        <v>1635</v>
      </c>
      <c r="H829" s="77" t="s">
        <v>1636</v>
      </c>
      <c r="I829" s="158"/>
      <c r="J829" s="78">
        <v>20095.412780156759</v>
      </c>
      <c r="K829" s="78">
        <v>365.43695818045597</v>
      </c>
      <c r="L829" s="78">
        <v>385.13428415548412</v>
      </c>
      <c r="M829" s="78">
        <v>7087.9102009585786</v>
      </c>
      <c r="N829" s="78">
        <v>5715.9928343325873</v>
      </c>
      <c r="O829" s="78">
        <v>4989.1057930140378</v>
      </c>
      <c r="P829" s="78">
        <v>3549.9095735441369</v>
      </c>
      <c r="Q829" s="78">
        <v>296.22271734895799</v>
      </c>
      <c r="R829" s="78">
        <v>580.17661334761635</v>
      </c>
      <c r="S829" s="78">
        <v>624.48543801848427</v>
      </c>
      <c r="T829" s="79"/>
      <c r="U829" s="78">
        <v>775154681</v>
      </c>
      <c r="V829" s="78">
        <v>175886</v>
      </c>
      <c r="W829" s="78">
        <v>5374</v>
      </c>
      <c r="X829" s="78">
        <v>1572340</v>
      </c>
      <c r="Y829" s="78">
        <v>2078133</v>
      </c>
      <c r="Z829" s="78">
        <v>2374645</v>
      </c>
      <c r="AA829" s="78">
        <v>705935</v>
      </c>
      <c r="AB829" s="78">
        <v>5028026</v>
      </c>
      <c r="AC829" s="78">
        <v>102592221</v>
      </c>
      <c r="AD829" s="78">
        <v>624.48543801848427</v>
      </c>
      <c r="AE829" s="79"/>
      <c r="AF829" s="78"/>
      <c r="AG829" s="78"/>
      <c r="AH829" s="78"/>
      <c r="AI829" s="78"/>
      <c r="AJ829" s="78"/>
      <c r="AK829" s="78"/>
      <c r="AL829" s="78"/>
      <c r="AM829" s="78"/>
      <c r="AN829" s="78"/>
      <c r="AO829" s="78"/>
      <c r="AP829" s="78"/>
      <c r="AQ829" s="79"/>
      <c r="AR829" s="78"/>
      <c r="AS829" s="78"/>
      <c r="AT829" s="78"/>
      <c r="AU829" s="78"/>
      <c r="AV829" s="78"/>
      <c r="AW829" s="78"/>
      <c r="AX829" s="78"/>
      <c r="AY829" s="79"/>
      <c r="AZ829" s="78"/>
      <c r="BA829" s="78"/>
      <c r="BB829" s="78"/>
      <c r="BC829" s="78"/>
      <c r="BD829" s="78"/>
      <c r="BE829" s="78"/>
      <c r="BF829" s="78"/>
      <c r="BG829" s="79"/>
      <c r="BH829" s="78" t="s">
        <v>789</v>
      </c>
      <c r="BI829" s="78" t="s">
        <v>789</v>
      </c>
      <c r="BJ829" s="78" t="s">
        <v>789</v>
      </c>
      <c r="BK829" s="78" t="s">
        <v>789</v>
      </c>
      <c r="BL829" s="78" t="s">
        <v>789</v>
      </c>
      <c r="BM829" s="78" t="s">
        <v>789</v>
      </c>
      <c r="BN829" s="79"/>
      <c r="BO829" s="78" t="s">
        <v>789</v>
      </c>
      <c r="BP829" s="78" t="s">
        <v>789</v>
      </c>
      <c r="BQ829" s="78" t="s">
        <v>789</v>
      </c>
      <c r="BR829" s="78" t="s">
        <v>789</v>
      </c>
      <c r="BS829" s="78" t="s">
        <v>789</v>
      </c>
      <c r="BT829" s="78" t="s">
        <v>789</v>
      </c>
      <c r="BU829"/>
      <c r="BV829" s="77"/>
      <c r="BW829" s="77"/>
      <c r="BX829" s="77"/>
      <c r="BY829" s="77"/>
      <c r="BZ829" s="77"/>
      <c r="CA829" s="77"/>
      <c r="CB829" s="77"/>
      <c r="CC829" s="77"/>
      <c r="CD829" s="77"/>
    </row>
    <row r="830" spans="1:82">
      <c r="A830" s="77" t="s">
        <v>2375</v>
      </c>
      <c r="B830" s="77">
        <v>666</v>
      </c>
      <c r="C830" s="77">
        <v>3</v>
      </c>
      <c r="D830" s="77">
        <v>40</v>
      </c>
      <c r="E830" s="77">
        <v>2006</v>
      </c>
      <c r="F830" s="77" t="s">
        <v>791</v>
      </c>
      <c r="G830" s="77" t="s">
        <v>1635</v>
      </c>
      <c r="H830" s="77" t="s">
        <v>1636</v>
      </c>
      <c r="I830" s="158"/>
      <c r="J830" s="78" t="s">
        <v>789</v>
      </c>
      <c r="K830" s="78" t="s">
        <v>789</v>
      </c>
      <c r="L830" s="78" t="s">
        <v>789</v>
      </c>
      <c r="M830" s="78" t="s">
        <v>789</v>
      </c>
      <c r="N830" s="78" t="s">
        <v>789</v>
      </c>
      <c r="O830" s="78" t="s">
        <v>789</v>
      </c>
      <c r="P830" s="78" t="s">
        <v>789</v>
      </c>
      <c r="Q830" s="78" t="s">
        <v>789</v>
      </c>
      <c r="R830" s="78" t="s">
        <v>789</v>
      </c>
      <c r="S830" s="78" t="s">
        <v>789</v>
      </c>
      <c r="T830" s="79"/>
      <c r="U830" s="78" t="s">
        <v>789</v>
      </c>
      <c r="V830" s="78" t="s">
        <v>789</v>
      </c>
      <c r="W830" s="78" t="s">
        <v>789</v>
      </c>
      <c r="X830" s="78" t="s">
        <v>789</v>
      </c>
      <c r="Y830" s="78" t="s">
        <v>789</v>
      </c>
      <c r="Z830" s="78" t="s">
        <v>789</v>
      </c>
      <c r="AA830" s="78" t="s">
        <v>789</v>
      </c>
      <c r="AB830" s="78" t="s">
        <v>789</v>
      </c>
      <c r="AC830" s="78" t="s">
        <v>789</v>
      </c>
      <c r="AD830" s="78" t="s">
        <v>789</v>
      </c>
      <c r="AE830" s="79"/>
      <c r="AF830" s="78" t="s">
        <v>789</v>
      </c>
      <c r="AG830" s="78" t="s">
        <v>789</v>
      </c>
      <c r="AH830" s="78" t="s">
        <v>789</v>
      </c>
      <c r="AI830" s="78" t="s">
        <v>789</v>
      </c>
      <c r="AJ830" s="78" t="s">
        <v>789</v>
      </c>
      <c r="AK830" s="78" t="s">
        <v>789</v>
      </c>
      <c r="AL830" s="78" t="s">
        <v>789</v>
      </c>
      <c r="AM830" s="78" t="s">
        <v>789</v>
      </c>
      <c r="AN830" s="78" t="s">
        <v>789</v>
      </c>
      <c r="AO830" s="78" t="s">
        <v>789</v>
      </c>
      <c r="AP830" s="78"/>
      <c r="AQ830" s="79"/>
      <c r="AR830" s="78" t="s">
        <v>789</v>
      </c>
      <c r="AS830" s="78" t="s">
        <v>789</v>
      </c>
      <c r="AT830" s="78" t="s">
        <v>789</v>
      </c>
      <c r="AU830" s="78" t="s">
        <v>789</v>
      </c>
      <c r="AV830" s="78" t="s">
        <v>789</v>
      </c>
      <c r="AW830" s="78" t="s">
        <v>789</v>
      </c>
      <c r="AX830" s="78" t="s">
        <v>789</v>
      </c>
      <c r="AY830" s="79"/>
      <c r="AZ830" s="78" t="s">
        <v>789</v>
      </c>
      <c r="BA830" s="78" t="s">
        <v>789</v>
      </c>
      <c r="BB830" s="78" t="s">
        <v>789</v>
      </c>
      <c r="BC830" s="78" t="s">
        <v>789</v>
      </c>
      <c r="BD830" s="78" t="s">
        <v>789</v>
      </c>
      <c r="BE830" s="78" t="s">
        <v>789</v>
      </c>
      <c r="BF830" s="78" t="s">
        <v>789</v>
      </c>
      <c r="BG830" s="79"/>
      <c r="BH830" s="78" t="s">
        <v>789</v>
      </c>
      <c r="BI830" s="78" t="s">
        <v>789</v>
      </c>
      <c r="BJ830" s="78" t="s">
        <v>789</v>
      </c>
      <c r="BK830" s="78" t="s">
        <v>789</v>
      </c>
      <c r="BL830" s="78" t="s">
        <v>789</v>
      </c>
      <c r="BM830" s="78" t="s">
        <v>789</v>
      </c>
      <c r="BN830" s="79"/>
      <c r="BO830" s="78" t="s">
        <v>789</v>
      </c>
      <c r="BP830" s="78" t="s">
        <v>789</v>
      </c>
      <c r="BQ830" s="78" t="s">
        <v>789</v>
      </c>
      <c r="BR830" s="78" t="s">
        <v>789</v>
      </c>
      <c r="BS830" s="78" t="s">
        <v>789</v>
      </c>
      <c r="BT830" s="78" t="s">
        <v>789</v>
      </c>
      <c r="BU830"/>
      <c r="BV830" s="77"/>
      <c r="BW830" s="77"/>
      <c r="BX830" s="77"/>
      <c r="BY830" s="77"/>
      <c r="BZ830" s="77"/>
      <c r="CA830" s="77"/>
      <c r="CB830" s="77"/>
      <c r="CC830" s="77"/>
      <c r="CD830" s="77"/>
    </row>
    <row r="831" spans="1:82">
      <c r="A831" s="77" t="s">
        <v>2376</v>
      </c>
      <c r="B831" s="77">
        <v>667</v>
      </c>
      <c r="C831" s="77">
        <v>4</v>
      </c>
      <c r="D831" s="77">
        <v>40</v>
      </c>
      <c r="E831" s="77">
        <v>2007</v>
      </c>
      <c r="F831" s="77" t="s">
        <v>792</v>
      </c>
      <c r="G831" s="77" t="s">
        <v>1635</v>
      </c>
      <c r="H831" s="77" t="s">
        <v>1636</v>
      </c>
      <c r="I831" s="158"/>
      <c r="J831" s="78">
        <v>20180.556960855691</v>
      </c>
      <c r="K831" s="78">
        <v>365.8640377264644</v>
      </c>
      <c r="L831" s="78">
        <v>351.4910380786385</v>
      </c>
      <c r="M831" s="78">
        <v>6792.8332271158006</v>
      </c>
      <c r="N831" s="78">
        <v>5782.5756858163504</v>
      </c>
      <c r="O831" s="78">
        <v>4883.4854170633371</v>
      </c>
      <c r="P831" s="78">
        <v>3521.4178400963629</v>
      </c>
      <c r="Q831" s="78">
        <v>312.93511951770699</v>
      </c>
      <c r="R831" s="78">
        <v>570.10892387607669</v>
      </c>
      <c r="S831" s="78">
        <v>514.6038510333708</v>
      </c>
      <c r="T831" s="79"/>
      <c r="U831" s="78">
        <v>862173096</v>
      </c>
      <c r="V831" s="78">
        <v>163738</v>
      </c>
      <c r="W831" s="78">
        <v>4943</v>
      </c>
      <c r="X831" s="78">
        <v>1795012</v>
      </c>
      <c r="Y831" s="78">
        <v>2129522</v>
      </c>
      <c r="Z831" s="78">
        <v>2416306</v>
      </c>
      <c r="AA831" s="78">
        <v>689595</v>
      </c>
      <c r="AB831" s="78">
        <v>5030818</v>
      </c>
      <c r="AC831" s="78">
        <v>103704513</v>
      </c>
      <c r="AD831" s="78">
        <v>514.6038510333708</v>
      </c>
      <c r="AE831" s="79"/>
      <c r="AF831" s="78"/>
      <c r="AG831" s="78"/>
      <c r="AH831" s="78"/>
      <c r="AI831" s="78"/>
      <c r="AJ831" s="78"/>
      <c r="AK831" s="78"/>
      <c r="AL831" s="78"/>
      <c r="AM831" s="78"/>
      <c r="AN831" s="78"/>
      <c r="AO831" s="78"/>
      <c r="AP831" s="78"/>
      <c r="AQ831" s="79"/>
      <c r="AR831" s="78"/>
      <c r="AS831" s="78"/>
      <c r="AT831" s="78"/>
      <c r="AU831" s="78"/>
      <c r="AV831" s="78"/>
      <c r="AW831" s="78"/>
      <c r="AX831" s="78"/>
      <c r="AY831" s="79"/>
      <c r="AZ831" s="78"/>
      <c r="BA831" s="78"/>
      <c r="BB831" s="78"/>
      <c r="BC831" s="78"/>
      <c r="BD831" s="78"/>
      <c r="BE831" s="78"/>
      <c r="BF831" s="78"/>
      <c r="BG831" s="79"/>
      <c r="BH831" s="78" t="s">
        <v>789</v>
      </c>
      <c r="BI831" s="78" t="s">
        <v>789</v>
      </c>
      <c r="BJ831" s="78" t="s">
        <v>789</v>
      </c>
      <c r="BK831" s="78" t="s">
        <v>789</v>
      </c>
      <c r="BL831" s="78" t="s">
        <v>789</v>
      </c>
      <c r="BM831" s="78" t="s">
        <v>789</v>
      </c>
      <c r="BN831" s="79"/>
      <c r="BO831" s="78" t="s">
        <v>789</v>
      </c>
      <c r="BP831" s="78" t="s">
        <v>789</v>
      </c>
      <c r="BQ831" s="78" t="s">
        <v>789</v>
      </c>
      <c r="BR831" s="78" t="s">
        <v>789</v>
      </c>
      <c r="BS831" s="78" t="s">
        <v>789</v>
      </c>
      <c r="BT831" s="78" t="s">
        <v>789</v>
      </c>
      <c r="BU831"/>
      <c r="BV831" s="77"/>
      <c r="BW831" s="77"/>
      <c r="BX831" s="77"/>
      <c r="BY831" s="77"/>
      <c r="BZ831" s="77"/>
      <c r="CA831" s="77"/>
      <c r="CB831" s="77"/>
      <c r="CC831" s="77"/>
      <c r="CD831" s="77"/>
    </row>
    <row r="832" spans="1:82">
      <c r="A832" s="77" t="s">
        <v>2377</v>
      </c>
      <c r="B832" s="77">
        <v>668</v>
      </c>
      <c r="C832" s="77">
        <v>5</v>
      </c>
      <c r="D832" s="77">
        <v>40</v>
      </c>
      <c r="E832" s="77">
        <v>2008</v>
      </c>
      <c r="F832" s="77" t="s">
        <v>793</v>
      </c>
      <c r="G832" s="77" t="s">
        <v>1635</v>
      </c>
      <c r="H832" s="77" t="s">
        <v>1636</v>
      </c>
      <c r="I832" s="158"/>
      <c r="J832" s="78">
        <v>19479.885205030681</v>
      </c>
      <c r="K832" s="78">
        <v>285.74705968799361</v>
      </c>
      <c r="L832" s="78">
        <v>305.19681928046691</v>
      </c>
      <c r="M832" s="78">
        <v>7108.6434645938834</v>
      </c>
      <c r="N832" s="78">
        <v>5459.2092488321432</v>
      </c>
      <c r="O832" s="78">
        <v>4743.2939839469791</v>
      </c>
      <c r="P832" s="78">
        <v>3431.866229502426</v>
      </c>
      <c r="Q832" s="78">
        <v>307.935672605349</v>
      </c>
      <c r="R832" s="78">
        <v>531.41432376599755</v>
      </c>
      <c r="S832" s="78">
        <v>523.38112341779549</v>
      </c>
      <c r="T832" s="79"/>
      <c r="U832" s="78">
        <v>859653390</v>
      </c>
      <c r="V832" s="78">
        <v>163738</v>
      </c>
      <c r="W832" s="78">
        <v>4943</v>
      </c>
      <c r="X832" s="78">
        <v>1795012</v>
      </c>
      <c r="Y832" s="78">
        <v>2147845</v>
      </c>
      <c r="Z832" s="78">
        <v>2429314</v>
      </c>
      <c r="AA832" s="78">
        <v>672825</v>
      </c>
      <c r="AB832" s="78">
        <v>5031870</v>
      </c>
      <c r="AC832" s="78">
        <v>100376854</v>
      </c>
      <c r="AD832" s="78">
        <v>523.38112341779572</v>
      </c>
      <c r="AE832" s="79"/>
      <c r="AF832" s="78"/>
      <c r="AG832" s="78"/>
      <c r="AH832" s="78"/>
      <c r="AI832" s="78"/>
      <c r="AJ832" s="78"/>
      <c r="AK832" s="78"/>
      <c r="AL832" s="78"/>
      <c r="AM832" s="78"/>
      <c r="AN832" s="78"/>
      <c r="AO832" s="78"/>
      <c r="AP832" s="78"/>
      <c r="AQ832" s="79"/>
      <c r="AR832" s="78"/>
      <c r="AS832" s="78"/>
      <c r="AT832" s="78"/>
      <c r="AU832" s="78"/>
      <c r="AV832" s="78"/>
      <c r="AW832" s="78"/>
      <c r="AX832" s="78"/>
      <c r="AY832" s="79"/>
      <c r="AZ832" s="78"/>
      <c r="BA832" s="78"/>
      <c r="BB832" s="78"/>
      <c r="BC832" s="78"/>
      <c r="BD832" s="78"/>
      <c r="BE832" s="78"/>
      <c r="BF832" s="78"/>
      <c r="BG832" s="79"/>
      <c r="BH832" s="78" t="s">
        <v>789</v>
      </c>
      <c r="BI832" s="78" t="s">
        <v>789</v>
      </c>
      <c r="BJ832" s="78" t="s">
        <v>789</v>
      </c>
      <c r="BK832" s="78" t="s">
        <v>789</v>
      </c>
      <c r="BL832" s="78" t="s">
        <v>789</v>
      </c>
      <c r="BM832" s="78" t="s">
        <v>789</v>
      </c>
      <c r="BN832" s="79"/>
      <c r="BO832" s="78" t="s">
        <v>789</v>
      </c>
      <c r="BP832" s="78" t="s">
        <v>789</v>
      </c>
      <c r="BQ832" s="78" t="s">
        <v>789</v>
      </c>
      <c r="BR832" s="78" t="s">
        <v>789</v>
      </c>
      <c r="BS832" s="78" t="s">
        <v>789</v>
      </c>
      <c r="BT832" s="78" t="s">
        <v>789</v>
      </c>
      <c r="BU832"/>
      <c r="BV832" s="77"/>
      <c r="BW832" s="77"/>
      <c r="BX832" s="77"/>
      <c r="BY832" s="77"/>
      <c r="BZ832" s="77"/>
      <c r="CA832" s="77"/>
      <c r="CB832" s="77"/>
      <c r="CC832" s="77"/>
      <c r="CD832" s="77"/>
    </row>
    <row r="833" spans="1:82">
      <c r="A833" s="77" t="s">
        <v>2378</v>
      </c>
      <c r="B833" s="77">
        <v>669</v>
      </c>
      <c r="C833" s="77">
        <v>6</v>
      </c>
      <c r="D833" s="77">
        <v>40</v>
      </c>
      <c r="E833" s="77">
        <v>2009</v>
      </c>
      <c r="F833" s="77" t="s">
        <v>177</v>
      </c>
      <c r="G833" s="77" t="s">
        <v>1635</v>
      </c>
      <c r="H833" s="77" t="s">
        <v>1636</v>
      </c>
      <c r="I833" s="158"/>
      <c r="J833" s="78">
        <v>17195.023172469279</v>
      </c>
      <c r="K833" s="78">
        <v>265.92474820598318</v>
      </c>
      <c r="L833" s="78">
        <v>354.30625476245211</v>
      </c>
      <c r="M833" s="78">
        <v>7363.1840835772309</v>
      </c>
      <c r="N833" s="78">
        <v>5377.9539492356434</v>
      </c>
      <c r="O833" s="78">
        <v>4848.2959145288451</v>
      </c>
      <c r="P833" s="78">
        <v>3275.20180577054</v>
      </c>
      <c r="Q833" s="78">
        <v>293.73555408421902</v>
      </c>
      <c r="R833" s="78">
        <v>492.28146312695071</v>
      </c>
      <c r="S833" s="78">
        <v>502.51909883913709</v>
      </c>
      <c r="T833" s="79"/>
      <c r="U833" s="78">
        <v>776551023</v>
      </c>
      <c r="V833" s="78">
        <v>191673</v>
      </c>
      <c r="W833" s="78">
        <v>8352</v>
      </c>
      <c r="X833" s="78">
        <v>1960615</v>
      </c>
      <c r="Y833" s="78">
        <v>2175227</v>
      </c>
      <c r="Z833" s="78">
        <v>2450932</v>
      </c>
      <c r="AA833" s="78">
        <v>659199</v>
      </c>
      <c r="AB833" s="78">
        <v>5038574</v>
      </c>
      <c r="AC833" s="78">
        <v>90714511</v>
      </c>
      <c r="AD833" s="78">
        <v>502.51909883913709</v>
      </c>
      <c r="AE833" s="79"/>
      <c r="AF833" s="78"/>
      <c r="AG833" s="78"/>
      <c r="AH833" s="78"/>
      <c r="AI833" s="78"/>
      <c r="AJ833" s="78"/>
      <c r="AK833" s="78"/>
      <c r="AL833" s="78"/>
      <c r="AM833" s="78"/>
      <c r="AN833" s="78"/>
      <c r="AO833" s="78"/>
      <c r="AP833" s="78"/>
      <c r="AQ833" s="79"/>
      <c r="AR833" s="78"/>
      <c r="AS833" s="78"/>
      <c r="AT833" s="78"/>
      <c r="AU833" s="78"/>
      <c r="AV833" s="78"/>
      <c r="AW833" s="78"/>
      <c r="AX833" s="78"/>
      <c r="AY833" s="79"/>
      <c r="AZ833" s="78"/>
      <c r="BA833" s="78"/>
      <c r="BB833" s="78"/>
      <c r="BC833" s="78"/>
      <c r="BD833" s="78"/>
      <c r="BE833" s="78"/>
      <c r="BF833" s="78"/>
      <c r="BG833" s="79"/>
      <c r="BH833" s="78">
        <v>21.838000000000001</v>
      </c>
      <c r="BI833" s="78">
        <v>24</v>
      </c>
      <c r="BJ833" s="78">
        <v>24499.962</v>
      </c>
      <c r="BK833" s="78">
        <v>806.17200000000003</v>
      </c>
      <c r="BL833" s="78">
        <v>1807.1230039999998</v>
      </c>
      <c r="BM833" s="78">
        <v>11.164999999999999</v>
      </c>
      <c r="BN833" s="79"/>
      <c r="BO833" s="78">
        <v>4</v>
      </c>
      <c r="BP833" s="78">
        <v>3</v>
      </c>
      <c r="BQ833" s="78">
        <v>233</v>
      </c>
      <c r="BR833" s="78">
        <v>20</v>
      </c>
      <c r="BS833" s="78">
        <v>206</v>
      </c>
      <c r="BT833" s="78">
        <v>2</v>
      </c>
      <c r="BU833"/>
      <c r="BV833" s="77">
        <v>19907.380003999999</v>
      </c>
      <c r="BW833" s="77">
        <v>651.16499999999996</v>
      </c>
      <c r="BX833" s="77">
        <v>6271.9489999999996</v>
      </c>
      <c r="BY833" s="77">
        <v>16.861999999999998</v>
      </c>
      <c r="BZ833" s="77">
        <v>215.386</v>
      </c>
      <c r="CA833" s="77">
        <v>2.9</v>
      </c>
      <c r="CB833" s="77">
        <v>88.837000000000003</v>
      </c>
      <c r="CC833" s="77">
        <v>15.781000000000001</v>
      </c>
      <c r="CD833" s="77">
        <v>0</v>
      </c>
    </row>
    <row r="834" spans="1:82">
      <c r="A834" s="77" t="s">
        <v>2379</v>
      </c>
      <c r="B834" s="77">
        <v>670</v>
      </c>
      <c r="C834" s="77">
        <v>7</v>
      </c>
      <c r="D834" s="77">
        <v>40</v>
      </c>
      <c r="E834" s="77">
        <v>2010</v>
      </c>
      <c r="F834" s="77" t="s">
        <v>178</v>
      </c>
      <c r="G834" s="77" t="s">
        <v>1635</v>
      </c>
      <c r="H834" s="77" t="s">
        <v>1636</v>
      </c>
      <c r="I834" s="158"/>
      <c r="J834" s="78">
        <v>19687.07128398195</v>
      </c>
      <c r="K834" s="78">
        <v>297.96995478953357</v>
      </c>
      <c r="L834" s="78">
        <v>334.78520414756559</v>
      </c>
      <c r="M834" s="78">
        <v>7744.8223518647974</v>
      </c>
      <c r="N834" s="78">
        <v>5511.4223357750734</v>
      </c>
      <c r="O834" s="78">
        <v>4863.5654854108261</v>
      </c>
      <c r="P834" s="78">
        <v>3303.1142568133819</v>
      </c>
      <c r="Q834" s="78">
        <v>306.84096100114198</v>
      </c>
      <c r="R834" s="78">
        <v>491.27867231586822</v>
      </c>
      <c r="S834" s="78">
        <v>514.82705691929175</v>
      </c>
      <c r="T834" s="79"/>
      <c r="U834" s="78">
        <v>820758099</v>
      </c>
      <c r="V834" s="78">
        <v>191673</v>
      </c>
      <c r="W834" s="78">
        <v>8352</v>
      </c>
      <c r="X834" s="78">
        <v>1960615</v>
      </c>
      <c r="Y834" s="78">
        <v>2198679</v>
      </c>
      <c r="Z834" s="78">
        <v>2470076</v>
      </c>
      <c r="AA834" s="78">
        <v>648214</v>
      </c>
      <c r="AB834" s="78">
        <v>5043494</v>
      </c>
      <c r="AC834" s="78">
        <v>85791290</v>
      </c>
      <c r="AD834" s="78">
        <v>514.82705691929186</v>
      </c>
      <c r="AE834" s="79"/>
      <c r="AF834" s="78"/>
      <c r="AG834" s="78"/>
      <c r="AH834" s="78"/>
      <c r="AI834" s="78"/>
      <c r="AJ834" s="78"/>
      <c r="AK834" s="78"/>
      <c r="AL834" s="78"/>
      <c r="AM834" s="78"/>
      <c r="AN834" s="78"/>
      <c r="AO834" s="78"/>
      <c r="AP834" s="78"/>
      <c r="AQ834" s="79"/>
      <c r="AR834" s="78"/>
      <c r="AS834" s="78"/>
      <c r="AT834" s="78"/>
      <c r="AU834" s="78"/>
      <c r="AV834" s="78"/>
      <c r="AW834" s="78"/>
      <c r="AX834" s="78"/>
      <c r="AY834" s="79"/>
      <c r="AZ834" s="78"/>
      <c r="BA834" s="78"/>
      <c r="BB834" s="78"/>
      <c r="BC834" s="78"/>
      <c r="BD834" s="78"/>
      <c r="BE834" s="78"/>
      <c r="BF834" s="78"/>
      <c r="BG834" s="79"/>
      <c r="BH834" s="78">
        <v>22.876999999999999</v>
      </c>
      <c r="BI834" s="78">
        <v>25.047000000000001</v>
      </c>
      <c r="BJ834" s="78">
        <v>26562.973000000002</v>
      </c>
      <c r="BK834" s="78">
        <v>937.26099999999997</v>
      </c>
      <c r="BL834" s="78">
        <v>1890.826</v>
      </c>
      <c r="BM834" s="78">
        <v>8.3249999999999993</v>
      </c>
      <c r="BN834" s="79"/>
      <c r="BO834" s="78">
        <v>4</v>
      </c>
      <c r="BP834" s="78">
        <v>3</v>
      </c>
      <c r="BQ834" s="78">
        <v>237</v>
      </c>
      <c r="BR834" s="78">
        <v>18</v>
      </c>
      <c r="BS834" s="78">
        <v>212</v>
      </c>
      <c r="BT834" s="78">
        <v>2</v>
      </c>
      <c r="BU834"/>
      <c r="BV834" s="77">
        <v>21776.145</v>
      </c>
      <c r="BW834" s="77">
        <v>683.41099999999994</v>
      </c>
      <c r="BX834" s="77">
        <v>6624.5839999999998</v>
      </c>
      <c r="BY834" s="77">
        <v>36.722000000000001</v>
      </c>
      <c r="BZ834" s="77">
        <v>207.41399999999999</v>
      </c>
      <c r="CA834" s="77">
        <v>2</v>
      </c>
      <c r="CB834" s="77">
        <v>103.467</v>
      </c>
      <c r="CC834" s="77">
        <v>13.566000000000001</v>
      </c>
      <c r="CD834" s="77">
        <v>0</v>
      </c>
    </row>
    <row r="835" spans="1:82">
      <c r="A835" s="77" t="s">
        <v>2380</v>
      </c>
      <c r="B835" s="77">
        <v>671</v>
      </c>
      <c r="C835" s="77">
        <v>8</v>
      </c>
      <c r="D835" s="77">
        <v>40</v>
      </c>
      <c r="E835" s="77">
        <v>2011</v>
      </c>
      <c r="F835" s="77" t="s">
        <v>179</v>
      </c>
      <c r="G835" s="77" t="s">
        <v>1635</v>
      </c>
      <c r="H835" s="77" t="s">
        <v>1636</v>
      </c>
      <c r="I835" s="158"/>
      <c r="J835" s="78">
        <v>20641.300884125201</v>
      </c>
      <c r="K835" s="78">
        <v>483.01607035119167</v>
      </c>
      <c r="L835" s="78">
        <v>376.48698758360769</v>
      </c>
      <c r="M835" s="78">
        <v>9372.0988782387394</v>
      </c>
      <c r="N835" s="78">
        <v>6796.450724847753</v>
      </c>
      <c r="O835" s="78">
        <v>4819.7399149280254</v>
      </c>
      <c r="P835" s="78">
        <v>3179.7948187813936</v>
      </c>
      <c r="Q835" s="78">
        <v>354.35595497470899</v>
      </c>
      <c r="R835" s="78">
        <v>486.73069715242849</v>
      </c>
      <c r="S835" s="78">
        <v>513.29432876772228</v>
      </c>
      <c r="T835" s="79"/>
      <c r="U835" s="78">
        <v>812583248</v>
      </c>
      <c r="V835" s="78">
        <v>191673</v>
      </c>
      <c r="W835" s="78">
        <v>8352</v>
      </c>
      <c r="X835" s="78">
        <v>1960615</v>
      </c>
      <c r="Y835" s="78">
        <v>2222103</v>
      </c>
      <c r="Z835" s="78">
        <v>2500997</v>
      </c>
      <c r="AA835" s="78">
        <v>642583</v>
      </c>
      <c r="AB835" s="78">
        <v>5049457</v>
      </c>
      <c r="AC835" s="78">
        <v>84856509</v>
      </c>
      <c r="AD835" s="78">
        <v>513.29432876772228</v>
      </c>
      <c r="AE835" s="79"/>
      <c r="AF835" s="78"/>
      <c r="AG835" s="78"/>
      <c r="AH835" s="78"/>
      <c r="AI835" s="78"/>
      <c r="AJ835" s="78"/>
      <c r="AK835" s="78"/>
      <c r="AL835" s="78"/>
      <c r="AM835" s="78"/>
      <c r="AN835" s="78"/>
      <c r="AO835" s="78"/>
      <c r="AP835" s="78"/>
      <c r="AQ835" s="79"/>
      <c r="AR835" s="78"/>
      <c r="AS835" s="78"/>
      <c r="AT835" s="78"/>
      <c r="AU835" s="78"/>
      <c r="AV835" s="78"/>
      <c r="AW835" s="78"/>
      <c r="AX835" s="78"/>
      <c r="AY835" s="79"/>
      <c r="AZ835" s="78"/>
      <c r="BA835" s="78"/>
      <c r="BB835" s="78"/>
      <c r="BC835" s="78"/>
      <c r="BD835" s="78"/>
      <c r="BE835" s="78"/>
      <c r="BF835" s="78"/>
      <c r="BG835" s="79"/>
      <c r="BH835" s="78">
        <v>28.29</v>
      </c>
      <c r="BI835" s="78">
        <v>26.504000000000001</v>
      </c>
      <c r="BJ835" s="78">
        <v>22745.448</v>
      </c>
      <c r="BK835" s="78">
        <v>972.06799999999998</v>
      </c>
      <c r="BL835" s="78">
        <v>2042.4870000000001</v>
      </c>
      <c r="BM835" s="78">
        <v>5.5149999999999997</v>
      </c>
      <c r="BN835" s="79"/>
      <c r="BO835" s="78">
        <v>5</v>
      </c>
      <c r="BP835" s="78">
        <v>3</v>
      </c>
      <c r="BQ835" s="78">
        <v>242</v>
      </c>
      <c r="BR835" s="78">
        <v>17</v>
      </c>
      <c r="BS835" s="78">
        <v>212</v>
      </c>
      <c r="BT835" s="78">
        <v>2</v>
      </c>
      <c r="BU835"/>
      <c r="BV835" s="77">
        <v>18215.793000000001</v>
      </c>
      <c r="BW835" s="77">
        <v>717.40300000000002</v>
      </c>
      <c r="BX835" s="77">
        <v>6601.3649999999998</v>
      </c>
      <c r="BY835" s="77">
        <v>36.468000000000004</v>
      </c>
      <c r="BZ835" s="77">
        <v>175.708</v>
      </c>
      <c r="CA835" s="77">
        <v>0</v>
      </c>
      <c r="CB835" s="77">
        <v>55.145000000000003</v>
      </c>
      <c r="CC835" s="77">
        <v>18.43</v>
      </c>
      <c r="CD835" s="77">
        <v>0</v>
      </c>
    </row>
    <row r="836" spans="1:82">
      <c r="A836" s="77" t="s">
        <v>2381</v>
      </c>
      <c r="B836" s="77">
        <v>672</v>
      </c>
      <c r="C836" s="77">
        <v>9</v>
      </c>
      <c r="D836" s="77">
        <v>40</v>
      </c>
      <c r="E836" s="77">
        <v>2012</v>
      </c>
      <c r="F836" s="77" t="s">
        <v>180</v>
      </c>
      <c r="G836" s="77" t="s">
        <v>1635</v>
      </c>
      <c r="H836" s="77" t="s">
        <v>1636</v>
      </c>
      <c r="I836" s="158"/>
      <c r="J836" s="78">
        <v>22005.621844756679</v>
      </c>
      <c r="K836" s="78">
        <v>451.20974209816183</v>
      </c>
      <c r="L836" s="78">
        <v>385.35483405765501</v>
      </c>
      <c r="M836" s="78">
        <v>10397.31542142227</v>
      </c>
      <c r="N836" s="78">
        <v>8054.1712720112491</v>
      </c>
      <c r="O836" s="78">
        <v>4849.9530770946876</v>
      </c>
      <c r="P836" s="78">
        <v>3160.5716382084438</v>
      </c>
      <c r="Q836" s="78">
        <v>389.26809017678403</v>
      </c>
      <c r="R836" s="78">
        <v>497.904028753342</v>
      </c>
      <c r="S836" s="78">
        <v>547.26521451007591</v>
      </c>
      <c r="T836" s="79"/>
      <c r="U836" s="78">
        <v>833373274</v>
      </c>
      <c r="V836" s="78">
        <v>191673</v>
      </c>
      <c r="W836" s="78">
        <v>8352</v>
      </c>
      <c r="X836" s="78">
        <v>1960615</v>
      </c>
      <c r="Y836" s="78">
        <v>2278258</v>
      </c>
      <c r="Z836" s="78">
        <v>2536636</v>
      </c>
      <c r="AA836" s="78">
        <v>635085</v>
      </c>
      <c r="AB836" s="78">
        <v>5105427</v>
      </c>
      <c r="AC836" s="78">
        <v>84556159</v>
      </c>
      <c r="AD836" s="78">
        <v>547.26521451007602</v>
      </c>
      <c r="AE836" s="79"/>
      <c r="AF836" s="78"/>
      <c r="AG836" s="78"/>
      <c r="AH836" s="78"/>
      <c r="AI836" s="78"/>
      <c r="AJ836" s="78"/>
      <c r="AK836" s="78"/>
      <c r="AL836" s="78"/>
      <c r="AM836" s="78"/>
      <c r="AN836" s="78"/>
      <c r="AO836" s="78"/>
      <c r="AP836" s="78"/>
      <c r="AQ836" s="79"/>
      <c r="AR836" s="78"/>
      <c r="AS836" s="78"/>
      <c r="AT836" s="78"/>
      <c r="AU836" s="78"/>
      <c r="AV836" s="78"/>
      <c r="AW836" s="78"/>
      <c r="AX836" s="78"/>
      <c r="AY836" s="79"/>
      <c r="AZ836" s="78"/>
      <c r="BA836" s="78"/>
      <c r="BB836" s="78"/>
      <c r="BC836" s="78"/>
      <c r="BD836" s="78"/>
      <c r="BE836" s="78"/>
      <c r="BF836" s="78"/>
      <c r="BG836" s="79"/>
      <c r="BH836" s="78">
        <v>29.539000000000001</v>
      </c>
      <c r="BI836" s="78">
        <v>26.544</v>
      </c>
      <c r="BJ836" s="78">
        <v>24815.101999999999</v>
      </c>
      <c r="BK836" s="78">
        <v>1106.7149999999999</v>
      </c>
      <c r="BL836" s="78">
        <v>1984.7579999999998</v>
      </c>
      <c r="BM836" s="78">
        <v>4.3920000000000003</v>
      </c>
      <c r="BN836" s="79"/>
      <c r="BO836" s="78">
        <v>5</v>
      </c>
      <c r="BP836" s="78">
        <v>2</v>
      </c>
      <c r="BQ836" s="78">
        <v>248</v>
      </c>
      <c r="BR836" s="78">
        <v>17</v>
      </c>
      <c r="BS836" s="78">
        <v>217</v>
      </c>
      <c r="BT836" s="78">
        <v>1</v>
      </c>
      <c r="BU836"/>
      <c r="BV836" s="77">
        <v>20623.812999999998</v>
      </c>
      <c r="BW836" s="77">
        <v>654.39300000000003</v>
      </c>
      <c r="BX836" s="77">
        <v>6433.8289999999997</v>
      </c>
      <c r="BY836" s="77">
        <v>18.355</v>
      </c>
      <c r="BZ836" s="77">
        <v>186.94900000000001</v>
      </c>
      <c r="CA836" s="77">
        <v>0</v>
      </c>
      <c r="CB836" s="77">
        <v>42.811</v>
      </c>
      <c r="CC836" s="77">
        <v>6.9</v>
      </c>
      <c r="CD836" s="77">
        <v>0</v>
      </c>
    </row>
    <row r="837" spans="1:82">
      <c r="A837" s="77" t="s">
        <v>2382</v>
      </c>
      <c r="B837" s="77">
        <v>673</v>
      </c>
      <c r="C837" s="77">
        <v>10</v>
      </c>
      <c r="D837" s="77">
        <v>40</v>
      </c>
      <c r="E837" s="77">
        <v>2013</v>
      </c>
      <c r="F837" s="77" t="s">
        <v>181</v>
      </c>
      <c r="G837" s="77" t="s">
        <v>1635</v>
      </c>
      <c r="H837" s="77" t="s">
        <v>1636</v>
      </c>
      <c r="I837" s="158"/>
      <c r="J837" s="78">
        <v>21538.354282445602</v>
      </c>
      <c r="K837" s="78">
        <v>375.77900147936163</v>
      </c>
      <c r="L837" s="78">
        <v>370.3229080741504</v>
      </c>
      <c r="M837" s="78">
        <v>10301.103211050509</v>
      </c>
      <c r="N837" s="78">
        <v>7735.5623411117649</v>
      </c>
      <c r="O837" s="78">
        <v>4714.8990393287231</v>
      </c>
      <c r="P837" s="78">
        <v>3154.0877651086212</v>
      </c>
      <c r="Q837" s="78">
        <v>395.96523598682899</v>
      </c>
      <c r="R837" s="78">
        <v>515.19928593627037</v>
      </c>
      <c r="S837" s="78">
        <v>546.98564636614094</v>
      </c>
      <c r="T837" s="79"/>
      <c r="U837" s="78">
        <v>819301470</v>
      </c>
      <c r="V837" s="78">
        <v>191673</v>
      </c>
      <c r="W837" s="78">
        <v>8352</v>
      </c>
      <c r="X837" s="78">
        <v>1960615</v>
      </c>
      <c r="Y837" s="78">
        <v>2296175</v>
      </c>
      <c r="Z837" s="78">
        <v>2576102</v>
      </c>
      <c r="AA837" s="78">
        <v>631403</v>
      </c>
      <c r="AB837" s="78">
        <v>5118813</v>
      </c>
      <c r="AC837" s="78">
        <v>85405518</v>
      </c>
      <c r="AD837" s="78">
        <v>546.98564636614094</v>
      </c>
      <c r="AE837" s="79"/>
      <c r="AF837" s="78"/>
      <c r="AG837" s="78"/>
      <c r="AH837" s="78"/>
      <c r="AI837" s="78"/>
      <c r="AJ837" s="78"/>
      <c r="AK837" s="78"/>
      <c r="AL837" s="78"/>
      <c r="AM837" s="78"/>
      <c r="AN837" s="78"/>
      <c r="AO837" s="78"/>
      <c r="AP837" s="78"/>
      <c r="AQ837" s="79"/>
      <c r="AR837" s="78"/>
      <c r="AS837" s="78"/>
      <c r="AT837" s="78"/>
      <c r="AU837" s="78"/>
      <c r="AV837" s="78"/>
      <c r="AW837" s="78"/>
      <c r="AX837" s="78"/>
      <c r="AY837" s="79"/>
      <c r="AZ837" s="78"/>
      <c r="BA837" s="78"/>
      <c r="BB837" s="78"/>
      <c r="BC837" s="78"/>
      <c r="BD837" s="78"/>
      <c r="BE837" s="78"/>
      <c r="BF837" s="78"/>
      <c r="BG837" s="79"/>
      <c r="BH837" s="78">
        <v>39.851999999999997</v>
      </c>
      <c r="BI837" s="78">
        <v>43.45</v>
      </c>
      <c r="BJ837" s="78">
        <v>26990.111000000001</v>
      </c>
      <c r="BK837" s="78">
        <v>1105.0060000000001</v>
      </c>
      <c r="BL837" s="78">
        <v>2087.4470000000001</v>
      </c>
      <c r="BM837" s="78">
        <v>6.0179999999999998</v>
      </c>
      <c r="BN837" s="79"/>
      <c r="BO837" s="78">
        <v>5</v>
      </c>
      <c r="BP837" s="78">
        <v>4</v>
      </c>
      <c r="BQ837" s="78">
        <v>259</v>
      </c>
      <c r="BR837" s="78">
        <v>15</v>
      </c>
      <c r="BS837" s="78">
        <v>215</v>
      </c>
      <c r="BT837" s="78">
        <v>1</v>
      </c>
      <c r="BU837"/>
      <c r="BV837" s="77">
        <v>22770.873</v>
      </c>
      <c r="BW837" s="77">
        <v>687.70500000000004</v>
      </c>
      <c r="BX837" s="77">
        <v>6524.5820000000003</v>
      </c>
      <c r="BY837" s="77">
        <v>17.158999999999999</v>
      </c>
      <c r="BZ837" s="77">
        <v>212.37200000000001</v>
      </c>
      <c r="CA837" s="77">
        <v>0</v>
      </c>
      <c r="CB837" s="77">
        <v>48.77</v>
      </c>
      <c r="CC837" s="77">
        <v>10.423</v>
      </c>
      <c r="CD837" s="77">
        <v>0</v>
      </c>
    </row>
    <row r="838" spans="1:82">
      <c r="A838" s="77" t="s">
        <v>2383</v>
      </c>
      <c r="B838" s="77">
        <v>674</v>
      </c>
      <c r="C838" s="77">
        <v>11</v>
      </c>
      <c r="D838" s="77">
        <v>40</v>
      </c>
      <c r="E838" s="77">
        <v>2014</v>
      </c>
      <c r="F838" s="77" t="s">
        <v>182</v>
      </c>
      <c r="G838" s="77" t="s">
        <v>1635</v>
      </c>
      <c r="H838" s="77" t="s">
        <v>1636</v>
      </c>
      <c r="I838" s="158"/>
      <c r="J838" s="78">
        <v>21733.08241419361</v>
      </c>
      <c r="K838" s="78">
        <v>392.86018170843641</v>
      </c>
      <c r="L838" s="78">
        <v>358.24256798067017</v>
      </c>
      <c r="M838" s="78">
        <v>10148.64905929429</v>
      </c>
      <c r="N838" s="78">
        <v>6839.0471915881317</v>
      </c>
      <c r="O838" s="78">
        <v>4527.4180875986849</v>
      </c>
      <c r="P838" s="78">
        <v>3148.7398767670597</v>
      </c>
      <c r="Q838" s="78">
        <v>380.00777583115098</v>
      </c>
      <c r="R838" s="78">
        <v>511.07836849620821</v>
      </c>
      <c r="S838" s="78">
        <v>555.49721986019233</v>
      </c>
      <c r="T838" s="79"/>
      <c r="U838" s="78">
        <v>843364168</v>
      </c>
      <c r="V838" s="78">
        <v>153680</v>
      </c>
      <c r="W838" s="78">
        <v>8220</v>
      </c>
      <c r="X838" s="78">
        <v>1974664</v>
      </c>
      <c r="Y838" s="78">
        <v>2321718</v>
      </c>
      <c r="Z838" s="78">
        <v>2605322</v>
      </c>
      <c r="AA838" s="78">
        <v>627073</v>
      </c>
      <c r="AB838" s="78">
        <v>5120197</v>
      </c>
      <c r="AC838" s="78">
        <v>84988785</v>
      </c>
      <c r="AD838" s="78">
        <v>555.49721986019256</v>
      </c>
      <c r="AE838" s="79"/>
      <c r="AF838" s="78"/>
      <c r="AG838" s="78"/>
      <c r="AH838" s="78"/>
      <c r="AI838" s="78"/>
      <c r="AJ838" s="78"/>
      <c r="AK838" s="78"/>
      <c r="AL838" s="78"/>
      <c r="AM838" s="78"/>
      <c r="AN838" s="78"/>
      <c r="AO838" s="78"/>
      <c r="AP838" s="78"/>
      <c r="AQ838" s="79"/>
      <c r="AR838" s="78">
        <v>87259</v>
      </c>
      <c r="AS838" s="78">
        <v>13332</v>
      </c>
      <c r="AT838" s="78">
        <v>4</v>
      </c>
      <c r="AU838" s="78">
        <v>7</v>
      </c>
      <c r="AV838" s="78">
        <v>0</v>
      </c>
      <c r="AW838" s="78">
        <v>8</v>
      </c>
      <c r="AX838" s="78"/>
      <c r="AY838" s="79"/>
      <c r="AZ838" s="78">
        <v>368870.16600000003</v>
      </c>
      <c r="BA838" s="78">
        <v>849434.24000000011</v>
      </c>
      <c r="BB838" s="78">
        <v>20851.7</v>
      </c>
      <c r="BC838" s="78">
        <v>1363</v>
      </c>
      <c r="BD838" s="78">
        <v>0</v>
      </c>
      <c r="BE838" s="78">
        <v>62758.8</v>
      </c>
      <c r="BF838" s="78"/>
      <c r="BG838" s="79"/>
      <c r="BH838" s="78">
        <v>29.116</v>
      </c>
      <c r="BI838" s="78">
        <v>43.637</v>
      </c>
      <c r="BJ838" s="78">
        <v>28014.633999999998</v>
      </c>
      <c r="BK838" s="78">
        <v>1180.623</v>
      </c>
      <c r="BL838" s="78">
        <v>1930.3319999999999</v>
      </c>
      <c r="BM838" s="78">
        <v>5.9909999999999997</v>
      </c>
      <c r="BN838" s="79"/>
      <c r="BO838" s="78">
        <v>5</v>
      </c>
      <c r="BP838" s="78">
        <v>4</v>
      </c>
      <c r="BQ838" s="78">
        <v>259</v>
      </c>
      <c r="BR838" s="78">
        <v>18</v>
      </c>
      <c r="BS838" s="78">
        <v>197</v>
      </c>
      <c r="BT838" s="78">
        <v>1</v>
      </c>
      <c r="BU838"/>
      <c r="BV838" s="77">
        <v>23505.214</v>
      </c>
      <c r="BW838" s="77">
        <v>734.97400000000005</v>
      </c>
      <c r="BX838" s="77">
        <v>6671.13</v>
      </c>
      <c r="BY838" s="77">
        <v>13.433999999999999</v>
      </c>
      <c r="BZ838" s="77">
        <v>212.59899999999999</v>
      </c>
      <c r="CA838" s="77">
        <v>0</v>
      </c>
      <c r="CB838" s="77">
        <v>52.71</v>
      </c>
      <c r="CC838" s="77">
        <v>14.272</v>
      </c>
      <c r="CD838" s="77">
        <v>0</v>
      </c>
    </row>
    <row r="839" spans="1:82">
      <c r="A839" s="77" t="s">
        <v>2384</v>
      </c>
      <c r="B839" s="77">
        <v>675</v>
      </c>
      <c r="C839" s="77">
        <v>12</v>
      </c>
      <c r="D839" s="77">
        <v>40</v>
      </c>
      <c r="E839" s="77">
        <v>2015</v>
      </c>
      <c r="F839" s="77" t="s">
        <v>183</v>
      </c>
      <c r="G839" s="77" t="s">
        <v>1635</v>
      </c>
      <c r="H839" s="77" t="s">
        <v>1636</v>
      </c>
      <c r="I839" s="158"/>
      <c r="J839" s="78">
        <v>20804.93919904916</v>
      </c>
      <c r="K839" s="78">
        <v>352.74257660898797</v>
      </c>
      <c r="L839" s="78">
        <v>358.32411562124332</v>
      </c>
      <c r="M839" s="78">
        <v>9712.4245196758129</v>
      </c>
      <c r="N839" s="78">
        <v>6126.1968375451806</v>
      </c>
      <c r="O839" s="78">
        <v>4524.2607290427477</v>
      </c>
      <c r="P839" s="78">
        <v>3134.9003779097693</v>
      </c>
      <c r="Q839" s="78">
        <v>372.16666578239898</v>
      </c>
      <c r="R839" s="78">
        <v>498.88872942293398</v>
      </c>
      <c r="S839" s="78">
        <v>520.04701738338974</v>
      </c>
      <c r="T839" s="79"/>
      <c r="U839" s="78">
        <v>921592852</v>
      </c>
      <c r="V839" s="78">
        <v>153680</v>
      </c>
      <c r="W839" s="78">
        <v>8220</v>
      </c>
      <c r="X839" s="78">
        <v>1974664</v>
      </c>
      <c r="Y839" s="78">
        <v>2346328</v>
      </c>
      <c r="Z839" s="78">
        <v>2628561</v>
      </c>
      <c r="AA839" s="78">
        <v>623824</v>
      </c>
      <c r="AB839" s="78">
        <v>5122448</v>
      </c>
      <c r="AC839" s="78">
        <v>85276888</v>
      </c>
      <c r="AD839" s="78">
        <v>520.04701738338986</v>
      </c>
      <c r="AE839" s="79"/>
      <c r="AF839" s="78">
        <v>10574636707.83621</v>
      </c>
      <c r="AG839" s="78">
        <v>282896315.79552668</v>
      </c>
      <c r="AH839" s="78">
        <v>67302618.399452209</v>
      </c>
      <c r="AI839" s="78">
        <v>12206419468.96773</v>
      </c>
      <c r="AJ839" s="78">
        <v>9779156803.3270321</v>
      </c>
      <c r="AK839" s="78"/>
      <c r="AL839" s="78"/>
      <c r="AM839" s="78">
        <v>702010010.53881371</v>
      </c>
      <c r="AN839" s="78"/>
      <c r="AO839" s="78"/>
      <c r="AP839" s="78">
        <v>33612421924.864765</v>
      </c>
      <c r="AQ839" s="79"/>
      <c r="AR839" s="78">
        <v>94771</v>
      </c>
      <c r="AS839" s="78">
        <v>16310</v>
      </c>
      <c r="AT839" s="78">
        <v>6</v>
      </c>
      <c r="AU839" s="78">
        <v>7</v>
      </c>
      <c r="AV839" s="78">
        <v>0</v>
      </c>
      <c r="AW839" s="78">
        <v>9</v>
      </c>
      <c r="AX839" s="78"/>
      <c r="AY839" s="79"/>
      <c r="AZ839" s="78">
        <v>407863.36099999992</v>
      </c>
      <c r="BA839" s="78">
        <v>1153585.74</v>
      </c>
      <c r="BB839" s="78">
        <v>20870.7</v>
      </c>
      <c r="BC839" s="78">
        <v>1363</v>
      </c>
      <c r="BD839" s="78">
        <v>0</v>
      </c>
      <c r="BE839" s="78">
        <v>72444.800000000003</v>
      </c>
      <c r="BF839" s="78"/>
      <c r="BG839" s="79"/>
      <c r="BH839" s="78">
        <v>41.045000000000002</v>
      </c>
      <c r="BI839" s="78">
        <v>41.357999999999997</v>
      </c>
      <c r="BJ839" s="78">
        <v>28117.58</v>
      </c>
      <c r="BK839" s="78">
        <v>1062.5740000000001</v>
      </c>
      <c r="BL839" s="78">
        <v>1916.2549999999997</v>
      </c>
      <c r="BM839" s="78">
        <v>6.633</v>
      </c>
      <c r="BN839" s="79"/>
      <c r="BO839" s="78">
        <v>5</v>
      </c>
      <c r="BP839" s="78">
        <v>4</v>
      </c>
      <c r="BQ839" s="78">
        <v>258</v>
      </c>
      <c r="BR839" s="78">
        <v>17</v>
      </c>
      <c r="BS839" s="78">
        <v>205</v>
      </c>
      <c r="BT839" s="78">
        <v>1</v>
      </c>
      <c r="BU839"/>
      <c r="BV839" s="77">
        <v>23658.126</v>
      </c>
      <c r="BW839" s="77">
        <v>682.29300000000001</v>
      </c>
      <c r="BX839" s="77">
        <v>6564.2790000000005</v>
      </c>
      <c r="BY839" s="77">
        <v>16.195</v>
      </c>
      <c r="BZ839" s="77">
        <v>218.506</v>
      </c>
      <c r="CA839" s="77">
        <v>0</v>
      </c>
      <c r="CB839" s="77">
        <v>35.524999999999999</v>
      </c>
      <c r="CC839" s="77">
        <v>10.154</v>
      </c>
      <c r="CD839" s="77">
        <v>0.36699999999999999</v>
      </c>
    </row>
    <row r="840" spans="1:82">
      <c r="A840" s="77" t="s">
        <v>2385</v>
      </c>
      <c r="B840" s="77">
        <v>676</v>
      </c>
      <c r="C840" s="77">
        <v>13</v>
      </c>
      <c r="D840" s="77">
        <v>40</v>
      </c>
      <c r="E840" s="77">
        <v>2016</v>
      </c>
      <c r="F840" s="77" t="s">
        <v>156</v>
      </c>
      <c r="G840" s="77" t="s">
        <v>1635</v>
      </c>
      <c r="H840" s="77" t="s">
        <v>1636</v>
      </c>
      <c r="I840" s="158"/>
      <c r="J840" s="78">
        <v>19743.043609607925</v>
      </c>
      <c r="K840" s="78">
        <v>343.11925665676267</v>
      </c>
      <c r="L840" s="78">
        <v>338.27400689791415</v>
      </c>
      <c r="M840" s="78">
        <v>7898.3904380696258</v>
      </c>
      <c r="N840" s="78">
        <v>6156.9802130904682</v>
      </c>
      <c r="O840" s="78">
        <v>4515.8472362920538</v>
      </c>
      <c r="P840" s="78">
        <v>3058.4780004964082</v>
      </c>
      <c r="Q840" s="78">
        <v>362.08725062462912</v>
      </c>
      <c r="R840" s="78">
        <v>479.56714097255605</v>
      </c>
      <c r="S840" s="78">
        <v>526.6385536028364</v>
      </c>
      <c r="T840" s="79"/>
      <c r="U840" s="78">
        <v>925030569</v>
      </c>
      <c r="V840" s="78">
        <v>153680</v>
      </c>
      <c r="W840" s="78">
        <v>8220</v>
      </c>
      <c r="X840" s="78">
        <v>1974664</v>
      </c>
      <c r="Y840" s="78">
        <v>2371459</v>
      </c>
      <c r="Z840" s="78">
        <v>2655925</v>
      </c>
      <c r="AA840" s="78">
        <v>629482</v>
      </c>
      <c r="AB840" s="78">
        <v>5126389</v>
      </c>
      <c r="AC840" s="78">
        <v>81905347.068528995</v>
      </c>
      <c r="AD840" s="78">
        <v>526.6385536028364</v>
      </c>
      <c r="AE840" s="79"/>
      <c r="AF840" s="78">
        <v>10340951871.28063</v>
      </c>
      <c r="AG840" s="78">
        <v>285058840.31610233</v>
      </c>
      <c r="AH840" s="78">
        <v>49917431.200704448</v>
      </c>
      <c r="AI840" s="78">
        <v>12691415407.022591</v>
      </c>
      <c r="AJ840" s="78">
        <v>10303609724.1714</v>
      </c>
      <c r="AK840" s="78"/>
      <c r="AL840" s="78"/>
      <c r="AM840" s="78">
        <v>703095920.55730247</v>
      </c>
      <c r="AN840" s="78"/>
      <c r="AO840" s="78"/>
      <c r="AP840" s="78">
        <v>34374049194.548737</v>
      </c>
      <c r="AQ840" s="79"/>
      <c r="AR840" s="78">
        <v>101989</v>
      </c>
      <c r="AS840" s="78">
        <v>17919</v>
      </c>
      <c r="AT840" s="78">
        <v>7</v>
      </c>
      <c r="AU840" s="78">
        <v>9</v>
      </c>
      <c r="AV840" s="78">
        <v>0</v>
      </c>
      <c r="AW840" s="78">
        <v>11</v>
      </c>
      <c r="AX840" s="78"/>
      <c r="AY840" s="79"/>
      <c r="AZ840" s="78">
        <v>444175.65399999998</v>
      </c>
      <c r="BA840" s="78">
        <v>1312590.04</v>
      </c>
      <c r="BB840" s="78">
        <v>24870.7</v>
      </c>
      <c r="BC840" s="78">
        <v>1993</v>
      </c>
      <c r="BD840" s="78">
        <v>0</v>
      </c>
      <c r="BE840" s="78">
        <v>75224.800000000003</v>
      </c>
      <c r="BF840" s="78"/>
      <c r="BG840" s="79"/>
      <c r="BH840" s="78">
        <v>35.593000000000004</v>
      </c>
      <c r="BI840" s="78">
        <v>37.261000000000003</v>
      </c>
      <c r="BJ840" s="78">
        <v>26205.010999999999</v>
      </c>
      <c r="BK840" s="78">
        <v>1054.7329999999999</v>
      </c>
      <c r="BL840" s="78">
        <v>1750.9690000000001</v>
      </c>
      <c r="BM840" s="78">
        <v>4.5679999999999996</v>
      </c>
      <c r="BN840" s="79"/>
      <c r="BO840" s="78">
        <v>4</v>
      </c>
      <c r="BP840" s="78">
        <v>4</v>
      </c>
      <c r="BQ840" s="78">
        <v>266</v>
      </c>
      <c r="BR840" s="78">
        <v>17</v>
      </c>
      <c r="BS840" s="78">
        <v>209</v>
      </c>
      <c r="BT840" s="78">
        <v>1</v>
      </c>
      <c r="BU840"/>
      <c r="BV840" s="77">
        <v>21922.947</v>
      </c>
      <c r="BW840" s="77">
        <v>763.47</v>
      </c>
      <c r="BX840" s="77">
        <v>6252.5789999999997</v>
      </c>
      <c r="BY840" s="77">
        <v>19.042999999999999</v>
      </c>
      <c r="BZ840" s="77">
        <v>70.754999999999995</v>
      </c>
      <c r="CA840" s="77">
        <v>0</v>
      </c>
      <c r="CB840" s="77">
        <v>41.695999999999998</v>
      </c>
      <c r="CC840" s="77">
        <v>17.289000000000001</v>
      </c>
      <c r="CD840" s="77">
        <v>0.35599999999999998</v>
      </c>
    </row>
    <row r="841" spans="1:82">
      <c r="A841" s="77" t="s">
        <v>2386</v>
      </c>
      <c r="B841" s="77">
        <v>677</v>
      </c>
      <c r="C841" s="77">
        <v>14</v>
      </c>
      <c r="D841" s="77">
        <v>40</v>
      </c>
      <c r="E841" s="77">
        <v>2017</v>
      </c>
      <c r="F841" s="77" t="s">
        <v>157</v>
      </c>
      <c r="G841" s="77" t="s">
        <v>1635</v>
      </c>
      <c r="H841" s="77" t="s">
        <v>1636</v>
      </c>
      <c r="I841" s="158"/>
      <c r="J841" s="78">
        <v>19325.586578415368</v>
      </c>
      <c r="K841" s="78">
        <v>352.52909936928717</v>
      </c>
      <c r="L841" s="78">
        <v>335.54222184048098</v>
      </c>
      <c r="M841" s="78">
        <v>7353.9141054579932</v>
      </c>
      <c r="N841" s="78">
        <v>5763.2882469639771</v>
      </c>
      <c r="O841" s="78">
        <v>4477.0687703181311</v>
      </c>
      <c r="P841" s="78">
        <v>3038.5435930410795</v>
      </c>
      <c r="Q841" s="78">
        <v>350.44587027848797</v>
      </c>
      <c r="R841" s="78">
        <v>473.04941629277471</v>
      </c>
      <c r="S841" s="78">
        <v>524.52392742530435</v>
      </c>
      <c r="T841" s="79"/>
      <c r="U841" s="78">
        <v>973841535</v>
      </c>
      <c r="V841" s="78">
        <v>153680</v>
      </c>
      <c r="W841" s="78">
        <v>8220</v>
      </c>
      <c r="X841" s="78">
        <v>1974664</v>
      </c>
      <c r="Y841" s="78">
        <v>2398419</v>
      </c>
      <c r="Z841" s="78">
        <v>2676797</v>
      </c>
      <c r="AA841" s="78">
        <v>629366</v>
      </c>
      <c r="AB841" s="78">
        <v>5130773</v>
      </c>
      <c r="AC841" s="78">
        <v>82395268.999999985</v>
      </c>
      <c r="AD841" s="78">
        <v>524.52392742530435</v>
      </c>
      <c r="AE841" s="79"/>
      <c r="AF841" s="78">
        <v>10367492456.16061</v>
      </c>
      <c r="AG841" s="78">
        <v>288577179.79047</v>
      </c>
      <c r="AH841" s="78">
        <v>66984806.440076657</v>
      </c>
      <c r="AI841" s="78">
        <v>12058693656.9065</v>
      </c>
      <c r="AJ841" s="78">
        <v>10627100093.6807</v>
      </c>
      <c r="AK841" s="78"/>
      <c r="AL841" s="78"/>
      <c r="AM841" s="78">
        <v>704798290.15987229</v>
      </c>
      <c r="AN841" s="78"/>
      <c r="AO841" s="78"/>
      <c r="AP841" s="78">
        <v>34113646483.138229</v>
      </c>
      <c r="AQ841" s="79"/>
      <c r="AR841" s="78">
        <v>108219</v>
      </c>
      <c r="AS841" s="78">
        <v>19234</v>
      </c>
      <c r="AT841" s="78">
        <v>8</v>
      </c>
      <c r="AU841" s="78">
        <v>10</v>
      </c>
      <c r="AV841" s="78">
        <v>0</v>
      </c>
      <c r="AW841" s="78">
        <v>12</v>
      </c>
      <c r="AX841" s="78"/>
      <c r="AY841" s="79"/>
      <c r="AZ841" s="78">
        <v>475816.37399999978</v>
      </c>
      <c r="BA841" s="78">
        <v>1420150.84</v>
      </c>
      <c r="BB841" s="78">
        <v>31470.7</v>
      </c>
      <c r="BC841" s="78">
        <v>2155</v>
      </c>
      <c r="BD841" s="78">
        <v>0</v>
      </c>
      <c r="BE841" s="78">
        <v>109086.75</v>
      </c>
      <c r="BF841" s="78"/>
      <c r="BG841" s="79"/>
      <c r="BH841" s="78">
        <v>33.823999999999998</v>
      </c>
      <c r="BI841" s="78">
        <v>35.963000000000001</v>
      </c>
      <c r="BJ841" s="78">
        <v>26398.556</v>
      </c>
      <c r="BK841" s="78">
        <v>904.26800000000003</v>
      </c>
      <c r="BL841" s="78">
        <v>1955.6059999999998</v>
      </c>
      <c r="BM841" s="78">
        <v>4.2809999999999997</v>
      </c>
      <c r="BN841" s="79"/>
      <c r="BO841" s="78">
        <v>4</v>
      </c>
      <c r="BP841" s="78">
        <v>4</v>
      </c>
      <c r="BQ841" s="78">
        <v>270</v>
      </c>
      <c r="BR841" s="78">
        <v>16</v>
      </c>
      <c r="BS841" s="78">
        <v>212</v>
      </c>
      <c r="BT841" s="78">
        <v>1</v>
      </c>
      <c r="BU841"/>
      <c r="BV841" s="77">
        <v>21783.460999999999</v>
      </c>
      <c r="BW841" s="77">
        <v>860.59500000000003</v>
      </c>
      <c r="BX841" s="77">
        <v>6367.4949999999999</v>
      </c>
      <c r="BY841" s="77">
        <v>26.184000000000001</v>
      </c>
      <c r="BZ841" s="77">
        <v>242.54900000000001</v>
      </c>
      <c r="CA841" s="77">
        <v>0</v>
      </c>
      <c r="CB841" s="77">
        <v>42.430999999999997</v>
      </c>
      <c r="CC841" s="77">
        <v>9.3940000000000001</v>
      </c>
      <c r="CD841" s="77">
        <v>0.38900000000000001</v>
      </c>
    </row>
    <row r="842" spans="1:82">
      <c r="A842" s="77" t="s">
        <v>2387</v>
      </c>
      <c r="B842" s="77">
        <v>678</v>
      </c>
      <c r="C842" s="77">
        <v>15</v>
      </c>
      <c r="D842" s="77">
        <v>40</v>
      </c>
      <c r="E842" s="77">
        <v>2018</v>
      </c>
      <c r="F842" s="77" t="s">
        <v>184</v>
      </c>
      <c r="G842" s="77" t="s">
        <v>1635</v>
      </c>
      <c r="H842" s="77" t="s">
        <v>1636</v>
      </c>
      <c r="I842" s="158"/>
      <c r="J842" s="78">
        <v>18410.218479812098</v>
      </c>
      <c r="K842" s="78">
        <v>297.49911865267148</v>
      </c>
      <c r="L842" s="78">
        <v>303.03244109776404</v>
      </c>
      <c r="M842" s="78">
        <v>6709.6341825848131</v>
      </c>
      <c r="N842" s="78">
        <v>4026.5988133645264</v>
      </c>
      <c r="O842" s="78">
        <v>4421.2588758049296</v>
      </c>
      <c r="P842" s="78">
        <v>3016.4086740274474</v>
      </c>
      <c r="Q842" s="78">
        <v>325.22638722798303</v>
      </c>
      <c r="R842" s="78">
        <v>477.78298247981201</v>
      </c>
      <c r="S842" s="78">
        <v>554.46994124472769</v>
      </c>
      <c r="T842" s="79"/>
      <c r="U842" s="78">
        <v>1023786499</v>
      </c>
      <c r="V842" s="78">
        <v>152519</v>
      </c>
      <c r="W842" s="78">
        <v>8220</v>
      </c>
      <c r="X842" s="78">
        <v>1965073</v>
      </c>
      <c r="Y842" s="78">
        <v>2424091</v>
      </c>
      <c r="Z842" s="78">
        <v>2694044</v>
      </c>
      <c r="AA842" s="78">
        <v>631063</v>
      </c>
      <c r="AB842" s="78">
        <v>5131305</v>
      </c>
      <c r="AC842" s="78">
        <v>82893607</v>
      </c>
      <c r="AD842" s="78">
        <v>554.46994124472769</v>
      </c>
      <c r="AE842" s="79"/>
      <c r="AF842" s="78">
        <v>10001715261.33161</v>
      </c>
      <c r="AG842" s="78">
        <v>261052750.9468303</v>
      </c>
      <c r="AH842" s="78">
        <v>63618177.997135557</v>
      </c>
      <c r="AI842" s="78">
        <v>11582015947.145149</v>
      </c>
      <c r="AJ842" s="78">
        <v>9024147360.1571941</v>
      </c>
      <c r="AK842" s="78"/>
      <c r="AL842" s="78"/>
      <c r="AM842" s="78">
        <v>706329832.6502372</v>
      </c>
      <c r="AN842" s="78"/>
      <c r="AO842" s="78"/>
      <c r="AP842" s="78">
        <v>31638879330.228157</v>
      </c>
      <c r="AQ842" s="79"/>
      <c r="AR842" s="78">
        <v>114625</v>
      </c>
      <c r="AS842" s="78">
        <v>20264</v>
      </c>
      <c r="AT842" s="78">
        <v>8</v>
      </c>
      <c r="AU842" s="78">
        <v>12</v>
      </c>
      <c r="AV842" s="78">
        <v>0</v>
      </c>
      <c r="AW842" s="78">
        <v>14</v>
      </c>
      <c r="AX842" s="78"/>
      <c r="AY842" s="79"/>
      <c r="AZ842" s="78">
        <v>508983.31499999913</v>
      </c>
      <c r="BA842" s="78">
        <v>1482861.94</v>
      </c>
      <c r="BB842" s="78">
        <v>31471.200000000001</v>
      </c>
      <c r="BC842" s="78">
        <v>2685</v>
      </c>
      <c r="BD842" s="78">
        <v>0</v>
      </c>
      <c r="BE842" s="78">
        <v>179536.8</v>
      </c>
      <c r="BF842" s="78"/>
      <c r="BG842" s="79"/>
      <c r="BH842" s="78">
        <v>31.166</v>
      </c>
      <c r="BI842" s="78">
        <v>31.876000000000001</v>
      </c>
      <c r="BJ842" s="78">
        <v>26328.698</v>
      </c>
      <c r="BK842" s="78">
        <v>834.70899999999995</v>
      </c>
      <c r="BL842" s="78">
        <v>1891.348</v>
      </c>
      <c r="BM842" s="78">
        <v>5.6219999999999999</v>
      </c>
      <c r="BN842" s="79"/>
      <c r="BO842" s="78">
        <v>4</v>
      </c>
      <c r="BP842" s="78">
        <v>3</v>
      </c>
      <c r="BQ842" s="78">
        <v>266</v>
      </c>
      <c r="BR842" s="78">
        <v>17</v>
      </c>
      <c r="BS842" s="78">
        <v>205</v>
      </c>
      <c r="BT842" s="78">
        <v>1</v>
      </c>
      <c r="BU842"/>
      <c r="BV842" s="77">
        <v>21504.207999999999</v>
      </c>
      <c r="BW842" s="77">
        <v>973.55799999999999</v>
      </c>
      <c r="BX842" s="77">
        <v>6364.5690000000004</v>
      </c>
      <c r="BY842" s="77">
        <v>21.7</v>
      </c>
      <c r="BZ842" s="77">
        <v>217.91300000000001</v>
      </c>
      <c r="CA842" s="77">
        <v>0.35699999999999998</v>
      </c>
      <c r="CB842" s="77">
        <v>27.945</v>
      </c>
      <c r="CC842" s="77">
        <v>12.815</v>
      </c>
      <c r="CD842" s="77">
        <v>0.35399999999999998</v>
      </c>
    </row>
    <row r="843" spans="1:82">
      <c r="A843" s="77" t="s">
        <v>2388</v>
      </c>
      <c r="B843" s="77">
        <v>679</v>
      </c>
      <c r="C843" s="77">
        <v>16</v>
      </c>
      <c r="D843" s="77">
        <v>40</v>
      </c>
      <c r="E843" s="77">
        <v>2019</v>
      </c>
      <c r="F843" s="77" t="s">
        <v>159</v>
      </c>
      <c r="G843" s="1029" t="s">
        <v>1635</v>
      </c>
      <c r="H843" s="77" t="s">
        <v>1636</v>
      </c>
      <c r="I843" s="158"/>
      <c r="J843" s="78">
        <v>17861.975703924734</v>
      </c>
      <c r="K843" s="78">
        <v>282.67785175096759</v>
      </c>
      <c r="L843" s="78">
        <v>308.16051913293313</v>
      </c>
      <c r="M843" s="78">
        <v>7046.1493881939232</v>
      </c>
      <c r="N843" s="78">
        <v>3994.6281314113971</v>
      </c>
      <c r="O843" s="78">
        <v>4318.3955354878135</v>
      </c>
      <c r="P843" s="78">
        <v>3007.3429251647744</v>
      </c>
      <c r="Q843" s="78">
        <v>316.563614335681</v>
      </c>
      <c r="R843" s="78">
        <v>488.08027190157668</v>
      </c>
      <c r="S843" s="78">
        <v>531.41113731308053</v>
      </c>
      <c r="T843" s="79"/>
      <c r="U843" s="78">
        <v>991219135</v>
      </c>
      <c r="V843" s="78">
        <v>153680</v>
      </c>
      <c r="W843" s="78">
        <v>8220</v>
      </c>
      <c r="X843" s="78">
        <v>1974664</v>
      </c>
      <c r="Y843" s="78">
        <v>2450270</v>
      </c>
      <c r="Z843" s="78">
        <v>2703605</v>
      </c>
      <c r="AA843" s="78">
        <v>624457</v>
      </c>
      <c r="AB843" s="78">
        <v>5129841</v>
      </c>
      <c r="AC843" s="78">
        <v>86067109</v>
      </c>
      <c r="AD843" s="78">
        <v>531.41113731308053</v>
      </c>
      <c r="AE843" s="79"/>
      <c r="AF843" s="78">
        <v>9911765807.014019</v>
      </c>
      <c r="AG843" s="78">
        <v>252991494.90914941</v>
      </c>
      <c r="AH843" s="78">
        <v>67606555.594161287</v>
      </c>
      <c r="AI843" s="78">
        <v>11841663431.949862</v>
      </c>
      <c r="AJ843" s="78">
        <v>8228798693.5646753</v>
      </c>
      <c r="AK843" s="78">
        <v>0</v>
      </c>
      <c r="AL843" s="78">
        <v>0</v>
      </c>
      <c r="AM843" s="78">
        <v>698645726.77762747</v>
      </c>
      <c r="AN843" s="78">
        <v>0</v>
      </c>
      <c r="AO843" s="78">
        <v>0</v>
      </c>
      <c r="AP843" s="78">
        <v>31001471709.809494</v>
      </c>
      <c r="AQ843" s="79"/>
      <c r="AR843" s="78">
        <v>121773</v>
      </c>
      <c r="AS843" s="78">
        <v>20984</v>
      </c>
      <c r="AT843" s="78">
        <v>8</v>
      </c>
      <c r="AU843" s="78">
        <v>15</v>
      </c>
      <c r="AV843" s="78">
        <v>0</v>
      </c>
      <c r="AW843" s="78">
        <v>15</v>
      </c>
      <c r="AX843" s="78"/>
      <c r="AY843" s="79"/>
      <c r="AZ843" s="78">
        <v>546543.68000000017</v>
      </c>
      <c r="BA843" s="78">
        <v>1578565.1400000011</v>
      </c>
      <c r="BB843" s="78">
        <v>31470.7</v>
      </c>
      <c r="BC843" s="78">
        <v>3595.6</v>
      </c>
      <c r="BD843" s="78">
        <v>0</v>
      </c>
      <c r="BE843" s="78">
        <v>254486.35</v>
      </c>
      <c r="BF843" s="78"/>
      <c r="BG843" s="79"/>
      <c r="BH843" s="78">
        <v>25.262</v>
      </c>
      <c r="BI843" s="78">
        <v>28.94</v>
      </c>
      <c r="BJ843" s="78">
        <v>24854.06552</v>
      </c>
      <c r="BK843" s="78">
        <v>851.86400000000003</v>
      </c>
      <c r="BL843" s="78">
        <v>1587.38</v>
      </c>
      <c r="BM843" s="78">
        <v>5.8010000000000002</v>
      </c>
      <c r="BN843" s="79"/>
      <c r="BO843" s="78">
        <v>4</v>
      </c>
      <c r="BP843" s="78">
        <v>3</v>
      </c>
      <c r="BQ843" s="78">
        <v>270</v>
      </c>
      <c r="BR843" s="78">
        <v>19</v>
      </c>
      <c r="BS843" s="78">
        <v>200</v>
      </c>
      <c r="BT843" s="78">
        <v>1</v>
      </c>
      <c r="BU843"/>
      <c r="BV843" s="77">
        <v>20141.737519999999</v>
      </c>
      <c r="BW843" s="77">
        <v>823.98699999999997</v>
      </c>
      <c r="BX843" s="77">
        <v>6258.1440000000002</v>
      </c>
      <c r="BY843" s="77">
        <v>25.905000000000001</v>
      </c>
      <c r="BZ843" s="77">
        <v>68.495000000000005</v>
      </c>
      <c r="CA843" s="77">
        <v>0</v>
      </c>
      <c r="CB843" s="77">
        <v>21.277000000000001</v>
      </c>
      <c r="CC843" s="77">
        <v>13.417</v>
      </c>
      <c r="CD843" s="77">
        <v>0.35</v>
      </c>
    </row>
    <row r="844" spans="1:82">
      <c r="A844" s="77" t="s">
        <v>2389</v>
      </c>
      <c r="B844" s="77">
        <v>680</v>
      </c>
      <c r="C844" s="77">
        <v>17</v>
      </c>
      <c r="D844" s="77">
        <v>40</v>
      </c>
      <c r="E844" s="77">
        <v>2020</v>
      </c>
      <c r="F844" s="77" t="s">
        <v>160</v>
      </c>
      <c r="G844" s="1029" t="s">
        <v>1635</v>
      </c>
      <c r="H844" s="77" t="s">
        <v>1636</v>
      </c>
      <c r="I844" s="158"/>
      <c r="J844" s="78">
        <v>15857.590593617368</v>
      </c>
      <c r="K844" s="78">
        <v>293.90817831865672</v>
      </c>
      <c r="L844" s="78">
        <v>331.95831783228186</v>
      </c>
      <c r="M844" s="78">
        <v>6920.6311209096493</v>
      </c>
      <c r="N844" s="78">
        <v>4677.1398731940999</v>
      </c>
      <c r="O844" s="78">
        <v>3801.5175990440594</v>
      </c>
      <c r="P844" s="78">
        <v>2845.356515720297</v>
      </c>
      <c r="Q844" s="78">
        <v>302.13001752342501</v>
      </c>
      <c r="R844" s="78">
        <v>467.89345181187855</v>
      </c>
      <c r="S844" s="78">
        <v>531.74362896659125</v>
      </c>
      <c r="T844" s="79"/>
      <c r="U844" s="78">
        <v>895185406</v>
      </c>
      <c r="V844" s="78">
        <v>157920</v>
      </c>
      <c r="W844" s="78">
        <v>11709</v>
      </c>
      <c r="X844" s="78">
        <v>2042319</v>
      </c>
      <c r="Y844" s="78">
        <v>2473308</v>
      </c>
      <c r="Z844" s="78">
        <v>2716462</v>
      </c>
      <c r="AA844" s="78">
        <v>627981</v>
      </c>
      <c r="AB844" s="78">
        <v>5124259</v>
      </c>
      <c r="AC844" s="78">
        <v>82943362.999999985</v>
      </c>
      <c r="AD844" s="78">
        <v>531.74362896659125</v>
      </c>
      <c r="AE844" s="79"/>
      <c r="AF844" s="78">
        <v>9102369016.5734806</v>
      </c>
      <c r="AG844" s="78">
        <v>237330176.919779</v>
      </c>
      <c r="AH844" s="78">
        <v>75537931.379366517</v>
      </c>
      <c r="AI844" s="78">
        <v>11525113068.381611</v>
      </c>
      <c r="AJ844" s="78">
        <v>9762164106.8218613</v>
      </c>
      <c r="AK844" s="78">
        <v>0</v>
      </c>
      <c r="AL844" s="78">
        <v>0</v>
      </c>
      <c r="AM844" s="78">
        <v>668772731.20491719</v>
      </c>
      <c r="AN844" s="78">
        <v>0</v>
      </c>
      <c r="AO844" s="78">
        <v>0</v>
      </c>
      <c r="AP844" s="78">
        <v>31371287031.281013</v>
      </c>
      <c r="AQ844" s="79"/>
      <c r="AR844" s="78">
        <v>127914</v>
      </c>
      <c r="AS844" s="78">
        <v>21592</v>
      </c>
      <c r="AT844" s="78">
        <v>9</v>
      </c>
      <c r="AU844" s="78">
        <v>15</v>
      </c>
      <c r="AV844" s="78">
        <v>0</v>
      </c>
      <c r="AW844" s="78">
        <v>18</v>
      </c>
      <c r="AX844" s="78"/>
      <c r="AY844" s="79"/>
      <c r="AZ844" s="78">
        <v>580011.06700000109</v>
      </c>
      <c r="BA844" s="78">
        <v>1713841.34</v>
      </c>
      <c r="BB844" s="78">
        <v>36469.699999999997</v>
      </c>
      <c r="BC844" s="78">
        <v>3595.6</v>
      </c>
      <c r="BD844" s="78">
        <v>0</v>
      </c>
      <c r="BE844" s="78">
        <v>273410.75</v>
      </c>
      <c r="BF844" s="78"/>
      <c r="BG844" s="79"/>
      <c r="BH844" s="78">
        <v>26.690999999999999</v>
      </c>
      <c r="BI844" s="78">
        <v>29.734999999999999</v>
      </c>
      <c r="BJ844" s="78">
        <v>22468.348999999998</v>
      </c>
      <c r="BK844" s="78">
        <v>841.88800000000003</v>
      </c>
      <c r="BL844" s="78">
        <v>1575.6139999999998</v>
      </c>
      <c r="BM844" s="78">
        <v>4.3559999999999999</v>
      </c>
      <c r="BN844" s="79"/>
      <c r="BO844" s="78">
        <v>4</v>
      </c>
      <c r="BP844" s="78">
        <v>3</v>
      </c>
      <c r="BQ844" s="78">
        <v>268</v>
      </c>
      <c r="BR844" s="78">
        <v>18</v>
      </c>
      <c r="BS844" s="78">
        <v>199</v>
      </c>
      <c r="BT844" s="78">
        <v>1</v>
      </c>
      <c r="BU844"/>
      <c r="BV844" s="77">
        <v>17894.187999999998</v>
      </c>
      <c r="BW844" s="77">
        <v>813.22900000000004</v>
      </c>
      <c r="BX844" s="77">
        <v>6059.0969999999998</v>
      </c>
      <c r="BY844" s="77">
        <v>21.323</v>
      </c>
      <c r="BZ844" s="77">
        <v>124.117</v>
      </c>
      <c r="CA844" s="77">
        <v>0.27300000000000002</v>
      </c>
      <c r="CB844" s="77">
        <v>24.460999999999999</v>
      </c>
      <c r="CC844" s="77">
        <v>9.5869999999999997</v>
      </c>
      <c r="CD844" s="77">
        <v>0.35799999999999998</v>
      </c>
    </row>
    <row r="845" spans="1:82">
      <c r="A845" s="77" t="s">
        <v>2390</v>
      </c>
      <c r="B845" s="77">
        <v>680</v>
      </c>
      <c r="C845" s="77">
        <v>18</v>
      </c>
      <c r="D845" s="77">
        <v>40</v>
      </c>
      <c r="E845" s="77">
        <v>2021</v>
      </c>
      <c r="F845" s="77" t="s">
        <v>161</v>
      </c>
      <c r="G845" s="77" t="s">
        <v>1635</v>
      </c>
      <c r="H845" s="77" t="s">
        <v>1636</v>
      </c>
      <c r="I845" s="158"/>
      <c r="J845" s="78">
        <v>15346.58453155552</v>
      </c>
      <c r="K845" s="78">
        <v>317.67017059014256</v>
      </c>
      <c r="L845" s="78">
        <v>301.6375802591196</v>
      </c>
      <c r="M845" s="78">
        <v>6368.262718917279</v>
      </c>
      <c r="N845" s="78">
        <v>4506.3602337994607</v>
      </c>
      <c r="O845" s="78">
        <v>3703.1839462586431</v>
      </c>
      <c r="P845" s="78">
        <v>2932.6938995827732</v>
      </c>
      <c r="Q845" s="78">
        <v>298.27094684955301</v>
      </c>
      <c r="R845" s="78">
        <v>511.68048365716243</v>
      </c>
      <c r="S845" s="78">
        <v>535.84908144500457</v>
      </c>
      <c r="T845" s="79"/>
      <c r="U845" s="78">
        <v>944497257</v>
      </c>
      <c r="V845" s="78">
        <v>157920</v>
      </c>
      <c r="W845" s="78">
        <v>11709</v>
      </c>
      <c r="X845" s="78">
        <v>2042319</v>
      </c>
      <c r="Y845" s="78">
        <v>2488624</v>
      </c>
      <c r="Z845" s="78">
        <v>2724661</v>
      </c>
      <c r="AA845" s="78">
        <v>631147</v>
      </c>
      <c r="AB845" s="78">
        <v>5108507</v>
      </c>
      <c r="AC845" s="78">
        <v>87994953.999999985</v>
      </c>
      <c r="AD845" s="78">
        <v>535.84908144500457</v>
      </c>
      <c r="AE845" s="79"/>
      <c r="AF845" s="78">
        <v>9160225357.7526932</v>
      </c>
      <c r="AG845" s="78">
        <v>264631025.9985891</v>
      </c>
      <c r="AH845" s="78">
        <v>67606780.684092268</v>
      </c>
      <c r="AI845" s="78">
        <v>12258074212.14241</v>
      </c>
      <c r="AJ845" s="78">
        <v>10346877056.80526</v>
      </c>
      <c r="AK845" s="78">
        <v>0</v>
      </c>
      <c r="AL845" s="78">
        <v>0</v>
      </c>
      <c r="AM845" s="78">
        <v>670562489.71337545</v>
      </c>
      <c r="AN845" s="78">
        <v>0</v>
      </c>
      <c r="AO845" s="78">
        <v>0</v>
      </c>
      <c r="AP845" s="78">
        <v>32767976923.09642</v>
      </c>
      <c r="AQ845" s="79"/>
      <c r="AR845" s="78">
        <v>134575</v>
      </c>
      <c r="AS845" s="78">
        <v>21808</v>
      </c>
      <c r="AT845" s="78">
        <v>9</v>
      </c>
      <c r="AU845" s="78">
        <v>19</v>
      </c>
      <c r="AV845" s="78">
        <v>0</v>
      </c>
      <c r="AW845" s="78">
        <v>23</v>
      </c>
      <c r="AX845" s="78"/>
      <c r="AY845" s="79"/>
      <c r="AZ845" s="78">
        <v>617588.42200003145</v>
      </c>
      <c r="BA845" s="78">
        <v>1778046.439999989</v>
      </c>
      <c r="BB845" s="78">
        <v>36469.699999999997</v>
      </c>
      <c r="BC845" s="78">
        <v>5981.4</v>
      </c>
      <c r="BD845" s="78">
        <v>0</v>
      </c>
      <c r="BE845" s="78">
        <v>468410.75</v>
      </c>
      <c r="BF845" s="78"/>
      <c r="BG845" s="79"/>
      <c r="BH845" s="78">
        <v>26.974</v>
      </c>
      <c r="BI845" s="78">
        <v>32.551000000000002</v>
      </c>
      <c r="BJ845" s="78">
        <v>23309.705999999998</v>
      </c>
      <c r="BK845" s="78">
        <v>910.67899999999997</v>
      </c>
      <c r="BL845" s="78">
        <v>1487.3799999999999</v>
      </c>
      <c r="BM845" s="78">
        <v>0</v>
      </c>
      <c r="BN845" s="79"/>
      <c r="BO845" s="78">
        <v>4</v>
      </c>
      <c r="BP845" s="78">
        <v>3</v>
      </c>
      <c r="BQ845" s="78">
        <v>275</v>
      </c>
      <c r="BR845" s="78">
        <v>18</v>
      </c>
      <c r="BS845" s="78">
        <v>191</v>
      </c>
      <c r="BT845" s="78">
        <v>0</v>
      </c>
      <c r="BU845"/>
      <c r="BV845" s="77">
        <v>18733.621999999999</v>
      </c>
      <c r="BW845" s="77">
        <v>852.43299999999999</v>
      </c>
      <c r="BX845" s="77">
        <v>6011.8829999999998</v>
      </c>
      <c r="BY845" s="77">
        <v>24.437999999999999</v>
      </c>
      <c r="BZ845" s="77">
        <v>100.396</v>
      </c>
      <c r="CA845" s="77">
        <v>0</v>
      </c>
      <c r="CB845" s="77">
        <v>30.157</v>
      </c>
      <c r="CC845" s="77">
        <v>14.361000000000001</v>
      </c>
      <c r="CD845" s="77">
        <v>0</v>
      </c>
    </row>
    <row r="846" spans="1:82">
      <c r="A846" s="77" t="s">
        <v>2391</v>
      </c>
      <c r="B846" s="77">
        <v>680</v>
      </c>
      <c r="C846" s="77">
        <v>19</v>
      </c>
      <c r="D846" s="77">
        <v>40</v>
      </c>
      <c r="E846" s="77">
        <v>2022</v>
      </c>
      <c r="F846" s="77" t="s">
        <v>162</v>
      </c>
      <c r="G846" s="77" t="s">
        <v>1635</v>
      </c>
      <c r="H846" s="77" t="s">
        <v>1636</v>
      </c>
      <c r="I846" s="158"/>
      <c r="J846" s="78">
        <v>15622.924171385335</v>
      </c>
      <c r="K846" s="78">
        <v>316.06100130052039</v>
      </c>
      <c r="L846" s="78">
        <v>255.99956634426169</v>
      </c>
      <c r="M846" s="78">
        <v>7207.5009439191099</v>
      </c>
      <c r="N846" s="78">
        <v>5777.0340942780686</v>
      </c>
      <c r="O846" s="78">
        <v>3917.9776231602582</v>
      </c>
      <c r="P846" s="78">
        <v>2908.9562599123378</v>
      </c>
      <c r="Q846" s="78">
        <v>300.5258952811073</v>
      </c>
      <c r="R846" s="78">
        <v>521.39400501095474</v>
      </c>
      <c r="S846" s="78">
        <v>515.57410045818074</v>
      </c>
      <c r="T846" s="79"/>
      <c r="U846" s="78">
        <v>1033152688</v>
      </c>
      <c r="V846" s="78">
        <v>157920</v>
      </c>
      <c r="W846" s="78">
        <v>11709</v>
      </c>
      <c r="X846" s="78">
        <v>2042319</v>
      </c>
      <c r="Y846" s="78">
        <v>2519442</v>
      </c>
      <c r="Z846" s="78">
        <v>2738874</v>
      </c>
      <c r="AA846" s="78">
        <v>635582</v>
      </c>
      <c r="AB846" s="78">
        <v>5104921</v>
      </c>
      <c r="AC846" s="78">
        <v>90791560</v>
      </c>
      <c r="AD846" s="78">
        <v>515.57410045818074</v>
      </c>
      <c r="AE846" s="79"/>
      <c r="AF846" s="78">
        <v>9309739280.9870663</v>
      </c>
      <c r="AG846" s="78">
        <v>264393673.14551619</v>
      </c>
      <c r="AH846" s="78">
        <v>66910764.910854794</v>
      </c>
      <c r="AI846" s="78">
        <v>12276119913.14971</v>
      </c>
      <c r="AJ846" s="78">
        <v>11053966432.81888</v>
      </c>
      <c r="AK846" s="78">
        <v>0</v>
      </c>
      <c r="AL846" s="78">
        <v>0</v>
      </c>
      <c r="AM846" s="78">
        <v>659184636.89206696</v>
      </c>
      <c r="AN846" s="78">
        <v>0</v>
      </c>
      <c r="AO846" s="78">
        <v>0</v>
      </c>
      <c r="AP846" s="78">
        <v>33630314701.904091</v>
      </c>
      <c r="AQ846" s="79"/>
      <c r="AR846" s="78">
        <v>142404</v>
      </c>
      <c r="AS846" s="78">
        <v>21953</v>
      </c>
      <c r="AT846" s="78">
        <v>9</v>
      </c>
      <c r="AU846" s="78">
        <v>19</v>
      </c>
      <c r="AV846" s="78">
        <v>0</v>
      </c>
      <c r="AW846" s="78">
        <v>22</v>
      </c>
      <c r="AX846" s="78"/>
      <c r="AY846" s="79"/>
      <c r="AZ846" s="78">
        <v>662819.36500006402</v>
      </c>
      <c r="BA846" s="78">
        <v>1832451.0399999884</v>
      </c>
      <c r="BB846" s="78">
        <v>36469.699999999997</v>
      </c>
      <c r="BC846" s="78">
        <v>5981.4</v>
      </c>
      <c r="BD846" s="78">
        <v>0</v>
      </c>
      <c r="BE846" s="78">
        <v>466565.75</v>
      </c>
      <c r="BF846" s="78"/>
      <c r="BG846" s="79"/>
      <c r="BH846" s="78"/>
      <c r="BI846" s="78"/>
      <c r="BJ846" s="78"/>
      <c r="BK846" s="78"/>
      <c r="BL846" s="78"/>
      <c r="BM846" s="78"/>
      <c r="BN846" s="79"/>
      <c r="BO846" s="78"/>
      <c r="BP846" s="78"/>
      <c r="BQ846" s="78"/>
      <c r="BR846" s="78"/>
      <c r="BS846" s="78"/>
      <c r="BT846" s="78"/>
      <c r="BU846"/>
      <c r="BV846" s="77"/>
      <c r="BW846" s="77"/>
      <c r="BX846" s="77"/>
      <c r="BY846" s="77"/>
      <c r="BZ846" s="77"/>
      <c r="CA846" s="77"/>
      <c r="CB846" s="77"/>
      <c r="CC846" s="77"/>
      <c r="CD846" s="77"/>
    </row>
    <row r="847" spans="1:82">
      <c r="A847" s="77" t="s">
        <v>2565</v>
      </c>
      <c r="B847" s="77">
        <v>680</v>
      </c>
      <c r="C847" s="77">
        <v>20</v>
      </c>
      <c r="D847" s="77">
        <v>40</v>
      </c>
      <c r="E847" s="77">
        <v>2023</v>
      </c>
      <c r="F847" s="77" t="s">
        <v>2526</v>
      </c>
      <c r="G847" s="77" t="s">
        <v>1635</v>
      </c>
      <c r="H847" s="77" t="s">
        <v>1636</v>
      </c>
      <c r="I847" s="158"/>
      <c r="J847" s="78"/>
      <c r="K847" s="78"/>
      <c r="L847" s="78"/>
      <c r="M847" s="78"/>
      <c r="N847" s="78"/>
      <c r="O847" s="78"/>
      <c r="P847" s="78"/>
      <c r="Q847" s="78"/>
      <c r="R847" s="78"/>
      <c r="S847" s="78"/>
      <c r="T847" s="79"/>
      <c r="U847" s="78"/>
      <c r="V847" s="78"/>
      <c r="W847" s="78"/>
      <c r="X847" s="78"/>
      <c r="Y847" s="78"/>
      <c r="Z847" s="78"/>
      <c r="AA847" s="78"/>
      <c r="AB847" s="78"/>
      <c r="AC847" s="78"/>
      <c r="AD847" s="78"/>
      <c r="AE847" s="79"/>
      <c r="AF847" s="78"/>
      <c r="AG847" s="78"/>
      <c r="AH847" s="78"/>
      <c r="AI847" s="78"/>
      <c r="AJ847" s="78"/>
      <c r="AK847" s="78"/>
      <c r="AL847" s="78"/>
      <c r="AM847" s="78"/>
      <c r="AN847" s="78"/>
      <c r="AO847" s="78"/>
      <c r="AP847" s="78"/>
      <c r="AQ847" s="79"/>
      <c r="AR847" s="78">
        <v>150132</v>
      </c>
      <c r="AS847" s="78">
        <v>22035</v>
      </c>
      <c r="AT847" s="78">
        <v>9</v>
      </c>
      <c r="AU847" s="78">
        <v>20</v>
      </c>
      <c r="AV847" s="78">
        <v>0</v>
      </c>
      <c r="AW847" s="78">
        <v>26</v>
      </c>
      <c r="AX847" s="78"/>
      <c r="AY847" s="79"/>
      <c r="AZ847" s="78">
        <v>705274.48100010201</v>
      </c>
      <c r="BA847" s="78">
        <v>1883407.139999989</v>
      </c>
      <c r="BB847" s="78">
        <v>36308.5</v>
      </c>
      <c r="BC847" s="78">
        <v>6401.4</v>
      </c>
      <c r="BD847" s="78">
        <v>0</v>
      </c>
      <c r="BE847" s="78">
        <v>520439.75</v>
      </c>
      <c r="BF847" s="78"/>
      <c r="BG847" s="79"/>
      <c r="BH847" s="78"/>
      <c r="BI847" s="78"/>
      <c r="BJ847" s="78"/>
      <c r="BK847" s="78"/>
      <c r="BL847" s="78"/>
      <c r="BM847" s="78"/>
      <c r="BN847" s="79"/>
      <c r="BO847" s="78"/>
      <c r="BP847" s="78"/>
      <c r="BQ847" s="78"/>
      <c r="BR847" s="78"/>
      <c r="BS847" s="78"/>
      <c r="BT847" s="78"/>
      <c r="BU847"/>
      <c r="BV847" s="77"/>
      <c r="BW847" s="77"/>
      <c r="BX847" s="77"/>
      <c r="BY847" s="77"/>
      <c r="BZ847" s="77"/>
      <c r="CA847" s="77"/>
      <c r="CB847" s="77"/>
      <c r="CC847" s="77"/>
      <c r="CD847" s="77"/>
    </row>
    <row r="848" spans="1:82">
      <c r="A848" s="77" t="s">
        <v>2627</v>
      </c>
      <c r="B848" s="77">
        <v>680</v>
      </c>
      <c r="C848" s="77">
        <v>21</v>
      </c>
      <c r="D848" s="77">
        <v>40</v>
      </c>
      <c r="E848" s="77">
        <v>2024</v>
      </c>
      <c r="F848" s="77" t="s">
        <v>2588</v>
      </c>
      <c r="G848" s="77" t="s">
        <v>1635</v>
      </c>
      <c r="H848" s="77" t="s">
        <v>1636</v>
      </c>
      <c r="I848" s="158"/>
      <c r="J848" s="78"/>
      <c r="K848" s="78"/>
      <c r="L848" s="78"/>
      <c r="M848" s="78"/>
      <c r="N848" s="78"/>
      <c r="O848" s="78"/>
      <c r="P848" s="78"/>
      <c r="Q848" s="78"/>
      <c r="R848" s="78"/>
      <c r="S848" s="78"/>
      <c r="T848" s="79"/>
      <c r="U848" s="78"/>
      <c r="V848" s="78"/>
      <c r="W848" s="78"/>
      <c r="X848" s="78"/>
      <c r="Y848" s="78"/>
      <c r="Z848" s="78"/>
      <c r="AA848" s="78"/>
      <c r="AB848" s="78"/>
      <c r="AC848" s="78"/>
      <c r="AD848" s="78"/>
      <c r="AE848" s="79"/>
      <c r="AF848" s="78"/>
      <c r="AG848" s="78"/>
      <c r="AH848" s="78"/>
      <c r="AI848" s="78"/>
      <c r="AJ848" s="78"/>
      <c r="AK848" s="78"/>
      <c r="AL848" s="78"/>
      <c r="AM848" s="78"/>
      <c r="AN848" s="78"/>
      <c r="AO848" s="78"/>
      <c r="AP848" s="78"/>
      <c r="AQ848" s="79"/>
      <c r="AR848" s="78"/>
      <c r="AS848" s="78"/>
      <c r="AT848" s="78"/>
      <c r="AU848" s="78"/>
      <c r="AV848" s="78"/>
      <c r="AW848" s="78"/>
      <c r="AX848" s="78"/>
      <c r="AY848" s="79"/>
      <c r="AZ848" s="78"/>
      <c r="BA848" s="78"/>
      <c r="BB848" s="78"/>
      <c r="BC848" s="78"/>
      <c r="BD848" s="78"/>
      <c r="BE848" s="78"/>
      <c r="BF848" s="78"/>
      <c r="BG848" s="79"/>
      <c r="BH848" s="78"/>
      <c r="BI848" s="78"/>
      <c r="BJ848" s="78"/>
      <c r="BK848" s="78"/>
      <c r="BL848" s="78"/>
      <c r="BM848" s="78"/>
      <c r="BN848" s="79"/>
      <c r="BO848" s="78"/>
      <c r="BP848" s="78"/>
      <c r="BQ848" s="78"/>
      <c r="BR848" s="78"/>
      <c r="BS848" s="78"/>
      <c r="BT848" s="78"/>
      <c r="BU848"/>
      <c r="BV848" s="77"/>
      <c r="BW848" s="77"/>
      <c r="BX848" s="77"/>
      <c r="BY848" s="77"/>
      <c r="BZ848" s="77"/>
      <c r="CA848" s="77"/>
      <c r="CB848" s="77"/>
      <c r="CC848" s="77"/>
      <c r="CD848" s="77"/>
    </row>
    <row r="849" spans="1:82">
      <c r="A849" s="77" t="s">
        <v>2392</v>
      </c>
      <c r="B849" s="77">
        <v>681</v>
      </c>
      <c r="C849" s="77">
        <v>1</v>
      </c>
      <c r="D849" s="77">
        <v>41</v>
      </c>
      <c r="E849" s="77">
        <v>1990</v>
      </c>
      <c r="F849" s="77" t="s">
        <v>788</v>
      </c>
      <c r="G849" s="77" t="s">
        <v>1637</v>
      </c>
      <c r="H849" s="77" t="s">
        <v>1638</v>
      </c>
      <c r="I849" s="158"/>
      <c r="J849" s="78">
        <v>1738.3933630672741</v>
      </c>
      <c r="K849" s="78">
        <v>141.25841523095659</v>
      </c>
      <c r="L849" s="78">
        <v>214.15308449187481</v>
      </c>
      <c r="M849" s="78">
        <v>670.14225966469826</v>
      </c>
      <c r="N849" s="78">
        <v>826.62067812325108</v>
      </c>
      <c r="O849" s="78">
        <v>614.04526990781039</v>
      </c>
      <c r="P849" s="78">
        <v>890.84480019775151</v>
      </c>
      <c r="Q849" s="78">
        <v>54.066157103336899</v>
      </c>
      <c r="R849" s="78">
        <v>43.368469637532797</v>
      </c>
      <c r="S849" s="78">
        <v>42.916980000000002</v>
      </c>
      <c r="T849" s="79"/>
      <c r="U849" s="78">
        <v>140368069</v>
      </c>
      <c r="V849" s="78">
        <v>41019</v>
      </c>
      <c r="W849" s="78">
        <v>2233</v>
      </c>
      <c r="X849" s="78">
        <v>247610</v>
      </c>
      <c r="Y849" s="78">
        <v>251225</v>
      </c>
      <c r="Z849" s="78">
        <v>252564</v>
      </c>
      <c r="AA849" s="78">
        <v>216307</v>
      </c>
      <c r="AB849" s="78">
        <v>877851</v>
      </c>
      <c r="AC849" s="78">
        <v>7511497</v>
      </c>
      <c r="AD849" s="78">
        <v>42.916980000000009</v>
      </c>
      <c r="AE849" s="79"/>
      <c r="AF849" s="78"/>
      <c r="AG849" s="78"/>
      <c r="AH849" s="78"/>
      <c r="AI849" s="78"/>
      <c r="AJ849" s="78"/>
      <c r="AK849" s="78"/>
      <c r="AL849" s="78"/>
      <c r="AM849" s="78"/>
      <c r="AN849" s="78"/>
      <c r="AO849" s="78"/>
      <c r="AP849" s="78"/>
      <c r="AQ849" s="79"/>
      <c r="AR849" s="78"/>
      <c r="AS849" s="78"/>
      <c r="AT849" s="78"/>
      <c r="AU849" s="78"/>
      <c r="AV849" s="78"/>
      <c r="AW849" s="78"/>
      <c r="AX849" s="78"/>
      <c r="AY849" s="79"/>
      <c r="AZ849" s="78"/>
      <c r="BA849" s="78"/>
      <c r="BB849" s="78"/>
      <c r="BC849" s="78"/>
      <c r="BD849" s="78"/>
      <c r="BE849" s="78"/>
      <c r="BF849" s="78"/>
      <c r="BG849" s="79"/>
      <c r="BH849" s="78" t="s">
        <v>789</v>
      </c>
      <c r="BI849" s="78" t="s">
        <v>789</v>
      </c>
      <c r="BJ849" s="78" t="s">
        <v>789</v>
      </c>
      <c r="BK849" s="78" t="s">
        <v>789</v>
      </c>
      <c r="BL849" s="78" t="s">
        <v>789</v>
      </c>
      <c r="BM849" s="78" t="s">
        <v>789</v>
      </c>
      <c r="BN849" s="79"/>
      <c r="BO849" s="78" t="s">
        <v>789</v>
      </c>
      <c r="BP849" s="78" t="s">
        <v>789</v>
      </c>
      <c r="BQ849" s="78" t="s">
        <v>789</v>
      </c>
      <c r="BR849" s="78" t="s">
        <v>789</v>
      </c>
      <c r="BS849" s="78" t="s">
        <v>789</v>
      </c>
      <c r="BT849" s="78" t="s">
        <v>789</v>
      </c>
      <c r="BU849"/>
      <c r="BV849" s="77"/>
      <c r="BW849" s="77"/>
      <c r="BX849" s="77"/>
      <c r="BY849" s="77"/>
      <c r="BZ849" s="77"/>
      <c r="CA849" s="77"/>
      <c r="CB849" s="77"/>
      <c r="CC849" s="77"/>
      <c r="CD849" s="77"/>
    </row>
    <row r="850" spans="1:82">
      <c r="A850" s="77" t="s">
        <v>2393</v>
      </c>
      <c r="B850" s="77">
        <v>682</v>
      </c>
      <c r="C850" s="77">
        <v>2</v>
      </c>
      <c r="D850" s="77">
        <v>41</v>
      </c>
      <c r="E850" s="77">
        <v>2005</v>
      </c>
      <c r="F850" s="77" t="s">
        <v>790</v>
      </c>
      <c r="G850" s="77" t="s">
        <v>1637</v>
      </c>
      <c r="H850" s="77" t="s">
        <v>1638</v>
      </c>
      <c r="I850" s="158"/>
      <c r="J850" s="78">
        <v>1538.4790272619259</v>
      </c>
      <c r="K850" s="78">
        <v>80.410252388855696</v>
      </c>
      <c r="L850" s="78">
        <v>198.36599806561259</v>
      </c>
      <c r="M850" s="78">
        <v>1128.2345318773121</v>
      </c>
      <c r="N850" s="78">
        <v>1060.864318426532</v>
      </c>
      <c r="O850" s="78">
        <v>951.80317099439219</v>
      </c>
      <c r="P850" s="78">
        <v>886.09576808720215</v>
      </c>
      <c r="Q850" s="78">
        <v>51.391076495811802</v>
      </c>
      <c r="R850" s="78">
        <v>33.540901860749273</v>
      </c>
      <c r="S850" s="78">
        <v>87.416372837295953</v>
      </c>
      <c r="T850" s="79"/>
      <c r="U850" s="78">
        <v>156157410</v>
      </c>
      <c r="V850" s="78">
        <v>34094</v>
      </c>
      <c r="W850" s="78">
        <v>3124</v>
      </c>
      <c r="X850" s="78">
        <v>226673</v>
      </c>
      <c r="Y850" s="78">
        <v>300048</v>
      </c>
      <c r="Z850" s="78">
        <v>453026</v>
      </c>
      <c r="AA850" s="78">
        <v>176209</v>
      </c>
      <c r="AB850" s="78">
        <v>872302</v>
      </c>
      <c r="AC850" s="78">
        <v>5931014</v>
      </c>
      <c r="AD850" s="78">
        <v>87.416372837295967</v>
      </c>
      <c r="AE850" s="79"/>
      <c r="AF850" s="78"/>
      <c r="AG850" s="78"/>
      <c r="AH850" s="78"/>
      <c r="AI850" s="78"/>
      <c r="AJ850" s="78"/>
      <c r="AK850" s="78"/>
      <c r="AL850" s="78"/>
      <c r="AM850" s="78"/>
      <c r="AN850" s="78"/>
      <c r="AO850" s="78"/>
      <c r="AP850" s="78"/>
      <c r="AQ850" s="79"/>
      <c r="AR850" s="78"/>
      <c r="AS850" s="78"/>
      <c r="AT850" s="78"/>
      <c r="AU850" s="78"/>
      <c r="AV850" s="78"/>
      <c r="AW850" s="78"/>
      <c r="AX850" s="78"/>
      <c r="AY850" s="79"/>
      <c r="AZ850" s="78"/>
      <c r="BA850" s="78"/>
      <c r="BB850" s="78"/>
      <c r="BC850" s="78"/>
      <c r="BD850" s="78"/>
      <c r="BE850" s="78"/>
      <c r="BF850" s="78"/>
      <c r="BG850" s="79"/>
      <c r="BH850" s="78" t="s">
        <v>789</v>
      </c>
      <c r="BI850" s="78" t="s">
        <v>789</v>
      </c>
      <c r="BJ850" s="78" t="s">
        <v>789</v>
      </c>
      <c r="BK850" s="78" t="s">
        <v>789</v>
      </c>
      <c r="BL850" s="78" t="s">
        <v>789</v>
      </c>
      <c r="BM850" s="78" t="s">
        <v>789</v>
      </c>
      <c r="BN850" s="79"/>
      <c r="BO850" s="78" t="s">
        <v>789</v>
      </c>
      <c r="BP850" s="78" t="s">
        <v>789</v>
      </c>
      <c r="BQ850" s="78" t="s">
        <v>789</v>
      </c>
      <c r="BR850" s="78" t="s">
        <v>789</v>
      </c>
      <c r="BS850" s="78" t="s">
        <v>789</v>
      </c>
      <c r="BT850" s="78" t="s">
        <v>789</v>
      </c>
      <c r="BU850"/>
      <c r="BV850" s="77"/>
      <c r="BW850" s="77"/>
      <c r="BX850" s="77"/>
      <c r="BY850" s="77"/>
      <c r="BZ850" s="77"/>
      <c r="CA850" s="77"/>
      <c r="CB850" s="77"/>
      <c r="CC850" s="77"/>
      <c r="CD850" s="77"/>
    </row>
    <row r="851" spans="1:82">
      <c r="A851" s="77" t="s">
        <v>2394</v>
      </c>
      <c r="B851" s="77">
        <v>683</v>
      </c>
      <c r="C851" s="77">
        <v>3</v>
      </c>
      <c r="D851" s="77">
        <v>41</v>
      </c>
      <c r="E851" s="77">
        <v>2006</v>
      </c>
      <c r="F851" s="77" t="s">
        <v>791</v>
      </c>
      <c r="G851" s="77" t="s">
        <v>1637</v>
      </c>
      <c r="H851" s="77" t="s">
        <v>1638</v>
      </c>
      <c r="I851" s="158"/>
      <c r="J851" s="78" t="s">
        <v>789</v>
      </c>
      <c r="K851" s="78" t="s">
        <v>789</v>
      </c>
      <c r="L851" s="78" t="s">
        <v>789</v>
      </c>
      <c r="M851" s="78" t="s">
        <v>789</v>
      </c>
      <c r="N851" s="78" t="s">
        <v>789</v>
      </c>
      <c r="O851" s="78" t="s">
        <v>789</v>
      </c>
      <c r="P851" s="78" t="s">
        <v>789</v>
      </c>
      <c r="Q851" s="78" t="s">
        <v>789</v>
      </c>
      <c r="R851" s="78" t="s">
        <v>789</v>
      </c>
      <c r="S851" s="78" t="s">
        <v>789</v>
      </c>
      <c r="T851" s="79"/>
      <c r="U851" s="78" t="s">
        <v>789</v>
      </c>
      <c r="V851" s="78" t="s">
        <v>789</v>
      </c>
      <c r="W851" s="78" t="s">
        <v>789</v>
      </c>
      <c r="X851" s="78" t="s">
        <v>789</v>
      </c>
      <c r="Y851" s="78" t="s">
        <v>789</v>
      </c>
      <c r="Z851" s="78" t="s">
        <v>789</v>
      </c>
      <c r="AA851" s="78" t="s">
        <v>789</v>
      </c>
      <c r="AB851" s="78" t="s">
        <v>789</v>
      </c>
      <c r="AC851" s="78" t="s">
        <v>789</v>
      </c>
      <c r="AD851" s="78" t="s">
        <v>789</v>
      </c>
      <c r="AE851" s="79"/>
      <c r="AF851" s="78" t="s">
        <v>789</v>
      </c>
      <c r="AG851" s="78" t="s">
        <v>789</v>
      </c>
      <c r="AH851" s="78" t="s">
        <v>789</v>
      </c>
      <c r="AI851" s="78" t="s">
        <v>789</v>
      </c>
      <c r="AJ851" s="78" t="s">
        <v>789</v>
      </c>
      <c r="AK851" s="78" t="s">
        <v>789</v>
      </c>
      <c r="AL851" s="78" t="s">
        <v>789</v>
      </c>
      <c r="AM851" s="78" t="s">
        <v>789</v>
      </c>
      <c r="AN851" s="78" t="s">
        <v>789</v>
      </c>
      <c r="AO851" s="78" t="s">
        <v>789</v>
      </c>
      <c r="AP851" s="78"/>
      <c r="AQ851" s="79"/>
      <c r="AR851" s="78" t="s">
        <v>789</v>
      </c>
      <c r="AS851" s="78" t="s">
        <v>789</v>
      </c>
      <c r="AT851" s="78" t="s">
        <v>789</v>
      </c>
      <c r="AU851" s="78" t="s">
        <v>789</v>
      </c>
      <c r="AV851" s="78" t="s">
        <v>789</v>
      </c>
      <c r="AW851" s="78" t="s">
        <v>789</v>
      </c>
      <c r="AX851" s="78" t="s">
        <v>789</v>
      </c>
      <c r="AY851" s="79"/>
      <c r="AZ851" s="78" t="s">
        <v>789</v>
      </c>
      <c r="BA851" s="78" t="s">
        <v>789</v>
      </c>
      <c r="BB851" s="78" t="s">
        <v>789</v>
      </c>
      <c r="BC851" s="78" t="s">
        <v>789</v>
      </c>
      <c r="BD851" s="78" t="s">
        <v>789</v>
      </c>
      <c r="BE851" s="78" t="s">
        <v>789</v>
      </c>
      <c r="BF851" s="78" t="s">
        <v>789</v>
      </c>
      <c r="BG851" s="79"/>
      <c r="BH851" s="78" t="s">
        <v>789</v>
      </c>
      <c r="BI851" s="78" t="s">
        <v>789</v>
      </c>
      <c r="BJ851" s="78" t="s">
        <v>789</v>
      </c>
      <c r="BK851" s="78" t="s">
        <v>789</v>
      </c>
      <c r="BL851" s="78" t="s">
        <v>789</v>
      </c>
      <c r="BM851" s="78" t="s">
        <v>789</v>
      </c>
      <c r="BN851" s="79"/>
      <c r="BO851" s="78" t="s">
        <v>789</v>
      </c>
      <c r="BP851" s="78" t="s">
        <v>789</v>
      </c>
      <c r="BQ851" s="78" t="s">
        <v>789</v>
      </c>
      <c r="BR851" s="78" t="s">
        <v>789</v>
      </c>
      <c r="BS851" s="78" t="s">
        <v>789</v>
      </c>
      <c r="BT851" s="78" t="s">
        <v>789</v>
      </c>
      <c r="BU851"/>
      <c r="BV851" s="77"/>
      <c r="BW851" s="77"/>
      <c r="BX851" s="77"/>
      <c r="BY851" s="77"/>
      <c r="BZ851" s="77"/>
      <c r="CA851" s="77"/>
      <c r="CB851" s="77"/>
      <c r="CC851" s="77"/>
      <c r="CD851" s="77"/>
    </row>
    <row r="852" spans="1:82">
      <c r="A852" s="77" t="s">
        <v>2395</v>
      </c>
      <c r="B852" s="77">
        <v>684</v>
      </c>
      <c r="C852" s="77">
        <v>4</v>
      </c>
      <c r="D852" s="77">
        <v>41</v>
      </c>
      <c r="E852" s="77">
        <v>2007</v>
      </c>
      <c r="F852" s="77" t="s">
        <v>792</v>
      </c>
      <c r="G852" s="77" t="s">
        <v>1637</v>
      </c>
      <c r="H852" s="77" t="s">
        <v>1638</v>
      </c>
      <c r="I852" s="158"/>
      <c r="J852" s="78">
        <v>1370.760797593862</v>
      </c>
      <c r="K852" s="78">
        <v>75.316869055547912</v>
      </c>
      <c r="L852" s="78">
        <v>275.80657628057008</v>
      </c>
      <c r="M852" s="78">
        <v>1098.7168077667959</v>
      </c>
      <c r="N852" s="78">
        <v>1123.9734000357321</v>
      </c>
      <c r="O852" s="78">
        <v>935.78245774848722</v>
      </c>
      <c r="P852" s="78">
        <v>872.36406194218694</v>
      </c>
      <c r="Q852" s="78">
        <v>53.789838825714497</v>
      </c>
      <c r="R852" s="78">
        <v>36.822051771149447</v>
      </c>
      <c r="S852" s="78">
        <v>79.648666586397354</v>
      </c>
      <c r="T852" s="79"/>
      <c r="U852" s="78">
        <v>196399941</v>
      </c>
      <c r="V852" s="78">
        <v>31557</v>
      </c>
      <c r="W852" s="78">
        <v>2604</v>
      </c>
      <c r="X852" s="78">
        <v>278443</v>
      </c>
      <c r="Y852" s="78">
        <v>305260</v>
      </c>
      <c r="Z852" s="78">
        <v>463017</v>
      </c>
      <c r="AA852" s="78">
        <v>170834</v>
      </c>
      <c r="AB852" s="78">
        <v>864738</v>
      </c>
      <c r="AC852" s="78">
        <v>6698041</v>
      </c>
      <c r="AD852" s="78">
        <v>79.64866658639734</v>
      </c>
      <c r="AE852" s="79"/>
      <c r="AF852" s="78"/>
      <c r="AG852" s="78"/>
      <c r="AH852" s="78"/>
      <c r="AI852" s="78"/>
      <c r="AJ852" s="78"/>
      <c r="AK852" s="78"/>
      <c r="AL852" s="78"/>
      <c r="AM852" s="78"/>
      <c r="AN852" s="78"/>
      <c r="AO852" s="78"/>
      <c r="AP852" s="78"/>
      <c r="AQ852" s="79"/>
      <c r="AR852" s="78"/>
      <c r="AS852" s="78"/>
      <c r="AT852" s="78"/>
      <c r="AU852" s="78"/>
      <c r="AV852" s="78"/>
      <c r="AW852" s="78"/>
      <c r="AX852" s="78"/>
      <c r="AY852" s="79"/>
      <c r="AZ852" s="78"/>
      <c r="BA852" s="78"/>
      <c r="BB852" s="78"/>
      <c r="BC852" s="78"/>
      <c r="BD852" s="78"/>
      <c r="BE852" s="78"/>
      <c r="BF852" s="78"/>
      <c r="BG852" s="79"/>
      <c r="BH852" s="78" t="s">
        <v>789</v>
      </c>
      <c r="BI852" s="78" t="s">
        <v>789</v>
      </c>
      <c r="BJ852" s="78" t="s">
        <v>789</v>
      </c>
      <c r="BK852" s="78" t="s">
        <v>789</v>
      </c>
      <c r="BL852" s="78" t="s">
        <v>789</v>
      </c>
      <c r="BM852" s="78" t="s">
        <v>789</v>
      </c>
      <c r="BN852" s="79"/>
      <c r="BO852" s="78" t="s">
        <v>789</v>
      </c>
      <c r="BP852" s="78" t="s">
        <v>789</v>
      </c>
      <c r="BQ852" s="78" t="s">
        <v>789</v>
      </c>
      <c r="BR852" s="78" t="s">
        <v>789</v>
      </c>
      <c r="BS852" s="78" t="s">
        <v>789</v>
      </c>
      <c r="BT852" s="78" t="s">
        <v>789</v>
      </c>
      <c r="BU852"/>
      <c r="BV852" s="77"/>
      <c r="BW852" s="77"/>
      <c r="BX852" s="77"/>
      <c r="BY852" s="77"/>
      <c r="BZ852" s="77"/>
      <c r="CA852" s="77"/>
      <c r="CB852" s="77"/>
      <c r="CC852" s="77"/>
      <c r="CD852" s="77"/>
    </row>
    <row r="853" spans="1:82">
      <c r="A853" s="77" t="s">
        <v>2396</v>
      </c>
      <c r="B853" s="77">
        <v>685</v>
      </c>
      <c r="C853" s="77">
        <v>5</v>
      </c>
      <c r="D853" s="77">
        <v>41</v>
      </c>
      <c r="E853" s="77">
        <v>2008</v>
      </c>
      <c r="F853" s="77" t="s">
        <v>793</v>
      </c>
      <c r="G853" s="77" t="s">
        <v>1637</v>
      </c>
      <c r="H853" s="77" t="s">
        <v>1638</v>
      </c>
      <c r="I853" s="158"/>
      <c r="J853" s="78">
        <v>1414.540661106251</v>
      </c>
      <c r="K853" s="78">
        <v>55.853235088416533</v>
      </c>
      <c r="L853" s="78">
        <v>241.45554566608519</v>
      </c>
      <c r="M853" s="78">
        <v>1187.462570002745</v>
      </c>
      <c r="N853" s="78">
        <v>971.15687975938306</v>
      </c>
      <c r="O853" s="78">
        <v>913.91206949126831</v>
      </c>
      <c r="P853" s="78">
        <v>853.54299108788518</v>
      </c>
      <c r="Q853" s="78">
        <v>52.761416282761097</v>
      </c>
      <c r="R853" s="78">
        <v>32.337765680922743</v>
      </c>
      <c r="S853" s="78">
        <v>86.52660848870444</v>
      </c>
      <c r="T853" s="79"/>
      <c r="U853" s="78">
        <v>191555105</v>
      </c>
      <c r="V853" s="78">
        <v>31557</v>
      </c>
      <c r="W853" s="78">
        <v>2604</v>
      </c>
      <c r="X853" s="78">
        <v>278443</v>
      </c>
      <c r="Y853" s="78">
        <v>307581</v>
      </c>
      <c r="Z853" s="78">
        <v>468067</v>
      </c>
      <c r="AA853" s="78">
        <v>167339</v>
      </c>
      <c r="AB853" s="78">
        <v>862156</v>
      </c>
      <c r="AC853" s="78">
        <v>6108159</v>
      </c>
      <c r="AD853" s="78">
        <v>86.52660848870444</v>
      </c>
      <c r="AE853" s="79"/>
      <c r="AF853" s="78"/>
      <c r="AG853" s="78"/>
      <c r="AH853" s="78"/>
      <c r="AI853" s="78"/>
      <c r="AJ853" s="78"/>
      <c r="AK853" s="78"/>
      <c r="AL853" s="78"/>
      <c r="AM853" s="78"/>
      <c r="AN853" s="78"/>
      <c r="AO853" s="78"/>
      <c r="AP853" s="78"/>
      <c r="AQ853" s="79"/>
      <c r="AR853" s="78"/>
      <c r="AS853" s="78"/>
      <c r="AT853" s="78"/>
      <c r="AU853" s="78"/>
      <c r="AV853" s="78"/>
      <c r="AW853" s="78"/>
      <c r="AX853" s="78"/>
      <c r="AY853" s="79"/>
      <c r="AZ853" s="78"/>
      <c r="BA853" s="78"/>
      <c r="BB853" s="78"/>
      <c r="BC853" s="78"/>
      <c r="BD853" s="78"/>
      <c r="BE853" s="78"/>
      <c r="BF853" s="78"/>
      <c r="BG853" s="79"/>
      <c r="BH853" s="78" t="s">
        <v>789</v>
      </c>
      <c r="BI853" s="78" t="s">
        <v>789</v>
      </c>
      <c r="BJ853" s="78" t="s">
        <v>789</v>
      </c>
      <c r="BK853" s="78" t="s">
        <v>789</v>
      </c>
      <c r="BL853" s="78" t="s">
        <v>789</v>
      </c>
      <c r="BM853" s="78" t="s">
        <v>789</v>
      </c>
      <c r="BN853" s="79"/>
      <c r="BO853" s="78" t="s">
        <v>789</v>
      </c>
      <c r="BP853" s="78" t="s">
        <v>789</v>
      </c>
      <c r="BQ853" s="78" t="s">
        <v>789</v>
      </c>
      <c r="BR853" s="78" t="s">
        <v>789</v>
      </c>
      <c r="BS853" s="78" t="s">
        <v>789</v>
      </c>
      <c r="BT853" s="78" t="s">
        <v>789</v>
      </c>
      <c r="BU853"/>
      <c r="BV853" s="77"/>
      <c r="BW853" s="77"/>
      <c r="BX853" s="77"/>
      <c r="BY853" s="77"/>
      <c r="BZ853" s="77"/>
      <c r="CA853" s="77"/>
      <c r="CB853" s="77"/>
      <c r="CC853" s="77"/>
      <c r="CD853" s="77"/>
    </row>
    <row r="854" spans="1:82">
      <c r="A854" s="77" t="s">
        <v>2397</v>
      </c>
      <c r="B854" s="77">
        <v>686</v>
      </c>
      <c r="C854" s="77">
        <v>6</v>
      </c>
      <c r="D854" s="77">
        <v>41</v>
      </c>
      <c r="E854" s="77">
        <v>2009</v>
      </c>
      <c r="F854" s="77" t="s">
        <v>177</v>
      </c>
      <c r="G854" s="77" t="s">
        <v>1637</v>
      </c>
      <c r="H854" s="77" t="s">
        <v>1638</v>
      </c>
      <c r="I854" s="158"/>
      <c r="J854" s="78">
        <v>1285.969510153506</v>
      </c>
      <c r="K854" s="78">
        <v>56.881303758655328</v>
      </c>
      <c r="L854" s="78">
        <v>279.55200404098878</v>
      </c>
      <c r="M854" s="78">
        <v>1287.7411566314529</v>
      </c>
      <c r="N854" s="78">
        <v>960.32565838354731</v>
      </c>
      <c r="O854" s="78">
        <v>936.35831909414765</v>
      </c>
      <c r="P854" s="78">
        <v>815.28899454384089</v>
      </c>
      <c r="Q854" s="78">
        <v>50.100749771657298</v>
      </c>
      <c r="R854" s="78">
        <v>27.144545657062359</v>
      </c>
      <c r="S854" s="78">
        <v>80.07672529108558</v>
      </c>
      <c r="T854" s="79"/>
      <c r="U854" s="78">
        <v>155350003</v>
      </c>
      <c r="V854" s="78">
        <v>31793</v>
      </c>
      <c r="W854" s="78">
        <v>4343</v>
      </c>
      <c r="X854" s="78">
        <v>294090</v>
      </c>
      <c r="Y854" s="78">
        <v>309659</v>
      </c>
      <c r="Z854" s="78">
        <v>473352</v>
      </c>
      <c r="AA854" s="78">
        <v>164093</v>
      </c>
      <c r="AB854" s="78">
        <v>859400</v>
      </c>
      <c r="AC854" s="78">
        <v>5002025</v>
      </c>
      <c r="AD854" s="78">
        <v>80.07672529108558</v>
      </c>
      <c r="AE854" s="79"/>
      <c r="AF854" s="78"/>
      <c r="AG854" s="78"/>
      <c r="AH854" s="78"/>
      <c r="AI854" s="78"/>
      <c r="AJ854" s="78"/>
      <c r="AK854" s="78"/>
      <c r="AL854" s="78"/>
      <c r="AM854" s="78"/>
      <c r="AN854" s="78"/>
      <c r="AO854" s="78"/>
      <c r="AP854" s="78"/>
      <c r="AQ854" s="79"/>
      <c r="AR854" s="78"/>
      <c r="AS854" s="78"/>
      <c r="AT854" s="78"/>
      <c r="AU854" s="78"/>
      <c r="AV854" s="78"/>
      <c r="AW854" s="78"/>
      <c r="AX854" s="78"/>
      <c r="AY854" s="79"/>
      <c r="AZ854" s="78"/>
      <c r="BA854" s="78"/>
      <c r="BB854" s="78"/>
      <c r="BC854" s="78"/>
      <c r="BD854" s="78"/>
      <c r="BE854" s="78"/>
      <c r="BF854" s="78"/>
      <c r="BG854" s="79"/>
      <c r="BH854" s="78">
        <v>6.71</v>
      </c>
      <c r="BI854" s="78">
        <v>0</v>
      </c>
      <c r="BJ854" s="78">
        <v>1213.3979999999999</v>
      </c>
      <c r="BK854" s="78">
        <v>8.7200000000000006</v>
      </c>
      <c r="BL854" s="78">
        <v>138.89400000000003</v>
      </c>
      <c r="BM854" s="78">
        <v>0</v>
      </c>
      <c r="BN854" s="79"/>
      <c r="BO854" s="78">
        <v>2</v>
      </c>
      <c r="BP854" s="78">
        <v>0</v>
      </c>
      <c r="BQ854" s="78">
        <v>77</v>
      </c>
      <c r="BR854" s="78">
        <v>1</v>
      </c>
      <c r="BS854" s="78">
        <v>25</v>
      </c>
      <c r="BT854" s="78">
        <v>0</v>
      </c>
      <c r="BU854"/>
      <c r="BV854" s="77">
        <v>1339.432</v>
      </c>
      <c r="BW854" s="77">
        <v>0</v>
      </c>
      <c r="BX854" s="77">
        <v>28.29</v>
      </c>
      <c r="BY854" s="77">
        <v>0</v>
      </c>
      <c r="BZ854" s="77">
        <v>0</v>
      </c>
      <c r="CA854" s="77">
        <v>0</v>
      </c>
      <c r="CB854" s="77">
        <v>0</v>
      </c>
      <c r="CC854" s="77">
        <v>0</v>
      </c>
      <c r="CD854" s="77">
        <v>0</v>
      </c>
    </row>
    <row r="855" spans="1:82">
      <c r="A855" s="77" t="s">
        <v>2398</v>
      </c>
      <c r="B855" s="77">
        <v>687</v>
      </c>
      <c r="C855" s="77">
        <v>7</v>
      </c>
      <c r="D855" s="77">
        <v>41</v>
      </c>
      <c r="E855" s="77">
        <v>2010</v>
      </c>
      <c r="F855" s="77" t="s">
        <v>178</v>
      </c>
      <c r="G855" s="77" t="s">
        <v>1637</v>
      </c>
      <c r="H855" s="77" t="s">
        <v>1638</v>
      </c>
      <c r="I855" s="158"/>
      <c r="J855" s="78">
        <v>1256.930858165787</v>
      </c>
      <c r="K855" s="78">
        <v>61.762814272473847</v>
      </c>
      <c r="L855" s="78">
        <v>265.67492456411088</v>
      </c>
      <c r="M855" s="78">
        <v>1354.9254966104879</v>
      </c>
      <c r="N855" s="78">
        <v>1102.9495682879831</v>
      </c>
      <c r="O855" s="78">
        <v>941.24029890433417</v>
      </c>
      <c r="P855" s="78">
        <v>821.60772090282785</v>
      </c>
      <c r="Q855" s="78">
        <v>52.076208221170802</v>
      </c>
      <c r="R855" s="78">
        <v>27.96548763397335</v>
      </c>
      <c r="S855" s="78">
        <v>87.939699328768199</v>
      </c>
      <c r="T855" s="79"/>
      <c r="U855" s="78">
        <v>166702786</v>
      </c>
      <c r="V855" s="78">
        <v>31793</v>
      </c>
      <c r="W855" s="78">
        <v>4343</v>
      </c>
      <c r="X855" s="78">
        <v>294090</v>
      </c>
      <c r="Y855" s="78">
        <v>312104</v>
      </c>
      <c r="Z855" s="78">
        <v>478031</v>
      </c>
      <c r="AA855" s="78">
        <v>161235</v>
      </c>
      <c r="AB855" s="78">
        <v>855968</v>
      </c>
      <c r="AC855" s="78">
        <v>4883573</v>
      </c>
      <c r="AD855" s="78">
        <v>87.939699328768185</v>
      </c>
      <c r="AE855" s="79"/>
      <c r="AF855" s="78"/>
      <c r="AG855" s="78"/>
      <c r="AH855" s="78"/>
      <c r="AI855" s="78"/>
      <c r="AJ855" s="78"/>
      <c r="AK855" s="78"/>
      <c r="AL855" s="78"/>
      <c r="AM855" s="78"/>
      <c r="AN855" s="78"/>
      <c r="AO855" s="78"/>
      <c r="AP855" s="78"/>
      <c r="AQ855" s="79"/>
      <c r="AR855" s="78"/>
      <c r="AS855" s="78"/>
      <c r="AT855" s="78"/>
      <c r="AU855" s="78"/>
      <c r="AV855" s="78"/>
      <c r="AW855" s="78"/>
      <c r="AX855" s="78"/>
      <c r="AY855" s="79"/>
      <c r="AZ855" s="78"/>
      <c r="BA855" s="78"/>
      <c r="BB855" s="78"/>
      <c r="BC855" s="78"/>
      <c r="BD855" s="78"/>
      <c r="BE855" s="78"/>
      <c r="BF855" s="78"/>
      <c r="BG855" s="79"/>
      <c r="BH855" s="78">
        <v>6.43</v>
      </c>
      <c r="BI855" s="78">
        <v>0</v>
      </c>
      <c r="BJ855" s="78">
        <v>1278.761</v>
      </c>
      <c r="BK855" s="78">
        <v>7.13</v>
      </c>
      <c r="BL855" s="78">
        <v>179.85299999999998</v>
      </c>
      <c r="BM855" s="78">
        <v>0</v>
      </c>
      <c r="BN855" s="79"/>
      <c r="BO855" s="78">
        <v>2</v>
      </c>
      <c r="BP855" s="78">
        <v>0</v>
      </c>
      <c r="BQ855" s="78">
        <v>80</v>
      </c>
      <c r="BR855" s="78">
        <v>1</v>
      </c>
      <c r="BS855" s="78">
        <v>28</v>
      </c>
      <c r="BT855" s="78">
        <v>0</v>
      </c>
      <c r="BU855"/>
      <c r="BV855" s="77">
        <v>1401.579</v>
      </c>
      <c r="BW855" s="77">
        <v>0</v>
      </c>
      <c r="BX855" s="77">
        <v>70.594999999999999</v>
      </c>
      <c r="BY855" s="77">
        <v>0</v>
      </c>
      <c r="BZ855" s="77">
        <v>0</v>
      </c>
      <c r="CA855" s="77">
        <v>0</v>
      </c>
      <c r="CB855" s="77">
        <v>0</v>
      </c>
      <c r="CC855" s="77">
        <v>0</v>
      </c>
      <c r="CD855" s="77">
        <v>0</v>
      </c>
    </row>
    <row r="856" spans="1:82">
      <c r="A856" s="77" t="s">
        <v>2399</v>
      </c>
      <c r="B856" s="77">
        <v>688</v>
      </c>
      <c r="C856" s="77">
        <v>8</v>
      </c>
      <c r="D856" s="77">
        <v>41</v>
      </c>
      <c r="E856" s="77">
        <v>2011</v>
      </c>
      <c r="F856" s="77" t="s">
        <v>179</v>
      </c>
      <c r="G856" s="77" t="s">
        <v>1637</v>
      </c>
      <c r="H856" s="77" t="s">
        <v>1638</v>
      </c>
      <c r="I856" s="158"/>
      <c r="J856" s="78">
        <v>1486.111701183466</v>
      </c>
      <c r="K856" s="78">
        <v>82.523001546643343</v>
      </c>
      <c r="L856" s="78">
        <v>189.7956507634874</v>
      </c>
      <c r="M856" s="78">
        <v>1616.0848036255829</v>
      </c>
      <c r="N856" s="78">
        <v>1415.1323528546179</v>
      </c>
      <c r="O856" s="78">
        <v>933.26734348798857</v>
      </c>
      <c r="P856" s="78">
        <v>787.07199709057954</v>
      </c>
      <c r="Q856" s="78">
        <v>59.886490924684097</v>
      </c>
      <c r="R856" s="78">
        <v>26.356553505658869</v>
      </c>
      <c r="S856" s="78">
        <v>83.618469199796337</v>
      </c>
      <c r="T856" s="79"/>
      <c r="U856" s="78">
        <v>151545326</v>
      </c>
      <c r="V856" s="78">
        <v>31793</v>
      </c>
      <c r="W856" s="78">
        <v>4343</v>
      </c>
      <c r="X856" s="78">
        <v>294090</v>
      </c>
      <c r="Y856" s="78">
        <v>314652</v>
      </c>
      <c r="Z856" s="78">
        <v>484279</v>
      </c>
      <c r="AA856" s="78">
        <v>159054</v>
      </c>
      <c r="AB856" s="78">
        <v>853363</v>
      </c>
      <c r="AC856" s="78">
        <v>4594995</v>
      </c>
      <c r="AD856" s="78">
        <v>83.618469199796351</v>
      </c>
      <c r="AE856" s="79"/>
      <c r="AF856" s="78"/>
      <c r="AG856" s="78"/>
      <c r="AH856" s="78"/>
      <c r="AI856" s="78"/>
      <c r="AJ856" s="78"/>
      <c r="AK856" s="78"/>
      <c r="AL856" s="78"/>
      <c r="AM856" s="78"/>
      <c r="AN856" s="78"/>
      <c r="AO856" s="78"/>
      <c r="AP856" s="78"/>
      <c r="AQ856" s="79"/>
      <c r="AR856" s="78"/>
      <c r="AS856" s="78"/>
      <c r="AT856" s="78"/>
      <c r="AU856" s="78"/>
      <c r="AV856" s="78"/>
      <c r="AW856" s="78"/>
      <c r="AX856" s="78"/>
      <c r="AY856" s="79"/>
      <c r="AZ856" s="78"/>
      <c r="BA856" s="78"/>
      <c r="BB856" s="78"/>
      <c r="BC856" s="78"/>
      <c r="BD856" s="78"/>
      <c r="BE856" s="78"/>
      <c r="BF856" s="78"/>
      <c r="BG856" s="79"/>
      <c r="BH856" s="78">
        <v>7.7210000000000001</v>
      </c>
      <c r="BI856" s="78">
        <v>0</v>
      </c>
      <c r="BJ856" s="78">
        <v>1339.586</v>
      </c>
      <c r="BK856" s="78">
        <v>49.87</v>
      </c>
      <c r="BL856" s="78">
        <v>177.4</v>
      </c>
      <c r="BM856" s="78">
        <v>0</v>
      </c>
      <c r="BN856" s="79"/>
      <c r="BO856" s="78">
        <v>2</v>
      </c>
      <c r="BP856" s="78">
        <v>0</v>
      </c>
      <c r="BQ856" s="78">
        <v>83</v>
      </c>
      <c r="BR856" s="78">
        <v>1</v>
      </c>
      <c r="BS856" s="78">
        <v>28</v>
      </c>
      <c r="BT856" s="78">
        <v>0</v>
      </c>
      <c r="BU856"/>
      <c r="BV856" s="77">
        <v>1491.432</v>
      </c>
      <c r="BW856" s="77">
        <v>13.052</v>
      </c>
      <c r="BX856" s="77">
        <v>66.808000000000007</v>
      </c>
      <c r="BY856" s="77">
        <v>0</v>
      </c>
      <c r="BZ856" s="77">
        <v>3.2850000000000001</v>
      </c>
      <c r="CA856" s="77">
        <v>0</v>
      </c>
      <c r="CB856" s="77">
        <v>0</v>
      </c>
      <c r="CC856" s="77">
        <v>0</v>
      </c>
      <c r="CD856" s="77">
        <v>0</v>
      </c>
    </row>
    <row r="857" spans="1:82">
      <c r="A857" s="77" t="s">
        <v>2400</v>
      </c>
      <c r="B857" s="77">
        <v>689</v>
      </c>
      <c r="C857" s="77">
        <v>9</v>
      </c>
      <c r="D857" s="77">
        <v>41</v>
      </c>
      <c r="E857" s="77">
        <v>2012</v>
      </c>
      <c r="F857" s="77" t="s">
        <v>180</v>
      </c>
      <c r="G857" s="77" t="s">
        <v>1637</v>
      </c>
      <c r="H857" s="77" t="s">
        <v>1638</v>
      </c>
      <c r="I857" s="158"/>
      <c r="J857" s="78">
        <v>1586.43089495598</v>
      </c>
      <c r="K857" s="78">
        <v>79.987871633054226</v>
      </c>
      <c r="L857" s="78">
        <v>190.5233004391857</v>
      </c>
      <c r="M857" s="78">
        <v>1875.826862071815</v>
      </c>
      <c r="N857" s="78">
        <v>1488.5532852079079</v>
      </c>
      <c r="O857" s="78">
        <v>940.93031397664299</v>
      </c>
      <c r="P857" s="78">
        <v>781.80584028278668</v>
      </c>
      <c r="Q857" s="78">
        <v>65.063788266788904</v>
      </c>
      <c r="R857" s="78">
        <v>27.786338373684519</v>
      </c>
      <c r="S857" s="78">
        <v>86.097896340603796</v>
      </c>
      <c r="T857" s="79"/>
      <c r="U857" s="78">
        <v>163694585</v>
      </c>
      <c r="V857" s="78">
        <v>31793</v>
      </c>
      <c r="W857" s="78">
        <v>4343</v>
      </c>
      <c r="X857" s="78">
        <v>294090</v>
      </c>
      <c r="Y857" s="78">
        <v>319367</v>
      </c>
      <c r="Z857" s="78">
        <v>492128</v>
      </c>
      <c r="AA857" s="78">
        <v>157096</v>
      </c>
      <c r="AB857" s="78">
        <v>853341</v>
      </c>
      <c r="AC857" s="78">
        <v>4718793</v>
      </c>
      <c r="AD857" s="78">
        <v>86.097896340603796</v>
      </c>
      <c r="AE857" s="79"/>
      <c r="AF857" s="78"/>
      <c r="AG857" s="78"/>
      <c r="AH857" s="78"/>
      <c r="AI857" s="78"/>
      <c r="AJ857" s="78"/>
      <c r="AK857" s="78"/>
      <c r="AL857" s="78"/>
      <c r="AM857" s="78"/>
      <c r="AN857" s="78"/>
      <c r="AO857" s="78"/>
      <c r="AP857" s="78"/>
      <c r="AQ857" s="79"/>
      <c r="AR857" s="78"/>
      <c r="AS857" s="78"/>
      <c r="AT857" s="78"/>
      <c r="AU857" s="78"/>
      <c r="AV857" s="78"/>
      <c r="AW857" s="78"/>
      <c r="AX857" s="78"/>
      <c r="AY857" s="79"/>
      <c r="AZ857" s="78"/>
      <c r="BA857" s="78"/>
      <c r="BB857" s="78"/>
      <c r="BC857" s="78"/>
      <c r="BD857" s="78"/>
      <c r="BE857" s="78"/>
      <c r="BF857" s="78"/>
      <c r="BG857" s="79"/>
      <c r="BH857" s="78">
        <v>6.7009999999999996</v>
      </c>
      <c r="BI857" s="78">
        <v>0</v>
      </c>
      <c r="BJ857" s="78">
        <v>1562.7840000000001</v>
      </c>
      <c r="BK857" s="78">
        <v>106.711</v>
      </c>
      <c r="BL857" s="78">
        <v>166.82599999999999</v>
      </c>
      <c r="BM857" s="78">
        <v>0</v>
      </c>
      <c r="BN857" s="79"/>
      <c r="BO857" s="78">
        <v>2</v>
      </c>
      <c r="BP857" s="78">
        <v>0</v>
      </c>
      <c r="BQ857" s="78">
        <v>82</v>
      </c>
      <c r="BR857" s="78">
        <v>1</v>
      </c>
      <c r="BS857" s="78">
        <v>28</v>
      </c>
      <c r="BT857" s="78">
        <v>0</v>
      </c>
      <c r="BU857"/>
      <c r="BV857" s="77">
        <v>1807.99</v>
      </c>
      <c r="BW857" s="77">
        <v>0</v>
      </c>
      <c r="BX857" s="77">
        <v>35.031999999999996</v>
      </c>
      <c r="BY857" s="77">
        <v>0</v>
      </c>
      <c r="BZ857" s="77">
        <v>0</v>
      </c>
      <c r="CA857" s="77">
        <v>0</v>
      </c>
      <c r="CB857" s="77">
        <v>0</v>
      </c>
      <c r="CC857" s="77">
        <v>0</v>
      </c>
      <c r="CD857" s="77">
        <v>0</v>
      </c>
    </row>
    <row r="858" spans="1:82">
      <c r="A858" s="77" t="s">
        <v>2401</v>
      </c>
      <c r="B858" s="77">
        <v>690</v>
      </c>
      <c r="C858" s="77">
        <v>10</v>
      </c>
      <c r="D858" s="77">
        <v>41</v>
      </c>
      <c r="E858" s="77">
        <v>2013</v>
      </c>
      <c r="F858" s="77" t="s">
        <v>181</v>
      </c>
      <c r="G858" s="77" t="s">
        <v>1637</v>
      </c>
      <c r="H858" s="77" t="s">
        <v>1638</v>
      </c>
      <c r="I858" s="158"/>
      <c r="J858" s="78">
        <v>1829.6187633069719</v>
      </c>
      <c r="K858" s="78">
        <v>66.143990926643212</v>
      </c>
      <c r="L858" s="78">
        <v>150.8571621984575</v>
      </c>
      <c r="M858" s="78">
        <v>2016.298035949078</v>
      </c>
      <c r="N858" s="78">
        <v>1691.3819018970521</v>
      </c>
      <c r="O858" s="78">
        <v>914.84088177110414</v>
      </c>
      <c r="P858" s="78">
        <v>775.04569826227896</v>
      </c>
      <c r="Q858" s="78">
        <v>65.928415660629696</v>
      </c>
      <c r="R858" s="78">
        <v>30.217827797335829</v>
      </c>
      <c r="S858" s="78">
        <v>83.961750145789253</v>
      </c>
      <c r="T858" s="79"/>
      <c r="U858" s="78">
        <v>165280373</v>
      </c>
      <c r="V858" s="78">
        <v>31793</v>
      </c>
      <c r="W858" s="78">
        <v>4343</v>
      </c>
      <c r="X858" s="78">
        <v>294090</v>
      </c>
      <c r="Y858" s="78">
        <v>321314</v>
      </c>
      <c r="Z858" s="78">
        <v>499846</v>
      </c>
      <c r="AA858" s="78">
        <v>155153</v>
      </c>
      <c r="AB858" s="78">
        <v>852285</v>
      </c>
      <c r="AC858" s="78">
        <v>5009264</v>
      </c>
      <c r="AD858" s="78">
        <v>83.961750145789225</v>
      </c>
      <c r="AE858" s="79"/>
      <c r="AF858" s="78"/>
      <c r="AG858" s="78"/>
      <c r="AH858" s="78"/>
      <c r="AI858" s="78"/>
      <c r="AJ858" s="78"/>
      <c r="AK858" s="78"/>
      <c r="AL858" s="78"/>
      <c r="AM858" s="78"/>
      <c r="AN858" s="78"/>
      <c r="AO858" s="78"/>
      <c r="AP858" s="78"/>
      <c r="AQ858" s="79"/>
      <c r="AR858" s="78"/>
      <c r="AS858" s="78"/>
      <c r="AT858" s="78"/>
      <c r="AU858" s="78"/>
      <c r="AV858" s="78"/>
      <c r="AW858" s="78"/>
      <c r="AX858" s="78"/>
      <c r="AY858" s="79"/>
      <c r="AZ858" s="78"/>
      <c r="BA858" s="78"/>
      <c r="BB858" s="78"/>
      <c r="BC858" s="78"/>
      <c r="BD858" s="78"/>
      <c r="BE858" s="78"/>
      <c r="BF858" s="78"/>
      <c r="BG858" s="79"/>
      <c r="BH858" s="78">
        <v>9.0630000000000006</v>
      </c>
      <c r="BI858" s="78">
        <v>0</v>
      </c>
      <c r="BJ858" s="78">
        <v>1774.8969999999999</v>
      </c>
      <c r="BK858" s="78">
        <v>112.661</v>
      </c>
      <c r="BL858" s="78">
        <v>179.73699999999997</v>
      </c>
      <c r="BM858" s="78">
        <v>0</v>
      </c>
      <c r="BN858" s="79"/>
      <c r="BO858" s="78">
        <v>1</v>
      </c>
      <c r="BP858" s="78">
        <v>0</v>
      </c>
      <c r="BQ858" s="78">
        <v>84</v>
      </c>
      <c r="BR858" s="78">
        <v>1</v>
      </c>
      <c r="BS858" s="78">
        <v>26</v>
      </c>
      <c r="BT858" s="78">
        <v>0</v>
      </c>
      <c r="BU858"/>
      <c r="BV858" s="77">
        <v>2015.0840000000001</v>
      </c>
      <c r="BW858" s="77">
        <v>17.175000000000001</v>
      </c>
      <c r="BX858" s="77">
        <v>39.884999999999998</v>
      </c>
      <c r="BY858" s="77">
        <v>0</v>
      </c>
      <c r="BZ858" s="77">
        <v>4.2140000000000004</v>
      </c>
      <c r="CA858" s="77">
        <v>0</v>
      </c>
      <c r="CB858" s="77">
        <v>0</v>
      </c>
      <c r="CC858" s="77">
        <v>0</v>
      </c>
      <c r="CD858" s="77">
        <v>0</v>
      </c>
    </row>
    <row r="859" spans="1:82">
      <c r="A859" s="77" t="s">
        <v>2402</v>
      </c>
      <c r="B859" s="77">
        <v>691</v>
      </c>
      <c r="C859" s="77">
        <v>11</v>
      </c>
      <c r="D859" s="77">
        <v>41</v>
      </c>
      <c r="E859" s="77">
        <v>2014</v>
      </c>
      <c r="F859" s="77" t="s">
        <v>182</v>
      </c>
      <c r="G859" s="77" t="s">
        <v>1637</v>
      </c>
      <c r="H859" s="77" t="s">
        <v>1638</v>
      </c>
      <c r="I859" s="158"/>
      <c r="J859" s="78">
        <v>1823.068859158923</v>
      </c>
      <c r="K859" s="78">
        <v>65.115423195346423</v>
      </c>
      <c r="L859" s="78">
        <v>178.12658945686019</v>
      </c>
      <c r="M859" s="78">
        <v>1779.037825078799</v>
      </c>
      <c r="N859" s="78">
        <v>1496.732322472543</v>
      </c>
      <c r="O859" s="78">
        <v>880.12730137785945</v>
      </c>
      <c r="P859" s="78">
        <v>772.27538788449976</v>
      </c>
      <c r="Q859" s="78">
        <v>62.893617067065399</v>
      </c>
      <c r="R859" s="78">
        <v>29.22443092680102</v>
      </c>
      <c r="S859" s="78">
        <v>88.334402770553481</v>
      </c>
      <c r="T859" s="79"/>
      <c r="U859" s="78">
        <v>173565453</v>
      </c>
      <c r="V859" s="78">
        <v>27144</v>
      </c>
      <c r="W859" s="78">
        <v>3342</v>
      </c>
      <c r="X859" s="78">
        <v>294295</v>
      </c>
      <c r="Y859" s="78">
        <v>323025</v>
      </c>
      <c r="Z859" s="78">
        <v>506473</v>
      </c>
      <c r="AA859" s="78">
        <v>153799</v>
      </c>
      <c r="AB859" s="78">
        <v>847424</v>
      </c>
      <c r="AC859" s="78">
        <v>4859820</v>
      </c>
      <c r="AD859" s="78">
        <v>88.33440277055351</v>
      </c>
      <c r="AE859" s="79"/>
      <c r="AF859" s="78"/>
      <c r="AG859" s="78"/>
      <c r="AH859" s="78"/>
      <c r="AI859" s="78"/>
      <c r="AJ859" s="78"/>
      <c r="AK859" s="78"/>
      <c r="AL859" s="78"/>
      <c r="AM859" s="78"/>
      <c r="AN859" s="78"/>
      <c r="AO859" s="78"/>
      <c r="AP859" s="78"/>
      <c r="AQ859" s="79"/>
      <c r="AR859" s="78">
        <v>25166</v>
      </c>
      <c r="AS859" s="78">
        <v>5118</v>
      </c>
      <c r="AT859" s="78">
        <v>6</v>
      </c>
      <c r="AU859" s="78">
        <v>2</v>
      </c>
      <c r="AV859" s="78">
        <v>0</v>
      </c>
      <c r="AW859" s="78">
        <v>1</v>
      </c>
      <c r="AX859" s="78"/>
      <c r="AY859" s="79"/>
      <c r="AZ859" s="78">
        <v>112986.914</v>
      </c>
      <c r="BA859" s="78">
        <v>241359.4</v>
      </c>
      <c r="BB859" s="78">
        <v>42650</v>
      </c>
      <c r="BC859" s="78">
        <v>155</v>
      </c>
      <c r="BD859" s="78">
        <v>0</v>
      </c>
      <c r="BE859" s="78">
        <v>2340</v>
      </c>
      <c r="BF859" s="78"/>
      <c r="BG859" s="79"/>
      <c r="BH859" s="78">
        <v>6.9560000000000004</v>
      </c>
      <c r="BI859" s="78">
        <v>0</v>
      </c>
      <c r="BJ859" s="78">
        <v>1801.2840000000001</v>
      </c>
      <c r="BK859" s="78">
        <v>109.38200000000001</v>
      </c>
      <c r="BL859" s="78">
        <v>181.381</v>
      </c>
      <c r="BM859" s="78">
        <v>0</v>
      </c>
      <c r="BN859" s="79"/>
      <c r="BO859" s="78">
        <v>1</v>
      </c>
      <c r="BP859" s="78">
        <v>0</v>
      </c>
      <c r="BQ859" s="78">
        <v>84</v>
      </c>
      <c r="BR859" s="78">
        <v>1</v>
      </c>
      <c r="BS859" s="78">
        <v>28</v>
      </c>
      <c r="BT859" s="78">
        <v>0</v>
      </c>
      <c r="BU859"/>
      <c r="BV859" s="77">
        <v>2044.777</v>
      </c>
      <c r="BW859" s="77">
        <v>18.614000000000001</v>
      </c>
      <c r="BX859" s="77">
        <v>31.131</v>
      </c>
      <c r="BY859" s="77">
        <v>0</v>
      </c>
      <c r="BZ859" s="77">
        <v>4.4809999999999999</v>
      </c>
      <c r="CA859" s="77">
        <v>0</v>
      </c>
      <c r="CB859" s="77">
        <v>0</v>
      </c>
      <c r="CC859" s="77">
        <v>0</v>
      </c>
      <c r="CD859" s="77">
        <v>0</v>
      </c>
    </row>
    <row r="860" spans="1:82">
      <c r="A860" s="77" t="s">
        <v>2403</v>
      </c>
      <c r="B860" s="77">
        <v>692</v>
      </c>
      <c r="C860" s="77">
        <v>12</v>
      </c>
      <c r="D860" s="77">
        <v>41</v>
      </c>
      <c r="E860" s="77">
        <v>2015</v>
      </c>
      <c r="F860" s="77" t="s">
        <v>183</v>
      </c>
      <c r="G860" s="77" t="s">
        <v>1637</v>
      </c>
      <c r="H860" s="77" t="s">
        <v>1638</v>
      </c>
      <c r="I860" s="158"/>
      <c r="J860" s="78">
        <v>1568.2467678336211</v>
      </c>
      <c r="K860" s="78">
        <v>61.08093271101054</v>
      </c>
      <c r="L860" s="78">
        <v>220.67811254799619</v>
      </c>
      <c r="M860" s="78">
        <v>1400.3727306368251</v>
      </c>
      <c r="N860" s="78">
        <v>1336.3096489651041</v>
      </c>
      <c r="O860" s="78">
        <v>877.82046588871424</v>
      </c>
      <c r="P860" s="78">
        <v>762.01581488484851</v>
      </c>
      <c r="Q860" s="78">
        <v>61.2079249521016</v>
      </c>
      <c r="R860" s="78">
        <v>30.764667929879344</v>
      </c>
      <c r="S860" s="78">
        <v>92.575316061503727</v>
      </c>
      <c r="T860" s="79"/>
      <c r="U860" s="78">
        <v>181539125</v>
      </c>
      <c r="V860" s="78">
        <v>27144</v>
      </c>
      <c r="W860" s="78">
        <v>3342</v>
      </c>
      <c r="X860" s="78">
        <v>294295</v>
      </c>
      <c r="Y860" s="78">
        <v>325221</v>
      </c>
      <c r="Z860" s="78">
        <v>510007</v>
      </c>
      <c r="AA860" s="78">
        <v>151636</v>
      </c>
      <c r="AB860" s="78">
        <v>842457</v>
      </c>
      <c r="AC860" s="78">
        <v>5258718</v>
      </c>
      <c r="AD860" s="78">
        <v>92.575316061503727</v>
      </c>
      <c r="AE860" s="79"/>
      <c r="AF860" s="78">
        <v>1823760990.9797521</v>
      </c>
      <c r="AG860" s="78">
        <v>46813280.596005797</v>
      </c>
      <c r="AH860" s="78">
        <v>56063980.372621112</v>
      </c>
      <c r="AI860" s="78">
        <v>1917523704.545181</v>
      </c>
      <c r="AJ860" s="78">
        <v>2129679476.6522601</v>
      </c>
      <c r="AK860" s="78"/>
      <c r="AL860" s="78"/>
      <c r="AM860" s="78">
        <v>115455197.8758003</v>
      </c>
      <c r="AN860" s="78"/>
      <c r="AO860" s="78"/>
      <c r="AP860" s="78">
        <v>6089296631.0216198</v>
      </c>
      <c r="AQ860" s="79"/>
      <c r="AR860" s="78">
        <v>27016</v>
      </c>
      <c r="AS860" s="78">
        <v>6222</v>
      </c>
      <c r="AT860" s="78">
        <v>6</v>
      </c>
      <c r="AU860" s="78">
        <v>3</v>
      </c>
      <c r="AV860" s="78">
        <v>0</v>
      </c>
      <c r="AW860" s="78">
        <v>3</v>
      </c>
      <c r="AX860" s="78"/>
      <c r="AY860" s="79"/>
      <c r="AZ860" s="78">
        <v>124158.38800000001</v>
      </c>
      <c r="BA860" s="78">
        <v>318918.59999999998</v>
      </c>
      <c r="BB860" s="78">
        <v>42650</v>
      </c>
      <c r="BC860" s="78">
        <v>172.7</v>
      </c>
      <c r="BD860" s="78">
        <v>0</v>
      </c>
      <c r="BE860" s="78">
        <v>14140</v>
      </c>
      <c r="BF860" s="78"/>
      <c r="BG860" s="79"/>
      <c r="BH860" s="78">
        <v>6.569</v>
      </c>
      <c r="BI860" s="78">
        <v>0</v>
      </c>
      <c r="BJ860" s="78">
        <v>1727.8409999999999</v>
      </c>
      <c r="BK860" s="78">
        <v>101.557</v>
      </c>
      <c r="BL860" s="78">
        <v>185.03499999999997</v>
      </c>
      <c r="BM860" s="78">
        <v>0</v>
      </c>
      <c r="BN860" s="79"/>
      <c r="BO860" s="78">
        <v>1</v>
      </c>
      <c r="BP860" s="78">
        <v>0</v>
      </c>
      <c r="BQ860" s="78">
        <v>83</v>
      </c>
      <c r="BR860" s="78">
        <v>1</v>
      </c>
      <c r="BS860" s="78">
        <v>27</v>
      </c>
      <c r="BT860" s="78">
        <v>0</v>
      </c>
      <c r="BU860"/>
      <c r="BV860" s="77">
        <v>1954.8689999999999</v>
      </c>
      <c r="BW860" s="77">
        <v>20.407</v>
      </c>
      <c r="BX860" s="77">
        <v>45.725999999999999</v>
      </c>
      <c r="BY860" s="77">
        <v>0</v>
      </c>
      <c r="BZ860" s="77">
        <v>0</v>
      </c>
      <c r="CA860" s="77">
        <v>0</v>
      </c>
      <c r="CB860" s="77">
        <v>0</v>
      </c>
      <c r="CC860" s="77">
        <v>0</v>
      </c>
      <c r="CD860" s="77">
        <v>0</v>
      </c>
    </row>
    <row r="861" spans="1:82">
      <c r="A861" s="77" t="s">
        <v>2404</v>
      </c>
      <c r="B861" s="77">
        <v>693</v>
      </c>
      <c r="C861" s="77">
        <v>13</v>
      </c>
      <c r="D861" s="77">
        <v>41</v>
      </c>
      <c r="E861" s="77">
        <v>2016</v>
      </c>
      <c r="F861" s="77" t="s">
        <v>156</v>
      </c>
      <c r="G861" s="77" t="s">
        <v>1637</v>
      </c>
      <c r="H861" s="77" t="s">
        <v>1638</v>
      </c>
      <c r="I861" s="158"/>
      <c r="J861" s="78">
        <v>1536.911393911525</v>
      </c>
      <c r="K861" s="78">
        <v>58.30423822531818</v>
      </c>
      <c r="L861" s="78">
        <v>364.30960639507498</v>
      </c>
      <c r="M861" s="78">
        <v>1148.9477707209871</v>
      </c>
      <c r="N861" s="78">
        <v>1205.4859089129031</v>
      </c>
      <c r="O861" s="78">
        <v>875.35607561152119</v>
      </c>
      <c r="P861" s="78">
        <v>734.94971463376089</v>
      </c>
      <c r="Q861" s="78">
        <v>59.188014802753912</v>
      </c>
      <c r="R861" s="78">
        <v>28.850452266730628</v>
      </c>
      <c r="S861" s="78">
        <v>117.69062525557931</v>
      </c>
      <c r="T861" s="79"/>
      <c r="U861" s="78">
        <v>179088082</v>
      </c>
      <c r="V861" s="78">
        <v>27144</v>
      </c>
      <c r="W861" s="78">
        <v>3342</v>
      </c>
      <c r="X861" s="78">
        <v>294295</v>
      </c>
      <c r="Y861" s="78">
        <v>328015</v>
      </c>
      <c r="Z861" s="78">
        <v>514827</v>
      </c>
      <c r="AA861" s="78">
        <v>151264</v>
      </c>
      <c r="AB861" s="78">
        <v>837977</v>
      </c>
      <c r="AC861" s="78">
        <v>4927373.2583063431</v>
      </c>
      <c r="AD861" s="78">
        <v>117.69062525557931</v>
      </c>
      <c r="AE861" s="79"/>
      <c r="AF861" s="78">
        <v>1952081909.5689559</v>
      </c>
      <c r="AG861" s="78">
        <v>43800233.241880082</v>
      </c>
      <c r="AH861" s="78">
        <v>390810821.78082502</v>
      </c>
      <c r="AI861" s="78">
        <v>1830305340.8338821</v>
      </c>
      <c r="AJ861" s="78">
        <v>2008728805.805464</v>
      </c>
      <c r="AK861" s="78"/>
      <c r="AL861" s="78"/>
      <c r="AM861" s="78">
        <v>114930453.0383563</v>
      </c>
      <c r="AN861" s="78"/>
      <c r="AO861" s="78"/>
      <c r="AP861" s="78">
        <v>6340657564.2693634</v>
      </c>
      <c r="AQ861" s="79"/>
      <c r="AR861" s="78">
        <v>28679</v>
      </c>
      <c r="AS861" s="78">
        <v>6997</v>
      </c>
      <c r="AT861" s="78">
        <v>6</v>
      </c>
      <c r="AU861" s="78">
        <v>4</v>
      </c>
      <c r="AV861" s="78">
        <v>0</v>
      </c>
      <c r="AW861" s="78">
        <v>3</v>
      </c>
      <c r="AX861" s="78"/>
      <c r="AY861" s="79"/>
      <c r="AZ861" s="78">
        <v>133867.91800000001</v>
      </c>
      <c r="BA861" s="78">
        <v>373178.29999999987</v>
      </c>
      <c r="BB861" s="78">
        <v>42650</v>
      </c>
      <c r="BC861" s="78">
        <v>368.7</v>
      </c>
      <c r="BD861" s="78">
        <v>0</v>
      </c>
      <c r="BE861" s="78">
        <v>14140</v>
      </c>
      <c r="BF861" s="78"/>
      <c r="BG861" s="79"/>
      <c r="BH861" s="78">
        <v>5.7210000000000001</v>
      </c>
      <c r="BI861" s="78">
        <v>0</v>
      </c>
      <c r="BJ861" s="78">
        <v>1623.1790000000001</v>
      </c>
      <c r="BK861" s="78">
        <v>97.721999999999994</v>
      </c>
      <c r="BL861" s="78">
        <v>164.05500000000001</v>
      </c>
      <c r="BM861" s="78">
        <v>0</v>
      </c>
      <c r="BN861" s="79"/>
      <c r="BO861" s="78">
        <v>1</v>
      </c>
      <c r="BP861" s="78">
        <v>0</v>
      </c>
      <c r="BQ861" s="78">
        <v>84</v>
      </c>
      <c r="BR861" s="78">
        <v>1</v>
      </c>
      <c r="BS861" s="78">
        <v>24</v>
      </c>
      <c r="BT861" s="78">
        <v>0</v>
      </c>
      <c r="BU861"/>
      <c r="BV861" s="77">
        <v>1809.06</v>
      </c>
      <c r="BW861" s="77">
        <v>22.733000000000001</v>
      </c>
      <c r="BX861" s="77">
        <v>53.965000000000003</v>
      </c>
      <c r="BY861" s="77">
        <v>0</v>
      </c>
      <c r="BZ861" s="77">
        <v>4.9189999999999996</v>
      </c>
      <c r="CA861" s="77">
        <v>0</v>
      </c>
      <c r="CB861" s="77">
        <v>0</v>
      </c>
      <c r="CC861" s="77">
        <v>0</v>
      </c>
      <c r="CD861" s="77">
        <v>0</v>
      </c>
    </row>
    <row r="862" spans="1:82">
      <c r="A862" s="77" t="s">
        <v>2405</v>
      </c>
      <c r="B862" s="77">
        <v>694</v>
      </c>
      <c r="C862" s="77">
        <v>14</v>
      </c>
      <c r="D862" s="77">
        <v>41</v>
      </c>
      <c r="E862" s="77">
        <v>2017</v>
      </c>
      <c r="F862" s="77" t="s">
        <v>157</v>
      </c>
      <c r="G862" s="1029" t="s">
        <v>1637</v>
      </c>
      <c r="H862" s="77" t="s">
        <v>1638</v>
      </c>
      <c r="I862" s="158"/>
      <c r="J862" s="78">
        <v>1579.6820832444409</v>
      </c>
      <c r="K862" s="78">
        <v>56.092826672501218</v>
      </c>
      <c r="L862" s="78">
        <v>190.09849098460805</v>
      </c>
      <c r="M862" s="78">
        <v>1065.7119966944222</v>
      </c>
      <c r="N862" s="78">
        <v>1233.1424310438567</v>
      </c>
      <c r="O862" s="78">
        <v>868.12046323075447</v>
      </c>
      <c r="P862" s="78">
        <v>724.693655980524</v>
      </c>
      <c r="Q862" s="78">
        <v>56.914763373607798</v>
      </c>
      <c r="R862" s="78">
        <v>26.255411347398546</v>
      </c>
      <c r="S862" s="78">
        <v>100.71148538537386</v>
      </c>
      <c r="T862" s="79"/>
      <c r="U862" s="78">
        <v>186555088</v>
      </c>
      <c r="V862" s="78">
        <v>27144</v>
      </c>
      <c r="W862" s="78">
        <v>3342</v>
      </c>
      <c r="X862" s="78">
        <v>294295</v>
      </c>
      <c r="Y862" s="78">
        <v>330790</v>
      </c>
      <c r="Z862" s="78">
        <v>519041</v>
      </c>
      <c r="AA862" s="78">
        <v>150104</v>
      </c>
      <c r="AB862" s="78">
        <v>833272</v>
      </c>
      <c r="AC862" s="78">
        <v>4573140.9999999991</v>
      </c>
      <c r="AD862" s="78">
        <v>100.7114853853739</v>
      </c>
      <c r="AE862" s="79"/>
      <c r="AF862" s="78">
        <v>2146516129.987128</v>
      </c>
      <c r="AG862" s="78">
        <v>43151112.246927723</v>
      </c>
      <c r="AH862" s="78">
        <v>40890135.788478047</v>
      </c>
      <c r="AI862" s="78">
        <v>1817861403.080363</v>
      </c>
      <c r="AJ862" s="78">
        <v>2256044267.7910309</v>
      </c>
      <c r="AK862" s="78"/>
      <c r="AL862" s="78"/>
      <c r="AM862" s="78">
        <v>114463976.6440841</v>
      </c>
      <c r="AN862" s="78"/>
      <c r="AO862" s="78"/>
      <c r="AP862" s="78">
        <v>6418927025.5380116</v>
      </c>
      <c r="AQ862" s="79"/>
      <c r="AR862" s="78">
        <v>30103</v>
      </c>
      <c r="AS862" s="78">
        <v>7418</v>
      </c>
      <c r="AT862" s="78">
        <v>11</v>
      </c>
      <c r="AU862" s="78">
        <v>5</v>
      </c>
      <c r="AV862" s="78">
        <v>0</v>
      </c>
      <c r="AW862" s="78">
        <v>3</v>
      </c>
      <c r="AX862" s="78"/>
      <c r="AY862" s="79"/>
      <c r="AZ862" s="78">
        <v>141903.33799999999</v>
      </c>
      <c r="BA862" s="78">
        <v>405563.1999999999</v>
      </c>
      <c r="BB862" s="78">
        <v>46688.6</v>
      </c>
      <c r="BC862" s="78">
        <v>417.7</v>
      </c>
      <c r="BD862" s="78">
        <v>0</v>
      </c>
      <c r="BE862" s="78">
        <v>14140</v>
      </c>
      <c r="BF862" s="78"/>
      <c r="BG862" s="79"/>
      <c r="BH862" s="78">
        <v>5.19</v>
      </c>
      <c r="BI862" s="78">
        <v>0</v>
      </c>
      <c r="BJ862" s="78">
        <v>1518.3579999999999</v>
      </c>
      <c r="BK862" s="78">
        <v>121.654</v>
      </c>
      <c r="BL862" s="78">
        <v>169.37100000000001</v>
      </c>
      <c r="BM862" s="78">
        <v>0</v>
      </c>
      <c r="BN862" s="79"/>
      <c r="BO862" s="78">
        <v>1</v>
      </c>
      <c r="BP862" s="78">
        <v>0</v>
      </c>
      <c r="BQ862" s="78">
        <v>83</v>
      </c>
      <c r="BR862" s="78">
        <v>1</v>
      </c>
      <c r="BS862" s="78">
        <v>27</v>
      </c>
      <c r="BT862" s="78">
        <v>0</v>
      </c>
      <c r="BU862"/>
      <c r="BV862" s="77">
        <v>1743.1579999999999</v>
      </c>
      <c r="BW862" s="77">
        <v>22.05</v>
      </c>
      <c r="BX862" s="77">
        <v>44.377000000000002</v>
      </c>
      <c r="BY862" s="77">
        <v>0</v>
      </c>
      <c r="BZ862" s="77">
        <v>4.9880000000000004</v>
      </c>
      <c r="CA862" s="77">
        <v>0</v>
      </c>
      <c r="CB862" s="77">
        <v>0</v>
      </c>
      <c r="CC862" s="77">
        <v>0</v>
      </c>
      <c r="CD862" s="77">
        <v>0</v>
      </c>
    </row>
    <row r="863" spans="1:82">
      <c r="A863" s="77" t="s">
        <v>2406</v>
      </c>
      <c r="B863" s="77">
        <v>695</v>
      </c>
      <c r="C863" s="77">
        <v>15</v>
      </c>
      <c r="D863" s="77">
        <v>41</v>
      </c>
      <c r="E863" s="77">
        <v>2018</v>
      </c>
      <c r="F863" s="77" t="s">
        <v>184</v>
      </c>
      <c r="G863" s="1029" t="s">
        <v>1637</v>
      </c>
      <c r="H863" s="77" t="s">
        <v>1638</v>
      </c>
      <c r="I863" s="158"/>
      <c r="J863" s="78">
        <v>1323.4608679391258</v>
      </c>
      <c r="K863" s="78">
        <v>48.674573167940061</v>
      </c>
      <c r="L863" s="78">
        <v>177.04245535057069</v>
      </c>
      <c r="M863" s="78">
        <v>884.97120756302138</v>
      </c>
      <c r="N863" s="78">
        <v>770.83041008889666</v>
      </c>
      <c r="O863" s="78">
        <v>856.21022641155798</v>
      </c>
      <c r="P863" s="78">
        <v>712.88163378585296</v>
      </c>
      <c r="Q863" s="78">
        <v>52.528830469674801</v>
      </c>
      <c r="R863" s="78">
        <v>30.007142994484767</v>
      </c>
      <c r="S863" s="78">
        <v>100.13210290901723</v>
      </c>
      <c r="T863" s="79"/>
      <c r="U863" s="78">
        <v>206487039</v>
      </c>
      <c r="V863" s="78">
        <v>27144</v>
      </c>
      <c r="W863" s="78">
        <v>3342</v>
      </c>
      <c r="X863" s="78">
        <v>294295</v>
      </c>
      <c r="Y863" s="78">
        <v>333689</v>
      </c>
      <c r="Z863" s="78">
        <v>521722</v>
      </c>
      <c r="AA863" s="78">
        <v>149142</v>
      </c>
      <c r="AB863" s="78">
        <v>828781</v>
      </c>
      <c r="AC863" s="78">
        <v>5206130</v>
      </c>
      <c r="AD863" s="78">
        <v>100.13210290901721</v>
      </c>
      <c r="AE863" s="79"/>
      <c r="AF863" s="78">
        <v>2059737074.0514901</v>
      </c>
      <c r="AG863" s="78">
        <v>38164069.726490758</v>
      </c>
      <c r="AH863" s="78">
        <v>51128706.365754157</v>
      </c>
      <c r="AI863" s="78">
        <v>1705155619.652983</v>
      </c>
      <c r="AJ863" s="78">
        <v>1846896667.207273</v>
      </c>
      <c r="AK863" s="78"/>
      <c r="AL863" s="78"/>
      <c r="AM863" s="78">
        <v>114082625.1867111</v>
      </c>
      <c r="AN863" s="78"/>
      <c r="AO863" s="78"/>
      <c r="AP863" s="78">
        <v>5815164762.1907015</v>
      </c>
      <c r="AQ863" s="79"/>
      <c r="AR863" s="78">
        <v>31510</v>
      </c>
      <c r="AS863" s="78">
        <v>7889</v>
      </c>
      <c r="AT863" s="78">
        <v>12</v>
      </c>
      <c r="AU863" s="78">
        <v>8</v>
      </c>
      <c r="AV863" s="78">
        <v>0</v>
      </c>
      <c r="AW863" s="78">
        <v>3</v>
      </c>
      <c r="AX863" s="78"/>
      <c r="AY863" s="79"/>
      <c r="AZ863" s="78">
        <v>150018.66900000031</v>
      </c>
      <c r="BA863" s="78">
        <v>446836.2</v>
      </c>
      <c r="BB863" s="78">
        <v>44741</v>
      </c>
      <c r="BC863" s="78">
        <v>626</v>
      </c>
      <c r="BD863" s="78">
        <v>0</v>
      </c>
      <c r="BE863" s="78">
        <v>14253</v>
      </c>
      <c r="BF863" s="78"/>
      <c r="BG863" s="79"/>
      <c r="BH863" s="78">
        <v>4.907</v>
      </c>
      <c r="BI863" s="78">
        <v>0</v>
      </c>
      <c r="BJ863" s="78">
        <v>1535.617</v>
      </c>
      <c r="BK863" s="78">
        <v>50.832000000000001</v>
      </c>
      <c r="BL863" s="78">
        <v>134.17500000000001</v>
      </c>
      <c r="BM863" s="78">
        <v>0</v>
      </c>
      <c r="BN863" s="79"/>
      <c r="BO863" s="78">
        <v>1</v>
      </c>
      <c r="BP863" s="78">
        <v>0</v>
      </c>
      <c r="BQ863" s="78">
        <v>81</v>
      </c>
      <c r="BR863" s="78">
        <v>1</v>
      </c>
      <c r="BS863" s="78">
        <v>24</v>
      </c>
      <c r="BT863" s="78">
        <v>0</v>
      </c>
      <c r="BU863"/>
      <c r="BV863" s="77">
        <v>1676.85</v>
      </c>
      <c r="BW863" s="77">
        <v>21.710999999999999</v>
      </c>
      <c r="BX863" s="77">
        <v>22.190999999999999</v>
      </c>
      <c r="BY863" s="77">
        <v>0</v>
      </c>
      <c r="BZ863" s="77">
        <v>4.7789999999999999</v>
      </c>
      <c r="CA863" s="77">
        <v>0</v>
      </c>
      <c r="CB863" s="77">
        <v>0</v>
      </c>
      <c r="CC863" s="77">
        <v>0</v>
      </c>
      <c r="CD863" s="77">
        <v>0</v>
      </c>
    </row>
    <row r="864" spans="1:82">
      <c r="A864" s="77" t="s">
        <v>2407</v>
      </c>
      <c r="B864" s="77">
        <v>696</v>
      </c>
      <c r="C864" s="77">
        <v>16</v>
      </c>
      <c r="D864" s="77">
        <v>41</v>
      </c>
      <c r="E864" s="77">
        <v>2019</v>
      </c>
      <c r="F864" s="77" t="s">
        <v>159</v>
      </c>
      <c r="G864" s="77" t="s">
        <v>1637</v>
      </c>
      <c r="H864" s="77" t="s">
        <v>1638</v>
      </c>
      <c r="I864" s="158"/>
      <c r="J864" s="78">
        <v>1296.4685289488755</v>
      </c>
      <c r="K864" s="78">
        <v>45.858843079912894</v>
      </c>
      <c r="L864" s="78">
        <v>180.10674626556079</v>
      </c>
      <c r="M864" s="78">
        <v>1124.9238018217834</v>
      </c>
      <c r="N864" s="78">
        <v>961.10948718795862</v>
      </c>
      <c r="O864" s="78">
        <v>837.21708367460451</v>
      </c>
      <c r="P864" s="78">
        <v>708.57300330113753</v>
      </c>
      <c r="Q864" s="78">
        <v>50.837495962521501</v>
      </c>
      <c r="R864" s="78">
        <v>32.937876828867779</v>
      </c>
      <c r="S864" s="78">
        <v>94.286008088933698</v>
      </c>
      <c r="T864" s="79"/>
      <c r="U864" s="78">
        <v>204242669</v>
      </c>
      <c r="V864" s="78">
        <v>27144</v>
      </c>
      <c r="W864" s="78">
        <v>3342</v>
      </c>
      <c r="X864" s="78">
        <v>294295</v>
      </c>
      <c r="Y864" s="78">
        <v>336547</v>
      </c>
      <c r="Z864" s="78">
        <v>524154</v>
      </c>
      <c r="AA864" s="78">
        <v>147131</v>
      </c>
      <c r="AB864" s="78">
        <v>823810</v>
      </c>
      <c r="AC864" s="78">
        <v>5808200</v>
      </c>
      <c r="AD864" s="78">
        <v>94.286008088933698</v>
      </c>
      <c r="AE864" s="79"/>
      <c r="AF864" s="78">
        <v>1927872985.2402489</v>
      </c>
      <c r="AG864" s="78">
        <v>36990686.29315035</v>
      </c>
      <c r="AH864" s="78">
        <v>53373299.709179908</v>
      </c>
      <c r="AI864" s="78">
        <v>1908412492.289959</v>
      </c>
      <c r="AJ864" s="78">
        <v>2024734365.4862981</v>
      </c>
      <c r="AK864" s="78">
        <v>0</v>
      </c>
      <c r="AL864" s="78">
        <v>0</v>
      </c>
      <c r="AM864" s="78">
        <v>112196720.36164033</v>
      </c>
      <c r="AN864" s="78">
        <v>0</v>
      </c>
      <c r="AO864" s="78">
        <v>0</v>
      </c>
      <c r="AP864" s="78">
        <v>6063580549.380477</v>
      </c>
      <c r="AQ864" s="79"/>
      <c r="AR864" s="78">
        <v>33123</v>
      </c>
      <c r="AS864" s="78">
        <v>8330</v>
      </c>
      <c r="AT864" s="78">
        <v>12</v>
      </c>
      <c r="AU864" s="78">
        <v>9</v>
      </c>
      <c r="AV864" s="78">
        <v>0</v>
      </c>
      <c r="AW864" s="78">
        <v>3</v>
      </c>
      <c r="AX864" s="78"/>
      <c r="AY864" s="79"/>
      <c r="AZ864" s="78">
        <v>159145.87899999999</v>
      </c>
      <c r="BA864" s="78">
        <v>467374.09999999992</v>
      </c>
      <c r="BB864" s="78">
        <v>44740.9</v>
      </c>
      <c r="BC864" s="78">
        <v>1624.7</v>
      </c>
      <c r="BD864" s="78">
        <v>0</v>
      </c>
      <c r="BE864" s="78">
        <v>14253.1</v>
      </c>
      <c r="BF864" s="78"/>
      <c r="BG864" s="79"/>
      <c r="BH864" s="78">
        <v>3.5720000000000001</v>
      </c>
      <c r="BI864" s="78">
        <v>0</v>
      </c>
      <c r="BJ864" s="78">
        <v>1216.6179999999999</v>
      </c>
      <c r="BK864" s="78">
        <v>23.343</v>
      </c>
      <c r="BL864" s="78">
        <v>119.029</v>
      </c>
      <c r="BM864" s="78">
        <v>0</v>
      </c>
      <c r="BN864" s="79"/>
      <c r="BO864" s="78">
        <v>1</v>
      </c>
      <c r="BP864" s="78">
        <v>0</v>
      </c>
      <c r="BQ864" s="78">
        <v>80</v>
      </c>
      <c r="BR864" s="78">
        <v>1</v>
      </c>
      <c r="BS864" s="78">
        <v>24</v>
      </c>
      <c r="BT864" s="78">
        <v>0</v>
      </c>
      <c r="BU864"/>
      <c r="BV864" s="77">
        <v>1302.2439999999999</v>
      </c>
      <c r="BW864" s="77">
        <v>21.283000000000001</v>
      </c>
      <c r="BX864" s="77">
        <v>34.264000000000003</v>
      </c>
      <c r="BY864" s="77">
        <v>0</v>
      </c>
      <c r="BZ864" s="77">
        <v>4.7709999999999999</v>
      </c>
      <c r="CA864" s="77">
        <v>0</v>
      </c>
      <c r="CB864" s="77">
        <v>0</v>
      </c>
      <c r="CC864" s="77">
        <v>0</v>
      </c>
      <c r="CD864" s="77">
        <v>0</v>
      </c>
    </row>
    <row r="865" spans="1:82">
      <c r="A865" s="77" t="s">
        <v>2408</v>
      </c>
      <c r="B865" s="77">
        <v>697</v>
      </c>
      <c r="C865" s="77">
        <v>17</v>
      </c>
      <c r="D865" s="77">
        <v>41</v>
      </c>
      <c r="E865" s="77">
        <v>2020</v>
      </c>
      <c r="F865" s="77" t="s">
        <v>160</v>
      </c>
      <c r="G865" s="77" t="s">
        <v>1637</v>
      </c>
      <c r="H865" s="77" t="s">
        <v>1638</v>
      </c>
      <c r="I865" s="158"/>
      <c r="J865" s="78">
        <v>1322.5151097877258</v>
      </c>
      <c r="K865" s="78">
        <v>52.490513633645413</v>
      </c>
      <c r="L865" s="78">
        <v>185.35873426997318</v>
      </c>
      <c r="M865" s="78">
        <v>1009.1326945068299</v>
      </c>
      <c r="N865" s="78">
        <v>939.01811110476717</v>
      </c>
      <c r="O865" s="78">
        <v>736.47194631315415</v>
      </c>
      <c r="P865" s="78">
        <v>667.46471476651072</v>
      </c>
      <c r="Q865" s="78">
        <v>48.244670881889597</v>
      </c>
      <c r="R865" s="78">
        <v>28.712013883684087</v>
      </c>
      <c r="S865" s="78">
        <v>99.47522304251315</v>
      </c>
      <c r="T865" s="79"/>
      <c r="U865" s="78">
        <v>202834601</v>
      </c>
      <c r="V865" s="78">
        <v>26769</v>
      </c>
      <c r="W865" s="78">
        <v>5579</v>
      </c>
      <c r="X865" s="78">
        <v>298100</v>
      </c>
      <c r="Y865" s="78">
        <v>339161</v>
      </c>
      <c r="Z865" s="78">
        <v>526263</v>
      </c>
      <c r="AA865" s="78">
        <v>147312</v>
      </c>
      <c r="AB865" s="78">
        <v>818251</v>
      </c>
      <c r="AC865" s="78">
        <v>5089772</v>
      </c>
      <c r="AD865" s="78">
        <v>99.47522304251315</v>
      </c>
      <c r="AE865" s="79"/>
      <c r="AF865" s="78">
        <v>1940390494.2048759</v>
      </c>
      <c r="AG865" s="78">
        <v>38636404.996719144</v>
      </c>
      <c r="AH865" s="78">
        <v>45835671.828129932</v>
      </c>
      <c r="AI865" s="78">
        <v>1628524782.8311231</v>
      </c>
      <c r="AJ865" s="78">
        <v>2006380805.122875</v>
      </c>
      <c r="AK865" s="78">
        <v>0</v>
      </c>
      <c r="AL865" s="78">
        <v>0</v>
      </c>
      <c r="AM865" s="78">
        <v>106790846.45822054</v>
      </c>
      <c r="AN865" s="78">
        <v>0</v>
      </c>
      <c r="AO865" s="78">
        <v>0</v>
      </c>
      <c r="AP865" s="78">
        <v>5766559005.4419441</v>
      </c>
      <c r="AQ865" s="79"/>
      <c r="AR865" s="78">
        <v>34532</v>
      </c>
      <c r="AS865" s="78">
        <v>8714</v>
      </c>
      <c r="AT865" s="78">
        <v>12</v>
      </c>
      <c r="AU865" s="78">
        <v>10</v>
      </c>
      <c r="AV865" s="78">
        <v>0</v>
      </c>
      <c r="AW865" s="78">
        <v>3</v>
      </c>
      <c r="AX865" s="78"/>
      <c r="AY865" s="79"/>
      <c r="AZ865" s="78">
        <v>167326.16300000009</v>
      </c>
      <c r="BA865" s="78">
        <v>510446.59999999969</v>
      </c>
      <c r="BB865" s="78">
        <v>44740.9</v>
      </c>
      <c r="BC865" s="78">
        <v>1654.7</v>
      </c>
      <c r="BD865" s="78">
        <v>0</v>
      </c>
      <c r="BE865" s="78">
        <v>14253.1</v>
      </c>
      <c r="BF865" s="78"/>
      <c r="BG865" s="79"/>
      <c r="BH865" s="78">
        <v>3.569</v>
      </c>
      <c r="BI865" s="78">
        <v>0</v>
      </c>
      <c r="BJ865" s="78">
        <v>1249.3489999999999</v>
      </c>
      <c r="BK865" s="78">
        <v>16.282</v>
      </c>
      <c r="BL865" s="78">
        <v>144.34</v>
      </c>
      <c r="BM865" s="78">
        <v>0</v>
      </c>
      <c r="BN865" s="79"/>
      <c r="BO865" s="78">
        <v>1</v>
      </c>
      <c r="BP865" s="78">
        <v>0</v>
      </c>
      <c r="BQ865" s="78">
        <v>80</v>
      </c>
      <c r="BR865" s="78">
        <v>1</v>
      </c>
      <c r="BS865" s="78">
        <v>25</v>
      </c>
      <c r="BT865" s="78">
        <v>0</v>
      </c>
      <c r="BU865"/>
      <c r="BV865" s="77">
        <v>1336.306</v>
      </c>
      <c r="BW865" s="77">
        <v>21.03</v>
      </c>
      <c r="BX865" s="77">
        <v>51.643999999999998</v>
      </c>
      <c r="BY865" s="77">
        <v>0</v>
      </c>
      <c r="BZ865" s="77">
        <v>4.5599999999999996</v>
      </c>
      <c r="CA865" s="77">
        <v>0</v>
      </c>
      <c r="CB865" s="77">
        <v>0</v>
      </c>
      <c r="CC865" s="77">
        <v>0</v>
      </c>
      <c r="CD865" s="77">
        <v>0</v>
      </c>
    </row>
    <row r="866" spans="1:82">
      <c r="A866" s="77" t="s">
        <v>2409</v>
      </c>
      <c r="B866" s="77">
        <v>697</v>
      </c>
      <c r="C866" s="77">
        <v>18</v>
      </c>
      <c r="D866" s="77">
        <v>41</v>
      </c>
      <c r="E866" s="77">
        <v>2021</v>
      </c>
      <c r="F866" s="77" t="s">
        <v>161</v>
      </c>
      <c r="G866" s="77" t="s">
        <v>1637</v>
      </c>
      <c r="H866" s="77" t="s">
        <v>1638</v>
      </c>
      <c r="I866" s="158"/>
      <c r="J866" s="78">
        <v>1042.4957461349768</v>
      </c>
      <c r="K866" s="78">
        <v>52.206098159892235</v>
      </c>
      <c r="L866" s="78">
        <v>167.81540662516187</v>
      </c>
      <c r="M866" s="78">
        <v>876.21931419136138</v>
      </c>
      <c r="N866" s="78">
        <v>781.05551697894816</v>
      </c>
      <c r="O866" s="78">
        <v>717.5978087290805</v>
      </c>
      <c r="P866" s="78">
        <v>685.39819353963037</v>
      </c>
      <c r="Q866" s="78">
        <v>47.4215999184457</v>
      </c>
      <c r="R866" s="78">
        <v>26.320870631482091</v>
      </c>
      <c r="S866" s="78">
        <v>94.390723882720792</v>
      </c>
      <c r="T866" s="79"/>
      <c r="U866" s="78">
        <v>210512955</v>
      </c>
      <c r="V866" s="78">
        <v>26769</v>
      </c>
      <c r="W866" s="78">
        <v>5579</v>
      </c>
      <c r="X866" s="78">
        <v>298100</v>
      </c>
      <c r="Y866" s="78">
        <v>340660</v>
      </c>
      <c r="Z866" s="78">
        <v>527981</v>
      </c>
      <c r="AA866" s="78">
        <v>147505</v>
      </c>
      <c r="AB866" s="78">
        <v>812193</v>
      </c>
      <c r="AC866" s="78">
        <v>4526464.9999999991</v>
      </c>
      <c r="AD866" s="78">
        <v>94.390723882720792</v>
      </c>
      <c r="AE866" s="79"/>
      <c r="AF866" s="78">
        <v>1535406865.5534999</v>
      </c>
      <c r="AG866" s="78">
        <v>40433318.89698825</v>
      </c>
      <c r="AH866" s="78">
        <v>50831999.388951756</v>
      </c>
      <c r="AI866" s="78">
        <v>1747797209.887341</v>
      </c>
      <c r="AJ866" s="78">
        <v>1963616992.156759</v>
      </c>
      <c r="AK866" s="78">
        <v>0</v>
      </c>
      <c r="AL866" s="78">
        <v>0</v>
      </c>
      <c r="AM866" s="78">
        <v>106611610.83028288</v>
      </c>
      <c r="AN866" s="78">
        <v>0</v>
      </c>
      <c r="AO866" s="78">
        <v>0</v>
      </c>
      <c r="AP866" s="78">
        <v>5444697996.7138233</v>
      </c>
      <c r="AQ866" s="79"/>
      <c r="AR866" s="78">
        <v>36000</v>
      </c>
      <c r="AS866" s="78">
        <v>8868</v>
      </c>
      <c r="AT866" s="78">
        <v>13</v>
      </c>
      <c r="AU866" s="78">
        <v>10</v>
      </c>
      <c r="AV866" s="78">
        <v>0</v>
      </c>
      <c r="AW866" s="78">
        <v>3</v>
      </c>
      <c r="AX866" s="78"/>
      <c r="AY866" s="79"/>
      <c r="AZ866" s="78">
        <v>176089.56699999719</v>
      </c>
      <c r="BA866" s="78">
        <v>525633.30000000214</v>
      </c>
      <c r="BB866" s="78">
        <v>71940.899999999994</v>
      </c>
      <c r="BC866" s="78">
        <v>1654.7</v>
      </c>
      <c r="BD866" s="78">
        <v>0</v>
      </c>
      <c r="BE866" s="78">
        <v>14253.1</v>
      </c>
      <c r="BF866" s="78"/>
      <c r="BG866" s="79"/>
      <c r="BH866" s="78">
        <v>4.8310000000000004</v>
      </c>
      <c r="BI866" s="78">
        <v>0</v>
      </c>
      <c r="BJ866" s="78">
        <v>1343.893</v>
      </c>
      <c r="BK866" s="78">
        <v>14.532999999999999</v>
      </c>
      <c r="BL866" s="78">
        <v>171.578</v>
      </c>
      <c r="BM866" s="78">
        <v>0</v>
      </c>
      <c r="BN866" s="79"/>
      <c r="BO866" s="78">
        <v>1</v>
      </c>
      <c r="BP866" s="78">
        <v>0</v>
      </c>
      <c r="BQ866" s="78">
        <v>83</v>
      </c>
      <c r="BR866" s="78">
        <v>1</v>
      </c>
      <c r="BS866" s="78">
        <v>25</v>
      </c>
      <c r="BT866" s="78">
        <v>0</v>
      </c>
      <c r="BU866"/>
      <c r="BV866" s="77">
        <v>1428.123</v>
      </c>
      <c r="BW866" s="77">
        <v>21.814</v>
      </c>
      <c r="BX866" s="77">
        <v>80.287000000000006</v>
      </c>
      <c r="BY866" s="77">
        <v>0</v>
      </c>
      <c r="BZ866" s="77">
        <v>4.6109999999999998</v>
      </c>
      <c r="CA866" s="77">
        <v>0</v>
      </c>
      <c r="CB866" s="77">
        <v>0</v>
      </c>
      <c r="CC866" s="77">
        <v>0</v>
      </c>
      <c r="CD866" s="77">
        <v>0</v>
      </c>
    </row>
    <row r="867" spans="1:82">
      <c r="A867" s="77" t="s">
        <v>2410</v>
      </c>
      <c r="B867" s="77">
        <v>697</v>
      </c>
      <c r="C867" s="77">
        <v>19</v>
      </c>
      <c r="D867" s="77">
        <v>41</v>
      </c>
      <c r="E867" s="77">
        <v>2022</v>
      </c>
      <c r="F867" s="77" t="s">
        <v>162</v>
      </c>
      <c r="G867" s="77" t="s">
        <v>1637</v>
      </c>
      <c r="H867" s="77" t="s">
        <v>1638</v>
      </c>
      <c r="I867" s="158"/>
      <c r="J867" s="78">
        <v>1134.7215251612154</v>
      </c>
      <c r="K867" s="78">
        <v>53.759836761039821</v>
      </c>
      <c r="L867" s="78">
        <v>189.07200640532059</v>
      </c>
      <c r="M867" s="78">
        <v>1094.4672076960646</v>
      </c>
      <c r="N867" s="78">
        <v>998.3980571085616</v>
      </c>
      <c r="O867" s="78">
        <v>757.73797152054658</v>
      </c>
      <c r="P867" s="78">
        <v>679.72461458099929</v>
      </c>
      <c r="Q867" s="78">
        <v>47.500721912588631</v>
      </c>
      <c r="R867" s="78">
        <v>26.666361375575523</v>
      </c>
      <c r="S867" s="78">
        <v>94.78334946750465</v>
      </c>
      <c r="T867" s="79"/>
      <c r="U867" s="78">
        <v>229442040</v>
      </c>
      <c r="V867" s="78">
        <v>26769</v>
      </c>
      <c r="W867" s="78">
        <v>5579</v>
      </c>
      <c r="X867" s="78">
        <v>298100</v>
      </c>
      <c r="Y867" s="78">
        <v>343375</v>
      </c>
      <c r="Z867" s="78">
        <v>529699</v>
      </c>
      <c r="AA867" s="78">
        <v>148514</v>
      </c>
      <c r="AB867" s="78">
        <v>806877</v>
      </c>
      <c r="AC867" s="78">
        <v>4643476</v>
      </c>
      <c r="AD867" s="78">
        <v>94.78334946750465</v>
      </c>
      <c r="AE867" s="79"/>
      <c r="AF867" s="78">
        <v>1439368958.554167</v>
      </c>
      <c r="AG867" s="78">
        <v>41173361.272692196</v>
      </c>
      <c r="AH867" s="78">
        <v>59996768.679960214</v>
      </c>
      <c r="AI867" s="78">
        <v>1718181693.1622541</v>
      </c>
      <c r="AJ867" s="78">
        <v>2022049563.6312251</v>
      </c>
      <c r="AK867" s="78">
        <v>0</v>
      </c>
      <c r="AL867" s="78">
        <v>0</v>
      </c>
      <c r="AM867" s="78">
        <v>104189843.92933017</v>
      </c>
      <c r="AN867" s="78">
        <v>0</v>
      </c>
      <c r="AO867" s="78">
        <v>0</v>
      </c>
      <c r="AP867" s="78">
        <v>5384960189.2296286</v>
      </c>
      <c r="AQ867" s="79"/>
      <c r="AR867" s="78">
        <v>37894</v>
      </c>
      <c r="AS867" s="78">
        <v>9048</v>
      </c>
      <c r="AT867" s="78">
        <v>13</v>
      </c>
      <c r="AU867" s="78">
        <v>11</v>
      </c>
      <c r="AV867" s="78">
        <v>0</v>
      </c>
      <c r="AW867" s="78">
        <v>3</v>
      </c>
      <c r="AX867" s="78"/>
      <c r="AY867" s="79"/>
      <c r="AZ867" s="78">
        <v>187722.15199999436</v>
      </c>
      <c r="BA867" s="78">
        <v>538749.20000000193</v>
      </c>
      <c r="BB867" s="78">
        <v>71940.899999999994</v>
      </c>
      <c r="BC867" s="78">
        <v>1674.6</v>
      </c>
      <c r="BD867" s="78">
        <v>0</v>
      </c>
      <c r="BE867" s="78">
        <v>14253.1</v>
      </c>
      <c r="BF867" s="78"/>
      <c r="BG867" s="79"/>
      <c r="BH867" s="78"/>
      <c r="BI867" s="78"/>
      <c r="BJ867" s="78"/>
      <c r="BK867" s="78"/>
      <c r="BL867" s="78"/>
      <c r="BM867" s="78"/>
      <c r="BN867" s="79"/>
      <c r="BO867" s="78"/>
      <c r="BP867" s="78"/>
      <c r="BQ867" s="78"/>
      <c r="BR867" s="78"/>
      <c r="BS867" s="78"/>
      <c r="BT867" s="78"/>
      <c r="BU867"/>
      <c r="BV867" s="77"/>
      <c r="BW867" s="77"/>
      <c r="BX867" s="77"/>
      <c r="BY867" s="77"/>
      <c r="BZ867" s="77"/>
      <c r="CA867" s="77"/>
      <c r="CB867" s="77"/>
      <c r="CC867" s="77"/>
      <c r="CD867" s="77"/>
    </row>
    <row r="868" spans="1:82">
      <c r="A868" s="77" t="s">
        <v>2566</v>
      </c>
      <c r="B868" s="77">
        <v>697</v>
      </c>
      <c r="C868" s="77">
        <v>20</v>
      </c>
      <c r="D868" s="77">
        <v>41</v>
      </c>
      <c r="E868" s="77">
        <v>2023</v>
      </c>
      <c r="F868" s="77" t="s">
        <v>2526</v>
      </c>
      <c r="G868" s="77" t="s">
        <v>1637</v>
      </c>
      <c r="H868" s="77" t="s">
        <v>1638</v>
      </c>
      <c r="I868" s="158"/>
      <c r="J868" s="78"/>
      <c r="K868" s="78"/>
      <c r="L868" s="78"/>
      <c r="M868" s="78"/>
      <c r="N868" s="78"/>
      <c r="O868" s="78"/>
      <c r="P868" s="78"/>
      <c r="Q868" s="78"/>
      <c r="R868" s="78"/>
      <c r="S868" s="78"/>
      <c r="T868" s="79"/>
      <c r="U868" s="78"/>
      <c r="V868" s="78"/>
      <c r="W868" s="78"/>
      <c r="X868" s="78"/>
      <c r="Y868" s="78"/>
      <c r="Z868" s="78"/>
      <c r="AA868" s="78"/>
      <c r="AB868" s="78"/>
      <c r="AC868" s="78"/>
      <c r="AD868" s="78"/>
      <c r="AE868" s="79"/>
      <c r="AF868" s="78"/>
      <c r="AG868" s="78"/>
      <c r="AH868" s="78"/>
      <c r="AI868" s="78"/>
      <c r="AJ868" s="78"/>
      <c r="AK868" s="78"/>
      <c r="AL868" s="78"/>
      <c r="AM868" s="78"/>
      <c r="AN868" s="78"/>
      <c r="AO868" s="78"/>
      <c r="AP868" s="78"/>
      <c r="AQ868" s="79"/>
      <c r="AR868" s="78">
        <v>39584</v>
      </c>
      <c r="AS868" s="78">
        <v>9139</v>
      </c>
      <c r="AT868" s="78">
        <v>13</v>
      </c>
      <c r="AU868" s="78">
        <v>13</v>
      </c>
      <c r="AV868" s="78">
        <v>0</v>
      </c>
      <c r="AW868" s="78">
        <v>4</v>
      </c>
      <c r="AX868" s="78"/>
      <c r="AY868" s="79"/>
      <c r="AZ868" s="78">
        <v>197658.22999999169</v>
      </c>
      <c r="BA868" s="78">
        <v>546672.70000000205</v>
      </c>
      <c r="BB868" s="78">
        <v>71940.899999999994</v>
      </c>
      <c r="BC868" s="78">
        <v>3973.6</v>
      </c>
      <c r="BD868" s="78">
        <v>0</v>
      </c>
      <c r="BE868" s="78">
        <v>14302.1</v>
      </c>
      <c r="BF868" s="78"/>
      <c r="BG868" s="79"/>
      <c r="BH868" s="78"/>
      <c r="BI868" s="78"/>
      <c r="BJ868" s="78"/>
      <c r="BK868" s="78"/>
      <c r="BL868" s="78"/>
      <c r="BM868" s="78"/>
      <c r="BN868" s="79"/>
      <c r="BO868" s="78"/>
      <c r="BP868" s="78"/>
      <c r="BQ868" s="78"/>
      <c r="BR868" s="78"/>
      <c r="BS868" s="78"/>
      <c r="BT868" s="78"/>
      <c r="BU868"/>
      <c r="BV868" s="77"/>
      <c r="BW868" s="77"/>
      <c r="BX868" s="77"/>
      <c r="BY868" s="77"/>
      <c r="BZ868" s="77"/>
      <c r="CA868" s="77"/>
      <c r="CB868" s="77"/>
      <c r="CC868" s="77"/>
      <c r="CD868" s="77"/>
    </row>
    <row r="869" spans="1:82">
      <c r="A869" s="77" t="s">
        <v>2628</v>
      </c>
      <c r="B869" s="77">
        <v>697</v>
      </c>
      <c r="C869" s="77">
        <v>21</v>
      </c>
      <c r="D869" s="77">
        <v>41</v>
      </c>
      <c r="E869" s="77">
        <v>2024</v>
      </c>
      <c r="F869" s="77" t="s">
        <v>2588</v>
      </c>
      <c r="G869" s="77" t="s">
        <v>1637</v>
      </c>
      <c r="H869" s="77" t="s">
        <v>1638</v>
      </c>
      <c r="I869" s="158"/>
      <c r="J869" s="78"/>
      <c r="K869" s="78"/>
      <c r="L869" s="78"/>
      <c r="M869" s="78"/>
      <c r="N869" s="78"/>
      <c r="O869" s="78"/>
      <c r="P869" s="78"/>
      <c r="Q869" s="78"/>
      <c r="R869" s="78"/>
      <c r="S869" s="78"/>
      <c r="T869" s="79"/>
      <c r="U869" s="78"/>
      <c r="V869" s="78"/>
      <c r="W869" s="78"/>
      <c r="X869" s="78"/>
      <c r="Y869" s="78"/>
      <c r="Z869" s="78"/>
      <c r="AA869" s="78"/>
      <c r="AB869" s="78"/>
      <c r="AC869" s="78"/>
      <c r="AD869" s="78"/>
      <c r="AE869" s="79"/>
      <c r="AF869" s="78"/>
      <c r="AG869" s="78"/>
      <c r="AH869" s="78"/>
      <c r="AI869" s="78"/>
      <c r="AJ869" s="78"/>
      <c r="AK869" s="78"/>
      <c r="AL869" s="78"/>
      <c r="AM869" s="78"/>
      <c r="AN869" s="78"/>
      <c r="AO869" s="78"/>
      <c r="AP869" s="78"/>
      <c r="AQ869" s="79"/>
      <c r="AR869" s="78"/>
      <c r="AS869" s="78"/>
      <c r="AT869" s="78"/>
      <c r="AU869" s="78"/>
      <c r="AV869" s="78"/>
      <c r="AW869" s="78"/>
      <c r="AX869" s="78"/>
      <c r="AY869" s="79"/>
      <c r="AZ869" s="78"/>
      <c r="BA869" s="78"/>
      <c r="BB869" s="78"/>
      <c r="BC869" s="78"/>
      <c r="BD869" s="78"/>
      <c r="BE869" s="78"/>
      <c r="BF869" s="78"/>
      <c r="BG869" s="79"/>
      <c r="BH869" s="78"/>
      <c r="BI869" s="78"/>
      <c r="BJ869" s="78"/>
      <c r="BK869" s="78"/>
      <c r="BL869" s="78"/>
      <c r="BM869" s="78"/>
      <c r="BN869" s="79"/>
      <c r="BO869" s="78"/>
      <c r="BP869" s="78"/>
      <c r="BQ869" s="78"/>
      <c r="BR869" s="78"/>
      <c r="BS869" s="78"/>
      <c r="BT869" s="78"/>
      <c r="BU869"/>
      <c r="BV869" s="77"/>
      <c r="BW869" s="77"/>
      <c r="BX869" s="77"/>
      <c r="BY869" s="77"/>
      <c r="BZ869" s="77"/>
      <c r="CA869" s="77"/>
      <c r="CB869" s="77"/>
      <c r="CC869" s="77"/>
      <c r="CD869" s="77"/>
    </row>
    <row r="870" spans="1:82">
      <c r="A870" s="77" t="s">
        <v>2411</v>
      </c>
      <c r="B870" s="77">
        <v>698</v>
      </c>
      <c r="C870" s="77">
        <v>1</v>
      </c>
      <c r="D870" s="77">
        <v>42</v>
      </c>
      <c r="E870" s="77">
        <v>1990</v>
      </c>
      <c r="F870" s="77" t="s">
        <v>788</v>
      </c>
      <c r="G870" s="77" t="s">
        <v>1639</v>
      </c>
      <c r="H870" s="77" t="s">
        <v>1640</v>
      </c>
      <c r="I870" s="158"/>
      <c r="J870" s="78">
        <v>981.09472076805241</v>
      </c>
      <c r="K870" s="78">
        <v>274.95003368059122</v>
      </c>
      <c r="L870" s="78">
        <v>1199.5859851661489</v>
      </c>
      <c r="M870" s="78">
        <v>1074.7034778700099</v>
      </c>
      <c r="N870" s="78">
        <v>1213.449858310958</v>
      </c>
      <c r="O870" s="78">
        <v>878.97817032851208</v>
      </c>
      <c r="P870" s="78">
        <v>1191.1688050613041</v>
      </c>
      <c r="Q870" s="78">
        <v>96.261423453495397</v>
      </c>
      <c r="R870" s="78">
        <v>481.22432358991568</v>
      </c>
      <c r="S870" s="78">
        <v>112.49651</v>
      </c>
      <c r="T870" s="79"/>
      <c r="U870" s="78">
        <v>134187263</v>
      </c>
      <c r="V870" s="78">
        <v>62499</v>
      </c>
      <c r="W870" s="78">
        <v>11011</v>
      </c>
      <c r="X870" s="78">
        <v>431555</v>
      </c>
      <c r="Y870" s="78">
        <v>503741</v>
      </c>
      <c r="Z870" s="78">
        <v>361534</v>
      </c>
      <c r="AA870" s="78">
        <v>289229</v>
      </c>
      <c r="AB870" s="78">
        <v>1562959</v>
      </c>
      <c r="AC870" s="78">
        <v>83348919</v>
      </c>
      <c r="AD870" s="78">
        <v>112.49651</v>
      </c>
      <c r="AE870" s="79"/>
      <c r="AF870" s="78"/>
      <c r="AG870" s="78"/>
      <c r="AH870" s="78"/>
      <c r="AI870" s="78"/>
      <c r="AJ870" s="78"/>
      <c r="AK870" s="78"/>
      <c r="AL870" s="78"/>
      <c r="AM870" s="78"/>
      <c r="AN870" s="78"/>
      <c r="AO870" s="78"/>
      <c r="AP870" s="78"/>
      <c r="AQ870" s="79"/>
      <c r="AR870" s="78"/>
      <c r="AS870" s="78"/>
      <c r="AT870" s="78"/>
      <c r="AU870" s="78"/>
      <c r="AV870" s="78"/>
      <c r="AW870" s="78"/>
      <c r="AX870" s="78"/>
      <c r="AY870" s="79"/>
      <c r="AZ870" s="78"/>
      <c r="BA870" s="78"/>
      <c r="BB870" s="78"/>
      <c r="BC870" s="78"/>
      <c r="BD870" s="78"/>
      <c r="BE870" s="78"/>
      <c r="BF870" s="78"/>
      <c r="BG870" s="79"/>
      <c r="BH870" s="78" t="s">
        <v>789</v>
      </c>
      <c r="BI870" s="78" t="s">
        <v>789</v>
      </c>
      <c r="BJ870" s="78" t="s">
        <v>789</v>
      </c>
      <c r="BK870" s="78" t="s">
        <v>789</v>
      </c>
      <c r="BL870" s="78" t="s">
        <v>789</v>
      </c>
      <c r="BM870" s="78" t="s">
        <v>789</v>
      </c>
      <c r="BN870" s="79"/>
      <c r="BO870" s="78" t="s">
        <v>789</v>
      </c>
      <c r="BP870" s="78" t="s">
        <v>789</v>
      </c>
      <c r="BQ870" s="78" t="s">
        <v>789</v>
      </c>
      <c r="BR870" s="78" t="s">
        <v>789</v>
      </c>
      <c r="BS870" s="78" t="s">
        <v>789</v>
      </c>
      <c r="BT870" s="78" t="s">
        <v>789</v>
      </c>
      <c r="BU870"/>
      <c r="BV870" s="77"/>
      <c r="BW870" s="77"/>
      <c r="BX870" s="77"/>
      <c r="BY870" s="77"/>
      <c r="BZ870" s="77"/>
      <c r="CA870" s="77"/>
      <c r="CB870" s="77"/>
      <c r="CC870" s="77"/>
      <c r="CD870" s="77"/>
    </row>
    <row r="871" spans="1:82">
      <c r="A871" s="77" t="s">
        <v>2412</v>
      </c>
      <c r="B871" s="77">
        <v>699</v>
      </c>
      <c r="C871" s="77">
        <v>2</v>
      </c>
      <c r="D871" s="77">
        <v>42</v>
      </c>
      <c r="E871" s="77">
        <v>2005</v>
      </c>
      <c r="F871" s="77" t="s">
        <v>790</v>
      </c>
      <c r="G871" s="77" t="s">
        <v>1639</v>
      </c>
      <c r="H871" s="77" t="s">
        <v>1640</v>
      </c>
      <c r="I871" s="158"/>
      <c r="J871" s="78">
        <v>1000.738220676898</v>
      </c>
      <c r="K871" s="78">
        <v>125.77485109523521</v>
      </c>
      <c r="L871" s="78">
        <v>740.30782710514995</v>
      </c>
      <c r="M871" s="78">
        <v>1798.6674095543419</v>
      </c>
      <c r="N871" s="78">
        <v>1631.4328238473611</v>
      </c>
      <c r="O871" s="78">
        <v>1362.540445499367</v>
      </c>
      <c r="P871" s="78">
        <v>1206.461862857047</v>
      </c>
      <c r="Q871" s="78">
        <v>88.069775193663105</v>
      </c>
      <c r="R871" s="78">
        <v>378.8937423265221</v>
      </c>
      <c r="S871" s="78">
        <v>127.46839447325</v>
      </c>
      <c r="T871" s="79"/>
      <c r="U871" s="78">
        <v>149183318</v>
      </c>
      <c r="V871" s="78">
        <v>54935</v>
      </c>
      <c r="W871" s="78">
        <v>6178</v>
      </c>
      <c r="X871" s="78">
        <v>393212</v>
      </c>
      <c r="Y871" s="78">
        <v>599335</v>
      </c>
      <c r="Z871" s="78">
        <v>648523</v>
      </c>
      <c r="AA871" s="78">
        <v>239917</v>
      </c>
      <c r="AB871" s="78">
        <v>1494879</v>
      </c>
      <c r="AC871" s="78">
        <v>66999513</v>
      </c>
      <c r="AD871" s="78">
        <v>127.46839447325</v>
      </c>
      <c r="AE871" s="79"/>
      <c r="AF871" s="78"/>
      <c r="AG871" s="78"/>
      <c r="AH871" s="78"/>
      <c r="AI871" s="78"/>
      <c r="AJ871" s="78"/>
      <c r="AK871" s="78"/>
      <c r="AL871" s="78"/>
      <c r="AM871" s="78"/>
      <c r="AN871" s="78"/>
      <c r="AO871" s="78"/>
      <c r="AP871" s="78"/>
      <c r="AQ871" s="79"/>
      <c r="AR871" s="78"/>
      <c r="AS871" s="78"/>
      <c r="AT871" s="78"/>
      <c r="AU871" s="78"/>
      <c r="AV871" s="78"/>
      <c r="AW871" s="78"/>
      <c r="AX871" s="78"/>
      <c r="AY871" s="79"/>
      <c r="AZ871" s="78"/>
      <c r="BA871" s="78"/>
      <c r="BB871" s="78"/>
      <c r="BC871" s="78"/>
      <c r="BD871" s="78"/>
      <c r="BE871" s="78"/>
      <c r="BF871" s="78"/>
      <c r="BG871" s="79"/>
      <c r="BH871" s="78" t="s">
        <v>789</v>
      </c>
      <c r="BI871" s="78" t="s">
        <v>789</v>
      </c>
      <c r="BJ871" s="78" t="s">
        <v>789</v>
      </c>
      <c r="BK871" s="78" t="s">
        <v>789</v>
      </c>
      <c r="BL871" s="78" t="s">
        <v>789</v>
      </c>
      <c r="BM871" s="78" t="s">
        <v>789</v>
      </c>
      <c r="BN871" s="79"/>
      <c r="BO871" s="78" t="s">
        <v>789</v>
      </c>
      <c r="BP871" s="78" t="s">
        <v>789</v>
      </c>
      <c r="BQ871" s="78" t="s">
        <v>789</v>
      </c>
      <c r="BR871" s="78" t="s">
        <v>789</v>
      </c>
      <c r="BS871" s="78" t="s">
        <v>789</v>
      </c>
      <c r="BT871" s="78" t="s">
        <v>789</v>
      </c>
      <c r="BU871"/>
      <c r="BV871" s="77"/>
      <c r="BW871" s="77"/>
      <c r="BX871" s="77"/>
      <c r="BY871" s="77"/>
      <c r="BZ871" s="77"/>
      <c r="CA871" s="77"/>
      <c r="CB871" s="77"/>
      <c r="CC871" s="77"/>
      <c r="CD871" s="77"/>
    </row>
    <row r="872" spans="1:82">
      <c r="A872" s="77" t="s">
        <v>2413</v>
      </c>
      <c r="B872" s="77">
        <v>700</v>
      </c>
      <c r="C872" s="77">
        <v>3</v>
      </c>
      <c r="D872" s="77">
        <v>42</v>
      </c>
      <c r="E872" s="77">
        <v>2006</v>
      </c>
      <c r="F872" s="77" t="s">
        <v>791</v>
      </c>
      <c r="G872" s="77" t="s">
        <v>1639</v>
      </c>
      <c r="H872" s="77" t="s">
        <v>1640</v>
      </c>
      <c r="I872" s="158"/>
      <c r="J872" s="78" t="s">
        <v>789</v>
      </c>
      <c r="K872" s="78" t="s">
        <v>789</v>
      </c>
      <c r="L872" s="78" t="s">
        <v>789</v>
      </c>
      <c r="M872" s="78" t="s">
        <v>789</v>
      </c>
      <c r="N872" s="78" t="s">
        <v>789</v>
      </c>
      <c r="O872" s="78" t="s">
        <v>789</v>
      </c>
      <c r="P872" s="78" t="s">
        <v>789</v>
      </c>
      <c r="Q872" s="78" t="s">
        <v>789</v>
      </c>
      <c r="R872" s="78" t="s">
        <v>789</v>
      </c>
      <c r="S872" s="78" t="s">
        <v>789</v>
      </c>
      <c r="T872" s="79"/>
      <c r="U872" s="78" t="s">
        <v>789</v>
      </c>
      <c r="V872" s="78" t="s">
        <v>789</v>
      </c>
      <c r="W872" s="78" t="s">
        <v>789</v>
      </c>
      <c r="X872" s="78" t="s">
        <v>789</v>
      </c>
      <c r="Y872" s="78" t="s">
        <v>789</v>
      </c>
      <c r="Z872" s="78" t="s">
        <v>789</v>
      </c>
      <c r="AA872" s="78" t="s">
        <v>789</v>
      </c>
      <c r="AB872" s="78" t="s">
        <v>789</v>
      </c>
      <c r="AC872" s="78" t="s">
        <v>789</v>
      </c>
      <c r="AD872" s="78" t="s">
        <v>789</v>
      </c>
      <c r="AE872" s="79"/>
      <c r="AF872" s="78" t="s">
        <v>789</v>
      </c>
      <c r="AG872" s="78" t="s">
        <v>789</v>
      </c>
      <c r="AH872" s="78" t="s">
        <v>789</v>
      </c>
      <c r="AI872" s="78" t="s">
        <v>789</v>
      </c>
      <c r="AJ872" s="78" t="s">
        <v>789</v>
      </c>
      <c r="AK872" s="78" t="s">
        <v>789</v>
      </c>
      <c r="AL872" s="78" t="s">
        <v>789</v>
      </c>
      <c r="AM872" s="78" t="s">
        <v>789</v>
      </c>
      <c r="AN872" s="78" t="s">
        <v>789</v>
      </c>
      <c r="AO872" s="78" t="s">
        <v>789</v>
      </c>
      <c r="AP872" s="78"/>
      <c r="AQ872" s="79"/>
      <c r="AR872" s="78" t="s">
        <v>789</v>
      </c>
      <c r="AS872" s="78" t="s">
        <v>789</v>
      </c>
      <c r="AT872" s="78" t="s">
        <v>789</v>
      </c>
      <c r="AU872" s="78" t="s">
        <v>789</v>
      </c>
      <c r="AV872" s="78" t="s">
        <v>789</v>
      </c>
      <c r="AW872" s="78" t="s">
        <v>789</v>
      </c>
      <c r="AX872" s="78" t="s">
        <v>789</v>
      </c>
      <c r="AY872" s="79"/>
      <c r="AZ872" s="78" t="s">
        <v>789</v>
      </c>
      <c r="BA872" s="78" t="s">
        <v>789</v>
      </c>
      <c r="BB872" s="78" t="s">
        <v>789</v>
      </c>
      <c r="BC872" s="78" t="s">
        <v>789</v>
      </c>
      <c r="BD872" s="78" t="s">
        <v>789</v>
      </c>
      <c r="BE872" s="78" t="s">
        <v>789</v>
      </c>
      <c r="BF872" s="78" t="s">
        <v>789</v>
      </c>
      <c r="BG872" s="79"/>
      <c r="BH872" s="78" t="s">
        <v>789</v>
      </c>
      <c r="BI872" s="78" t="s">
        <v>789</v>
      </c>
      <c r="BJ872" s="78" t="s">
        <v>789</v>
      </c>
      <c r="BK872" s="78" t="s">
        <v>789</v>
      </c>
      <c r="BL872" s="78" t="s">
        <v>789</v>
      </c>
      <c r="BM872" s="78" t="s">
        <v>789</v>
      </c>
      <c r="BN872" s="79"/>
      <c r="BO872" s="78" t="s">
        <v>789</v>
      </c>
      <c r="BP872" s="78" t="s">
        <v>789</v>
      </c>
      <c r="BQ872" s="78" t="s">
        <v>789</v>
      </c>
      <c r="BR872" s="78" t="s">
        <v>789</v>
      </c>
      <c r="BS872" s="78" t="s">
        <v>789</v>
      </c>
      <c r="BT872" s="78" t="s">
        <v>789</v>
      </c>
      <c r="BU872"/>
      <c r="BV872" s="77"/>
      <c r="BW872" s="77"/>
      <c r="BX872" s="77"/>
      <c r="BY872" s="77"/>
      <c r="BZ872" s="77"/>
      <c r="CA872" s="77"/>
      <c r="CB872" s="77"/>
      <c r="CC872" s="77"/>
      <c r="CD872" s="77"/>
    </row>
    <row r="873" spans="1:82">
      <c r="A873" s="77" t="s">
        <v>2414</v>
      </c>
      <c r="B873" s="77">
        <v>701</v>
      </c>
      <c r="C873" s="77">
        <v>4</v>
      </c>
      <c r="D873" s="77">
        <v>42</v>
      </c>
      <c r="E873" s="77">
        <v>2007</v>
      </c>
      <c r="F873" s="77" t="s">
        <v>792</v>
      </c>
      <c r="G873" s="77" t="s">
        <v>1639</v>
      </c>
      <c r="H873" s="77" t="s">
        <v>1640</v>
      </c>
      <c r="I873" s="158"/>
      <c r="J873" s="78">
        <v>960.84878550136773</v>
      </c>
      <c r="K873" s="78">
        <v>118.2066163545701</v>
      </c>
      <c r="L873" s="78">
        <v>695.03597092219252</v>
      </c>
      <c r="M873" s="78">
        <v>1787.2243775415441</v>
      </c>
      <c r="N873" s="78">
        <v>1685.877980552714</v>
      </c>
      <c r="O873" s="78">
        <v>1325.457878118734</v>
      </c>
      <c r="P873" s="78">
        <v>1177.446882204395</v>
      </c>
      <c r="Q873" s="78">
        <v>91.389380174368796</v>
      </c>
      <c r="R873" s="78">
        <v>366.18614204010328</v>
      </c>
      <c r="S873" s="78">
        <v>136.32890593888251</v>
      </c>
      <c r="T873" s="79"/>
      <c r="U873" s="78">
        <v>192820983</v>
      </c>
      <c r="V873" s="78">
        <v>48304</v>
      </c>
      <c r="W873" s="78">
        <v>6220</v>
      </c>
      <c r="X873" s="78">
        <v>473841</v>
      </c>
      <c r="Y873" s="78">
        <v>606559</v>
      </c>
      <c r="Z873" s="78">
        <v>655825</v>
      </c>
      <c r="AA873" s="78">
        <v>230578</v>
      </c>
      <c r="AB873" s="78">
        <v>1469197</v>
      </c>
      <c r="AC873" s="78">
        <v>66610351</v>
      </c>
      <c r="AD873" s="78">
        <v>136.32890593888251</v>
      </c>
      <c r="AE873" s="79"/>
      <c r="AF873" s="78"/>
      <c r="AG873" s="78"/>
      <c r="AH873" s="78"/>
      <c r="AI873" s="78"/>
      <c r="AJ873" s="78"/>
      <c r="AK873" s="78"/>
      <c r="AL873" s="78"/>
      <c r="AM873" s="78"/>
      <c r="AN873" s="78"/>
      <c r="AO873" s="78"/>
      <c r="AP873" s="78"/>
      <c r="AQ873" s="79"/>
      <c r="AR873" s="78"/>
      <c r="AS873" s="78"/>
      <c r="AT873" s="78"/>
      <c r="AU873" s="78"/>
      <c r="AV873" s="78"/>
      <c r="AW873" s="78"/>
      <c r="AX873" s="78"/>
      <c r="AY873" s="79"/>
      <c r="AZ873" s="78"/>
      <c r="BA873" s="78"/>
      <c r="BB873" s="78"/>
      <c r="BC873" s="78"/>
      <c r="BD873" s="78"/>
      <c r="BE873" s="78"/>
      <c r="BF873" s="78"/>
      <c r="BG873" s="79"/>
      <c r="BH873" s="78" t="s">
        <v>789</v>
      </c>
      <c r="BI873" s="78" t="s">
        <v>789</v>
      </c>
      <c r="BJ873" s="78" t="s">
        <v>789</v>
      </c>
      <c r="BK873" s="78" t="s">
        <v>789</v>
      </c>
      <c r="BL873" s="78" t="s">
        <v>789</v>
      </c>
      <c r="BM873" s="78" t="s">
        <v>789</v>
      </c>
      <c r="BN873" s="79"/>
      <c r="BO873" s="78" t="s">
        <v>789</v>
      </c>
      <c r="BP873" s="78" t="s">
        <v>789</v>
      </c>
      <c r="BQ873" s="78" t="s">
        <v>789</v>
      </c>
      <c r="BR873" s="78" t="s">
        <v>789</v>
      </c>
      <c r="BS873" s="78" t="s">
        <v>789</v>
      </c>
      <c r="BT873" s="78" t="s">
        <v>789</v>
      </c>
      <c r="BU873"/>
      <c r="BV873" s="77"/>
      <c r="BW873" s="77"/>
      <c r="BX873" s="77"/>
      <c r="BY873" s="77"/>
      <c r="BZ873" s="77"/>
      <c r="CA873" s="77"/>
      <c r="CB873" s="77"/>
      <c r="CC873" s="77"/>
      <c r="CD873" s="77"/>
    </row>
    <row r="874" spans="1:82">
      <c r="A874" s="77" t="s">
        <v>2415</v>
      </c>
      <c r="B874" s="77">
        <v>702</v>
      </c>
      <c r="C874" s="77">
        <v>5</v>
      </c>
      <c r="D874" s="77">
        <v>42</v>
      </c>
      <c r="E874" s="77">
        <v>2008</v>
      </c>
      <c r="F874" s="77" t="s">
        <v>793</v>
      </c>
      <c r="G874" s="77" t="s">
        <v>1639</v>
      </c>
      <c r="H874" s="77" t="s">
        <v>1640</v>
      </c>
      <c r="I874" s="158"/>
      <c r="J874" s="78">
        <v>852.92347548586167</v>
      </c>
      <c r="K874" s="78">
        <v>86.893602390975204</v>
      </c>
      <c r="L874" s="78">
        <v>575.93130598303753</v>
      </c>
      <c r="M874" s="78">
        <v>1901.009361617985</v>
      </c>
      <c r="N874" s="78">
        <v>1654.2897457923459</v>
      </c>
      <c r="O874" s="78">
        <v>1285.6531213288099</v>
      </c>
      <c r="P874" s="78">
        <v>1147.8115252720399</v>
      </c>
      <c r="Q874" s="78">
        <v>89.250043556437504</v>
      </c>
      <c r="R874" s="78">
        <v>337.26848330291978</v>
      </c>
      <c r="S874" s="78">
        <v>134.68900987990699</v>
      </c>
      <c r="T874" s="79"/>
      <c r="U874" s="78">
        <v>182341747</v>
      </c>
      <c r="V874" s="78">
        <v>48304</v>
      </c>
      <c r="W874" s="78">
        <v>6220</v>
      </c>
      <c r="X874" s="78">
        <v>473841</v>
      </c>
      <c r="Y874" s="78">
        <v>607465</v>
      </c>
      <c r="Z874" s="78">
        <v>658457</v>
      </c>
      <c r="AA874" s="78">
        <v>225031</v>
      </c>
      <c r="AB874" s="78">
        <v>1458404</v>
      </c>
      <c r="AC874" s="78">
        <v>63705376</v>
      </c>
      <c r="AD874" s="78">
        <v>134.68900987990699</v>
      </c>
      <c r="AE874" s="79"/>
      <c r="AF874" s="78"/>
      <c r="AG874" s="78"/>
      <c r="AH874" s="78"/>
      <c r="AI874" s="78"/>
      <c r="AJ874" s="78"/>
      <c r="AK874" s="78"/>
      <c r="AL874" s="78"/>
      <c r="AM874" s="78"/>
      <c r="AN874" s="78"/>
      <c r="AO874" s="78"/>
      <c r="AP874" s="78"/>
      <c r="AQ874" s="79"/>
      <c r="AR874" s="78"/>
      <c r="AS874" s="78"/>
      <c r="AT874" s="78"/>
      <c r="AU874" s="78"/>
      <c r="AV874" s="78"/>
      <c r="AW874" s="78"/>
      <c r="AX874" s="78"/>
      <c r="AY874" s="79"/>
      <c r="AZ874" s="78"/>
      <c r="BA874" s="78"/>
      <c r="BB874" s="78"/>
      <c r="BC874" s="78"/>
      <c r="BD874" s="78"/>
      <c r="BE874" s="78"/>
      <c r="BF874" s="78"/>
      <c r="BG874" s="79"/>
      <c r="BH874" s="78" t="s">
        <v>789</v>
      </c>
      <c r="BI874" s="78" t="s">
        <v>789</v>
      </c>
      <c r="BJ874" s="78" t="s">
        <v>789</v>
      </c>
      <c r="BK874" s="78" t="s">
        <v>789</v>
      </c>
      <c r="BL874" s="78" t="s">
        <v>789</v>
      </c>
      <c r="BM874" s="78" t="s">
        <v>789</v>
      </c>
      <c r="BN874" s="79"/>
      <c r="BO874" s="78" t="s">
        <v>789</v>
      </c>
      <c r="BP874" s="78" t="s">
        <v>789</v>
      </c>
      <c r="BQ874" s="78" t="s">
        <v>789</v>
      </c>
      <c r="BR874" s="78" t="s">
        <v>789</v>
      </c>
      <c r="BS874" s="78" t="s">
        <v>789</v>
      </c>
      <c r="BT874" s="78" t="s">
        <v>789</v>
      </c>
      <c r="BU874"/>
      <c r="BV874" s="77"/>
      <c r="BW874" s="77"/>
      <c r="BX874" s="77"/>
      <c r="BY874" s="77"/>
      <c r="BZ874" s="77"/>
      <c r="CA874" s="77"/>
      <c r="CB874" s="77"/>
      <c r="CC874" s="77"/>
      <c r="CD874" s="77"/>
    </row>
    <row r="875" spans="1:82">
      <c r="A875" s="77" t="s">
        <v>2416</v>
      </c>
      <c r="B875" s="77">
        <v>703</v>
      </c>
      <c r="C875" s="77">
        <v>6</v>
      </c>
      <c r="D875" s="77">
        <v>42</v>
      </c>
      <c r="E875" s="77">
        <v>2009</v>
      </c>
      <c r="F875" s="77" t="s">
        <v>177</v>
      </c>
      <c r="G875" s="77" t="s">
        <v>1639</v>
      </c>
      <c r="H875" s="77" t="s">
        <v>1640</v>
      </c>
      <c r="I875" s="158"/>
      <c r="J875" s="78">
        <v>906.67366103117661</v>
      </c>
      <c r="K875" s="78">
        <v>88.170574229791555</v>
      </c>
      <c r="L875" s="78">
        <v>662.22287745138817</v>
      </c>
      <c r="M875" s="78">
        <v>1909.052242236005</v>
      </c>
      <c r="N875" s="78">
        <v>1514.6028808589469</v>
      </c>
      <c r="O875" s="78">
        <v>1312.6368744640431</v>
      </c>
      <c r="P875" s="78">
        <v>1097.477471408253</v>
      </c>
      <c r="Q875" s="78">
        <v>84.532743645737597</v>
      </c>
      <c r="R875" s="78">
        <v>329.54307900497952</v>
      </c>
      <c r="S875" s="78">
        <v>133.07516253822749</v>
      </c>
      <c r="T875" s="79"/>
      <c r="U875" s="78">
        <v>167555452</v>
      </c>
      <c r="V875" s="78">
        <v>46620</v>
      </c>
      <c r="W875" s="78">
        <v>7736</v>
      </c>
      <c r="X875" s="78">
        <v>497790</v>
      </c>
      <c r="Y875" s="78">
        <v>611343</v>
      </c>
      <c r="Z875" s="78">
        <v>663570</v>
      </c>
      <c r="AA875" s="78">
        <v>220889</v>
      </c>
      <c r="AB875" s="78">
        <v>1450027</v>
      </c>
      <c r="AC875" s="78">
        <v>60726112</v>
      </c>
      <c r="AD875" s="78">
        <v>133.07516253822749</v>
      </c>
      <c r="AE875" s="79"/>
      <c r="AF875" s="78"/>
      <c r="AG875" s="78"/>
      <c r="AH875" s="78"/>
      <c r="AI875" s="78"/>
      <c r="AJ875" s="78"/>
      <c r="AK875" s="78"/>
      <c r="AL875" s="78"/>
      <c r="AM875" s="78"/>
      <c r="AN875" s="78"/>
      <c r="AO875" s="78"/>
      <c r="AP875" s="78"/>
      <c r="AQ875" s="79"/>
      <c r="AR875" s="78"/>
      <c r="AS875" s="78"/>
      <c r="AT875" s="78"/>
      <c r="AU875" s="78"/>
      <c r="AV875" s="78"/>
      <c r="AW875" s="78"/>
      <c r="AX875" s="78"/>
      <c r="AY875" s="79"/>
      <c r="AZ875" s="78"/>
      <c r="BA875" s="78"/>
      <c r="BB875" s="78"/>
      <c r="BC875" s="78"/>
      <c r="BD875" s="78"/>
      <c r="BE875" s="78"/>
      <c r="BF875" s="78"/>
      <c r="BG875" s="79"/>
      <c r="BH875" s="78">
        <v>0</v>
      </c>
      <c r="BI875" s="78">
        <v>0</v>
      </c>
      <c r="BJ875" s="78">
        <v>786.07899999999995</v>
      </c>
      <c r="BK875" s="78">
        <v>1164.7339999999999</v>
      </c>
      <c r="BL875" s="78">
        <v>220.46100000000001</v>
      </c>
      <c r="BM875" s="78">
        <v>0</v>
      </c>
      <c r="BN875" s="79"/>
      <c r="BO875" s="78">
        <v>0</v>
      </c>
      <c r="BP875" s="78">
        <v>0</v>
      </c>
      <c r="BQ875" s="78">
        <v>39</v>
      </c>
      <c r="BR875" s="78">
        <v>8</v>
      </c>
      <c r="BS875" s="78">
        <v>41</v>
      </c>
      <c r="BT875" s="78">
        <v>0</v>
      </c>
      <c r="BU875"/>
      <c r="BV875" s="77">
        <v>2077.3670000000002</v>
      </c>
      <c r="BW875" s="77">
        <v>0</v>
      </c>
      <c r="BX875" s="77">
        <v>25.241</v>
      </c>
      <c r="BY875" s="77">
        <v>0</v>
      </c>
      <c r="BZ875" s="77">
        <v>54.962000000000003</v>
      </c>
      <c r="CA875" s="77">
        <v>0</v>
      </c>
      <c r="CB875" s="77">
        <v>9.2629999999999999</v>
      </c>
      <c r="CC875" s="77">
        <v>4.4409999999999998</v>
      </c>
      <c r="CD875" s="77">
        <v>0</v>
      </c>
    </row>
    <row r="876" spans="1:82">
      <c r="A876" s="77" t="s">
        <v>2417</v>
      </c>
      <c r="B876" s="77">
        <v>704</v>
      </c>
      <c r="C876" s="77">
        <v>7</v>
      </c>
      <c r="D876" s="77">
        <v>42</v>
      </c>
      <c r="E876" s="77">
        <v>2010</v>
      </c>
      <c r="F876" s="77" t="s">
        <v>178</v>
      </c>
      <c r="G876" s="77" t="s">
        <v>1639</v>
      </c>
      <c r="H876" s="77" t="s">
        <v>1640</v>
      </c>
      <c r="I876" s="158"/>
      <c r="J876" s="78">
        <v>788.23304472988502</v>
      </c>
      <c r="K876" s="78">
        <v>95.621372888314923</v>
      </c>
      <c r="L876" s="78">
        <v>596.81845777421552</v>
      </c>
      <c r="M876" s="78">
        <v>2047.4318477166901</v>
      </c>
      <c r="N876" s="78">
        <v>1723.372449988181</v>
      </c>
      <c r="O876" s="78">
        <v>1316.652684020986</v>
      </c>
      <c r="P876" s="78">
        <v>1104.414846541715</v>
      </c>
      <c r="Q876" s="78">
        <v>87.660006967665396</v>
      </c>
      <c r="R876" s="78">
        <v>355.55811663876761</v>
      </c>
      <c r="S876" s="78">
        <v>135.37425997643999</v>
      </c>
      <c r="T876" s="79"/>
      <c r="U876" s="78">
        <v>174008143</v>
      </c>
      <c r="V876" s="78">
        <v>46620</v>
      </c>
      <c r="W876" s="78">
        <v>7736</v>
      </c>
      <c r="X876" s="78">
        <v>497790</v>
      </c>
      <c r="Y876" s="78">
        <v>613611</v>
      </c>
      <c r="Z876" s="78">
        <v>668693</v>
      </c>
      <c r="AA876" s="78">
        <v>216734</v>
      </c>
      <c r="AB876" s="78">
        <v>1440853</v>
      </c>
      <c r="AC876" s="78">
        <v>62090604</v>
      </c>
      <c r="AD876" s="78">
        <v>135.37425997643999</v>
      </c>
      <c r="AE876" s="79"/>
      <c r="AF876" s="78"/>
      <c r="AG876" s="78"/>
      <c r="AH876" s="78"/>
      <c r="AI876" s="78"/>
      <c r="AJ876" s="78"/>
      <c r="AK876" s="78"/>
      <c r="AL876" s="78"/>
      <c r="AM876" s="78"/>
      <c r="AN876" s="78"/>
      <c r="AO876" s="78"/>
      <c r="AP876" s="78"/>
      <c r="AQ876" s="79"/>
      <c r="AR876" s="78"/>
      <c r="AS876" s="78"/>
      <c r="AT876" s="78"/>
      <c r="AU876" s="78"/>
      <c r="AV876" s="78"/>
      <c r="AW876" s="78"/>
      <c r="AX876" s="78"/>
      <c r="AY876" s="79"/>
      <c r="AZ876" s="78"/>
      <c r="BA876" s="78"/>
      <c r="BB876" s="78"/>
      <c r="BC876" s="78"/>
      <c r="BD876" s="78"/>
      <c r="BE876" s="78"/>
      <c r="BF876" s="78"/>
      <c r="BG876" s="79"/>
      <c r="BH876" s="78">
        <v>0</v>
      </c>
      <c r="BI876" s="78">
        <v>0</v>
      </c>
      <c r="BJ876" s="78">
        <v>795.87599999999998</v>
      </c>
      <c r="BK876" s="78">
        <v>1191.9659999999999</v>
      </c>
      <c r="BL876" s="78">
        <v>207.453</v>
      </c>
      <c r="BM876" s="78">
        <v>0</v>
      </c>
      <c r="BN876" s="79"/>
      <c r="BO876" s="78">
        <v>0</v>
      </c>
      <c r="BP876" s="78">
        <v>0</v>
      </c>
      <c r="BQ876" s="78">
        <v>41</v>
      </c>
      <c r="BR876" s="78">
        <v>8</v>
      </c>
      <c r="BS876" s="78">
        <v>38</v>
      </c>
      <c r="BT876" s="78">
        <v>0</v>
      </c>
      <c r="BU876"/>
      <c r="BV876" s="77">
        <v>2100.0590000000002</v>
      </c>
      <c r="BW876" s="77">
        <v>0</v>
      </c>
      <c r="BX876" s="77">
        <v>46.241999999999997</v>
      </c>
      <c r="BY876" s="77">
        <v>0</v>
      </c>
      <c r="BZ876" s="77">
        <v>39.023000000000003</v>
      </c>
      <c r="CA876" s="77">
        <v>0</v>
      </c>
      <c r="CB876" s="77">
        <v>9.9710000000000001</v>
      </c>
      <c r="CC876" s="77">
        <v>0</v>
      </c>
      <c r="CD876" s="77">
        <v>0</v>
      </c>
    </row>
    <row r="877" spans="1:82">
      <c r="A877" s="77" t="s">
        <v>2418</v>
      </c>
      <c r="B877" s="77">
        <v>705</v>
      </c>
      <c r="C877" s="77">
        <v>8</v>
      </c>
      <c r="D877" s="77">
        <v>42</v>
      </c>
      <c r="E877" s="77">
        <v>2011</v>
      </c>
      <c r="F877" s="77" t="s">
        <v>179</v>
      </c>
      <c r="G877" s="77" t="s">
        <v>1639</v>
      </c>
      <c r="H877" s="77" t="s">
        <v>1640</v>
      </c>
      <c r="I877" s="158"/>
      <c r="J877" s="78">
        <v>1080.053823611411</v>
      </c>
      <c r="K877" s="78">
        <v>127.7795263497211</v>
      </c>
      <c r="L877" s="78">
        <v>549.17124065304245</v>
      </c>
      <c r="M877" s="78">
        <v>2372.832887526507</v>
      </c>
      <c r="N877" s="78">
        <v>2000.862845378756</v>
      </c>
      <c r="O877" s="78">
        <v>1305.9063385167935</v>
      </c>
      <c r="P877" s="78">
        <v>1059.6924308031189</v>
      </c>
      <c r="Q877" s="78">
        <v>100.457382686291</v>
      </c>
      <c r="R877" s="78">
        <v>356.11095181357308</v>
      </c>
      <c r="S877" s="78">
        <v>122.26113959836</v>
      </c>
      <c r="T877" s="79"/>
      <c r="U877" s="78">
        <v>165398096</v>
      </c>
      <c r="V877" s="78">
        <v>46620</v>
      </c>
      <c r="W877" s="78">
        <v>7736</v>
      </c>
      <c r="X877" s="78">
        <v>497790</v>
      </c>
      <c r="Y877" s="78">
        <v>616491</v>
      </c>
      <c r="Z877" s="78">
        <v>677644</v>
      </c>
      <c r="AA877" s="78">
        <v>214146</v>
      </c>
      <c r="AB877" s="78">
        <v>1431485</v>
      </c>
      <c r="AC877" s="78">
        <v>62084295</v>
      </c>
      <c r="AD877" s="78">
        <v>122.26113959836</v>
      </c>
      <c r="AE877" s="79"/>
      <c r="AF877" s="78"/>
      <c r="AG877" s="78"/>
      <c r="AH877" s="78"/>
      <c r="AI877" s="78"/>
      <c r="AJ877" s="78"/>
      <c r="AK877" s="78"/>
      <c r="AL877" s="78"/>
      <c r="AM877" s="78"/>
      <c r="AN877" s="78"/>
      <c r="AO877" s="78"/>
      <c r="AP877" s="78"/>
      <c r="AQ877" s="79"/>
      <c r="AR877" s="78"/>
      <c r="AS877" s="78"/>
      <c r="AT877" s="78"/>
      <c r="AU877" s="78"/>
      <c r="AV877" s="78"/>
      <c r="AW877" s="78"/>
      <c r="AX877" s="78"/>
      <c r="AY877" s="79"/>
      <c r="AZ877" s="78"/>
      <c r="BA877" s="78"/>
      <c r="BB877" s="78"/>
      <c r="BC877" s="78"/>
      <c r="BD877" s="78"/>
      <c r="BE877" s="78"/>
      <c r="BF877" s="78"/>
      <c r="BG877" s="79"/>
      <c r="BH877" s="78">
        <v>0</v>
      </c>
      <c r="BI877" s="78">
        <v>0</v>
      </c>
      <c r="BJ877" s="78">
        <v>806.48</v>
      </c>
      <c r="BK877" s="78">
        <v>1352.818</v>
      </c>
      <c r="BL877" s="78">
        <v>200.15099999999998</v>
      </c>
      <c r="BM877" s="78">
        <v>0</v>
      </c>
      <c r="BN877" s="79"/>
      <c r="BO877" s="78">
        <v>0</v>
      </c>
      <c r="BP877" s="78">
        <v>0</v>
      </c>
      <c r="BQ877" s="78">
        <v>41</v>
      </c>
      <c r="BR877" s="78">
        <v>9</v>
      </c>
      <c r="BS877" s="78">
        <v>37</v>
      </c>
      <c r="BT877" s="78">
        <v>0</v>
      </c>
      <c r="BU877"/>
      <c r="BV877" s="77">
        <v>2267.8870000000002</v>
      </c>
      <c r="BW877" s="77">
        <v>0</v>
      </c>
      <c r="BX877" s="77">
        <v>32.729999999999997</v>
      </c>
      <c r="BY877" s="77">
        <v>0</v>
      </c>
      <c r="BZ877" s="77">
        <v>44.79</v>
      </c>
      <c r="CA877" s="77">
        <v>0</v>
      </c>
      <c r="CB877" s="77">
        <v>10.891999999999999</v>
      </c>
      <c r="CC877" s="77">
        <v>3.15</v>
      </c>
      <c r="CD877" s="77">
        <v>0</v>
      </c>
    </row>
    <row r="878" spans="1:82">
      <c r="A878" s="77" t="s">
        <v>2419</v>
      </c>
      <c r="B878" s="77">
        <v>706</v>
      </c>
      <c r="C878" s="77">
        <v>9</v>
      </c>
      <c r="D878" s="77">
        <v>42</v>
      </c>
      <c r="E878" s="77">
        <v>2012</v>
      </c>
      <c r="F878" s="77" t="s">
        <v>180</v>
      </c>
      <c r="G878" s="77" t="s">
        <v>1639</v>
      </c>
      <c r="H878" s="77" t="s">
        <v>1640</v>
      </c>
      <c r="I878" s="158"/>
      <c r="J878" s="78">
        <v>1294.30373197516</v>
      </c>
      <c r="K878" s="78">
        <v>123.4997070904289</v>
      </c>
      <c r="L878" s="78">
        <v>532.45074394178926</v>
      </c>
      <c r="M878" s="78">
        <v>2570.5937180997321</v>
      </c>
      <c r="N878" s="78">
        <v>2337.8182744086762</v>
      </c>
      <c r="O878" s="78">
        <v>1314.7629708863394</v>
      </c>
      <c r="P878" s="78">
        <v>1047.8007755916085</v>
      </c>
      <c r="Q878" s="78">
        <v>108.813099734511</v>
      </c>
      <c r="R878" s="78">
        <v>354.30081217241309</v>
      </c>
      <c r="S878" s="78">
        <v>138.90513986717099</v>
      </c>
      <c r="T878" s="79"/>
      <c r="U878" s="78">
        <v>177500690</v>
      </c>
      <c r="V878" s="78">
        <v>46620</v>
      </c>
      <c r="W878" s="78">
        <v>7736</v>
      </c>
      <c r="X878" s="78">
        <v>497790</v>
      </c>
      <c r="Y878" s="78">
        <v>622522</v>
      </c>
      <c r="Z878" s="78">
        <v>687651</v>
      </c>
      <c r="AA878" s="78">
        <v>210545</v>
      </c>
      <c r="AB878" s="78">
        <v>1427133</v>
      </c>
      <c r="AC878" s="78">
        <v>60168856</v>
      </c>
      <c r="AD878" s="78">
        <v>138.90513986717099</v>
      </c>
      <c r="AE878" s="79"/>
      <c r="AF878" s="78"/>
      <c r="AG878" s="78"/>
      <c r="AH878" s="78"/>
      <c r="AI878" s="78"/>
      <c r="AJ878" s="78"/>
      <c r="AK878" s="78"/>
      <c r="AL878" s="78"/>
      <c r="AM878" s="78"/>
      <c r="AN878" s="78"/>
      <c r="AO878" s="78"/>
      <c r="AP878" s="78"/>
      <c r="AQ878" s="79"/>
      <c r="AR878" s="78"/>
      <c r="AS878" s="78"/>
      <c r="AT878" s="78"/>
      <c r="AU878" s="78"/>
      <c r="AV878" s="78"/>
      <c r="AW878" s="78"/>
      <c r="AX878" s="78"/>
      <c r="AY878" s="79"/>
      <c r="AZ878" s="78"/>
      <c r="BA878" s="78"/>
      <c r="BB878" s="78"/>
      <c r="BC878" s="78"/>
      <c r="BD878" s="78"/>
      <c r="BE878" s="78"/>
      <c r="BF878" s="78"/>
      <c r="BG878" s="79"/>
      <c r="BH878" s="78">
        <v>0</v>
      </c>
      <c r="BI878" s="78">
        <v>2.4910000000000001</v>
      </c>
      <c r="BJ878" s="78">
        <v>971.56200000000001</v>
      </c>
      <c r="BK878" s="78">
        <v>1339.5940000000001</v>
      </c>
      <c r="BL878" s="78">
        <v>214.006</v>
      </c>
      <c r="BM878" s="78">
        <v>5.851</v>
      </c>
      <c r="BN878" s="79"/>
      <c r="BO878" s="78">
        <v>0</v>
      </c>
      <c r="BP878" s="78">
        <v>1</v>
      </c>
      <c r="BQ878" s="78">
        <v>43</v>
      </c>
      <c r="BR878" s="78">
        <v>11</v>
      </c>
      <c r="BS878" s="78">
        <v>40</v>
      </c>
      <c r="BT878" s="78">
        <v>1</v>
      </c>
      <c r="BU878"/>
      <c r="BV878" s="77">
        <v>2468.4490000000001</v>
      </c>
      <c r="BW878" s="77">
        <v>0</v>
      </c>
      <c r="BX878" s="77">
        <v>4.6980000000000004</v>
      </c>
      <c r="BY878" s="77">
        <v>0</v>
      </c>
      <c r="BZ878" s="77">
        <v>42.746000000000002</v>
      </c>
      <c r="CA878" s="77">
        <v>0</v>
      </c>
      <c r="CB878" s="77">
        <v>13.063000000000001</v>
      </c>
      <c r="CC878" s="77">
        <v>4.548</v>
      </c>
      <c r="CD878" s="77">
        <v>0</v>
      </c>
    </row>
    <row r="879" spans="1:82">
      <c r="A879" s="77" t="s">
        <v>2420</v>
      </c>
      <c r="B879" s="77">
        <v>707</v>
      </c>
      <c r="C879" s="77">
        <v>10</v>
      </c>
      <c r="D879" s="77">
        <v>42</v>
      </c>
      <c r="E879" s="77">
        <v>2013</v>
      </c>
      <c r="F879" s="77" t="s">
        <v>181</v>
      </c>
      <c r="G879" s="77" t="s">
        <v>1639</v>
      </c>
      <c r="H879" s="77" t="s">
        <v>1640</v>
      </c>
      <c r="I879" s="158"/>
      <c r="J879" s="78">
        <v>1596.111388111884</v>
      </c>
      <c r="K879" s="78">
        <v>116.6460561657549</v>
      </c>
      <c r="L879" s="78">
        <v>540.30177153452064</v>
      </c>
      <c r="M879" s="78">
        <v>2603.622909710964</v>
      </c>
      <c r="N879" s="78">
        <v>2278.5614226124462</v>
      </c>
      <c r="O879" s="78">
        <v>1275.2729542255513</v>
      </c>
      <c r="P879" s="78">
        <v>1038.8009132323302</v>
      </c>
      <c r="Q879" s="78">
        <v>110.194598926748</v>
      </c>
      <c r="R879" s="78">
        <v>347.08058682932938</v>
      </c>
      <c r="S879" s="78">
        <v>119.21464490139969</v>
      </c>
      <c r="T879" s="79"/>
      <c r="U879" s="78">
        <v>162782008</v>
      </c>
      <c r="V879" s="78">
        <v>46620</v>
      </c>
      <c r="W879" s="78">
        <v>7736</v>
      </c>
      <c r="X879" s="78">
        <v>497790</v>
      </c>
      <c r="Y879" s="78">
        <v>626316</v>
      </c>
      <c r="Z879" s="78">
        <v>696777</v>
      </c>
      <c r="AA879" s="78">
        <v>207953</v>
      </c>
      <c r="AB879" s="78">
        <v>1424533</v>
      </c>
      <c r="AC879" s="78">
        <v>57536177</v>
      </c>
      <c r="AD879" s="78">
        <v>119.21464490139969</v>
      </c>
      <c r="AE879" s="79"/>
      <c r="AF879" s="78"/>
      <c r="AG879" s="78"/>
      <c r="AH879" s="78"/>
      <c r="AI879" s="78"/>
      <c r="AJ879" s="78"/>
      <c r="AK879" s="78"/>
      <c r="AL879" s="78"/>
      <c r="AM879" s="78"/>
      <c r="AN879" s="78"/>
      <c r="AO879" s="78"/>
      <c r="AP879" s="78"/>
      <c r="AQ879" s="79"/>
      <c r="AR879" s="78"/>
      <c r="AS879" s="78"/>
      <c r="AT879" s="78"/>
      <c r="AU879" s="78"/>
      <c r="AV879" s="78"/>
      <c r="AW879" s="78"/>
      <c r="AX879" s="78"/>
      <c r="AY879" s="79"/>
      <c r="AZ879" s="78"/>
      <c r="BA879" s="78"/>
      <c r="BB879" s="78"/>
      <c r="BC879" s="78"/>
      <c r="BD879" s="78"/>
      <c r="BE879" s="78"/>
      <c r="BF879" s="78"/>
      <c r="BG879" s="79"/>
      <c r="BH879" s="78">
        <v>0</v>
      </c>
      <c r="BI879" s="78">
        <v>2.306</v>
      </c>
      <c r="BJ879" s="78">
        <v>1052.03</v>
      </c>
      <c r="BK879" s="78">
        <v>1405.3869999999999</v>
      </c>
      <c r="BL879" s="78">
        <v>220.089</v>
      </c>
      <c r="BM879" s="78">
        <v>2.754</v>
      </c>
      <c r="BN879" s="79"/>
      <c r="BO879" s="78">
        <v>0</v>
      </c>
      <c r="BP879" s="78">
        <v>1</v>
      </c>
      <c r="BQ879" s="78">
        <v>44</v>
      </c>
      <c r="BR879" s="78">
        <v>11</v>
      </c>
      <c r="BS879" s="78">
        <v>36</v>
      </c>
      <c r="BT879" s="78">
        <v>1</v>
      </c>
      <c r="BU879"/>
      <c r="BV879" s="77">
        <v>2619.7179999999998</v>
      </c>
      <c r="BW879" s="77">
        <v>0</v>
      </c>
      <c r="BX879" s="77">
        <v>3.6589999999999998</v>
      </c>
      <c r="BY879" s="77">
        <v>0</v>
      </c>
      <c r="BZ879" s="77">
        <v>45.896000000000001</v>
      </c>
      <c r="CA879" s="77">
        <v>0</v>
      </c>
      <c r="CB879" s="77">
        <v>9.4640000000000004</v>
      </c>
      <c r="CC879" s="77">
        <v>3.8290000000000002</v>
      </c>
      <c r="CD879" s="77">
        <v>0</v>
      </c>
    </row>
    <row r="880" spans="1:82">
      <c r="A880" s="77" t="s">
        <v>2421</v>
      </c>
      <c r="B880" s="77">
        <v>708</v>
      </c>
      <c r="C880" s="77">
        <v>11</v>
      </c>
      <c r="D880" s="77">
        <v>42</v>
      </c>
      <c r="E880" s="77">
        <v>2014</v>
      </c>
      <c r="F880" s="77" t="s">
        <v>182</v>
      </c>
      <c r="G880" s="77" t="s">
        <v>1639</v>
      </c>
      <c r="H880" s="77" t="s">
        <v>1640</v>
      </c>
      <c r="I880" s="158"/>
      <c r="J880" s="78">
        <v>1358.2031421532281</v>
      </c>
      <c r="K880" s="78">
        <v>115.7747721232541</v>
      </c>
      <c r="L880" s="78">
        <v>533.91619169700027</v>
      </c>
      <c r="M880" s="78">
        <v>2583.1541428879441</v>
      </c>
      <c r="N880" s="78">
        <v>2124.7369013303701</v>
      </c>
      <c r="O880" s="78">
        <v>1223.8383756888825</v>
      </c>
      <c r="P880" s="78">
        <v>1035.3779665682632</v>
      </c>
      <c r="Q880" s="78">
        <v>104.880708389671</v>
      </c>
      <c r="R880" s="78">
        <v>344.88699972122498</v>
      </c>
      <c r="S880" s="78">
        <v>124.00209464352</v>
      </c>
      <c r="T880" s="79"/>
      <c r="U880" s="78">
        <v>156249421</v>
      </c>
      <c r="V880" s="78">
        <v>41497</v>
      </c>
      <c r="W880" s="78">
        <v>6907</v>
      </c>
      <c r="X880" s="78">
        <v>497097</v>
      </c>
      <c r="Y880" s="78">
        <v>628227</v>
      </c>
      <c r="Z880" s="78">
        <v>704263</v>
      </c>
      <c r="AA880" s="78">
        <v>206196</v>
      </c>
      <c r="AB880" s="78">
        <v>1413155</v>
      </c>
      <c r="AC880" s="78">
        <v>57352314</v>
      </c>
      <c r="AD880" s="78">
        <v>124.00209464352</v>
      </c>
      <c r="AE880" s="79"/>
      <c r="AF880" s="78"/>
      <c r="AG880" s="78"/>
      <c r="AH880" s="78"/>
      <c r="AI880" s="78"/>
      <c r="AJ880" s="78"/>
      <c r="AK880" s="78"/>
      <c r="AL880" s="78"/>
      <c r="AM880" s="78"/>
      <c r="AN880" s="78"/>
      <c r="AO880" s="78"/>
      <c r="AP880" s="78"/>
      <c r="AQ880" s="79"/>
      <c r="AR880" s="78">
        <v>29182</v>
      </c>
      <c r="AS880" s="78">
        <v>6114</v>
      </c>
      <c r="AT880" s="78">
        <v>19</v>
      </c>
      <c r="AU880" s="78">
        <v>0</v>
      </c>
      <c r="AV880" s="78">
        <v>0</v>
      </c>
      <c r="AW880" s="78">
        <v>5</v>
      </c>
      <c r="AX880" s="78"/>
      <c r="AY880" s="79"/>
      <c r="AZ880" s="78">
        <v>129324.0609999999</v>
      </c>
      <c r="BA880" s="78">
        <v>311153.45500000002</v>
      </c>
      <c r="BB880" s="78">
        <v>106070</v>
      </c>
      <c r="BC880" s="78">
        <v>0</v>
      </c>
      <c r="BD880" s="78">
        <v>0</v>
      </c>
      <c r="BE880" s="78">
        <v>9206</v>
      </c>
      <c r="BF880" s="78"/>
      <c r="BG880" s="79"/>
      <c r="BH880" s="78">
        <v>0</v>
      </c>
      <c r="BI880" s="78">
        <v>2.5289999999999999</v>
      </c>
      <c r="BJ880" s="78">
        <v>1074.1869999999999</v>
      </c>
      <c r="BK880" s="78">
        <v>1222.864</v>
      </c>
      <c r="BL880" s="78">
        <v>217.75200000000001</v>
      </c>
      <c r="BM880" s="78">
        <v>2.7010000000000001</v>
      </c>
      <c r="BN880" s="79"/>
      <c r="BO880" s="78">
        <v>0</v>
      </c>
      <c r="BP880" s="78">
        <v>1</v>
      </c>
      <c r="BQ880" s="78">
        <v>44</v>
      </c>
      <c r="BR880" s="78">
        <v>11</v>
      </c>
      <c r="BS880" s="78">
        <v>33</v>
      </c>
      <c r="BT880" s="78">
        <v>1</v>
      </c>
      <c r="BU880"/>
      <c r="BV880" s="77">
        <v>2432.9560000000001</v>
      </c>
      <c r="BW880" s="77">
        <v>0</v>
      </c>
      <c r="BX880" s="77">
        <v>3.996</v>
      </c>
      <c r="BY880" s="77">
        <v>0</v>
      </c>
      <c r="BZ880" s="77">
        <v>67.286000000000001</v>
      </c>
      <c r="CA880" s="77">
        <v>0</v>
      </c>
      <c r="CB880" s="77">
        <v>9.4030000000000005</v>
      </c>
      <c r="CC880" s="77">
        <v>6.3920000000000003</v>
      </c>
      <c r="CD880" s="77">
        <v>0</v>
      </c>
    </row>
    <row r="881" spans="1:82">
      <c r="A881" s="77" t="s">
        <v>2422</v>
      </c>
      <c r="B881" s="77">
        <v>709</v>
      </c>
      <c r="C881" s="77">
        <v>12</v>
      </c>
      <c r="D881" s="77">
        <v>42</v>
      </c>
      <c r="E881" s="77">
        <v>2015</v>
      </c>
      <c r="F881" s="77" t="s">
        <v>183</v>
      </c>
      <c r="G881" s="1029" t="s">
        <v>1639</v>
      </c>
      <c r="H881" s="77" t="s">
        <v>1640</v>
      </c>
      <c r="I881" s="158"/>
      <c r="J881" s="78">
        <v>1091.5873336221121</v>
      </c>
      <c r="K881" s="78">
        <v>96.936461064367634</v>
      </c>
      <c r="L881" s="78">
        <v>606.93111350547758</v>
      </c>
      <c r="M881" s="78">
        <v>2185.8228506310679</v>
      </c>
      <c r="N881" s="78">
        <v>1867.408071646425</v>
      </c>
      <c r="O881" s="78">
        <v>1217.6459222122626</v>
      </c>
      <c r="P881" s="78">
        <v>1025.2760070184615</v>
      </c>
      <c r="Q881" s="78">
        <v>102.01378948601599</v>
      </c>
      <c r="R881" s="78">
        <v>348.47520923845894</v>
      </c>
      <c r="S881" s="78">
        <v>130.22352832866281</v>
      </c>
      <c r="T881" s="79"/>
      <c r="U881" s="78">
        <v>159316223</v>
      </c>
      <c r="V881" s="78">
        <v>41497</v>
      </c>
      <c r="W881" s="78">
        <v>6907</v>
      </c>
      <c r="X881" s="78">
        <v>497097</v>
      </c>
      <c r="Y881" s="78">
        <v>633084</v>
      </c>
      <c r="Z881" s="78">
        <v>707443</v>
      </c>
      <c r="AA881" s="78">
        <v>204023</v>
      </c>
      <c r="AB881" s="78">
        <v>1404103</v>
      </c>
      <c r="AC881" s="78">
        <v>59566151</v>
      </c>
      <c r="AD881" s="78">
        <v>130.22352832866281</v>
      </c>
      <c r="AE881" s="79"/>
      <c r="AF881" s="78">
        <v>1701237528.4037449</v>
      </c>
      <c r="AG881" s="78">
        <v>74265726.090949103</v>
      </c>
      <c r="AH881" s="78">
        <v>75440332.150900558</v>
      </c>
      <c r="AI881" s="78">
        <v>3053716819.3386598</v>
      </c>
      <c r="AJ881" s="78">
        <v>2991812751.6525369</v>
      </c>
      <c r="AK881" s="78"/>
      <c r="AL881" s="78"/>
      <c r="AM881" s="78">
        <v>192426426.1594418</v>
      </c>
      <c r="AN881" s="78"/>
      <c r="AO881" s="78"/>
      <c r="AP881" s="78">
        <v>8088899583.7962332</v>
      </c>
      <c r="AQ881" s="79"/>
      <c r="AR881" s="78">
        <v>31447</v>
      </c>
      <c r="AS881" s="78">
        <v>7361</v>
      </c>
      <c r="AT881" s="78">
        <v>20</v>
      </c>
      <c r="AU881" s="78">
        <v>0</v>
      </c>
      <c r="AV881" s="78">
        <v>1</v>
      </c>
      <c r="AW881" s="78">
        <v>5</v>
      </c>
      <c r="AX881" s="78"/>
      <c r="AY881" s="79"/>
      <c r="AZ881" s="78">
        <v>142873.761</v>
      </c>
      <c r="BA881" s="78">
        <v>463184.69500000012</v>
      </c>
      <c r="BB881" s="78">
        <v>107570</v>
      </c>
      <c r="BC881" s="78">
        <v>0</v>
      </c>
      <c r="BD881" s="78">
        <v>115</v>
      </c>
      <c r="BE881" s="78">
        <v>9206</v>
      </c>
      <c r="BF881" s="78"/>
      <c r="BG881" s="79"/>
      <c r="BH881" s="78">
        <v>0</v>
      </c>
      <c r="BI881" s="78">
        <v>0</v>
      </c>
      <c r="BJ881" s="78">
        <v>1109.665</v>
      </c>
      <c r="BK881" s="78">
        <v>1282.0070000000001</v>
      </c>
      <c r="BL881" s="78">
        <v>214.36299999999997</v>
      </c>
      <c r="BM881" s="78">
        <v>2.8119999999999998</v>
      </c>
      <c r="BN881" s="79"/>
      <c r="BO881" s="78">
        <v>0</v>
      </c>
      <c r="BP881" s="78">
        <v>0</v>
      </c>
      <c r="BQ881" s="78">
        <v>43</v>
      </c>
      <c r="BR881" s="78">
        <v>8</v>
      </c>
      <c r="BS881" s="78">
        <v>34</v>
      </c>
      <c r="BT881" s="78">
        <v>1</v>
      </c>
      <c r="BU881"/>
      <c r="BV881" s="77">
        <v>2465.163</v>
      </c>
      <c r="BW881" s="77">
        <v>0</v>
      </c>
      <c r="BX881" s="77">
        <v>9.702</v>
      </c>
      <c r="BY881" s="77">
        <v>0</v>
      </c>
      <c r="BZ881" s="77">
        <v>70.25</v>
      </c>
      <c r="CA881" s="77">
        <v>0</v>
      </c>
      <c r="CB881" s="77">
        <v>25.591000000000001</v>
      </c>
      <c r="CC881" s="77">
        <v>10.163</v>
      </c>
      <c r="CD881" s="77">
        <v>27.978000000000002</v>
      </c>
    </row>
    <row r="882" spans="1:82">
      <c r="A882" s="77" t="s">
        <v>2423</v>
      </c>
      <c r="B882" s="77">
        <v>710</v>
      </c>
      <c r="C882" s="77">
        <v>13</v>
      </c>
      <c r="D882" s="77">
        <v>42</v>
      </c>
      <c r="E882" s="77">
        <v>2016</v>
      </c>
      <c r="F882" s="77" t="s">
        <v>156</v>
      </c>
      <c r="G882" s="1029" t="s">
        <v>1639</v>
      </c>
      <c r="H882" s="77" t="s">
        <v>1640</v>
      </c>
      <c r="I882" s="158"/>
      <c r="J882" s="78">
        <v>1061.9327863835842</v>
      </c>
      <c r="K882" s="78">
        <v>97.569213371620165</v>
      </c>
      <c r="L882" s="78">
        <v>578.64239524612515</v>
      </c>
      <c r="M882" s="78">
        <v>1821.5843618158999</v>
      </c>
      <c r="N882" s="78">
        <v>1719.518969876455</v>
      </c>
      <c r="O882" s="78">
        <v>1212.163458102601</v>
      </c>
      <c r="P882" s="78">
        <v>998.60340166363153</v>
      </c>
      <c r="Q882" s="78">
        <v>98.386883195476784</v>
      </c>
      <c r="R882" s="78">
        <v>339.13200074463879</v>
      </c>
      <c r="S882" s="78">
        <v>162.26593561797998</v>
      </c>
      <c r="T882" s="79"/>
      <c r="U882" s="78">
        <v>170029516</v>
      </c>
      <c r="V882" s="78">
        <v>41497</v>
      </c>
      <c r="W882" s="78">
        <v>6907</v>
      </c>
      <c r="X882" s="78">
        <v>497097</v>
      </c>
      <c r="Y882" s="78">
        <v>635020</v>
      </c>
      <c r="Z882" s="78">
        <v>712915</v>
      </c>
      <c r="AA882" s="78">
        <v>205528</v>
      </c>
      <c r="AB882" s="78">
        <v>1392950</v>
      </c>
      <c r="AC882" s="78">
        <v>57920407.488101549</v>
      </c>
      <c r="AD882" s="78">
        <v>162.26593561798001</v>
      </c>
      <c r="AE882" s="79"/>
      <c r="AF882" s="78">
        <v>1761221523.1609581</v>
      </c>
      <c r="AG882" s="78">
        <v>72724786.196004853</v>
      </c>
      <c r="AH882" s="78">
        <v>66922723.166883327</v>
      </c>
      <c r="AI882" s="78">
        <v>2878659332.0378842</v>
      </c>
      <c r="AJ882" s="78">
        <v>2731658614.5645862</v>
      </c>
      <c r="AK882" s="78"/>
      <c r="AL882" s="78"/>
      <c r="AM882" s="78">
        <v>191046263.2742646</v>
      </c>
      <c r="AN882" s="78"/>
      <c r="AO882" s="78"/>
      <c r="AP882" s="78">
        <v>7702233242.4005804</v>
      </c>
      <c r="AQ882" s="79"/>
      <c r="AR882" s="78">
        <v>33639</v>
      </c>
      <c r="AS882" s="78">
        <v>8178</v>
      </c>
      <c r="AT882" s="78">
        <v>32</v>
      </c>
      <c r="AU882" s="78">
        <v>0</v>
      </c>
      <c r="AV882" s="78">
        <v>1</v>
      </c>
      <c r="AW882" s="78">
        <v>5</v>
      </c>
      <c r="AX882" s="78"/>
      <c r="AY882" s="79"/>
      <c r="AZ882" s="78">
        <v>155313.481</v>
      </c>
      <c r="BA882" s="78">
        <v>552186.59499999986</v>
      </c>
      <c r="BB882" s="78">
        <v>107393.8</v>
      </c>
      <c r="BC882" s="78">
        <v>0</v>
      </c>
      <c r="BD882" s="78">
        <v>115</v>
      </c>
      <c r="BE882" s="78">
        <v>10199.200000000001</v>
      </c>
      <c r="BF882" s="78"/>
      <c r="BG882" s="79"/>
      <c r="BH882" s="78">
        <v>0</v>
      </c>
      <c r="BI882" s="78">
        <v>0</v>
      </c>
      <c r="BJ882" s="78">
        <v>1060.1400000000001</v>
      </c>
      <c r="BK882" s="78">
        <v>1262.441</v>
      </c>
      <c r="BL882" s="78">
        <v>253.84800000000001</v>
      </c>
      <c r="BM882" s="78">
        <v>3.82</v>
      </c>
      <c r="BN882" s="79"/>
      <c r="BO882" s="78">
        <v>0</v>
      </c>
      <c r="BP882" s="78">
        <v>0</v>
      </c>
      <c r="BQ882" s="78">
        <v>45</v>
      </c>
      <c r="BR882" s="78">
        <v>8</v>
      </c>
      <c r="BS882" s="78">
        <v>37</v>
      </c>
      <c r="BT882" s="78">
        <v>1</v>
      </c>
      <c r="BU882"/>
      <c r="BV882" s="77">
        <v>2403.395</v>
      </c>
      <c r="BW882" s="77">
        <v>0</v>
      </c>
      <c r="BX882" s="77">
        <v>64.430000000000007</v>
      </c>
      <c r="BY882" s="77">
        <v>0</v>
      </c>
      <c r="BZ882" s="77">
        <v>69.227000000000004</v>
      </c>
      <c r="CA882" s="77">
        <v>3.3079999999999998</v>
      </c>
      <c r="CB882" s="77">
        <v>34.69</v>
      </c>
      <c r="CC882" s="77">
        <v>5.1989999999999998</v>
      </c>
      <c r="CD882" s="77">
        <v>0</v>
      </c>
    </row>
    <row r="883" spans="1:82">
      <c r="A883" s="77" t="s">
        <v>2424</v>
      </c>
      <c r="B883" s="77">
        <v>711</v>
      </c>
      <c r="C883" s="77">
        <v>14</v>
      </c>
      <c r="D883" s="77">
        <v>42</v>
      </c>
      <c r="E883" s="77">
        <v>2017</v>
      </c>
      <c r="F883" s="77" t="s">
        <v>157</v>
      </c>
      <c r="G883" s="77" t="s">
        <v>1639</v>
      </c>
      <c r="H883" s="77" t="s">
        <v>1640</v>
      </c>
      <c r="I883" s="158"/>
      <c r="J883" s="78">
        <v>928.09221515126603</v>
      </c>
      <c r="K883" s="78">
        <v>93.481297420883848</v>
      </c>
      <c r="L883" s="78">
        <v>502.30053762862235</v>
      </c>
      <c r="M883" s="78">
        <v>1749.1182948291287</v>
      </c>
      <c r="N883" s="78">
        <v>1730.2262303288453</v>
      </c>
      <c r="O883" s="78">
        <v>1198.383264801359</v>
      </c>
      <c r="P883" s="78">
        <v>985.79367735958567</v>
      </c>
      <c r="Q883" s="78">
        <v>94.189687684808106</v>
      </c>
      <c r="R883" s="78">
        <v>337.26643719833476</v>
      </c>
      <c r="S883" s="78">
        <v>162.42860268583797</v>
      </c>
      <c r="T883" s="79"/>
      <c r="U883" s="78">
        <v>178836142</v>
      </c>
      <c r="V883" s="78">
        <v>41497</v>
      </c>
      <c r="W883" s="78">
        <v>6907</v>
      </c>
      <c r="X883" s="78">
        <v>497097</v>
      </c>
      <c r="Y883" s="78">
        <v>633972</v>
      </c>
      <c r="Z883" s="78">
        <v>716502</v>
      </c>
      <c r="AA883" s="78">
        <v>204185</v>
      </c>
      <c r="AB883" s="78">
        <v>1379003</v>
      </c>
      <c r="AC883" s="78">
        <v>58744726.999999993</v>
      </c>
      <c r="AD883" s="78">
        <v>162.428602685838</v>
      </c>
      <c r="AE883" s="79"/>
      <c r="AF883" s="78">
        <v>1647150697.6949339</v>
      </c>
      <c r="AG883" s="78">
        <v>71558155.192647696</v>
      </c>
      <c r="AH883" s="78">
        <v>78622897.518761948</v>
      </c>
      <c r="AI883" s="78">
        <v>2896083622.4695411</v>
      </c>
      <c r="AJ883" s="78">
        <v>3100598652.2594528</v>
      </c>
      <c r="AK883" s="78"/>
      <c r="AL883" s="78"/>
      <c r="AM883" s="78">
        <v>189429342.62056321</v>
      </c>
      <c r="AN883" s="78"/>
      <c r="AO883" s="78"/>
      <c r="AP883" s="78">
        <v>7983443367.7559013</v>
      </c>
      <c r="AQ883" s="79"/>
      <c r="AR883" s="78">
        <v>35120</v>
      </c>
      <c r="AS883" s="78">
        <v>8723</v>
      </c>
      <c r="AT883" s="78">
        <v>54</v>
      </c>
      <c r="AU883" s="78">
        <v>0</v>
      </c>
      <c r="AV883" s="78">
        <v>1</v>
      </c>
      <c r="AW883" s="78">
        <v>5</v>
      </c>
      <c r="AX883" s="78"/>
      <c r="AY883" s="79"/>
      <c r="AZ883" s="78">
        <v>163806.867</v>
      </c>
      <c r="BA883" s="78">
        <v>594495.29499999958</v>
      </c>
      <c r="BB883" s="78">
        <v>107780.8</v>
      </c>
      <c r="BC883" s="78">
        <v>0</v>
      </c>
      <c r="BD883" s="78">
        <v>115</v>
      </c>
      <c r="BE883" s="78">
        <v>10199.15</v>
      </c>
      <c r="BF883" s="78"/>
      <c r="BG883" s="79"/>
      <c r="BH883" s="78">
        <v>0</v>
      </c>
      <c r="BI883" s="78">
        <v>0</v>
      </c>
      <c r="BJ883" s="78">
        <v>968.745</v>
      </c>
      <c r="BK883" s="78">
        <v>1234.3779999999999</v>
      </c>
      <c r="BL883" s="78">
        <v>257.988</v>
      </c>
      <c r="BM883" s="78">
        <v>5.2880000000000003</v>
      </c>
      <c r="BN883" s="79"/>
      <c r="BO883" s="78">
        <v>0</v>
      </c>
      <c r="BP883" s="78">
        <v>0</v>
      </c>
      <c r="BQ883" s="78">
        <v>46</v>
      </c>
      <c r="BR883" s="78">
        <v>8</v>
      </c>
      <c r="BS883" s="78">
        <v>38</v>
      </c>
      <c r="BT883" s="78">
        <v>1</v>
      </c>
      <c r="BU883"/>
      <c r="BV883" s="77">
        <v>2301.893</v>
      </c>
      <c r="BW883" s="77">
        <v>0</v>
      </c>
      <c r="BX883" s="77">
        <v>77.191999999999993</v>
      </c>
      <c r="BY883" s="77">
        <v>0</v>
      </c>
      <c r="BZ883" s="77">
        <v>68.576999999999998</v>
      </c>
      <c r="CA883" s="77">
        <v>0</v>
      </c>
      <c r="CB883" s="77">
        <v>18.736999999999998</v>
      </c>
      <c r="CC883" s="77">
        <v>0</v>
      </c>
      <c r="CD883" s="77">
        <v>0</v>
      </c>
    </row>
    <row r="884" spans="1:82">
      <c r="A884" s="77" t="s">
        <v>2425</v>
      </c>
      <c r="B884" s="77">
        <v>712</v>
      </c>
      <c r="C884" s="77">
        <v>15</v>
      </c>
      <c r="D884" s="77">
        <v>42</v>
      </c>
      <c r="E884" s="77">
        <v>2018</v>
      </c>
      <c r="F884" s="77" t="s">
        <v>184</v>
      </c>
      <c r="G884" s="77" t="s">
        <v>1639</v>
      </c>
      <c r="H884" s="77" t="s">
        <v>1640</v>
      </c>
      <c r="I884" s="158"/>
      <c r="J884" s="78">
        <v>668.20402536268705</v>
      </c>
      <c r="K884" s="78">
        <v>81.977056533337887</v>
      </c>
      <c r="L884" s="78">
        <v>452.94799720459304</v>
      </c>
      <c r="M884" s="78">
        <v>1580.8338109516005</v>
      </c>
      <c r="N884" s="78">
        <v>1296.6793791588523</v>
      </c>
      <c r="O884" s="78">
        <v>1180.3698603765627</v>
      </c>
      <c r="P884" s="78">
        <v>973.48575305231407</v>
      </c>
      <c r="Q884" s="78">
        <v>86.539619469823606</v>
      </c>
      <c r="R884" s="78">
        <v>328.86709505372806</v>
      </c>
      <c r="S884" s="78">
        <v>193.37538107033848</v>
      </c>
      <c r="T884" s="79"/>
      <c r="U884" s="78">
        <v>175283250</v>
      </c>
      <c r="V884" s="78">
        <v>41497</v>
      </c>
      <c r="W884" s="78">
        <v>6907</v>
      </c>
      <c r="X884" s="78">
        <v>497097</v>
      </c>
      <c r="Y884" s="78">
        <v>634001</v>
      </c>
      <c r="Z884" s="78">
        <v>719245</v>
      </c>
      <c r="AA884" s="78">
        <v>203663</v>
      </c>
      <c r="AB884" s="78">
        <v>1365391</v>
      </c>
      <c r="AC884" s="78">
        <v>57057243</v>
      </c>
      <c r="AD884" s="78">
        <v>193.37538107033851</v>
      </c>
      <c r="AE884" s="79"/>
      <c r="AF884" s="78">
        <v>1466906305.892349</v>
      </c>
      <c r="AG884" s="78">
        <v>63887914.410810597</v>
      </c>
      <c r="AH884" s="78">
        <v>68078506.460670561</v>
      </c>
      <c r="AI884" s="78">
        <v>3013222632.370039</v>
      </c>
      <c r="AJ884" s="78">
        <v>2965362730.618423</v>
      </c>
      <c r="AK884" s="78"/>
      <c r="AL884" s="78"/>
      <c r="AM884" s="78">
        <v>187947587.70568901</v>
      </c>
      <c r="AN884" s="78"/>
      <c r="AO884" s="78"/>
      <c r="AP884" s="78">
        <v>7765405677.4579821</v>
      </c>
      <c r="AQ884" s="79"/>
      <c r="AR884" s="78">
        <v>36810</v>
      </c>
      <c r="AS884" s="78">
        <v>9190</v>
      </c>
      <c r="AT884" s="78">
        <v>77</v>
      </c>
      <c r="AU884" s="78">
        <v>1</v>
      </c>
      <c r="AV884" s="78">
        <v>1</v>
      </c>
      <c r="AW884" s="78">
        <v>5</v>
      </c>
      <c r="AX884" s="78"/>
      <c r="AY884" s="79"/>
      <c r="AZ884" s="78">
        <v>173718.9510000007</v>
      </c>
      <c r="BA884" s="78">
        <v>634251.60499999998</v>
      </c>
      <c r="BB884" s="78">
        <v>115102</v>
      </c>
      <c r="BC884" s="78">
        <v>50</v>
      </c>
      <c r="BD884" s="78">
        <v>115</v>
      </c>
      <c r="BE884" s="78">
        <v>12839.65</v>
      </c>
      <c r="BF884" s="78"/>
      <c r="BG884" s="79"/>
      <c r="BH884" s="78">
        <v>0</v>
      </c>
      <c r="BI884" s="78">
        <v>0</v>
      </c>
      <c r="BJ884" s="78">
        <v>911.54100000000005</v>
      </c>
      <c r="BK884" s="78">
        <v>1271.239</v>
      </c>
      <c r="BL884" s="78">
        <v>244.28399999999999</v>
      </c>
      <c r="BM884" s="78">
        <v>2.2069999999999999</v>
      </c>
      <c r="BN884" s="79"/>
      <c r="BO884" s="78">
        <v>0</v>
      </c>
      <c r="BP884" s="78">
        <v>0</v>
      </c>
      <c r="BQ884" s="78">
        <v>43</v>
      </c>
      <c r="BR884" s="78">
        <v>7</v>
      </c>
      <c r="BS884" s="78">
        <v>35</v>
      </c>
      <c r="BT884" s="78">
        <v>1</v>
      </c>
      <c r="BU884"/>
      <c r="BV884" s="77">
        <v>2265.7829999999999</v>
      </c>
      <c r="BW884" s="77">
        <v>0</v>
      </c>
      <c r="BX884" s="77">
        <v>76.233000000000004</v>
      </c>
      <c r="BY884" s="77">
        <v>0</v>
      </c>
      <c r="BZ884" s="77">
        <v>72.363</v>
      </c>
      <c r="CA884" s="77">
        <v>0</v>
      </c>
      <c r="CB884" s="77">
        <v>14.891999999999999</v>
      </c>
      <c r="CC884" s="77">
        <v>0</v>
      </c>
      <c r="CD884" s="77">
        <v>0</v>
      </c>
    </row>
    <row r="885" spans="1:82">
      <c r="A885" s="77" t="s">
        <v>2426</v>
      </c>
      <c r="B885" s="77">
        <v>713</v>
      </c>
      <c r="C885" s="77">
        <v>16</v>
      </c>
      <c r="D885" s="77">
        <v>42</v>
      </c>
      <c r="E885" s="77">
        <v>2019</v>
      </c>
      <c r="F885" s="77" t="s">
        <v>159</v>
      </c>
      <c r="G885" s="77" t="s">
        <v>1639</v>
      </c>
      <c r="H885" s="77" t="s">
        <v>1640</v>
      </c>
      <c r="I885" s="158"/>
      <c r="J885" s="78">
        <v>768.63746739376302</v>
      </c>
      <c r="K885" s="78">
        <v>76.863282138203516</v>
      </c>
      <c r="L885" s="78">
        <v>461.07923389897229</v>
      </c>
      <c r="M885" s="78">
        <v>1612.5018488542371</v>
      </c>
      <c r="N885" s="78">
        <v>1386.0643069930074</v>
      </c>
      <c r="O885" s="78">
        <v>1149.6532853810779</v>
      </c>
      <c r="P885" s="78">
        <v>964.19789840972157</v>
      </c>
      <c r="Q885" s="78">
        <v>83.356251543194702</v>
      </c>
      <c r="R885" s="78">
        <v>333.78442055656075</v>
      </c>
      <c r="S885" s="78">
        <v>145.87004644452452</v>
      </c>
      <c r="T885" s="79"/>
      <c r="U885" s="78">
        <v>170511106</v>
      </c>
      <c r="V885" s="78">
        <v>41497</v>
      </c>
      <c r="W885" s="78">
        <v>6907</v>
      </c>
      <c r="X885" s="78">
        <v>497097</v>
      </c>
      <c r="Y885" s="78">
        <v>633853</v>
      </c>
      <c r="Z885" s="78">
        <v>719760</v>
      </c>
      <c r="AA885" s="78">
        <v>200210</v>
      </c>
      <c r="AB885" s="78">
        <v>1350769</v>
      </c>
      <c r="AC885" s="78">
        <v>58858884</v>
      </c>
      <c r="AD885" s="78">
        <v>145.8700464445246</v>
      </c>
      <c r="AE885" s="79"/>
      <c r="AF885" s="78">
        <v>1702286858.5076518</v>
      </c>
      <c r="AG885" s="78">
        <v>61813515.905779734</v>
      </c>
      <c r="AH885" s="78">
        <v>81226938.423909873</v>
      </c>
      <c r="AI885" s="78">
        <v>2849269015.3028159</v>
      </c>
      <c r="AJ885" s="78">
        <v>2967244254.1071949</v>
      </c>
      <c r="AK885" s="78">
        <v>0</v>
      </c>
      <c r="AL885" s="78">
        <v>0</v>
      </c>
      <c r="AM885" s="78">
        <v>183964569.21641222</v>
      </c>
      <c r="AN885" s="78">
        <v>0</v>
      </c>
      <c r="AO885" s="78">
        <v>0</v>
      </c>
      <c r="AP885" s="78">
        <v>7845805151.4637651</v>
      </c>
      <c r="AQ885" s="79"/>
      <c r="AR885" s="78">
        <v>38570</v>
      </c>
      <c r="AS885" s="78">
        <v>9720</v>
      </c>
      <c r="AT885" s="78">
        <v>105</v>
      </c>
      <c r="AU885" s="78">
        <v>1</v>
      </c>
      <c r="AV885" s="78">
        <v>1</v>
      </c>
      <c r="AW885" s="78">
        <v>5</v>
      </c>
      <c r="AX885" s="78"/>
      <c r="AY885" s="79"/>
      <c r="AZ885" s="78">
        <v>183921.0509999998</v>
      </c>
      <c r="BA885" s="78">
        <v>706199.40499999991</v>
      </c>
      <c r="BB885" s="78">
        <v>118405.72</v>
      </c>
      <c r="BC885" s="78">
        <v>49.9</v>
      </c>
      <c r="BD885" s="78">
        <v>115</v>
      </c>
      <c r="BE885" s="78">
        <v>12839.15</v>
      </c>
      <c r="BF885" s="78"/>
      <c r="BG885" s="79"/>
      <c r="BH885" s="78">
        <v>0</v>
      </c>
      <c r="BI885" s="78">
        <v>0</v>
      </c>
      <c r="BJ885" s="78">
        <v>728.52700000000004</v>
      </c>
      <c r="BK885" s="78">
        <v>1289.2249999999999</v>
      </c>
      <c r="BL885" s="78">
        <v>203.05500000000001</v>
      </c>
      <c r="BM885" s="78">
        <v>1.825</v>
      </c>
      <c r="BN885" s="79"/>
      <c r="BO885" s="78">
        <v>0</v>
      </c>
      <c r="BP885" s="78">
        <v>0</v>
      </c>
      <c r="BQ885" s="78">
        <v>41</v>
      </c>
      <c r="BR885" s="78">
        <v>7</v>
      </c>
      <c r="BS885" s="78">
        <v>35</v>
      </c>
      <c r="BT885" s="78">
        <v>1</v>
      </c>
      <c r="BU885"/>
      <c r="BV885" s="77">
        <v>2056.681</v>
      </c>
      <c r="BW885" s="77">
        <v>0</v>
      </c>
      <c r="BX885" s="77">
        <v>75.658000000000001</v>
      </c>
      <c r="BY885" s="77">
        <v>0</v>
      </c>
      <c r="BZ885" s="77">
        <v>75.289000000000001</v>
      </c>
      <c r="CA885" s="77">
        <v>0</v>
      </c>
      <c r="CB885" s="77">
        <v>15.004</v>
      </c>
      <c r="CC885" s="77">
        <v>0</v>
      </c>
      <c r="CD885" s="77">
        <v>0</v>
      </c>
    </row>
    <row r="886" spans="1:82">
      <c r="A886" s="77" t="s">
        <v>2427</v>
      </c>
      <c r="B886" s="77">
        <v>714</v>
      </c>
      <c r="C886" s="77">
        <v>17</v>
      </c>
      <c r="D886" s="77">
        <v>42</v>
      </c>
      <c r="E886" s="77">
        <v>2020</v>
      </c>
      <c r="F886" s="77" t="s">
        <v>160</v>
      </c>
      <c r="G886" s="77" t="s">
        <v>1639</v>
      </c>
      <c r="H886" s="77" t="s">
        <v>1640</v>
      </c>
      <c r="I886" s="158"/>
      <c r="J886" s="78">
        <v>794.34193318504674</v>
      </c>
      <c r="K886" s="78">
        <v>85.275787835219191</v>
      </c>
      <c r="L886" s="78">
        <v>661.94356122447857</v>
      </c>
      <c r="M886" s="78">
        <v>1578.1935072975741</v>
      </c>
      <c r="N886" s="78">
        <v>1379.8426907066141</v>
      </c>
      <c r="O886" s="78">
        <v>1010.2900000837416</v>
      </c>
      <c r="P886" s="78">
        <v>908.0133578299002</v>
      </c>
      <c r="Q886" s="78">
        <v>78.772882557595096</v>
      </c>
      <c r="R886" s="78">
        <v>310.95260096980888</v>
      </c>
      <c r="S886" s="78">
        <v>136.33553334178282</v>
      </c>
      <c r="T886" s="79"/>
      <c r="U886" s="78">
        <v>162292976</v>
      </c>
      <c r="V886" s="78">
        <v>41069</v>
      </c>
      <c r="W886" s="78">
        <v>8952</v>
      </c>
      <c r="X886" s="78">
        <v>474458</v>
      </c>
      <c r="Y886" s="78">
        <v>633550</v>
      </c>
      <c r="Z886" s="78">
        <v>721926</v>
      </c>
      <c r="AA886" s="78">
        <v>200402</v>
      </c>
      <c r="AB886" s="78">
        <v>1336023</v>
      </c>
      <c r="AC886" s="78">
        <v>55122495</v>
      </c>
      <c r="AD886" s="78">
        <v>136.33553334178282</v>
      </c>
      <c r="AE886" s="79"/>
      <c r="AF886" s="78">
        <v>1680541690.621093</v>
      </c>
      <c r="AG886" s="78">
        <v>63638655.255746208</v>
      </c>
      <c r="AH886" s="78">
        <v>133546094.52092659</v>
      </c>
      <c r="AI886" s="78">
        <v>2672810782.2771239</v>
      </c>
      <c r="AJ886" s="78">
        <v>2925730513.6382828</v>
      </c>
      <c r="AK886" s="78">
        <v>0</v>
      </c>
      <c r="AL886" s="78">
        <v>0</v>
      </c>
      <c r="AM886" s="78">
        <v>174365845.02512205</v>
      </c>
      <c r="AN886" s="78">
        <v>0</v>
      </c>
      <c r="AO886" s="78">
        <v>0</v>
      </c>
      <c r="AP886" s="78">
        <v>7650633581.338294</v>
      </c>
      <c r="AQ886" s="79"/>
      <c r="AR886" s="78">
        <v>40043</v>
      </c>
      <c r="AS886" s="78">
        <v>10162</v>
      </c>
      <c r="AT886" s="78">
        <v>105</v>
      </c>
      <c r="AU886" s="78">
        <v>1</v>
      </c>
      <c r="AV886" s="78">
        <v>1</v>
      </c>
      <c r="AW886" s="78">
        <v>6</v>
      </c>
      <c r="AX886" s="78"/>
      <c r="AY886" s="79"/>
      <c r="AZ886" s="78">
        <v>192440.117</v>
      </c>
      <c r="BA886" s="78">
        <v>759633.125</v>
      </c>
      <c r="BB886" s="78">
        <v>117644.12</v>
      </c>
      <c r="BC886" s="78">
        <v>49.9</v>
      </c>
      <c r="BD886" s="78">
        <v>115</v>
      </c>
      <c r="BE886" s="78">
        <v>14103.624</v>
      </c>
      <c r="BF886" s="78"/>
      <c r="BG886" s="79"/>
      <c r="BH886" s="78">
        <v>0</v>
      </c>
      <c r="BI886" s="78">
        <v>0</v>
      </c>
      <c r="BJ886" s="78">
        <v>757.154</v>
      </c>
      <c r="BK886" s="78">
        <v>1370.0360000000001</v>
      </c>
      <c r="BL886" s="78">
        <v>199.506</v>
      </c>
      <c r="BM886" s="78">
        <v>1.9690000000000001</v>
      </c>
      <c r="BN886" s="79"/>
      <c r="BO886" s="78">
        <v>0</v>
      </c>
      <c r="BP886" s="78">
        <v>0</v>
      </c>
      <c r="BQ886" s="78">
        <v>38</v>
      </c>
      <c r="BR886" s="78">
        <v>7</v>
      </c>
      <c r="BS886" s="78">
        <v>32</v>
      </c>
      <c r="BT886" s="78">
        <v>1</v>
      </c>
      <c r="BU886"/>
      <c r="BV886" s="77">
        <v>2159.3069999999998</v>
      </c>
      <c r="BW886" s="77">
        <v>0</v>
      </c>
      <c r="BX886" s="77">
        <v>77.932000000000002</v>
      </c>
      <c r="BY886" s="77">
        <v>0</v>
      </c>
      <c r="BZ886" s="77">
        <v>73.64</v>
      </c>
      <c r="CA886" s="77">
        <v>0</v>
      </c>
      <c r="CB886" s="77">
        <v>17.786000000000001</v>
      </c>
      <c r="CC886" s="77">
        <v>0</v>
      </c>
      <c r="CD886" s="77">
        <v>0</v>
      </c>
    </row>
    <row r="887" spans="1:82">
      <c r="A887" s="77" t="s">
        <v>2428</v>
      </c>
      <c r="B887" s="77">
        <v>714</v>
      </c>
      <c r="C887" s="77">
        <v>18</v>
      </c>
      <c r="D887" s="77">
        <v>42</v>
      </c>
      <c r="E887" s="77">
        <v>2021</v>
      </c>
      <c r="F887" s="77" t="s">
        <v>161</v>
      </c>
      <c r="G887" s="77" t="s">
        <v>1639</v>
      </c>
      <c r="H887" s="77" t="s">
        <v>1640</v>
      </c>
      <c r="I887" s="158"/>
      <c r="J887" s="78">
        <v>714.28067464910384</v>
      </c>
      <c r="K887" s="78">
        <v>86.132185414818991</v>
      </c>
      <c r="L887" s="78">
        <v>608.46188876009785</v>
      </c>
      <c r="M887" s="78">
        <v>1431.6519208950231</v>
      </c>
      <c r="N887" s="78">
        <v>1214.8410198615427</v>
      </c>
      <c r="O887" s="78">
        <v>979.66227068077012</v>
      </c>
      <c r="P887" s="78">
        <v>931.79862340315708</v>
      </c>
      <c r="Q887" s="78">
        <v>77.0741930555224</v>
      </c>
      <c r="R887" s="78">
        <v>322.32925219832282</v>
      </c>
      <c r="S887" s="78">
        <v>139.62054140749606</v>
      </c>
      <c r="T887" s="79"/>
      <c r="U887" s="78">
        <v>151765660</v>
      </c>
      <c r="V887" s="78">
        <v>41069</v>
      </c>
      <c r="W887" s="78">
        <v>8952</v>
      </c>
      <c r="X887" s="78">
        <v>474458</v>
      </c>
      <c r="Y887" s="78">
        <v>632206</v>
      </c>
      <c r="Z887" s="78">
        <v>720798</v>
      </c>
      <c r="AA887" s="78">
        <v>200533</v>
      </c>
      <c r="AB887" s="78">
        <v>1320055</v>
      </c>
      <c r="AC887" s="78">
        <v>55431756</v>
      </c>
      <c r="AD887" s="78">
        <v>139.62054140749606</v>
      </c>
      <c r="AE887" s="79"/>
      <c r="AF887" s="78">
        <v>1736360682.6649699</v>
      </c>
      <c r="AG887" s="78">
        <v>66207758.769713737</v>
      </c>
      <c r="AH887" s="78">
        <v>128374481.20062581</v>
      </c>
      <c r="AI887" s="78">
        <v>2830469822.3017941</v>
      </c>
      <c r="AJ887" s="78">
        <v>2847986460.657557</v>
      </c>
      <c r="AK887" s="78">
        <v>0</v>
      </c>
      <c r="AL887" s="78">
        <v>0</v>
      </c>
      <c r="AM887" s="78">
        <v>173275551.4201293</v>
      </c>
      <c r="AN887" s="78">
        <v>0</v>
      </c>
      <c r="AO887" s="78">
        <v>0</v>
      </c>
      <c r="AP887" s="78">
        <v>7782674757.0147896</v>
      </c>
      <c r="AQ887" s="79"/>
      <c r="AR887" s="78">
        <v>41607</v>
      </c>
      <c r="AS887" s="78">
        <v>10398</v>
      </c>
      <c r="AT887" s="78">
        <v>106</v>
      </c>
      <c r="AU887" s="78">
        <v>2</v>
      </c>
      <c r="AV887" s="78">
        <v>1</v>
      </c>
      <c r="AW887" s="78">
        <v>6</v>
      </c>
      <c r="AX887" s="78"/>
      <c r="AY887" s="79"/>
      <c r="AZ887" s="78">
        <v>201671.2119999956</v>
      </c>
      <c r="BA887" s="78">
        <v>791691.34999999346</v>
      </c>
      <c r="BB887" s="78">
        <v>117864.72</v>
      </c>
      <c r="BC887" s="78">
        <v>378.9</v>
      </c>
      <c r="BD887" s="78">
        <v>115</v>
      </c>
      <c r="BE887" s="78">
        <v>14083.624</v>
      </c>
      <c r="BF887" s="78"/>
      <c r="BG887" s="79"/>
      <c r="BH887" s="78">
        <v>0</v>
      </c>
      <c r="BI887" s="78">
        <v>0</v>
      </c>
      <c r="BJ887" s="78">
        <v>851.98599999999999</v>
      </c>
      <c r="BK887" s="78">
        <v>1126.3130000000001</v>
      </c>
      <c r="BL887" s="78">
        <v>180.63200000000001</v>
      </c>
      <c r="BM887" s="78">
        <v>0</v>
      </c>
      <c r="BN887" s="79"/>
      <c r="BO887" s="78">
        <v>0</v>
      </c>
      <c r="BP887" s="78">
        <v>0</v>
      </c>
      <c r="BQ887" s="78">
        <v>37</v>
      </c>
      <c r="BR887" s="78">
        <v>7</v>
      </c>
      <c r="BS887" s="78">
        <v>32</v>
      </c>
      <c r="BT887" s="78">
        <v>0</v>
      </c>
      <c r="BU887"/>
      <c r="BV887" s="77">
        <v>2024.825</v>
      </c>
      <c r="BW887" s="77">
        <v>0</v>
      </c>
      <c r="BX887" s="77">
        <v>49.895000000000003</v>
      </c>
      <c r="BY887" s="77">
        <v>0</v>
      </c>
      <c r="BZ887" s="77">
        <v>68.471999999999994</v>
      </c>
      <c r="CA887" s="77">
        <v>0</v>
      </c>
      <c r="CB887" s="77">
        <v>15.739000000000001</v>
      </c>
      <c r="CC887" s="77">
        <v>0</v>
      </c>
      <c r="CD887" s="77">
        <v>0</v>
      </c>
    </row>
    <row r="888" spans="1:82">
      <c r="A888" s="77" t="s">
        <v>2429</v>
      </c>
      <c r="B888" s="77">
        <v>714</v>
      </c>
      <c r="C888" s="77">
        <v>19</v>
      </c>
      <c r="D888" s="77">
        <v>42</v>
      </c>
      <c r="E888" s="77">
        <v>2022</v>
      </c>
      <c r="F888" s="77" t="s">
        <v>162</v>
      </c>
      <c r="G888" s="77" t="s">
        <v>1639</v>
      </c>
      <c r="H888" s="77" t="s">
        <v>1640</v>
      </c>
      <c r="I888" s="158"/>
      <c r="J888" s="78">
        <v>944.35915983110215</v>
      </c>
      <c r="K888" s="78">
        <v>90.746502108495974</v>
      </c>
      <c r="L888" s="78">
        <v>594.68581913131266</v>
      </c>
      <c r="M888" s="78">
        <v>1613.2556667703791</v>
      </c>
      <c r="N888" s="78">
        <v>1578.377495185943</v>
      </c>
      <c r="O888" s="78">
        <v>1032.1077271736049</v>
      </c>
      <c r="P888" s="78">
        <v>921.88514730842326</v>
      </c>
      <c r="Q888" s="78">
        <v>76.887546504802472</v>
      </c>
      <c r="R888" s="78">
        <v>325.34224170222041</v>
      </c>
      <c r="S888" s="78">
        <v>145.13071033245001</v>
      </c>
      <c r="T888" s="79"/>
      <c r="U888" s="78">
        <v>157182471</v>
      </c>
      <c r="V888" s="78">
        <v>41069</v>
      </c>
      <c r="W888" s="78">
        <v>8952</v>
      </c>
      <c r="X888" s="78">
        <v>474458</v>
      </c>
      <c r="Y888" s="78">
        <v>632920</v>
      </c>
      <c r="Z888" s="78">
        <v>721498</v>
      </c>
      <c r="AA888" s="78">
        <v>201424</v>
      </c>
      <c r="AB888" s="78">
        <v>1306060</v>
      </c>
      <c r="AC888" s="78">
        <v>56652606.999999993</v>
      </c>
      <c r="AD888" s="78">
        <v>145.13071033245001</v>
      </c>
      <c r="AE888" s="79"/>
      <c r="AF888" s="78">
        <v>1860674510.8412449</v>
      </c>
      <c r="AG888" s="78">
        <v>67807151.020217419</v>
      </c>
      <c r="AH888" s="78">
        <v>126879478.98755689</v>
      </c>
      <c r="AI888" s="78">
        <v>2626629968.545938</v>
      </c>
      <c r="AJ888" s="78">
        <v>2948676751.0870581</v>
      </c>
      <c r="AK888" s="78">
        <v>0</v>
      </c>
      <c r="AL888" s="78">
        <v>0</v>
      </c>
      <c r="AM888" s="78">
        <v>168647994.13335735</v>
      </c>
      <c r="AN888" s="78">
        <v>0</v>
      </c>
      <c r="AO888" s="78">
        <v>0</v>
      </c>
      <c r="AP888" s="78">
        <v>7799315854.6153727</v>
      </c>
      <c r="AQ888" s="79"/>
      <c r="AR888" s="78">
        <v>43847</v>
      </c>
      <c r="AS888" s="78">
        <v>10538</v>
      </c>
      <c r="AT888" s="78">
        <v>106</v>
      </c>
      <c r="AU888" s="78">
        <v>2</v>
      </c>
      <c r="AV888" s="78">
        <v>1</v>
      </c>
      <c r="AW888" s="78">
        <v>6</v>
      </c>
      <c r="AX888" s="78"/>
      <c r="AY888" s="79"/>
      <c r="AZ888" s="78">
        <v>214670.67199999277</v>
      </c>
      <c r="BA888" s="78">
        <v>802544.94999999355</v>
      </c>
      <c r="BB888" s="78">
        <v>117864.72</v>
      </c>
      <c r="BC888" s="78">
        <v>378.9</v>
      </c>
      <c r="BD888" s="78">
        <v>115</v>
      </c>
      <c r="BE888" s="78">
        <v>14083.624</v>
      </c>
      <c r="BF888" s="78"/>
      <c r="BG888" s="79"/>
      <c r="BH888" s="78"/>
      <c r="BI888" s="78"/>
      <c r="BJ888" s="78"/>
      <c r="BK888" s="78"/>
      <c r="BL888" s="78"/>
      <c r="BM888" s="78"/>
      <c r="BN888" s="79"/>
      <c r="BO888" s="78"/>
      <c r="BP888" s="78"/>
      <c r="BQ888" s="78"/>
      <c r="BR888" s="78"/>
      <c r="BS888" s="78"/>
      <c r="BT888" s="78"/>
      <c r="BU888"/>
      <c r="BV888" s="77"/>
      <c r="BW888" s="77"/>
      <c r="BX888" s="77"/>
      <c r="BY888" s="77"/>
      <c r="BZ888" s="77"/>
      <c r="CA888" s="77"/>
      <c r="CB888" s="77"/>
      <c r="CC888" s="77"/>
      <c r="CD888" s="77"/>
    </row>
    <row r="889" spans="1:82">
      <c r="A889" s="77" t="s">
        <v>2567</v>
      </c>
      <c r="B889" s="77">
        <v>714</v>
      </c>
      <c r="C889" s="77">
        <v>20</v>
      </c>
      <c r="D889" s="77">
        <v>42</v>
      </c>
      <c r="E889" s="77">
        <v>2023</v>
      </c>
      <c r="F889" s="77" t="s">
        <v>2526</v>
      </c>
      <c r="G889" s="77" t="s">
        <v>1639</v>
      </c>
      <c r="H889" s="77" t="s">
        <v>1640</v>
      </c>
      <c r="I889" s="158"/>
      <c r="J889" s="78"/>
      <c r="K889" s="78"/>
      <c r="L889" s="78"/>
      <c r="M889" s="78"/>
      <c r="N889" s="78"/>
      <c r="O889" s="78"/>
      <c r="P889" s="78"/>
      <c r="Q889" s="78"/>
      <c r="R889" s="78"/>
      <c r="S889" s="78"/>
      <c r="T889" s="79"/>
      <c r="U889" s="78"/>
      <c r="V889" s="78"/>
      <c r="W889" s="78"/>
      <c r="X889" s="78"/>
      <c r="Y889" s="78"/>
      <c r="Z889" s="78"/>
      <c r="AA889" s="78"/>
      <c r="AB889" s="78"/>
      <c r="AC889" s="78"/>
      <c r="AD889" s="78"/>
      <c r="AE889" s="79"/>
      <c r="AF889" s="78"/>
      <c r="AG889" s="78"/>
      <c r="AH889" s="78"/>
      <c r="AI889" s="78"/>
      <c r="AJ889" s="78"/>
      <c r="AK889" s="78"/>
      <c r="AL889" s="78"/>
      <c r="AM889" s="78"/>
      <c r="AN889" s="78"/>
      <c r="AO889" s="78"/>
      <c r="AP889" s="78"/>
      <c r="AQ889" s="79"/>
      <c r="AR889" s="78">
        <v>45775</v>
      </c>
      <c r="AS889" s="78">
        <v>10612</v>
      </c>
      <c r="AT889" s="78">
        <v>107</v>
      </c>
      <c r="AU889" s="78">
        <v>2</v>
      </c>
      <c r="AV889" s="78">
        <v>1</v>
      </c>
      <c r="AW889" s="78">
        <v>6</v>
      </c>
      <c r="AX889" s="78"/>
      <c r="AY889" s="79"/>
      <c r="AZ889" s="78">
        <v>225946.59199998993</v>
      </c>
      <c r="BA889" s="78">
        <v>808541.64999999385</v>
      </c>
      <c r="BB889" s="78">
        <v>114919.32</v>
      </c>
      <c r="BC889" s="78">
        <v>378.9</v>
      </c>
      <c r="BD889" s="78">
        <v>115</v>
      </c>
      <c r="BE889" s="78">
        <v>14083.624</v>
      </c>
      <c r="BF889" s="78"/>
      <c r="BG889" s="79"/>
      <c r="BH889" s="78"/>
      <c r="BI889" s="78"/>
      <c r="BJ889" s="78"/>
      <c r="BK889" s="78"/>
      <c r="BL889" s="78"/>
      <c r="BM889" s="78"/>
      <c r="BN889" s="79"/>
      <c r="BO889" s="78"/>
      <c r="BP889" s="78"/>
      <c r="BQ889" s="78"/>
      <c r="BR889" s="78"/>
      <c r="BS889" s="78"/>
      <c r="BT889" s="78"/>
      <c r="BU889"/>
      <c r="BV889" s="77"/>
      <c r="BW889" s="77"/>
      <c r="BX889" s="77"/>
      <c r="BY889" s="77"/>
      <c r="BZ889" s="77"/>
      <c r="CA889" s="77"/>
      <c r="CB889" s="77"/>
      <c r="CC889" s="77"/>
      <c r="CD889" s="77"/>
    </row>
    <row r="890" spans="1:82">
      <c r="A890" s="77" t="s">
        <v>2629</v>
      </c>
      <c r="B890" s="77">
        <v>714</v>
      </c>
      <c r="C890" s="77">
        <v>21</v>
      </c>
      <c r="D890" s="77">
        <v>42</v>
      </c>
      <c r="E890" s="77">
        <v>2024</v>
      </c>
      <c r="F890" s="77" t="s">
        <v>2588</v>
      </c>
      <c r="G890" s="77" t="s">
        <v>1639</v>
      </c>
      <c r="H890" s="77" t="s">
        <v>1640</v>
      </c>
      <c r="I890" s="158"/>
      <c r="J890" s="78"/>
      <c r="K890" s="78"/>
      <c r="L890" s="78"/>
      <c r="M890" s="78"/>
      <c r="N890" s="78"/>
      <c r="O890" s="78"/>
      <c r="P890" s="78"/>
      <c r="Q890" s="78"/>
      <c r="R890" s="78"/>
      <c r="S890" s="78"/>
      <c r="T890" s="79"/>
      <c r="U890" s="78"/>
      <c r="V890" s="78"/>
      <c r="W890" s="78"/>
      <c r="X890" s="78"/>
      <c r="Y890" s="78"/>
      <c r="Z890" s="78"/>
      <c r="AA890" s="78"/>
      <c r="AB890" s="78"/>
      <c r="AC890" s="78"/>
      <c r="AD890" s="78"/>
      <c r="AE890" s="79"/>
      <c r="AF890" s="78"/>
      <c r="AG890" s="78"/>
      <c r="AH890" s="78"/>
      <c r="AI890" s="78"/>
      <c r="AJ890" s="78"/>
      <c r="AK890" s="78"/>
      <c r="AL890" s="78"/>
      <c r="AM890" s="78"/>
      <c r="AN890" s="78"/>
      <c r="AO890" s="78"/>
      <c r="AP890" s="78"/>
      <c r="AQ890" s="79"/>
      <c r="AR890" s="78"/>
      <c r="AS890" s="78"/>
      <c r="AT890" s="78"/>
      <c r="AU890" s="78"/>
      <c r="AV890" s="78"/>
      <c r="AW890" s="78"/>
      <c r="AX890" s="78"/>
      <c r="AY890" s="79"/>
      <c r="AZ890" s="78"/>
      <c r="BA890" s="78"/>
      <c r="BB890" s="78"/>
      <c r="BC890" s="78"/>
      <c r="BD890" s="78"/>
      <c r="BE890" s="78"/>
      <c r="BF890" s="78"/>
      <c r="BG890" s="79"/>
      <c r="BH890" s="78"/>
      <c r="BI890" s="78"/>
      <c r="BJ890" s="78"/>
      <c r="BK890" s="78"/>
      <c r="BL890" s="78"/>
      <c r="BM890" s="78"/>
      <c r="BN890" s="79"/>
      <c r="BO890" s="78"/>
      <c r="BP890" s="78"/>
      <c r="BQ890" s="78"/>
      <c r="BR890" s="78"/>
      <c r="BS890" s="78"/>
      <c r="BT890" s="78"/>
      <c r="BU890"/>
      <c r="BV890" s="77"/>
      <c r="BW890" s="77"/>
      <c r="BX890" s="77"/>
      <c r="BY890" s="77"/>
      <c r="BZ890" s="77"/>
      <c r="CA890" s="77"/>
      <c r="CB890" s="77"/>
      <c r="CC890" s="77"/>
      <c r="CD890" s="77"/>
    </row>
    <row r="891" spans="1:82">
      <c r="A891" s="77" t="s">
        <v>2430</v>
      </c>
      <c r="B891" s="77">
        <v>715</v>
      </c>
      <c r="C891" s="77">
        <v>1</v>
      </c>
      <c r="D891" s="77">
        <v>43</v>
      </c>
      <c r="E891" s="77">
        <v>1990</v>
      </c>
      <c r="F891" s="77" t="s">
        <v>788</v>
      </c>
      <c r="G891" s="77" t="s">
        <v>1641</v>
      </c>
      <c r="H891" s="77" t="s">
        <v>1642</v>
      </c>
      <c r="I891" s="158"/>
      <c r="J891" s="78">
        <v>2816.1733670870899</v>
      </c>
      <c r="K891" s="78">
        <v>266.61312278662979</v>
      </c>
      <c r="L891" s="78">
        <v>518.99053838746647</v>
      </c>
      <c r="M891" s="78">
        <v>1346.722332233828</v>
      </c>
      <c r="N891" s="78">
        <v>1602.15815158448</v>
      </c>
      <c r="O891" s="78">
        <v>1271.928340379864</v>
      </c>
      <c r="P891" s="78">
        <v>1680.7922334122591</v>
      </c>
      <c r="Q891" s="78">
        <v>113.344240238213</v>
      </c>
      <c r="R891" s="78">
        <v>180.75072556182141</v>
      </c>
      <c r="S891" s="78">
        <v>104.83722</v>
      </c>
      <c r="T891" s="79"/>
      <c r="U891" s="78">
        <v>227113184</v>
      </c>
      <c r="V891" s="78">
        <v>78400</v>
      </c>
      <c r="W891" s="78">
        <v>6768</v>
      </c>
      <c r="X891" s="78">
        <v>528309</v>
      </c>
      <c r="Y891" s="78">
        <v>578862</v>
      </c>
      <c r="Z891" s="78">
        <v>523159</v>
      </c>
      <c r="AA891" s="78">
        <v>408115</v>
      </c>
      <c r="AB891" s="78">
        <v>1840326</v>
      </c>
      <c r="AC891" s="78">
        <v>31306351</v>
      </c>
      <c r="AD891" s="78">
        <v>104.83722</v>
      </c>
      <c r="AE891" s="79"/>
      <c r="AF891" s="78"/>
      <c r="AG891" s="78"/>
      <c r="AH891" s="78"/>
      <c r="AI891" s="78"/>
      <c r="AJ891" s="78"/>
      <c r="AK891" s="78"/>
      <c r="AL891" s="78"/>
      <c r="AM891" s="78"/>
      <c r="AN891" s="78"/>
      <c r="AO891" s="78"/>
      <c r="AP891" s="78"/>
      <c r="AQ891" s="79"/>
      <c r="AR891" s="78"/>
      <c r="AS891" s="78"/>
      <c r="AT891" s="78"/>
      <c r="AU891" s="78"/>
      <c r="AV891" s="78"/>
      <c r="AW891" s="78"/>
      <c r="AX891" s="78"/>
      <c r="AY891" s="79"/>
      <c r="AZ891" s="78"/>
      <c r="BA891" s="78"/>
      <c r="BB891" s="78"/>
      <c r="BC891" s="78"/>
      <c r="BD891" s="78"/>
      <c r="BE891" s="78"/>
      <c r="BF891" s="78"/>
      <c r="BG891" s="79"/>
      <c r="BH891" s="78" t="s">
        <v>789</v>
      </c>
      <c r="BI891" s="78" t="s">
        <v>789</v>
      </c>
      <c r="BJ891" s="78" t="s">
        <v>789</v>
      </c>
      <c r="BK891" s="78" t="s">
        <v>789</v>
      </c>
      <c r="BL891" s="78" t="s">
        <v>789</v>
      </c>
      <c r="BM891" s="78" t="s">
        <v>789</v>
      </c>
      <c r="BN891" s="79"/>
      <c r="BO891" s="78" t="s">
        <v>789</v>
      </c>
      <c r="BP891" s="78" t="s">
        <v>789</v>
      </c>
      <c r="BQ891" s="78" t="s">
        <v>789</v>
      </c>
      <c r="BR891" s="78" t="s">
        <v>789</v>
      </c>
      <c r="BS891" s="78" t="s">
        <v>789</v>
      </c>
      <c r="BT891" s="78" t="s">
        <v>789</v>
      </c>
      <c r="BU891"/>
      <c r="BV891" s="77"/>
      <c r="BW891" s="77"/>
      <c r="BX891" s="77"/>
      <c r="BY891" s="77"/>
      <c r="BZ891" s="77"/>
      <c r="CA891" s="77"/>
      <c r="CB891" s="77"/>
      <c r="CC891" s="77"/>
      <c r="CD891" s="77"/>
    </row>
    <row r="892" spans="1:82">
      <c r="A892" s="77" t="s">
        <v>2431</v>
      </c>
      <c r="B892" s="77">
        <v>716</v>
      </c>
      <c r="C892" s="77">
        <v>2</v>
      </c>
      <c r="D892" s="77">
        <v>43</v>
      </c>
      <c r="E892" s="77">
        <v>2005</v>
      </c>
      <c r="F892" s="77" t="s">
        <v>790</v>
      </c>
      <c r="G892" s="77" t="s">
        <v>1641</v>
      </c>
      <c r="H892" s="77" t="s">
        <v>1642</v>
      </c>
      <c r="I892" s="158"/>
      <c r="J892" s="78">
        <v>2842.8579627858489</v>
      </c>
      <c r="K892" s="78">
        <v>160.72965168434919</v>
      </c>
      <c r="L892" s="78">
        <v>429.4292277564125</v>
      </c>
      <c r="M892" s="78">
        <v>2195.4727337445229</v>
      </c>
      <c r="N892" s="78">
        <v>2141.1632689614089</v>
      </c>
      <c r="O892" s="78">
        <v>1943.0440283969281</v>
      </c>
      <c r="P892" s="78">
        <v>1755.9338670529289</v>
      </c>
      <c r="Q892" s="78">
        <v>109.493554148849</v>
      </c>
      <c r="R892" s="78">
        <v>163.0624221195466</v>
      </c>
      <c r="S892" s="78">
        <v>224.61068271675001</v>
      </c>
      <c r="T892" s="79"/>
      <c r="U892" s="78">
        <v>262041391</v>
      </c>
      <c r="V892" s="78">
        <v>64667</v>
      </c>
      <c r="W892" s="78">
        <v>5663</v>
      </c>
      <c r="X892" s="78">
        <v>486448</v>
      </c>
      <c r="Y892" s="78">
        <v>706000</v>
      </c>
      <c r="Z892" s="78">
        <v>924823</v>
      </c>
      <c r="AA892" s="78">
        <v>349185</v>
      </c>
      <c r="AB892" s="78">
        <v>1858522</v>
      </c>
      <c r="AC892" s="78">
        <v>28834213</v>
      </c>
      <c r="AD892" s="78">
        <v>224.61068271675001</v>
      </c>
      <c r="AE892" s="79"/>
      <c r="AF892" s="78"/>
      <c r="AG892" s="78"/>
      <c r="AH892" s="78"/>
      <c r="AI892" s="78"/>
      <c r="AJ892" s="78"/>
      <c r="AK892" s="78"/>
      <c r="AL892" s="78"/>
      <c r="AM892" s="78"/>
      <c r="AN892" s="78"/>
      <c r="AO892" s="78"/>
      <c r="AP892" s="78"/>
      <c r="AQ892" s="79"/>
      <c r="AR892" s="78"/>
      <c r="AS892" s="78"/>
      <c r="AT892" s="78"/>
      <c r="AU892" s="78"/>
      <c r="AV892" s="78"/>
      <c r="AW892" s="78"/>
      <c r="AX892" s="78"/>
      <c r="AY892" s="79"/>
      <c r="AZ892" s="78"/>
      <c r="BA892" s="78"/>
      <c r="BB892" s="78"/>
      <c r="BC892" s="78"/>
      <c r="BD892" s="78"/>
      <c r="BE892" s="78"/>
      <c r="BF892" s="78"/>
      <c r="BG892" s="79"/>
      <c r="BH892" s="78" t="s">
        <v>789</v>
      </c>
      <c r="BI892" s="78" t="s">
        <v>789</v>
      </c>
      <c r="BJ892" s="78" t="s">
        <v>789</v>
      </c>
      <c r="BK892" s="78" t="s">
        <v>789</v>
      </c>
      <c r="BL892" s="78" t="s">
        <v>789</v>
      </c>
      <c r="BM892" s="78" t="s">
        <v>789</v>
      </c>
      <c r="BN892" s="79"/>
      <c r="BO892" s="78" t="s">
        <v>789</v>
      </c>
      <c r="BP892" s="78" t="s">
        <v>789</v>
      </c>
      <c r="BQ892" s="78" t="s">
        <v>789</v>
      </c>
      <c r="BR892" s="78" t="s">
        <v>789</v>
      </c>
      <c r="BS892" s="78" t="s">
        <v>789</v>
      </c>
      <c r="BT892" s="78" t="s">
        <v>789</v>
      </c>
      <c r="BU892"/>
      <c r="BV892" s="77"/>
      <c r="BW892" s="77"/>
      <c r="BX892" s="77"/>
      <c r="BY892" s="77"/>
      <c r="BZ892" s="77"/>
      <c r="CA892" s="77"/>
      <c r="CB892" s="77"/>
      <c r="CC892" s="77"/>
      <c r="CD892" s="77"/>
    </row>
    <row r="893" spans="1:82">
      <c r="A893" s="77" t="s">
        <v>2432</v>
      </c>
      <c r="B893" s="77">
        <v>717</v>
      </c>
      <c r="C893" s="77">
        <v>3</v>
      </c>
      <c r="D893" s="77">
        <v>43</v>
      </c>
      <c r="E893" s="77">
        <v>2006</v>
      </c>
      <c r="F893" s="77" t="s">
        <v>791</v>
      </c>
      <c r="G893" s="77" t="s">
        <v>1641</v>
      </c>
      <c r="H893" s="77" t="s">
        <v>1642</v>
      </c>
      <c r="I893" s="158"/>
      <c r="J893" s="78" t="s">
        <v>789</v>
      </c>
      <c r="K893" s="78" t="s">
        <v>789</v>
      </c>
      <c r="L893" s="78" t="s">
        <v>789</v>
      </c>
      <c r="M893" s="78" t="s">
        <v>789</v>
      </c>
      <c r="N893" s="78" t="s">
        <v>789</v>
      </c>
      <c r="O893" s="78" t="s">
        <v>789</v>
      </c>
      <c r="P893" s="78" t="s">
        <v>789</v>
      </c>
      <c r="Q893" s="78" t="s">
        <v>789</v>
      </c>
      <c r="R893" s="78" t="s">
        <v>789</v>
      </c>
      <c r="S893" s="78" t="s">
        <v>789</v>
      </c>
      <c r="T893" s="79"/>
      <c r="U893" s="78" t="s">
        <v>789</v>
      </c>
      <c r="V893" s="78" t="s">
        <v>789</v>
      </c>
      <c r="W893" s="78" t="s">
        <v>789</v>
      </c>
      <c r="X893" s="78" t="s">
        <v>789</v>
      </c>
      <c r="Y893" s="78" t="s">
        <v>789</v>
      </c>
      <c r="Z893" s="78" t="s">
        <v>789</v>
      </c>
      <c r="AA893" s="78" t="s">
        <v>789</v>
      </c>
      <c r="AB893" s="78" t="s">
        <v>789</v>
      </c>
      <c r="AC893" s="78" t="s">
        <v>789</v>
      </c>
      <c r="AD893" s="78" t="s">
        <v>789</v>
      </c>
      <c r="AE893" s="79"/>
      <c r="AF893" s="78" t="s">
        <v>789</v>
      </c>
      <c r="AG893" s="78" t="s">
        <v>789</v>
      </c>
      <c r="AH893" s="78" t="s">
        <v>789</v>
      </c>
      <c r="AI893" s="78" t="s">
        <v>789</v>
      </c>
      <c r="AJ893" s="78" t="s">
        <v>789</v>
      </c>
      <c r="AK893" s="78" t="s">
        <v>789</v>
      </c>
      <c r="AL893" s="78" t="s">
        <v>789</v>
      </c>
      <c r="AM893" s="78" t="s">
        <v>789</v>
      </c>
      <c r="AN893" s="78" t="s">
        <v>789</v>
      </c>
      <c r="AO893" s="78" t="s">
        <v>789</v>
      </c>
      <c r="AP893" s="78"/>
      <c r="AQ893" s="79"/>
      <c r="AR893" s="78" t="s">
        <v>789</v>
      </c>
      <c r="AS893" s="78" t="s">
        <v>789</v>
      </c>
      <c r="AT893" s="78" t="s">
        <v>789</v>
      </c>
      <c r="AU893" s="78" t="s">
        <v>789</v>
      </c>
      <c r="AV893" s="78" t="s">
        <v>789</v>
      </c>
      <c r="AW893" s="78" t="s">
        <v>789</v>
      </c>
      <c r="AX893" s="78" t="s">
        <v>789</v>
      </c>
      <c r="AY893" s="79"/>
      <c r="AZ893" s="78" t="s">
        <v>789</v>
      </c>
      <c r="BA893" s="78" t="s">
        <v>789</v>
      </c>
      <c r="BB893" s="78" t="s">
        <v>789</v>
      </c>
      <c r="BC893" s="78" t="s">
        <v>789</v>
      </c>
      <c r="BD893" s="78" t="s">
        <v>789</v>
      </c>
      <c r="BE893" s="78" t="s">
        <v>789</v>
      </c>
      <c r="BF893" s="78" t="s">
        <v>789</v>
      </c>
      <c r="BG893" s="79"/>
      <c r="BH893" s="78" t="s">
        <v>789</v>
      </c>
      <c r="BI893" s="78" t="s">
        <v>789</v>
      </c>
      <c r="BJ893" s="78" t="s">
        <v>789</v>
      </c>
      <c r="BK893" s="78" t="s">
        <v>789</v>
      </c>
      <c r="BL893" s="78" t="s">
        <v>789</v>
      </c>
      <c r="BM893" s="78" t="s">
        <v>789</v>
      </c>
      <c r="BN893" s="79"/>
      <c r="BO893" s="78" t="s">
        <v>789</v>
      </c>
      <c r="BP893" s="78" t="s">
        <v>789</v>
      </c>
      <c r="BQ893" s="78" t="s">
        <v>789</v>
      </c>
      <c r="BR893" s="78" t="s">
        <v>789</v>
      </c>
      <c r="BS893" s="78" t="s">
        <v>789</v>
      </c>
      <c r="BT893" s="78" t="s">
        <v>789</v>
      </c>
      <c r="BU893"/>
      <c r="BV893" s="77"/>
      <c r="BW893" s="77"/>
      <c r="BX893" s="77"/>
      <c r="BY893" s="77"/>
      <c r="BZ893" s="77"/>
      <c r="CA893" s="77"/>
      <c r="CB893" s="77"/>
      <c r="CC893" s="77"/>
      <c r="CD893" s="77"/>
    </row>
    <row r="894" spans="1:82">
      <c r="A894" s="77" t="s">
        <v>2433</v>
      </c>
      <c r="B894" s="77">
        <v>718</v>
      </c>
      <c r="C894" s="77">
        <v>4</v>
      </c>
      <c r="D894" s="77">
        <v>43</v>
      </c>
      <c r="E894" s="77">
        <v>2007</v>
      </c>
      <c r="F894" s="77" t="s">
        <v>792</v>
      </c>
      <c r="G894" s="77" t="s">
        <v>1641</v>
      </c>
      <c r="H894" s="77" t="s">
        <v>1642</v>
      </c>
      <c r="I894" s="158"/>
      <c r="J894" s="78">
        <v>2818.3279759286602</v>
      </c>
      <c r="K894" s="78">
        <v>149.36895510484109</v>
      </c>
      <c r="L894" s="78">
        <v>469.43667037648368</v>
      </c>
      <c r="M894" s="78">
        <v>2280.224180126319</v>
      </c>
      <c r="N894" s="78">
        <v>2187.5102135317279</v>
      </c>
      <c r="O894" s="78">
        <v>1914.5668859505749</v>
      </c>
      <c r="P894" s="78">
        <v>1733.9278734014031</v>
      </c>
      <c r="Q894" s="78">
        <v>114.74354480874101</v>
      </c>
      <c r="R894" s="78">
        <v>137.8485817063665</v>
      </c>
      <c r="S894" s="78">
        <v>211.39091153193991</v>
      </c>
      <c r="T894" s="79"/>
      <c r="U894" s="78">
        <v>295521915</v>
      </c>
      <c r="V894" s="78">
        <v>61272</v>
      </c>
      <c r="W894" s="78">
        <v>6048</v>
      </c>
      <c r="X894" s="78">
        <v>582089</v>
      </c>
      <c r="Y894" s="78">
        <v>718259</v>
      </c>
      <c r="Z894" s="78">
        <v>947311</v>
      </c>
      <c r="AA894" s="78">
        <v>339553</v>
      </c>
      <c r="AB894" s="78">
        <v>1844644</v>
      </c>
      <c r="AC894" s="78">
        <v>25075068</v>
      </c>
      <c r="AD894" s="78">
        <v>211.39091153193999</v>
      </c>
      <c r="AE894" s="79"/>
      <c r="AF894" s="78"/>
      <c r="AG894" s="78"/>
      <c r="AH894" s="78"/>
      <c r="AI894" s="78"/>
      <c r="AJ894" s="78"/>
      <c r="AK894" s="78"/>
      <c r="AL894" s="78"/>
      <c r="AM894" s="78"/>
      <c r="AN894" s="78"/>
      <c r="AO894" s="78"/>
      <c r="AP894" s="78"/>
      <c r="AQ894" s="79"/>
      <c r="AR894" s="78"/>
      <c r="AS894" s="78"/>
      <c r="AT894" s="78"/>
      <c r="AU894" s="78"/>
      <c r="AV894" s="78"/>
      <c r="AW894" s="78"/>
      <c r="AX894" s="78"/>
      <c r="AY894" s="79"/>
      <c r="AZ894" s="78"/>
      <c r="BA894" s="78"/>
      <c r="BB894" s="78"/>
      <c r="BC894" s="78"/>
      <c r="BD894" s="78"/>
      <c r="BE894" s="78"/>
      <c r="BF894" s="78"/>
      <c r="BG894" s="79"/>
      <c r="BH894" s="78" t="s">
        <v>789</v>
      </c>
      <c r="BI894" s="78" t="s">
        <v>789</v>
      </c>
      <c r="BJ894" s="78" t="s">
        <v>789</v>
      </c>
      <c r="BK894" s="78" t="s">
        <v>789</v>
      </c>
      <c r="BL894" s="78" t="s">
        <v>789</v>
      </c>
      <c r="BM894" s="78" t="s">
        <v>789</v>
      </c>
      <c r="BN894" s="79"/>
      <c r="BO894" s="78" t="s">
        <v>789</v>
      </c>
      <c r="BP894" s="78" t="s">
        <v>789</v>
      </c>
      <c r="BQ894" s="78" t="s">
        <v>789</v>
      </c>
      <c r="BR894" s="78" t="s">
        <v>789</v>
      </c>
      <c r="BS894" s="78" t="s">
        <v>789</v>
      </c>
      <c r="BT894" s="78" t="s">
        <v>789</v>
      </c>
      <c r="BU894"/>
      <c r="BV894" s="77"/>
      <c r="BW894" s="77"/>
      <c r="BX894" s="77"/>
      <c r="BY894" s="77"/>
      <c r="BZ894" s="77"/>
      <c r="CA894" s="77"/>
      <c r="CB894" s="77"/>
      <c r="CC894" s="77"/>
      <c r="CD894" s="77"/>
    </row>
    <row r="895" spans="1:82">
      <c r="A895" s="77" t="s">
        <v>2434</v>
      </c>
      <c r="B895" s="77">
        <v>719</v>
      </c>
      <c r="C895" s="77">
        <v>5</v>
      </c>
      <c r="D895" s="77">
        <v>43</v>
      </c>
      <c r="E895" s="77">
        <v>2008</v>
      </c>
      <c r="F895" s="77" t="s">
        <v>793</v>
      </c>
      <c r="G895" s="77" t="s">
        <v>1641</v>
      </c>
      <c r="H895" s="77" t="s">
        <v>1642</v>
      </c>
      <c r="I895" s="158"/>
      <c r="J895" s="78">
        <v>2622.0935553925392</v>
      </c>
      <c r="K895" s="78">
        <v>110.6283486898638</v>
      </c>
      <c r="L895" s="78">
        <v>420.67076481579392</v>
      </c>
      <c r="M895" s="78">
        <v>2375.0724962181189</v>
      </c>
      <c r="N895" s="78">
        <v>1967.450914638242</v>
      </c>
      <c r="O895" s="78">
        <v>1863.0984382760771</v>
      </c>
      <c r="P895" s="78">
        <v>1698.6188503941421</v>
      </c>
      <c r="Q895" s="78">
        <v>112.560311384052</v>
      </c>
      <c r="R895" s="78">
        <v>145.65768190677821</v>
      </c>
      <c r="S895" s="78">
        <v>202.46369988484</v>
      </c>
      <c r="T895" s="79"/>
      <c r="U895" s="78">
        <v>283523128</v>
      </c>
      <c r="V895" s="78">
        <v>61272</v>
      </c>
      <c r="W895" s="78">
        <v>6048</v>
      </c>
      <c r="X895" s="78">
        <v>582089</v>
      </c>
      <c r="Y895" s="78">
        <v>724636</v>
      </c>
      <c r="Z895" s="78">
        <v>954200</v>
      </c>
      <c r="AA895" s="78">
        <v>333018</v>
      </c>
      <c r="AB895" s="78">
        <v>1839309</v>
      </c>
      <c r="AC895" s="78">
        <v>27512732</v>
      </c>
      <c r="AD895" s="78">
        <v>202.46369988484</v>
      </c>
      <c r="AE895" s="79"/>
      <c r="AF895" s="78"/>
      <c r="AG895" s="78"/>
      <c r="AH895" s="78"/>
      <c r="AI895" s="78"/>
      <c r="AJ895" s="78"/>
      <c r="AK895" s="78"/>
      <c r="AL895" s="78"/>
      <c r="AM895" s="78"/>
      <c r="AN895" s="78"/>
      <c r="AO895" s="78"/>
      <c r="AP895" s="78"/>
      <c r="AQ895" s="79"/>
      <c r="AR895" s="78"/>
      <c r="AS895" s="78"/>
      <c r="AT895" s="78"/>
      <c r="AU895" s="78"/>
      <c r="AV895" s="78"/>
      <c r="AW895" s="78"/>
      <c r="AX895" s="78"/>
      <c r="AY895" s="79"/>
      <c r="AZ895" s="78"/>
      <c r="BA895" s="78"/>
      <c r="BB895" s="78"/>
      <c r="BC895" s="78"/>
      <c r="BD895" s="78"/>
      <c r="BE895" s="78"/>
      <c r="BF895" s="78"/>
      <c r="BG895" s="79"/>
      <c r="BH895" s="78" t="s">
        <v>789</v>
      </c>
      <c r="BI895" s="78" t="s">
        <v>789</v>
      </c>
      <c r="BJ895" s="78" t="s">
        <v>789</v>
      </c>
      <c r="BK895" s="78" t="s">
        <v>789</v>
      </c>
      <c r="BL895" s="78" t="s">
        <v>789</v>
      </c>
      <c r="BM895" s="78" t="s">
        <v>789</v>
      </c>
      <c r="BN895" s="79"/>
      <c r="BO895" s="78" t="s">
        <v>789</v>
      </c>
      <c r="BP895" s="78" t="s">
        <v>789</v>
      </c>
      <c r="BQ895" s="78" t="s">
        <v>789</v>
      </c>
      <c r="BR895" s="78" t="s">
        <v>789</v>
      </c>
      <c r="BS895" s="78" t="s">
        <v>789</v>
      </c>
      <c r="BT895" s="78" t="s">
        <v>789</v>
      </c>
      <c r="BU895"/>
      <c r="BV895" s="77"/>
      <c r="BW895" s="77"/>
      <c r="BX895" s="77"/>
      <c r="BY895" s="77"/>
      <c r="BZ895" s="77"/>
      <c r="CA895" s="77"/>
      <c r="CB895" s="77"/>
      <c r="CC895" s="77"/>
      <c r="CD895" s="77"/>
    </row>
    <row r="896" spans="1:82">
      <c r="A896" s="77" t="s">
        <v>2435</v>
      </c>
      <c r="B896" s="77">
        <v>720</v>
      </c>
      <c r="C896" s="77">
        <v>6</v>
      </c>
      <c r="D896" s="77">
        <v>43</v>
      </c>
      <c r="E896" s="77">
        <v>2009</v>
      </c>
      <c r="F896" s="77" t="s">
        <v>177</v>
      </c>
      <c r="G896" s="77" t="s">
        <v>1641</v>
      </c>
      <c r="H896" s="77" t="s">
        <v>1642</v>
      </c>
      <c r="I896" s="158"/>
      <c r="J896" s="78">
        <v>2375.1744860939812</v>
      </c>
      <c r="K896" s="78">
        <v>112.949435179169</v>
      </c>
      <c r="L896" s="78">
        <v>481.20035110067641</v>
      </c>
      <c r="M896" s="78">
        <v>2368.3977300158849</v>
      </c>
      <c r="N896" s="78">
        <v>1907.1171862658191</v>
      </c>
      <c r="O896" s="78">
        <v>1908.034417407792</v>
      </c>
      <c r="P896" s="78">
        <v>1620.179008841234</v>
      </c>
      <c r="Q896" s="78">
        <v>106.903188967913</v>
      </c>
      <c r="R896" s="78">
        <v>130.7231696995874</v>
      </c>
      <c r="S896" s="78">
        <v>183.8221259712019</v>
      </c>
      <c r="T896" s="79"/>
      <c r="U896" s="78">
        <v>232101097</v>
      </c>
      <c r="V896" s="78">
        <v>59625</v>
      </c>
      <c r="W896" s="78">
        <v>9948</v>
      </c>
      <c r="X896" s="78">
        <v>619287</v>
      </c>
      <c r="Y896" s="78">
        <v>729603</v>
      </c>
      <c r="Z896" s="78">
        <v>964558</v>
      </c>
      <c r="AA896" s="78">
        <v>326093</v>
      </c>
      <c r="AB896" s="78">
        <v>1833757</v>
      </c>
      <c r="AC896" s="78">
        <v>24088838</v>
      </c>
      <c r="AD896" s="78">
        <v>183.8221259712019</v>
      </c>
      <c r="AE896" s="79"/>
      <c r="AF896" s="78"/>
      <c r="AG896" s="78"/>
      <c r="AH896" s="78"/>
      <c r="AI896" s="78"/>
      <c r="AJ896" s="78"/>
      <c r="AK896" s="78"/>
      <c r="AL896" s="78"/>
      <c r="AM896" s="78"/>
      <c r="AN896" s="78"/>
      <c r="AO896" s="78"/>
      <c r="AP896" s="78"/>
      <c r="AQ896" s="79"/>
      <c r="AR896" s="78"/>
      <c r="AS896" s="78"/>
      <c r="AT896" s="78"/>
      <c r="AU896" s="78"/>
      <c r="AV896" s="78"/>
      <c r="AW896" s="78"/>
      <c r="AX896" s="78"/>
      <c r="AY896" s="79"/>
      <c r="AZ896" s="78"/>
      <c r="BA896" s="78"/>
      <c r="BB896" s="78"/>
      <c r="BC896" s="78"/>
      <c r="BD896" s="78"/>
      <c r="BE896" s="78"/>
      <c r="BF896" s="78"/>
      <c r="BG896" s="79"/>
      <c r="BH896" s="78">
        <v>5.8879999999999999</v>
      </c>
      <c r="BI896" s="78">
        <v>0</v>
      </c>
      <c r="BJ896" s="78">
        <v>2426.3719999999998</v>
      </c>
      <c r="BK896" s="78">
        <v>426.54599999999999</v>
      </c>
      <c r="BL896" s="78">
        <v>244.08499999999998</v>
      </c>
      <c r="BM896" s="78">
        <v>0</v>
      </c>
      <c r="BN896" s="79"/>
      <c r="BO896" s="78">
        <v>1</v>
      </c>
      <c r="BP896" s="78">
        <v>0</v>
      </c>
      <c r="BQ896" s="78">
        <v>105</v>
      </c>
      <c r="BR896" s="78">
        <v>3</v>
      </c>
      <c r="BS896" s="78">
        <v>51</v>
      </c>
      <c r="BT896" s="78">
        <v>0</v>
      </c>
      <c r="BU896"/>
      <c r="BV896" s="77">
        <v>2838.625</v>
      </c>
      <c r="BW896" s="77">
        <v>8.2439999999999998</v>
      </c>
      <c r="BX896" s="77">
        <v>27.870999999999999</v>
      </c>
      <c r="BY896" s="77">
        <v>6.9349999999999996</v>
      </c>
      <c r="BZ896" s="77">
        <v>19.236000000000001</v>
      </c>
      <c r="CA896" s="77">
        <v>0</v>
      </c>
      <c r="CB896" s="77">
        <v>130.02000000000001</v>
      </c>
      <c r="CC896" s="77">
        <v>71.959999999999994</v>
      </c>
      <c r="CD896" s="77">
        <v>0</v>
      </c>
    </row>
    <row r="897" spans="1:82">
      <c r="A897" s="77" t="s">
        <v>2436</v>
      </c>
      <c r="B897" s="77">
        <v>721</v>
      </c>
      <c r="C897" s="77">
        <v>7</v>
      </c>
      <c r="D897" s="77">
        <v>43</v>
      </c>
      <c r="E897" s="77">
        <v>2010</v>
      </c>
      <c r="F897" s="77" t="s">
        <v>178</v>
      </c>
      <c r="G897" s="77" t="s">
        <v>1641</v>
      </c>
      <c r="H897" s="77" t="s">
        <v>1642</v>
      </c>
      <c r="I897" s="158"/>
      <c r="J897" s="78">
        <v>2596.573109507051</v>
      </c>
      <c r="K897" s="78">
        <v>121.69214376606151</v>
      </c>
      <c r="L897" s="78">
        <v>463.37974566751041</v>
      </c>
      <c r="M897" s="78">
        <v>2501.8149722547919</v>
      </c>
      <c r="N897" s="78">
        <v>2329.1208818779178</v>
      </c>
      <c r="O897" s="78">
        <v>1916.51860171879</v>
      </c>
      <c r="P897" s="78">
        <v>1631.566635715267</v>
      </c>
      <c r="Q897" s="78">
        <v>111.242285368579</v>
      </c>
      <c r="R897" s="78">
        <v>134.04314397470691</v>
      </c>
      <c r="S897" s="78">
        <v>174.84852238612001</v>
      </c>
      <c r="T897" s="79"/>
      <c r="U897" s="78">
        <v>252060533</v>
      </c>
      <c r="V897" s="78">
        <v>59625</v>
      </c>
      <c r="W897" s="78">
        <v>9948</v>
      </c>
      <c r="X897" s="78">
        <v>619287</v>
      </c>
      <c r="Y897" s="78">
        <v>735976</v>
      </c>
      <c r="Z897" s="78">
        <v>973349</v>
      </c>
      <c r="AA897" s="78">
        <v>320184</v>
      </c>
      <c r="AB897" s="78">
        <v>1828471</v>
      </c>
      <c r="AC897" s="78">
        <v>23407762</v>
      </c>
      <c r="AD897" s="78">
        <v>174.84852238612001</v>
      </c>
      <c r="AE897" s="79"/>
      <c r="AF897" s="78"/>
      <c r="AG897" s="78"/>
      <c r="AH897" s="78"/>
      <c r="AI897" s="78"/>
      <c r="AJ897" s="78"/>
      <c r="AK897" s="78"/>
      <c r="AL897" s="78"/>
      <c r="AM897" s="78"/>
      <c r="AN897" s="78"/>
      <c r="AO897" s="78"/>
      <c r="AP897" s="78"/>
      <c r="AQ897" s="79"/>
      <c r="AR897" s="78"/>
      <c r="AS897" s="78"/>
      <c r="AT897" s="78"/>
      <c r="AU897" s="78"/>
      <c r="AV897" s="78"/>
      <c r="AW897" s="78"/>
      <c r="AX897" s="78"/>
      <c r="AY897" s="79"/>
      <c r="AZ897" s="78"/>
      <c r="BA897" s="78"/>
      <c r="BB897" s="78"/>
      <c r="BC897" s="78"/>
      <c r="BD897" s="78"/>
      <c r="BE897" s="78"/>
      <c r="BF897" s="78"/>
      <c r="BG897" s="79"/>
      <c r="BH897" s="78">
        <v>7.6870000000000003</v>
      </c>
      <c r="BI897" s="78">
        <v>0</v>
      </c>
      <c r="BJ897" s="78">
        <v>2475.2939999999999</v>
      </c>
      <c r="BK897" s="78">
        <v>459.56900000000002</v>
      </c>
      <c r="BL897" s="78">
        <v>367.983</v>
      </c>
      <c r="BM897" s="78">
        <v>0</v>
      </c>
      <c r="BN897" s="79"/>
      <c r="BO897" s="78">
        <v>1</v>
      </c>
      <c r="BP897" s="78">
        <v>0</v>
      </c>
      <c r="BQ897" s="78">
        <v>108</v>
      </c>
      <c r="BR897" s="78">
        <v>3</v>
      </c>
      <c r="BS897" s="78">
        <v>53</v>
      </c>
      <c r="BT897" s="78">
        <v>0</v>
      </c>
      <c r="BU897"/>
      <c r="BV897" s="77">
        <v>2977.2550000000001</v>
      </c>
      <c r="BW897" s="77">
        <v>0.115</v>
      </c>
      <c r="BX897" s="77">
        <v>142.482</v>
      </c>
      <c r="BY897" s="77">
        <v>8.8070000000000004</v>
      </c>
      <c r="BZ897" s="77">
        <v>20.021000000000001</v>
      </c>
      <c r="CA897" s="77">
        <v>3.472</v>
      </c>
      <c r="CB897" s="77">
        <v>83.619</v>
      </c>
      <c r="CC897" s="77">
        <v>74.762</v>
      </c>
      <c r="CD897" s="77">
        <v>0</v>
      </c>
    </row>
    <row r="898" spans="1:82">
      <c r="A898" s="77" t="s">
        <v>2437</v>
      </c>
      <c r="B898" s="77">
        <v>722</v>
      </c>
      <c r="C898" s="77">
        <v>8</v>
      </c>
      <c r="D898" s="77">
        <v>43</v>
      </c>
      <c r="E898" s="77">
        <v>2011</v>
      </c>
      <c r="F898" s="77" t="s">
        <v>179</v>
      </c>
      <c r="G898" s="77" t="s">
        <v>1641</v>
      </c>
      <c r="H898" s="77" t="s">
        <v>1642</v>
      </c>
      <c r="I898" s="158"/>
      <c r="J898" s="78">
        <v>3054.9782141898449</v>
      </c>
      <c r="K898" s="78">
        <v>160.779644323334</v>
      </c>
      <c r="L898" s="78">
        <v>410.38947991143158</v>
      </c>
      <c r="M898" s="78">
        <v>2873.078123358368</v>
      </c>
      <c r="N898" s="78">
        <v>2894.716817961521</v>
      </c>
      <c r="O898" s="78">
        <v>1902.9535411018758</v>
      </c>
      <c r="P898" s="78">
        <v>1563.8858412898846</v>
      </c>
      <c r="Q898" s="78">
        <v>127.885798767078</v>
      </c>
      <c r="R898" s="78">
        <v>133.29897939086911</v>
      </c>
      <c r="S898" s="78">
        <v>177.9326521598347</v>
      </c>
      <c r="T898" s="79"/>
      <c r="U898" s="78">
        <v>255814008</v>
      </c>
      <c r="V898" s="78">
        <v>59625</v>
      </c>
      <c r="W898" s="78">
        <v>9948</v>
      </c>
      <c r="X898" s="78">
        <v>619287</v>
      </c>
      <c r="Y898" s="78">
        <v>744226</v>
      </c>
      <c r="Z898" s="78">
        <v>987456</v>
      </c>
      <c r="AA898" s="78">
        <v>316035</v>
      </c>
      <c r="AB898" s="78">
        <v>1822331</v>
      </c>
      <c r="AC898" s="78">
        <v>23239311</v>
      </c>
      <c r="AD898" s="78">
        <v>177.9326521598347</v>
      </c>
      <c r="AE898" s="79"/>
      <c r="AF898" s="78"/>
      <c r="AG898" s="78"/>
      <c r="AH898" s="78"/>
      <c r="AI898" s="78"/>
      <c r="AJ898" s="78"/>
      <c r="AK898" s="78"/>
      <c r="AL898" s="78"/>
      <c r="AM898" s="78"/>
      <c r="AN898" s="78"/>
      <c r="AO898" s="78"/>
      <c r="AP898" s="78"/>
      <c r="AQ898" s="79"/>
      <c r="AR898" s="78"/>
      <c r="AS898" s="78"/>
      <c r="AT898" s="78"/>
      <c r="AU898" s="78"/>
      <c r="AV898" s="78"/>
      <c r="AW898" s="78"/>
      <c r="AX898" s="78"/>
      <c r="AY898" s="79"/>
      <c r="AZ898" s="78"/>
      <c r="BA898" s="78"/>
      <c r="BB898" s="78"/>
      <c r="BC898" s="78"/>
      <c r="BD898" s="78"/>
      <c r="BE898" s="78"/>
      <c r="BF898" s="78"/>
      <c r="BG898" s="79"/>
      <c r="BH898" s="78">
        <v>0</v>
      </c>
      <c r="BI898" s="78">
        <v>0</v>
      </c>
      <c r="BJ898" s="78">
        <v>2522.6080000000002</v>
      </c>
      <c r="BK898" s="78">
        <v>449.38</v>
      </c>
      <c r="BL898" s="78">
        <v>382.94497000000001</v>
      </c>
      <c r="BM898" s="78">
        <v>0</v>
      </c>
      <c r="BN898" s="79"/>
      <c r="BO898" s="78">
        <v>0</v>
      </c>
      <c r="BP898" s="78">
        <v>0</v>
      </c>
      <c r="BQ898" s="78">
        <v>109</v>
      </c>
      <c r="BR898" s="78">
        <v>2</v>
      </c>
      <c r="BS898" s="78">
        <v>57</v>
      </c>
      <c r="BT898" s="78">
        <v>0</v>
      </c>
      <c r="BU898"/>
      <c r="BV898" s="77">
        <v>3014.96497</v>
      </c>
      <c r="BW898" s="77">
        <v>9.2059999999999995</v>
      </c>
      <c r="BX898" s="77">
        <v>164.52600000000001</v>
      </c>
      <c r="BY898" s="77">
        <v>1.1859999999999999</v>
      </c>
      <c r="BZ898" s="77">
        <v>20.306000000000001</v>
      </c>
      <c r="CA898" s="77">
        <v>3.9830000000000001</v>
      </c>
      <c r="CB898" s="77">
        <v>84.69</v>
      </c>
      <c r="CC898" s="77">
        <v>56.070999999999998</v>
      </c>
      <c r="CD898" s="77">
        <v>0</v>
      </c>
    </row>
    <row r="899" spans="1:82">
      <c r="A899" s="77" t="s">
        <v>2438</v>
      </c>
      <c r="B899" s="77">
        <v>723</v>
      </c>
      <c r="C899" s="77">
        <v>9</v>
      </c>
      <c r="D899" s="77">
        <v>43</v>
      </c>
      <c r="E899" s="77">
        <v>2012</v>
      </c>
      <c r="F899" s="77" t="s">
        <v>180</v>
      </c>
      <c r="G899" s="77" t="s">
        <v>1641</v>
      </c>
      <c r="H899" s="77" t="s">
        <v>1642</v>
      </c>
      <c r="I899" s="158"/>
      <c r="J899" s="78">
        <v>3321.143963756213</v>
      </c>
      <c r="K899" s="78">
        <v>155.4427523103007</v>
      </c>
      <c r="L899" s="78">
        <v>406.37988109811448</v>
      </c>
      <c r="M899" s="78">
        <v>3239.0279702733092</v>
      </c>
      <c r="N899" s="78">
        <v>3129.5872908334909</v>
      </c>
      <c r="O899" s="78">
        <v>1918.7098824994041</v>
      </c>
      <c r="P899" s="78">
        <v>1550.0255297789718</v>
      </c>
      <c r="Q899" s="78">
        <v>139.17636866675099</v>
      </c>
      <c r="R899" s="78">
        <v>129.25169402155299</v>
      </c>
      <c r="S899" s="78">
        <v>159.61546887013</v>
      </c>
      <c r="T899" s="79"/>
      <c r="U899" s="78">
        <v>248993582</v>
      </c>
      <c r="V899" s="78">
        <v>59625</v>
      </c>
      <c r="W899" s="78">
        <v>9948</v>
      </c>
      <c r="X899" s="78">
        <v>619287</v>
      </c>
      <c r="Y899" s="78">
        <v>751689</v>
      </c>
      <c r="Z899" s="78">
        <v>1003529</v>
      </c>
      <c r="AA899" s="78">
        <v>311462</v>
      </c>
      <c r="AB899" s="78">
        <v>1825361</v>
      </c>
      <c r="AC899" s="78">
        <v>21950067</v>
      </c>
      <c r="AD899" s="78">
        <v>159.61546887013</v>
      </c>
      <c r="AE899" s="79"/>
      <c r="AF899" s="78"/>
      <c r="AG899" s="78"/>
      <c r="AH899" s="78"/>
      <c r="AI899" s="78"/>
      <c r="AJ899" s="78"/>
      <c r="AK899" s="78"/>
      <c r="AL899" s="78"/>
      <c r="AM899" s="78"/>
      <c r="AN899" s="78"/>
      <c r="AO899" s="78"/>
      <c r="AP899" s="78"/>
      <c r="AQ899" s="79"/>
      <c r="AR899" s="78"/>
      <c r="AS899" s="78"/>
      <c r="AT899" s="78"/>
      <c r="AU899" s="78"/>
      <c r="AV899" s="78"/>
      <c r="AW899" s="78"/>
      <c r="AX899" s="78"/>
      <c r="AY899" s="79"/>
      <c r="AZ899" s="78"/>
      <c r="BA899" s="78"/>
      <c r="BB899" s="78"/>
      <c r="BC899" s="78"/>
      <c r="BD899" s="78"/>
      <c r="BE899" s="78"/>
      <c r="BF899" s="78"/>
      <c r="BG899" s="79"/>
      <c r="BH899" s="78">
        <v>0</v>
      </c>
      <c r="BI899" s="78">
        <v>0</v>
      </c>
      <c r="BJ899" s="78">
        <v>2809.701</v>
      </c>
      <c r="BK899" s="78">
        <v>434.36900000000003</v>
      </c>
      <c r="BL899" s="78">
        <v>416.25499999999994</v>
      </c>
      <c r="BM899" s="78">
        <v>0</v>
      </c>
      <c r="BN899" s="79"/>
      <c r="BO899" s="78">
        <v>0</v>
      </c>
      <c r="BP899" s="78">
        <v>0</v>
      </c>
      <c r="BQ899" s="78">
        <v>117</v>
      </c>
      <c r="BR899" s="78">
        <v>3</v>
      </c>
      <c r="BS899" s="78">
        <v>58</v>
      </c>
      <c r="BT899" s="78">
        <v>0</v>
      </c>
      <c r="BU899"/>
      <c r="BV899" s="77">
        <v>3380.2579999999998</v>
      </c>
      <c r="BW899" s="77">
        <v>11.798</v>
      </c>
      <c r="BX899" s="77">
        <v>156.155</v>
      </c>
      <c r="BY899" s="77">
        <v>0</v>
      </c>
      <c r="BZ899" s="77">
        <v>0</v>
      </c>
      <c r="CA899" s="77">
        <v>0</v>
      </c>
      <c r="CB899" s="77">
        <v>68.933000000000007</v>
      </c>
      <c r="CC899" s="77">
        <v>43.180999999999997</v>
      </c>
      <c r="CD899" s="77">
        <v>0</v>
      </c>
    </row>
    <row r="900" spans="1:82">
      <c r="A900" s="77" t="s">
        <v>2439</v>
      </c>
      <c r="B900" s="77">
        <v>724</v>
      </c>
      <c r="C900" s="77">
        <v>10</v>
      </c>
      <c r="D900" s="77">
        <v>43</v>
      </c>
      <c r="E900" s="77">
        <v>2013</v>
      </c>
      <c r="F900" s="77" t="s">
        <v>181</v>
      </c>
      <c r="G900" s="1029" t="s">
        <v>1641</v>
      </c>
      <c r="H900" s="77" t="s">
        <v>1642</v>
      </c>
      <c r="I900" s="158"/>
      <c r="J900" s="78">
        <v>3381.3384961960469</v>
      </c>
      <c r="K900" s="78">
        <v>134.05799793951269</v>
      </c>
      <c r="L900" s="78">
        <v>382.62045347206077</v>
      </c>
      <c r="M900" s="78">
        <v>3177.1090363456692</v>
      </c>
      <c r="N900" s="78">
        <v>3453.2134861187978</v>
      </c>
      <c r="O900" s="78">
        <v>1864.6888688219065</v>
      </c>
      <c r="P900" s="78">
        <v>1541.8140785093049</v>
      </c>
      <c r="Q900" s="78">
        <v>141.22574663849801</v>
      </c>
      <c r="R900" s="78">
        <v>132.41619932892101</v>
      </c>
      <c r="S900" s="78">
        <v>174.19489703942199</v>
      </c>
      <c r="T900" s="79"/>
      <c r="U900" s="78">
        <v>238472307</v>
      </c>
      <c r="V900" s="78">
        <v>59625</v>
      </c>
      <c r="W900" s="78">
        <v>9948</v>
      </c>
      <c r="X900" s="78">
        <v>619287</v>
      </c>
      <c r="Y900" s="78">
        <v>757073</v>
      </c>
      <c r="Z900" s="78">
        <v>1018819</v>
      </c>
      <c r="AA900" s="78">
        <v>308649</v>
      </c>
      <c r="AB900" s="78">
        <v>1825686</v>
      </c>
      <c r="AC900" s="78">
        <v>21950873</v>
      </c>
      <c r="AD900" s="78">
        <v>174.19489703942199</v>
      </c>
      <c r="AE900" s="79"/>
      <c r="AF900" s="78"/>
      <c r="AG900" s="78"/>
      <c r="AH900" s="78"/>
      <c r="AI900" s="78"/>
      <c r="AJ900" s="78"/>
      <c r="AK900" s="78"/>
      <c r="AL900" s="78"/>
      <c r="AM900" s="78"/>
      <c r="AN900" s="78"/>
      <c r="AO900" s="78"/>
      <c r="AP900" s="78"/>
      <c r="AQ900" s="79"/>
      <c r="AR900" s="78"/>
      <c r="AS900" s="78"/>
      <c r="AT900" s="78"/>
      <c r="AU900" s="78"/>
      <c r="AV900" s="78"/>
      <c r="AW900" s="78"/>
      <c r="AX900" s="78"/>
      <c r="AY900" s="79"/>
      <c r="AZ900" s="78"/>
      <c r="BA900" s="78"/>
      <c r="BB900" s="78"/>
      <c r="BC900" s="78"/>
      <c r="BD900" s="78"/>
      <c r="BE900" s="78"/>
      <c r="BF900" s="78"/>
      <c r="BG900" s="79"/>
      <c r="BH900" s="78">
        <v>0</v>
      </c>
      <c r="BI900" s="78">
        <v>0</v>
      </c>
      <c r="BJ900" s="78">
        <v>3048.0650000000001</v>
      </c>
      <c r="BK900" s="78">
        <v>475.25400000000002</v>
      </c>
      <c r="BL900" s="78">
        <v>408.51799999999997</v>
      </c>
      <c r="BM900" s="78">
        <v>0</v>
      </c>
      <c r="BN900" s="79"/>
      <c r="BO900" s="78">
        <v>0</v>
      </c>
      <c r="BP900" s="78">
        <v>0</v>
      </c>
      <c r="BQ900" s="78">
        <v>113</v>
      </c>
      <c r="BR900" s="78">
        <v>2</v>
      </c>
      <c r="BS900" s="78">
        <v>54</v>
      </c>
      <c r="BT900" s="78">
        <v>0</v>
      </c>
      <c r="BU900"/>
      <c r="BV900" s="77">
        <v>3657.085</v>
      </c>
      <c r="BW900" s="77">
        <v>10.776</v>
      </c>
      <c r="BX900" s="77">
        <v>122.551</v>
      </c>
      <c r="BY900" s="77">
        <v>0</v>
      </c>
      <c r="BZ900" s="77">
        <v>17.219000000000001</v>
      </c>
      <c r="CA900" s="77">
        <v>3.3540000000000001</v>
      </c>
      <c r="CB900" s="77">
        <v>82.807000000000002</v>
      </c>
      <c r="CC900" s="77">
        <v>38.045000000000002</v>
      </c>
      <c r="CD900" s="77">
        <v>0</v>
      </c>
    </row>
    <row r="901" spans="1:82">
      <c r="A901" s="77" t="s">
        <v>2440</v>
      </c>
      <c r="B901" s="77">
        <v>725</v>
      </c>
      <c r="C901" s="77">
        <v>11</v>
      </c>
      <c r="D901" s="77">
        <v>43</v>
      </c>
      <c r="E901" s="77">
        <v>2014</v>
      </c>
      <c r="F901" s="77" t="s">
        <v>182</v>
      </c>
      <c r="G901" s="1029" t="s">
        <v>1641</v>
      </c>
      <c r="H901" s="77" t="s">
        <v>1642</v>
      </c>
      <c r="I901" s="158"/>
      <c r="J901" s="78">
        <v>3211.2928748047789</v>
      </c>
      <c r="K901" s="78">
        <v>131.40306609792029</v>
      </c>
      <c r="L901" s="78">
        <v>413.07222001127832</v>
      </c>
      <c r="M901" s="78">
        <v>3208.7402998153152</v>
      </c>
      <c r="N901" s="78">
        <v>2734.8332314548702</v>
      </c>
      <c r="O901" s="78">
        <v>1790.2204946886748</v>
      </c>
      <c r="P901" s="78">
        <v>1536.250518835124</v>
      </c>
      <c r="Q901" s="78">
        <v>134.95056125821699</v>
      </c>
      <c r="R901" s="78">
        <v>129.24555722026119</v>
      </c>
      <c r="S901" s="78">
        <v>181.5035387174278</v>
      </c>
      <c r="T901" s="79"/>
      <c r="U901" s="78">
        <v>247370084</v>
      </c>
      <c r="V901" s="78">
        <v>52731</v>
      </c>
      <c r="W901" s="78">
        <v>9422</v>
      </c>
      <c r="X901" s="78">
        <v>621497</v>
      </c>
      <c r="Y901" s="78">
        <v>761778</v>
      </c>
      <c r="Z901" s="78">
        <v>1030190</v>
      </c>
      <c r="AA901" s="78">
        <v>305945</v>
      </c>
      <c r="AB901" s="78">
        <v>1818314</v>
      </c>
      <c r="AC901" s="78">
        <v>21492639</v>
      </c>
      <c r="AD901" s="78">
        <v>181.5035387174278</v>
      </c>
      <c r="AE901" s="79"/>
      <c r="AF901" s="78"/>
      <c r="AG901" s="78"/>
      <c r="AH901" s="78"/>
      <c r="AI901" s="78"/>
      <c r="AJ901" s="78"/>
      <c r="AK901" s="78"/>
      <c r="AL901" s="78"/>
      <c r="AM901" s="78"/>
      <c r="AN901" s="78"/>
      <c r="AO901" s="78"/>
      <c r="AP901" s="78"/>
      <c r="AQ901" s="79"/>
      <c r="AR901" s="78">
        <v>38350</v>
      </c>
      <c r="AS901" s="78">
        <v>9780</v>
      </c>
      <c r="AT901" s="78">
        <v>7</v>
      </c>
      <c r="AU901" s="78">
        <v>8</v>
      </c>
      <c r="AV901" s="78">
        <v>2</v>
      </c>
      <c r="AW901" s="78">
        <v>2</v>
      </c>
      <c r="AX901" s="78"/>
      <c r="AY901" s="79"/>
      <c r="AZ901" s="78">
        <v>175899.71999999991</v>
      </c>
      <c r="BA901" s="78">
        <v>507692.67999999988</v>
      </c>
      <c r="BB901" s="78">
        <v>30210.400000000001</v>
      </c>
      <c r="BC901" s="78">
        <v>3960</v>
      </c>
      <c r="BD901" s="78">
        <v>2044.5</v>
      </c>
      <c r="BE901" s="78">
        <v>1558</v>
      </c>
      <c r="BF901" s="78"/>
      <c r="BG901" s="79"/>
      <c r="BH901" s="78">
        <v>0</v>
      </c>
      <c r="BI901" s="78">
        <v>0</v>
      </c>
      <c r="BJ901" s="78">
        <v>2814.8649999999998</v>
      </c>
      <c r="BK901" s="78">
        <v>442.53199999999998</v>
      </c>
      <c r="BL901" s="78">
        <v>396.142</v>
      </c>
      <c r="BM901" s="78">
        <v>0</v>
      </c>
      <c r="BN901" s="79"/>
      <c r="BO901" s="78">
        <v>0</v>
      </c>
      <c r="BP901" s="78">
        <v>0</v>
      </c>
      <c r="BQ901" s="78">
        <v>117</v>
      </c>
      <c r="BR901" s="78">
        <v>2</v>
      </c>
      <c r="BS901" s="78">
        <v>53</v>
      </c>
      <c r="BT901" s="78">
        <v>0</v>
      </c>
      <c r="BU901"/>
      <c r="BV901" s="77">
        <v>3372.4380000000001</v>
      </c>
      <c r="BW901" s="77">
        <v>10.952</v>
      </c>
      <c r="BX901" s="77">
        <v>130.95599999999999</v>
      </c>
      <c r="BY901" s="77">
        <v>1.07</v>
      </c>
      <c r="BZ901" s="77">
        <v>19.663</v>
      </c>
      <c r="CA901" s="77">
        <v>0</v>
      </c>
      <c r="CB901" s="77">
        <v>84.632999999999996</v>
      </c>
      <c r="CC901" s="77">
        <v>33.826999999999998</v>
      </c>
      <c r="CD901" s="77">
        <v>0</v>
      </c>
    </row>
    <row r="902" spans="1:82">
      <c r="A902" s="77" t="s">
        <v>2441</v>
      </c>
      <c r="B902" s="77">
        <v>726</v>
      </c>
      <c r="C902" s="77">
        <v>12</v>
      </c>
      <c r="D902" s="77">
        <v>43</v>
      </c>
      <c r="E902" s="77">
        <v>2015</v>
      </c>
      <c r="F902" s="77" t="s">
        <v>183</v>
      </c>
      <c r="G902" s="77" t="s">
        <v>1641</v>
      </c>
      <c r="H902" s="77" t="s">
        <v>1642</v>
      </c>
      <c r="I902" s="158"/>
      <c r="J902" s="78">
        <v>2815.0358219331142</v>
      </c>
      <c r="K902" s="78">
        <v>123.8560135079359</v>
      </c>
      <c r="L902" s="78">
        <v>407.65457199279712</v>
      </c>
      <c r="M902" s="78">
        <v>2867.7511071847712</v>
      </c>
      <c r="N902" s="78">
        <v>2481.9973398828588</v>
      </c>
      <c r="O902" s="78">
        <v>1787.8771550167755</v>
      </c>
      <c r="P902" s="78">
        <v>1523.7250867013759</v>
      </c>
      <c r="Q902" s="78">
        <v>131.52877652101199</v>
      </c>
      <c r="R902" s="78">
        <v>127.28827694825947</v>
      </c>
      <c r="S902" s="78">
        <v>196.06024609957751</v>
      </c>
      <c r="T902" s="79"/>
      <c r="U902" s="78">
        <v>271193289</v>
      </c>
      <c r="V902" s="78">
        <v>52731</v>
      </c>
      <c r="W902" s="78">
        <v>9422</v>
      </c>
      <c r="X902" s="78">
        <v>621497</v>
      </c>
      <c r="Y902" s="78">
        <v>767976</v>
      </c>
      <c r="Z902" s="78">
        <v>1038743</v>
      </c>
      <c r="AA902" s="78">
        <v>303211</v>
      </c>
      <c r="AB902" s="78">
        <v>1810343</v>
      </c>
      <c r="AC902" s="78">
        <v>21757854</v>
      </c>
      <c r="AD902" s="78">
        <v>196.0602460995776</v>
      </c>
      <c r="AE902" s="79"/>
      <c r="AF902" s="78">
        <v>2832562612.3217268</v>
      </c>
      <c r="AG902" s="78">
        <v>93615418.698274076</v>
      </c>
      <c r="AH902" s="78">
        <v>84899086.478273332</v>
      </c>
      <c r="AI902" s="78">
        <v>3807827959.5226278</v>
      </c>
      <c r="AJ902" s="78">
        <v>4128005206.06145</v>
      </c>
      <c r="AK902" s="78"/>
      <c r="AL902" s="78"/>
      <c r="AM902" s="78">
        <v>248099914.04673469</v>
      </c>
      <c r="AN902" s="78"/>
      <c r="AO902" s="78"/>
      <c r="AP902" s="78">
        <v>11195010197.129086</v>
      </c>
      <c r="AQ902" s="79"/>
      <c r="AR902" s="78">
        <v>42087</v>
      </c>
      <c r="AS902" s="78">
        <v>12163</v>
      </c>
      <c r="AT902" s="78">
        <v>7</v>
      </c>
      <c r="AU902" s="78">
        <v>9</v>
      </c>
      <c r="AV902" s="78">
        <v>2</v>
      </c>
      <c r="AW902" s="78">
        <v>4</v>
      </c>
      <c r="AX902" s="78"/>
      <c r="AY902" s="79"/>
      <c r="AZ902" s="78">
        <v>197931.09</v>
      </c>
      <c r="BA902" s="78">
        <v>677403.57999999984</v>
      </c>
      <c r="BB902" s="78">
        <v>30210.400000000001</v>
      </c>
      <c r="BC902" s="78">
        <v>4025.5</v>
      </c>
      <c r="BD902" s="78">
        <v>2044.5</v>
      </c>
      <c r="BE902" s="78">
        <v>10688</v>
      </c>
      <c r="BF902" s="78"/>
      <c r="BG902" s="79"/>
      <c r="BH902" s="78">
        <v>0</v>
      </c>
      <c r="BI902" s="78">
        <v>0</v>
      </c>
      <c r="BJ902" s="78">
        <v>2978.4090000000001</v>
      </c>
      <c r="BK902" s="78">
        <v>446.09800000000001</v>
      </c>
      <c r="BL902" s="78">
        <v>364.185</v>
      </c>
      <c r="BM902" s="78">
        <v>0</v>
      </c>
      <c r="BN902" s="79"/>
      <c r="BO902" s="78">
        <v>0</v>
      </c>
      <c r="BP902" s="78">
        <v>0</v>
      </c>
      <c r="BQ902" s="78">
        <v>115</v>
      </c>
      <c r="BR902" s="78">
        <v>2</v>
      </c>
      <c r="BS902" s="78">
        <v>51</v>
      </c>
      <c r="BT902" s="78">
        <v>0</v>
      </c>
      <c r="BU902"/>
      <c r="BV902" s="77">
        <v>3472.3310000000001</v>
      </c>
      <c r="BW902" s="77">
        <v>6.827</v>
      </c>
      <c r="BX902" s="77">
        <v>116.39</v>
      </c>
      <c r="BY902" s="77">
        <v>2.0539999999999998</v>
      </c>
      <c r="BZ902" s="77">
        <v>30.693000000000001</v>
      </c>
      <c r="CA902" s="77">
        <v>0</v>
      </c>
      <c r="CB902" s="77">
        <v>83.864999999999995</v>
      </c>
      <c r="CC902" s="77">
        <v>26.757999999999999</v>
      </c>
      <c r="CD902" s="77">
        <v>49.774000000000001</v>
      </c>
    </row>
    <row r="903" spans="1:82">
      <c r="A903" s="1030" t="s">
        <v>2442</v>
      </c>
      <c r="B903" s="1030">
        <v>727</v>
      </c>
      <c r="C903" s="1030">
        <v>13</v>
      </c>
      <c r="D903" s="1030">
        <v>43</v>
      </c>
      <c r="E903" s="1030">
        <v>2016</v>
      </c>
      <c r="F903" s="1030" t="s">
        <v>156</v>
      </c>
      <c r="G903" s="1030" t="s">
        <v>1641</v>
      </c>
      <c r="H903" s="1030" t="s">
        <v>1642</v>
      </c>
      <c r="I903" s="1018"/>
      <c r="J903" s="847">
        <v>2608.7512148758419</v>
      </c>
      <c r="K903" s="847">
        <v>119.00849756769952</v>
      </c>
      <c r="L903" s="847">
        <v>398.26648385459657</v>
      </c>
      <c r="M903" s="847">
        <v>2299.6660145537567</v>
      </c>
      <c r="N903" s="847">
        <v>2457.2181728502283</v>
      </c>
      <c r="O903" s="847">
        <v>1788.830990870408</v>
      </c>
      <c r="P903" s="847">
        <v>1506.6508019767564</v>
      </c>
      <c r="Q903" s="847">
        <v>127.00691024879818</v>
      </c>
      <c r="R903" s="847">
        <v>131.67068288986613</v>
      </c>
      <c r="S903" s="847">
        <v>205.77005271528</v>
      </c>
      <c r="T903" s="79"/>
      <c r="U903" s="847">
        <v>267142453</v>
      </c>
      <c r="V903" s="847">
        <v>52731</v>
      </c>
      <c r="W903" s="847">
        <v>9422</v>
      </c>
      <c r="X903" s="847">
        <v>621497</v>
      </c>
      <c r="Y903" s="847">
        <v>770607</v>
      </c>
      <c r="Z903" s="847">
        <v>1052073</v>
      </c>
      <c r="AA903" s="847">
        <v>310092</v>
      </c>
      <c r="AB903" s="847">
        <v>1798149</v>
      </c>
      <c r="AC903" s="847">
        <v>22488056.539849281</v>
      </c>
      <c r="AD903" s="847">
        <v>205.77005271528</v>
      </c>
      <c r="AE903" s="79"/>
      <c r="AF903" s="847">
        <v>2834738907.780365</v>
      </c>
      <c r="AG903" s="847">
        <v>88930818.067629069</v>
      </c>
      <c r="AH903" s="847">
        <v>70889786.376146942</v>
      </c>
      <c r="AI903" s="847">
        <v>3625707477.6649389</v>
      </c>
      <c r="AJ903" s="847">
        <v>4175524859.9197788</v>
      </c>
      <c r="AK903" s="847"/>
      <c r="AL903" s="847"/>
      <c r="AM903" s="847">
        <v>246620228.4793824</v>
      </c>
      <c r="AN903" s="847"/>
      <c r="AO903" s="847"/>
      <c r="AP903" s="78">
        <v>11042412078.28824</v>
      </c>
      <c r="AQ903" s="79"/>
      <c r="AR903" s="847">
        <v>44786</v>
      </c>
      <c r="AS903" s="847">
        <v>13578</v>
      </c>
      <c r="AT903" s="847">
        <v>7</v>
      </c>
      <c r="AU903" s="847">
        <v>13</v>
      </c>
      <c r="AV903" s="847">
        <v>2</v>
      </c>
      <c r="AW903" s="847">
        <v>5</v>
      </c>
      <c r="AX903" s="847"/>
      <c r="AY903" s="79"/>
      <c r="AZ903" s="847">
        <v>213307.15199999991</v>
      </c>
      <c r="BA903" s="847">
        <v>802296.58000000031</v>
      </c>
      <c r="BB903" s="847">
        <v>30210.400000000001</v>
      </c>
      <c r="BC903" s="847">
        <v>8960.4</v>
      </c>
      <c r="BD903" s="847">
        <v>2044.5</v>
      </c>
      <c r="BE903" s="847">
        <v>16938</v>
      </c>
      <c r="BF903" s="847"/>
      <c r="BG903" s="79"/>
      <c r="BH903" s="847">
        <v>0</v>
      </c>
      <c r="BI903" s="847">
        <v>0</v>
      </c>
      <c r="BJ903" s="847">
        <v>2630.6840000000002</v>
      </c>
      <c r="BK903" s="847">
        <v>437.91</v>
      </c>
      <c r="BL903" s="847">
        <v>369.24400000000003</v>
      </c>
      <c r="BM903" s="847">
        <v>0</v>
      </c>
      <c r="BN903" s="79"/>
      <c r="BO903" s="847">
        <v>0</v>
      </c>
      <c r="BP903" s="847">
        <v>0</v>
      </c>
      <c r="BQ903" s="847">
        <v>118</v>
      </c>
      <c r="BR903" s="847">
        <v>2</v>
      </c>
      <c r="BS903" s="847">
        <v>52</v>
      </c>
      <c r="BT903" s="847">
        <v>0</v>
      </c>
      <c r="BU903"/>
      <c r="BV903" s="1030">
        <v>3150.2</v>
      </c>
      <c r="BW903" s="1030">
        <v>6.9589999999999996</v>
      </c>
      <c r="BX903" s="1030">
        <v>156.708</v>
      </c>
      <c r="BY903" s="1030">
        <v>2.1800000000000002</v>
      </c>
      <c r="BZ903" s="1030">
        <v>33.222999999999999</v>
      </c>
      <c r="CA903" s="1030">
        <v>0</v>
      </c>
      <c r="CB903" s="1030">
        <v>72.355999999999995</v>
      </c>
      <c r="CC903" s="1030">
        <v>16.212</v>
      </c>
      <c r="CD903" s="1030">
        <v>0</v>
      </c>
    </row>
    <row r="904" spans="1:82">
      <c r="A904" s="77" t="s">
        <v>2443</v>
      </c>
      <c r="B904" s="77">
        <v>728</v>
      </c>
      <c r="C904" s="77">
        <v>14</v>
      </c>
      <c r="D904" s="77">
        <v>43</v>
      </c>
      <c r="E904" s="77">
        <v>2017</v>
      </c>
      <c r="F904" s="77" t="s">
        <v>157</v>
      </c>
      <c r="G904" s="77" t="s">
        <v>1641</v>
      </c>
      <c r="H904" s="77" t="s">
        <v>1642</v>
      </c>
      <c r="I904" s="1018"/>
      <c r="J904" s="78">
        <v>2557.3273759977055</v>
      </c>
      <c r="K904" s="78">
        <v>114.55337725819759</v>
      </c>
      <c r="L904" s="78">
        <v>367.73305492066737</v>
      </c>
      <c r="M904" s="78">
        <v>2092.8759810692768</v>
      </c>
      <c r="N904" s="78">
        <v>2331.0766493485385</v>
      </c>
      <c r="O904" s="78">
        <v>1774.1726196911582</v>
      </c>
      <c r="P904" s="78">
        <v>1502.1325965076765</v>
      </c>
      <c r="Q904" s="78">
        <v>122.206175164706</v>
      </c>
      <c r="R904" s="78">
        <v>132.874419322785</v>
      </c>
      <c r="S904" s="78">
        <v>223.89538378492523</v>
      </c>
      <c r="T904" s="79"/>
      <c r="U904" s="78">
        <v>283842139</v>
      </c>
      <c r="V904" s="78">
        <v>52731</v>
      </c>
      <c r="W904" s="78">
        <v>9422</v>
      </c>
      <c r="X904" s="78">
        <v>621497</v>
      </c>
      <c r="Y904" s="78">
        <v>776133</v>
      </c>
      <c r="Z904" s="78">
        <v>1060761</v>
      </c>
      <c r="AA904" s="78">
        <v>311133</v>
      </c>
      <c r="AB904" s="78">
        <v>1789184</v>
      </c>
      <c r="AC904" s="78">
        <v>23143931.999999989</v>
      </c>
      <c r="AD904" s="78">
        <v>223.8953837849252</v>
      </c>
      <c r="AE904" s="79"/>
      <c r="AF904" s="78">
        <v>3140270178.5668969</v>
      </c>
      <c r="AG904" s="78">
        <v>87339870.892862082</v>
      </c>
      <c r="AH904" s="78">
        <v>85608622.332044169</v>
      </c>
      <c r="AI904" s="78">
        <v>3492896192.738431</v>
      </c>
      <c r="AJ904" s="78">
        <v>4355782109.8522387</v>
      </c>
      <c r="AK904" s="78"/>
      <c r="AL904" s="78"/>
      <c r="AM904" s="78">
        <v>245774627.71816301</v>
      </c>
      <c r="AN904" s="78"/>
      <c r="AO904" s="78"/>
      <c r="AP904" s="78">
        <v>11407671602.100636</v>
      </c>
      <c r="AQ904" s="79"/>
      <c r="AR904" s="78">
        <v>48042</v>
      </c>
      <c r="AS904" s="78">
        <v>14761</v>
      </c>
      <c r="AT904" s="78">
        <v>7</v>
      </c>
      <c r="AU904" s="78">
        <v>15</v>
      </c>
      <c r="AV904" s="78">
        <v>3</v>
      </c>
      <c r="AW904" s="78">
        <v>5</v>
      </c>
      <c r="AX904" s="78"/>
      <c r="AY904" s="79"/>
      <c r="AZ904" s="78">
        <v>231562.8</v>
      </c>
      <c r="BA904" s="78">
        <v>900061.88000000035</v>
      </c>
      <c r="BB904" s="78">
        <v>30210.400000000001</v>
      </c>
      <c r="BC904" s="78">
        <v>20819.5</v>
      </c>
      <c r="BD904" s="78">
        <v>2093.5</v>
      </c>
      <c r="BE904" s="78">
        <v>16938</v>
      </c>
      <c r="BF904" s="78"/>
      <c r="BG904" s="79"/>
      <c r="BH904" s="78">
        <v>0</v>
      </c>
      <c r="BI904" s="78">
        <v>0</v>
      </c>
      <c r="BJ904" s="78">
        <v>2651.9459999999999</v>
      </c>
      <c r="BK904" s="78">
        <v>494.43799999999999</v>
      </c>
      <c r="BL904" s="78">
        <v>357.15800000000002</v>
      </c>
      <c r="BM904" s="78">
        <v>0</v>
      </c>
      <c r="BN904" s="79"/>
      <c r="BO904" s="78">
        <v>0</v>
      </c>
      <c r="BP904" s="78">
        <v>0</v>
      </c>
      <c r="BQ904" s="78">
        <v>121</v>
      </c>
      <c r="BR904" s="78">
        <v>2</v>
      </c>
      <c r="BS904" s="78">
        <v>48</v>
      </c>
      <c r="BT904" s="78">
        <v>0</v>
      </c>
      <c r="BU904"/>
      <c r="BV904" s="77">
        <v>3185.9409999999998</v>
      </c>
      <c r="BW904" s="77">
        <v>0.98899999999999999</v>
      </c>
      <c r="BX904" s="77">
        <v>161.36500000000001</v>
      </c>
      <c r="BY904" s="77">
        <v>3.7469999999999999</v>
      </c>
      <c r="BZ904" s="77">
        <v>37.567999999999998</v>
      </c>
      <c r="CA904" s="77">
        <v>0</v>
      </c>
      <c r="CB904" s="77">
        <v>90.09</v>
      </c>
      <c r="CC904" s="77">
        <v>23.841999999999999</v>
      </c>
      <c r="CD904" s="77">
        <v>0</v>
      </c>
    </row>
    <row r="905" spans="1:82">
      <c r="A905" s="77" t="s">
        <v>2444</v>
      </c>
      <c r="B905" s="77">
        <v>729</v>
      </c>
      <c r="C905" s="77">
        <v>15</v>
      </c>
      <c r="D905" s="77">
        <v>43</v>
      </c>
      <c r="E905" s="77">
        <v>2018</v>
      </c>
      <c r="F905" s="77" t="s">
        <v>184</v>
      </c>
      <c r="G905" s="77" t="s">
        <v>1641</v>
      </c>
      <c r="H905" s="77" t="s">
        <v>1642</v>
      </c>
      <c r="I905" s="1018"/>
      <c r="J905" s="78">
        <v>2319.5383218125949</v>
      </c>
      <c r="K905" s="78">
        <v>100.31265037920309</v>
      </c>
      <c r="L905" s="78">
        <v>322.38348929782455</v>
      </c>
      <c r="M905" s="78">
        <v>1897.4031339145192</v>
      </c>
      <c r="N905" s="78">
        <v>1761.2953933895321</v>
      </c>
      <c r="O905" s="78">
        <v>1750.2647603682276</v>
      </c>
      <c r="P905" s="78">
        <v>1485.3062971144936</v>
      </c>
      <c r="Q905" s="78">
        <v>112.82289050259099</v>
      </c>
      <c r="R905" s="78">
        <v>132.89238673355715</v>
      </c>
      <c r="S905" s="78">
        <v>213.8284903943601</v>
      </c>
      <c r="T905" s="79"/>
      <c r="U905" s="78">
        <v>284465316</v>
      </c>
      <c r="V905" s="78">
        <v>52731</v>
      </c>
      <c r="W905" s="78">
        <v>9422</v>
      </c>
      <c r="X905" s="78">
        <v>621497</v>
      </c>
      <c r="Y905" s="78">
        <v>781507</v>
      </c>
      <c r="Z905" s="78">
        <v>1066504</v>
      </c>
      <c r="AA905" s="78">
        <v>310741</v>
      </c>
      <c r="AB905" s="78">
        <v>1780079</v>
      </c>
      <c r="AC905" s="78">
        <v>23056345</v>
      </c>
      <c r="AD905" s="78">
        <v>213.8284903943601</v>
      </c>
      <c r="AE905" s="79"/>
      <c r="AF905" s="78">
        <v>3350853538.3958402</v>
      </c>
      <c r="AG905" s="78">
        <v>77776144.006976753</v>
      </c>
      <c r="AH905" s="78">
        <v>77899008.737756655</v>
      </c>
      <c r="AI905" s="78">
        <v>3429580777.8443279</v>
      </c>
      <c r="AJ905" s="78">
        <v>3838641646.1255059</v>
      </c>
      <c r="AK905" s="78"/>
      <c r="AL905" s="78"/>
      <c r="AM905" s="78">
        <v>245029851.50448129</v>
      </c>
      <c r="AN905" s="78"/>
      <c r="AO905" s="78"/>
      <c r="AP905" s="78">
        <v>11019780966.614887</v>
      </c>
      <c r="AQ905" s="79"/>
      <c r="AR905" s="78">
        <v>60073</v>
      </c>
      <c r="AS905" s="78">
        <v>15811</v>
      </c>
      <c r="AT905" s="78">
        <v>8</v>
      </c>
      <c r="AU905" s="78">
        <v>17</v>
      </c>
      <c r="AV905" s="78">
        <v>4</v>
      </c>
      <c r="AW905" s="78">
        <v>7</v>
      </c>
      <c r="AX905" s="78"/>
      <c r="AY905" s="79"/>
      <c r="AZ905" s="78">
        <v>287233.23100000049</v>
      </c>
      <c r="BA905" s="78">
        <v>999969.32</v>
      </c>
      <c r="BB905" s="78">
        <v>30230</v>
      </c>
      <c r="BC905" s="78">
        <v>23800</v>
      </c>
      <c r="BD905" s="78">
        <v>2143</v>
      </c>
      <c r="BE905" s="78">
        <v>22670.25</v>
      </c>
      <c r="BF905" s="78"/>
      <c r="BG905" s="79"/>
      <c r="BH905" s="78">
        <v>0</v>
      </c>
      <c r="BI905" s="78">
        <v>0</v>
      </c>
      <c r="BJ905" s="78">
        <v>2476.2570000000001</v>
      </c>
      <c r="BK905" s="78">
        <v>382.21100000000001</v>
      </c>
      <c r="BL905" s="78">
        <v>349.30799999999999</v>
      </c>
      <c r="BM905" s="78">
        <v>0</v>
      </c>
      <c r="BN905" s="79"/>
      <c r="BO905" s="78">
        <v>0</v>
      </c>
      <c r="BP905" s="78">
        <v>0</v>
      </c>
      <c r="BQ905" s="78">
        <v>116</v>
      </c>
      <c r="BR905" s="78">
        <v>2</v>
      </c>
      <c r="BS905" s="78">
        <v>49</v>
      </c>
      <c r="BT905" s="78">
        <v>0</v>
      </c>
      <c r="BU905"/>
      <c r="BV905" s="77">
        <v>2956.5039999999999</v>
      </c>
      <c r="BW905" s="77">
        <v>7.0270000000000001</v>
      </c>
      <c r="BX905" s="77">
        <v>151.227</v>
      </c>
      <c r="BY905" s="77">
        <v>3.4889999999999999</v>
      </c>
      <c r="BZ905" s="77">
        <v>33.036999999999999</v>
      </c>
      <c r="CA905" s="77">
        <v>0</v>
      </c>
      <c r="CB905" s="77">
        <v>37.22</v>
      </c>
      <c r="CC905" s="77">
        <v>19.271999999999998</v>
      </c>
      <c r="CD905" s="77">
        <v>0</v>
      </c>
    </row>
    <row r="906" spans="1:82">
      <c r="A906" s="77" t="s">
        <v>2445</v>
      </c>
      <c r="B906" s="77">
        <v>730</v>
      </c>
      <c r="C906" s="77">
        <v>16</v>
      </c>
      <c r="D906" s="77">
        <v>43</v>
      </c>
      <c r="E906" s="77">
        <v>2019</v>
      </c>
      <c r="F906" s="77" t="s">
        <v>159</v>
      </c>
      <c r="G906" s="77" t="s">
        <v>1641</v>
      </c>
      <c r="H906" s="77" t="s">
        <v>1642</v>
      </c>
      <c r="I906" s="1018"/>
      <c r="J906" s="78">
        <v>2369.1896857444272</v>
      </c>
      <c r="K906" s="78">
        <v>94.348228008211436</v>
      </c>
      <c r="L906" s="78">
        <v>328.57820746091585</v>
      </c>
      <c r="M906" s="78">
        <v>2120.1595903972516</v>
      </c>
      <c r="N906" s="78">
        <v>1684.2874478119711</v>
      </c>
      <c r="O906" s="78">
        <v>1704.4692906935263</v>
      </c>
      <c r="P906" s="78">
        <v>1469.4518523373931</v>
      </c>
      <c r="Q906" s="78">
        <v>109.21968336648899</v>
      </c>
      <c r="R906" s="78">
        <v>139.02527049057801</v>
      </c>
      <c r="S906" s="78">
        <v>193.62052599986455</v>
      </c>
      <c r="T906" s="79"/>
      <c r="U906" s="78">
        <v>285231195</v>
      </c>
      <c r="V906" s="78">
        <v>52731</v>
      </c>
      <c r="W906" s="78">
        <v>9422</v>
      </c>
      <c r="X906" s="78">
        <v>621497</v>
      </c>
      <c r="Y906" s="78">
        <v>787675</v>
      </c>
      <c r="Z906" s="78">
        <v>1067112</v>
      </c>
      <c r="AA906" s="78">
        <v>305123</v>
      </c>
      <c r="AB906" s="78">
        <v>1769880</v>
      </c>
      <c r="AC906" s="78">
        <v>24515441</v>
      </c>
      <c r="AD906" s="78">
        <v>193.6205259998645</v>
      </c>
      <c r="AE906" s="79"/>
      <c r="AF906" s="78">
        <v>3342594219.6785998</v>
      </c>
      <c r="AG906" s="78">
        <v>75361202.595114067</v>
      </c>
      <c r="AH906" s="78">
        <v>86613102.574979201</v>
      </c>
      <c r="AI906" s="78">
        <v>3456988807.505487</v>
      </c>
      <c r="AJ906" s="78">
        <v>3604082835.2560701</v>
      </c>
      <c r="AK906" s="78">
        <v>0</v>
      </c>
      <c r="AL906" s="78">
        <v>0</v>
      </c>
      <c r="AM906" s="78">
        <v>241044332.35049331</v>
      </c>
      <c r="AN906" s="78">
        <v>0</v>
      </c>
      <c r="AO906" s="78">
        <v>0</v>
      </c>
      <c r="AP906" s="78">
        <v>10806684499.960741</v>
      </c>
      <c r="AQ906" s="79"/>
      <c r="AR906" s="78">
        <v>56557</v>
      </c>
      <c r="AS906" s="78">
        <v>16862</v>
      </c>
      <c r="AT906" s="78">
        <v>8</v>
      </c>
      <c r="AU906" s="78">
        <v>19</v>
      </c>
      <c r="AV906" s="78">
        <v>4</v>
      </c>
      <c r="AW906" s="78">
        <v>8</v>
      </c>
      <c r="AX906" s="78"/>
      <c r="AY906" s="79"/>
      <c r="AZ906" s="78">
        <v>279249.93400000047</v>
      </c>
      <c r="BA906" s="78">
        <v>1091970.3800000011</v>
      </c>
      <c r="BB906" s="78">
        <v>28449.7</v>
      </c>
      <c r="BC906" s="78">
        <v>31685.1</v>
      </c>
      <c r="BD906" s="78">
        <v>2142.5</v>
      </c>
      <c r="BE906" s="78">
        <v>24198.588</v>
      </c>
      <c r="BF906" s="78"/>
      <c r="BG906" s="79"/>
      <c r="BH906" s="78">
        <v>0</v>
      </c>
      <c r="BI906" s="78">
        <v>0</v>
      </c>
      <c r="BJ906" s="78">
        <v>2102.3270000000002</v>
      </c>
      <c r="BK906" s="78">
        <v>404.05900000000003</v>
      </c>
      <c r="BL906" s="78">
        <v>302.786</v>
      </c>
      <c r="BM906" s="78">
        <v>0</v>
      </c>
      <c r="BN906" s="79"/>
      <c r="BO906" s="78">
        <v>0</v>
      </c>
      <c r="BP906" s="78">
        <v>0</v>
      </c>
      <c r="BQ906" s="78">
        <v>117</v>
      </c>
      <c r="BR906" s="78">
        <v>1</v>
      </c>
      <c r="BS906" s="78">
        <v>51</v>
      </c>
      <c r="BT906" s="78">
        <v>0</v>
      </c>
      <c r="BU906"/>
      <c r="BV906" s="77">
        <v>2579.3939999999998</v>
      </c>
      <c r="BW906" s="77">
        <v>3.5659999999999998</v>
      </c>
      <c r="BX906" s="77">
        <v>138.93600000000001</v>
      </c>
      <c r="BY906" s="77">
        <v>1.593</v>
      </c>
      <c r="BZ906" s="77">
        <v>33.670999999999999</v>
      </c>
      <c r="CA906" s="77">
        <v>4.1790000000000003</v>
      </c>
      <c r="CB906" s="77">
        <v>33.023000000000003</v>
      </c>
      <c r="CC906" s="77">
        <v>14.81</v>
      </c>
      <c r="CD906" s="77">
        <v>0</v>
      </c>
    </row>
    <row r="907" spans="1:82">
      <c r="A907" s="77" t="s">
        <v>2446</v>
      </c>
      <c r="B907" s="77">
        <v>731</v>
      </c>
      <c r="C907" s="77">
        <v>17</v>
      </c>
      <c r="D907" s="77">
        <v>43</v>
      </c>
      <c r="E907" s="77">
        <v>2020</v>
      </c>
      <c r="F907" s="77" t="s">
        <v>160</v>
      </c>
      <c r="G907" s="77" t="s">
        <v>1641</v>
      </c>
      <c r="H907" s="77" t="s">
        <v>1642</v>
      </c>
      <c r="I907" s="1018"/>
      <c r="J907" s="78">
        <v>2340.7058715127505</v>
      </c>
      <c r="K907" s="78">
        <v>104.98368282011218</v>
      </c>
      <c r="L907" s="78">
        <v>371.00201756481084</v>
      </c>
      <c r="M907" s="78">
        <v>2018.6086159850445</v>
      </c>
      <c r="N907" s="78">
        <v>1780.6269768846553</v>
      </c>
      <c r="O907" s="78">
        <v>1498.4388370133031</v>
      </c>
      <c r="P907" s="78">
        <v>1386.5868994815175</v>
      </c>
      <c r="Q907" s="78">
        <v>103.701004724871</v>
      </c>
      <c r="R907" s="78">
        <v>129.65040480281982</v>
      </c>
      <c r="S907" s="78">
        <v>178.30294162611378</v>
      </c>
      <c r="T907" s="79"/>
      <c r="U907" s="78">
        <v>281954735</v>
      </c>
      <c r="V907" s="78">
        <v>53838</v>
      </c>
      <c r="W907" s="78">
        <v>11954</v>
      </c>
      <c r="X907" s="78">
        <v>625411</v>
      </c>
      <c r="Y907" s="78">
        <v>792950</v>
      </c>
      <c r="Z907" s="78">
        <v>1070744</v>
      </c>
      <c r="AA907" s="78">
        <v>306025</v>
      </c>
      <c r="AB907" s="78">
        <v>1758815</v>
      </c>
      <c r="AC907" s="78">
        <v>22983097</v>
      </c>
      <c r="AD907" s="78">
        <v>178.30294162611378</v>
      </c>
      <c r="AE907" s="79"/>
      <c r="AF907" s="78">
        <v>3252307489.341722</v>
      </c>
      <c r="AG907" s="78">
        <v>77202806.6755777</v>
      </c>
      <c r="AH907" s="78">
        <v>113788374.37319219</v>
      </c>
      <c r="AI907" s="78">
        <v>3208423027.8684907</v>
      </c>
      <c r="AJ907" s="78">
        <v>3943050939.4796071</v>
      </c>
      <c r="AK907" s="78">
        <v>0</v>
      </c>
      <c r="AL907" s="78">
        <v>0</v>
      </c>
      <c r="AM907" s="78">
        <v>229544898.34221426</v>
      </c>
      <c r="AN907" s="78">
        <v>0</v>
      </c>
      <c r="AO907" s="78">
        <v>0</v>
      </c>
      <c r="AP907" s="78">
        <v>10824317536.080805</v>
      </c>
      <c r="AQ907" s="79"/>
      <c r="AR907" s="78">
        <v>60423</v>
      </c>
      <c r="AS907" s="78">
        <v>17564</v>
      </c>
      <c r="AT907" s="78">
        <v>9</v>
      </c>
      <c r="AU907" s="78">
        <v>23</v>
      </c>
      <c r="AV907" s="78">
        <v>5</v>
      </c>
      <c r="AW907" s="78">
        <v>8</v>
      </c>
      <c r="AX907" s="78"/>
      <c r="AY907" s="79"/>
      <c r="AZ907" s="78">
        <v>301281.47200000018</v>
      </c>
      <c r="BA907" s="78">
        <v>1216368.7</v>
      </c>
      <c r="BB907" s="78">
        <v>28458.7</v>
      </c>
      <c r="BC907" s="78">
        <v>65283.899999999987</v>
      </c>
      <c r="BD907" s="78">
        <v>2192.3000000000002</v>
      </c>
      <c r="BE907" s="78">
        <v>24198.588</v>
      </c>
      <c r="BF907" s="78"/>
      <c r="BG907" s="79"/>
      <c r="BH907" s="78">
        <v>0</v>
      </c>
      <c r="BI907" s="78">
        <v>0</v>
      </c>
      <c r="BJ907" s="78">
        <v>2177.8049999999998</v>
      </c>
      <c r="BK907" s="78">
        <v>411.88200000000001</v>
      </c>
      <c r="BL907" s="78">
        <v>254.983</v>
      </c>
      <c r="BM907" s="78">
        <v>0</v>
      </c>
      <c r="BN907" s="79"/>
      <c r="BO907" s="78">
        <v>0</v>
      </c>
      <c r="BP907" s="78">
        <v>0</v>
      </c>
      <c r="BQ907" s="78">
        <v>117</v>
      </c>
      <c r="BR907" s="78">
        <v>1</v>
      </c>
      <c r="BS907" s="78">
        <v>49</v>
      </c>
      <c r="BT907" s="78">
        <v>0</v>
      </c>
      <c r="BU907"/>
      <c r="BV907" s="77">
        <v>2614.2310000000002</v>
      </c>
      <c r="BW907" s="77">
        <v>4.01</v>
      </c>
      <c r="BX907" s="77">
        <v>104.702</v>
      </c>
      <c r="BY907" s="77">
        <v>0.83399999999999996</v>
      </c>
      <c r="BZ907" s="77">
        <v>35.386000000000003</v>
      </c>
      <c r="CA907" s="77">
        <v>6.9029999999999996</v>
      </c>
      <c r="CB907" s="77">
        <v>69.138000000000005</v>
      </c>
      <c r="CC907" s="77">
        <v>9.4659999999999993</v>
      </c>
      <c r="CD907" s="77">
        <v>0</v>
      </c>
    </row>
    <row r="908" spans="1:82">
      <c r="A908" s="77" t="s">
        <v>2447</v>
      </c>
      <c r="B908" s="77">
        <v>731</v>
      </c>
      <c r="C908" s="77">
        <v>18</v>
      </c>
      <c r="D908" s="77">
        <v>43</v>
      </c>
      <c r="E908" s="77">
        <v>2021</v>
      </c>
      <c r="F908" s="77" t="s">
        <v>161</v>
      </c>
      <c r="G908" s="77" t="s">
        <v>1641</v>
      </c>
      <c r="H908" s="77" t="s">
        <v>1642</v>
      </c>
      <c r="I908" s="1018"/>
      <c r="J908" s="78">
        <v>2094.134536918928</v>
      </c>
      <c r="K908" s="78">
        <v>107.47389537183652</v>
      </c>
      <c r="L908" s="78">
        <v>331.46073351861895</v>
      </c>
      <c r="M908" s="78">
        <v>1865.7498093280458</v>
      </c>
      <c r="N908" s="78">
        <v>1457.2283894001055</v>
      </c>
      <c r="O908" s="78">
        <v>1457.7246502784574</v>
      </c>
      <c r="P908" s="78">
        <v>1428.7628456020695</v>
      </c>
      <c r="Q908" s="78">
        <v>102.03222920941499</v>
      </c>
      <c r="R908" s="78">
        <v>121.93382827853144</v>
      </c>
      <c r="S908" s="78">
        <v>186.77967158218618</v>
      </c>
      <c r="T908" s="79"/>
      <c r="U908" s="78">
        <v>322344143</v>
      </c>
      <c r="V908" s="78">
        <v>53838</v>
      </c>
      <c r="W908" s="78">
        <v>11954</v>
      </c>
      <c r="X908" s="78">
        <v>625411</v>
      </c>
      <c r="Y908" s="78">
        <v>796476</v>
      </c>
      <c r="Z908" s="78">
        <v>1072538</v>
      </c>
      <c r="AA908" s="78">
        <v>307485</v>
      </c>
      <c r="AB908" s="78">
        <v>1747513</v>
      </c>
      <c r="AC908" s="78">
        <v>20969260.999999996</v>
      </c>
      <c r="AD908" s="78">
        <v>186.77967158218618</v>
      </c>
      <c r="AE908" s="79"/>
      <c r="AF908" s="78">
        <v>3241197704.7226052</v>
      </c>
      <c r="AG908" s="78">
        <v>82639927.378245428</v>
      </c>
      <c r="AH908" s="78">
        <v>105272511.8152965</v>
      </c>
      <c r="AI908" s="78">
        <v>3556930040.6008868</v>
      </c>
      <c r="AJ908" s="78">
        <v>3690160428.6511312</v>
      </c>
      <c r="AK908" s="78">
        <v>0</v>
      </c>
      <c r="AL908" s="78">
        <v>0</v>
      </c>
      <c r="AM908" s="78">
        <v>229385350.37467709</v>
      </c>
      <c r="AN908" s="78">
        <v>0</v>
      </c>
      <c r="AO908" s="78">
        <v>0</v>
      </c>
      <c r="AP908" s="78">
        <v>10905585963.542843</v>
      </c>
      <c r="AQ908" s="79"/>
      <c r="AR908" s="78">
        <v>71599</v>
      </c>
      <c r="AS908" s="78">
        <v>17926</v>
      </c>
      <c r="AT908" s="78">
        <v>11</v>
      </c>
      <c r="AU908" s="78">
        <v>30</v>
      </c>
      <c r="AV908" s="78">
        <v>7</v>
      </c>
      <c r="AW908" s="78">
        <v>10</v>
      </c>
      <c r="AX908" s="78"/>
      <c r="AY908" s="79"/>
      <c r="AZ908" s="78">
        <v>354180.47399998229</v>
      </c>
      <c r="BA908" s="78">
        <v>1353968.540000021</v>
      </c>
      <c r="BB908" s="78">
        <v>42757.7</v>
      </c>
      <c r="BC908" s="78">
        <v>89842.099999999991</v>
      </c>
      <c r="BD908" s="78">
        <v>2291.3000000000002</v>
      </c>
      <c r="BE908" s="78">
        <v>32177.214</v>
      </c>
      <c r="BF908" s="78"/>
      <c r="BG908" s="79"/>
      <c r="BH908" s="78">
        <v>0</v>
      </c>
      <c r="BI908" s="78">
        <v>0</v>
      </c>
      <c r="BJ908" s="78">
        <v>2341.3220000000001</v>
      </c>
      <c r="BK908" s="78">
        <v>370.48500000000001</v>
      </c>
      <c r="BL908" s="78">
        <v>278.62800000000004</v>
      </c>
      <c r="BM908" s="78">
        <v>0</v>
      </c>
      <c r="BN908" s="79"/>
      <c r="BO908" s="78">
        <v>0</v>
      </c>
      <c r="BP908" s="78">
        <v>0</v>
      </c>
      <c r="BQ908" s="78">
        <v>118</v>
      </c>
      <c r="BR908" s="78">
        <v>2</v>
      </c>
      <c r="BS908" s="78">
        <v>51</v>
      </c>
      <c r="BT908" s="78">
        <v>0</v>
      </c>
      <c r="BU908"/>
      <c r="BV908" s="77">
        <v>2719.9409999999998</v>
      </c>
      <c r="BW908" s="77">
        <v>5.758</v>
      </c>
      <c r="BX908" s="77">
        <v>116.688</v>
      </c>
      <c r="BY908" s="77">
        <v>0</v>
      </c>
      <c r="BZ908" s="77">
        <v>31.481999999999999</v>
      </c>
      <c r="CA908" s="77">
        <v>7.3630000000000004</v>
      </c>
      <c r="CB908" s="77">
        <v>88.03</v>
      </c>
      <c r="CC908" s="77">
        <v>21.172999999999998</v>
      </c>
      <c r="CD908" s="77">
        <v>0</v>
      </c>
    </row>
    <row r="909" spans="1:82">
      <c r="A909" s="77" t="s">
        <v>2448</v>
      </c>
      <c r="B909" s="77">
        <v>731</v>
      </c>
      <c r="C909" s="77">
        <v>19</v>
      </c>
      <c r="D909" s="77">
        <v>43</v>
      </c>
      <c r="E909" s="77">
        <v>2022</v>
      </c>
      <c r="F909" s="77" t="s">
        <v>162</v>
      </c>
      <c r="G909" s="77" t="s">
        <v>1641</v>
      </c>
      <c r="H909" s="77" t="s">
        <v>1642</v>
      </c>
      <c r="I909" s="1018"/>
      <c r="J909" s="78">
        <v>2314.8909326414682</v>
      </c>
      <c r="K909" s="78">
        <v>109.93199842239436</v>
      </c>
      <c r="L909" s="78">
        <v>296.32750942737624</v>
      </c>
      <c r="M909" s="78">
        <v>2021.956398081481</v>
      </c>
      <c r="N909" s="78">
        <v>2004.1292285523368</v>
      </c>
      <c r="O909" s="78">
        <v>1540.7673015984687</v>
      </c>
      <c r="P909" s="78">
        <v>1418.2249910460582</v>
      </c>
      <c r="Q909" s="78">
        <v>102.31260730581705</v>
      </c>
      <c r="R909" s="78">
        <v>121.36890580127468</v>
      </c>
      <c r="S909" s="78">
        <v>200.90846476395404</v>
      </c>
      <c r="T909" s="79"/>
      <c r="U909" s="78">
        <v>347858289</v>
      </c>
      <c r="V909" s="78">
        <v>53838</v>
      </c>
      <c r="W909" s="78">
        <v>11954</v>
      </c>
      <c r="X909" s="78">
        <v>625411</v>
      </c>
      <c r="Y909" s="78">
        <v>803966</v>
      </c>
      <c r="Z909" s="78">
        <v>1077078</v>
      </c>
      <c r="AA909" s="78">
        <v>309870</v>
      </c>
      <c r="AB909" s="78">
        <v>1737946</v>
      </c>
      <c r="AC909" s="78">
        <v>21134251.999999996</v>
      </c>
      <c r="AD909" s="78">
        <v>200.90846476395404</v>
      </c>
      <c r="AE909" s="79"/>
      <c r="AF909" s="78">
        <v>2958276724.5573292</v>
      </c>
      <c r="AG909" s="78">
        <v>84240780.511199102</v>
      </c>
      <c r="AH909" s="78">
        <v>105482851.289912</v>
      </c>
      <c r="AI909" s="78">
        <v>3337503980.5319109</v>
      </c>
      <c r="AJ909" s="78">
        <v>3934522455.5685992</v>
      </c>
      <c r="AK909" s="78">
        <v>0</v>
      </c>
      <c r="AL909" s="78">
        <v>0</v>
      </c>
      <c r="AM909" s="78">
        <v>224416264.80566883</v>
      </c>
      <c r="AN909" s="78">
        <v>0</v>
      </c>
      <c r="AO909" s="78">
        <v>0</v>
      </c>
      <c r="AP909" s="78">
        <v>10644443057.264618</v>
      </c>
      <c r="AQ909" s="79"/>
      <c r="AR909" s="78">
        <v>76047</v>
      </c>
      <c r="AS909" s="78">
        <v>18211</v>
      </c>
      <c r="AT909" s="78">
        <v>11</v>
      </c>
      <c r="AU909" s="78">
        <v>34</v>
      </c>
      <c r="AV909" s="78">
        <v>7</v>
      </c>
      <c r="AW909" s="78">
        <v>12</v>
      </c>
      <c r="AX909" s="78"/>
      <c r="AY909" s="79"/>
      <c r="AZ909" s="78">
        <v>380928.2339999766</v>
      </c>
      <c r="BA909" s="78">
        <v>1483427.7400000046</v>
      </c>
      <c r="BB909" s="78">
        <v>42757.7</v>
      </c>
      <c r="BC909" s="78">
        <v>127988.5</v>
      </c>
      <c r="BD909" s="78">
        <v>2314.3000000000002</v>
      </c>
      <c r="BE909" s="78">
        <v>34377.214</v>
      </c>
      <c r="BF909" s="78"/>
      <c r="BG909" s="79"/>
      <c r="BH909" s="78"/>
      <c r="BI909" s="78"/>
      <c r="BJ909" s="78"/>
      <c r="BK909" s="78"/>
      <c r="BL909" s="78"/>
      <c r="BM909" s="78"/>
      <c r="BN909" s="79"/>
      <c r="BO909" s="78"/>
      <c r="BP909" s="78"/>
      <c r="BQ909" s="78"/>
      <c r="BR909" s="78"/>
      <c r="BS909" s="78"/>
      <c r="BT909" s="78"/>
      <c r="BU909"/>
      <c r="BV909" s="77"/>
      <c r="BW909" s="77"/>
      <c r="BX909" s="77"/>
      <c r="BY909" s="77"/>
      <c r="BZ909" s="77"/>
      <c r="CA909" s="77"/>
      <c r="CB909" s="77"/>
      <c r="CC909" s="77"/>
      <c r="CD909" s="77"/>
    </row>
    <row r="910" spans="1:82">
      <c r="A910" s="77" t="s">
        <v>2568</v>
      </c>
      <c r="B910" s="77">
        <v>731</v>
      </c>
      <c r="C910" s="77">
        <v>20</v>
      </c>
      <c r="D910" s="77">
        <v>43</v>
      </c>
      <c r="E910" s="77">
        <v>2023</v>
      </c>
      <c r="F910" s="77" t="s">
        <v>2526</v>
      </c>
      <c r="G910" s="77" t="s">
        <v>1641</v>
      </c>
      <c r="H910" s="77" t="s">
        <v>1642</v>
      </c>
      <c r="I910" s="1018"/>
      <c r="J910" s="78"/>
      <c r="K910" s="78"/>
      <c r="L910" s="78"/>
      <c r="M910" s="78"/>
      <c r="N910" s="78"/>
      <c r="O910" s="78"/>
      <c r="P910" s="78"/>
      <c r="Q910" s="78"/>
      <c r="R910" s="78"/>
      <c r="S910" s="78"/>
      <c r="T910" s="79"/>
      <c r="U910" s="78"/>
      <c r="V910" s="78"/>
      <c r="W910" s="78"/>
      <c r="X910" s="78"/>
      <c r="Y910" s="78"/>
      <c r="Z910" s="78"/>
      <c r="AA910" s="78"/>
      <c r="AB910" s="78"/>
      <c r="AC910" s="78"/>
      <c r="AD910" s="78"/>
      <c r="AE910" s="79"/>
      <c r="AF910" s="78"/>
      <c r="AG910" s="78"/>
      <c r="AH910" s="78"/>
      <c r="AI910" s="78"/>
      <c r="AJ910" s="78"/>
      <c r="AK910" s="78"/>
      <c r="AL910" s="78"/>
      <c r="AM910" s="78"/>
      <c r="AN910" s="78"/>
      <c r="AO910" s="78"/>
      <c r="AP910" s="78"/>
      <c r="AQ910" s="79"/>
      <c r="AR910" s="78">
        <v>80328</v>
      </c>
      <c r="AS910" s="78">
        <v>18307</v>
      </c>
      <c r="AT910" s="78">
        <v>11</v>
      </c>
      <c r="AU910" s="78">
        <v>38</v>
      </c>
      <c r="AV910" s="78">
        <v>9</v>
      </c>
      <c r="AW910" s="78">
        <v>14</v>
      </c>
      <c r="AX910" s="78"/>
      <c r="AY910" s="79"/>
      <c r="AZ910" s="78">
        <v>405334.61199996993</v>
      </c>
      <c r="BA910" s="78">
        <v>1599362.620000002</v>
      </c>
      <c r="BB910" s="78">
        <v>42757.7</v>
      </c>
      <c r="BC910" s="78">
        <v>158242.79999999999</v>
      </c>
      <c r="BD910" s="78">
        <v>9472.2999999999993</v>
      </c>
      <c r="BE910" s="78">
        <v>40176.575000000004</v>
      </c>
      <c r="BF910" s="78"/>
      <c r="BG910" s="79"/>
      <c r="BH910" s="78"/>
      <c r="BI910" s="78"/>
      <c r="BJ910" s="78"/>
      <c r="BK910" s="78"/>
      <c r="BL910" s="78"/>
      <c r="BM910" s="78"/>
      <c r="BN910" s="79"/>
      <c r="BO910" s="78"/>
      <c r="BP910" s="78"/>
      <c r="BQ910" s="78"/>
      <c r="BR910" s="78"/>
      <c r="BS910" s="78"/>
      <c r="BT910" s="78"/>
      <c r="BU910"/>
      <c r="BV910" s="77"/>
      <c r="BW910" s="77"/>
      <c r="BX910" s="77"/>
      <c r="BY910" s="77"/>
      <c r="BZ910" s="77"/>
      <c r="CA910" s="77"/>
      <c r="CB910" s="77"/>
      <c r="CC910" s="77"/>
      <c r="CD910" s="77"/>
    </row>
    <row r="911" spans="1:82">
      <c r="A911" s="77" t="s">
        <v>2630</v>
      </c>
      <c r="B911" s="77">
        <v>731</v>
      </c>
      <c r="C911" s="77">
        <v>21</v>
      </c>
      <c r="D911" s="77">
        <v>43</v>
      </c>
      <c r="E911" s="77">
        <v>2024</v>
      </c>
      <c r="F911" s="77" t="s">
        <v>2588</v>
      </c>
      <c r="G911" s="77" t="s">
        <v>1641</v>
      </c>
      <c r="H911" s="77" t="s">
        <v>1642</v>
      </c>
      <c r="I911" s="1018"/>
      <c r="J911" s="78"/>
      <c r="K911" s="78"/>
      <c r="L911" s="78"/>
      <c r="M911" s="78"/>
      <c r="N911" s="78"/>
      <c r="O911" s="78"/>
      <c r="P911" s="78"/>
      <c r="Q911" s="78"/>
      <c r="R911" s="78"/>
      <c r="S911" s="78"/>
      <c r="T911" s="79"/>
      <c r="U911" s="78"/>
      <c r="V911" s="78"/>
      <c r="W911" s="78"/>
      <c r="X911" s="78"/>
      <c r="Y911" s="78"/>
      <c r="Z911" s="78"/>
      <c r="AA911" s="78"/>
      <c r="AB911" s="78"/>
      <c r="AC911" s="78"/>
      <c r="AD911" s="78"/>
      <c r="AE911" s="79"/>
      <c r="AF911" s="78"/>
      <c r="AG911" s="78"/>
      <c r="AH911" s="78"/>
      <c r="AI911" s="78"/>
      <c r="AJ911" s="78"/>
      <c r="AK911" s="78"/>
      <c r="AL911" s="78"/>
      <c r="AM911" s="78"/>
      <c r="AN911" s="78"/>
      <c r="AO911" s="78"/>
      <c r="AP911" s="78"/>
      <c r="AQ911" s="79"/>
      <c r="AR911" s="78"/>
      <c r="AS911" s="78"/>
      <c r="AT911" s="78"/>
      <c r="AU911" s="78"/>
      <c r="AV911" s="78"/>
      <c r="AW911" s="78"/>
      <c r="AX911" s="78"/>
      <c r="AY911" s="79"/>
      <c r="AZ911" s="78"/>
      <c r="BA911" s="78"/>
      <c r="BB911" s="78"/>
      <c r="BC911" s="78"/>
      <c r="BD911" s="78"/>
      <c r="BE911" s="78"/>
      <c r="BF911" s="78"/>
      <c r="BG911" s="79"/>
      <c r="BH911" s="78"/>
      <c r="BI911" s="78"/>
      <c r="BJ911" s="78"/>
      <c r="BK911" s="78"/>
      <c r="BL911" s="78"/>
      <c r="BM911" s="78"/>
      <c r="BN911" s="79"/>
      <c r="BO911" s="78"/>
      <c r="BP911" s="78"/>
      <c r="BQ911" s="78"/>
      <c r="BR911" s="78"/>
      <c r="BS911" s="78"/>
      <c r="BT911" s="78"/>
      <c r="BU911"/>
      <c r="BV911" s="77"/>
      <c r="BW911" s="77"/>
      <c r="BX911" s="77"/>
      <c r="BY911" s="77"/>
      <c r="BZ911" s="77"/>
      <c r="CA911" s="77"/>
      <c r="CB911" s="77"/>
      <c r="CC911" s="77"/>
      <c r="CD911" s="77"/>
    </row>
    <row r="912" spans="1:82">
      <c r="A912" s="77" t="s">
        <v>2449</v>
      </c>
      <c r="B912" s="77">
        <v>732</v>
      </c>
      <c r="C912" s="77">
        <v>1</v>
      </c>
      <c r="D912" s="77">
        <v>44</v>
      </c>
      <c r="E912" s="77">
        <v>1990</v>
      </c>
      <c r="F912" s="77" t="s">
        <v>788</v>
      </c>
      <c r="G912" s="77" t="s">
        <v>1643</v>
      </c>
      <c r="H912" s="77" t="s">
        <v>1644</v>
      </c>
      <c r="I912" s="1018"/>
      <c r="J912" s="78">
        <v>33029.850634629947</v>
      </c>
      <c r="K912" s="78">
        <v>294.49684984581182</v>
      </c>
      <c r="L912" s="78">
        <v>326.87274438265268</v>
      </c>
      <c r="M912" s="78">
        <v>947.6827206308717</v>
      </c>
      <c r="N912" s="78">
        <v>1059.7223455043979</v>
      </c>
      <c r="O912" s="78">
        <v>849.69137838148276</v>
      </c>
      <c r="P912" s="78">
        <v>1129.347082714045</v>
      </c>
      <c r="Q912" s="78">
        <v>76.182291185765905</v>
      </c>
      <c r="R912" s="78">
        <v>379.17760115106898</v>
      </c>
      <c r="S912" s="78">
        <v>75.080860000000001</v>
      </c>
      <c r="T912" s="79"/>
      <c r="U912" s="78">
        <v>258732551</v>
      </c>
      <c r="V912" s="78">
        <v>59823</v>
      </c>
      <c r="W912" s="78">
        <v>3941</v>
      </c>
      <c r="X912" s="78">
        <v>367887</v>
      </c>
      <c r="Y912" s="78">
        <v>411634</v>
      </c>
      <c r="Z912" s="78">
        <v>349488</v>
      </c>
      <c r="AA912" s="78">
        <v>274218</v>
      </c>
      <c r="AB912" s="78">
        <v>1236942</v>
      </c>
      <c r="AC912" s="78">
        <v>65674243</v>
      </c>
      <c r="AD912" s="78">
        <v>75.080860000000001</v>
      </c>
      <c r="AE912" s="79"/>
      <c r="AF912" s="78"/>
      <c r="AG912" s="78"/>
      <c r="AH912" s="78"/>
      <c r="AI912" s="78"/>
      <c r="AJ912" s="78"/>
      <c r="AK912" s="78"/>
      <c r="AL912" s="78"/>
      <c r="AM912" s="78"/>
      <c r="AN912" s="78"/>
      <c r="AO912" s="78"/>
      <c r="AP912" s="78"/>
      <c r="AQ912" s="79"/>
      <c r="AR912" s="78"/>
      <c r="AS912" s="78"/>
      <c r="AT912" s="78"/>
      <c r="AU912" s="78"/>
      <c r="AV912" s="78"/>
      <c r="AW912" s="78"/>
      <c r="AX912" s="78"/>
      <c r="AY912" s="79"/>
      <c r="AZ912" s="78"/>
      <c r="BA912" s="78"/>
      <c r="BB912" s="78"/>
      <c r="BC912" s="78"/>
      <c r="BD912" s="78"/>
      <c r="BE912" s="78"/>
      <c r="BF912" s="78"/>
      <c r="BG912" s="79"/>
      <c r="BH912" s="78" t="s">
        <v>789</v>
      </c>
      <c r="BI912" s="78" t="s">
        <v>789</v>
      </c>
      <c r="BJ912" s="78" t="s">
        <v>789</v>
      </c>
      <c r="BK912" s="78" t="s">
        <v>789</v>
      </c>
      <c r="BL912" s="78" t="s">
        <v>789</v>
      </c>
      <c r="BM912" s="78" t="s">
        <v>789</v>
      </c>
      <c r="BN912" s="79"/>
      <c r="BO912" s="78" t="s">
        <v>789</v>
      </c>
      <c r="BP912" s="78" t="s">
        <v>789</v>
      </c>
      <c r="BQ912" s="78" t="s">
        <v>789</v>
      </c>
      <c r="BR912" s="78" t="s">
        <v>789</v>
      </c>
      <c r="BS912" s="78" t="s">
        <v>789</v>
      </c>
      <c r="BT912" s="78" t="s">
        <v>789</v>
      </c>
      <c r="BU912"/>
      <c r="BV912" s="77"/>
      <c r="BW912" s="77"/>
      <c r="BX912" s="77"/>
      <c r="BY912" s="77"/>
      <c r="BZ912" s="77"/>
      <c r="CA912" s="77"/>
      <c r="CB912" s="77"/>
      <c r="CC912" s="77"/>
      <c r="CD912" s="77"/>
    </row>
    <row r="913" spans="1:82">
      <c r="A913" s="77" t="s">
        <v>2450</v>
      </c>
      <c r="B913" s="77">
        <v>733</v>
      </c>
      <c r="C913" s="77">
        <v>2</v>
      </c>
      <c r="D913" s="77">
        <v>44</v>
      </c>
      <c r="E913" s="77">
        <v>2005</v>
      </c>
      <c r="F913" s="77" t="s">
        <v>790</v>
      </c>
      <c r="G913" s="77" t="s">
        <v>1643</v>
      </c>
      <c r="H913" s="77" t="s">
        <v>1644</v>
      </c>
      <c r="I913" s="1018"/>
      <c r="J913" s="78">
        <v>21790.190504938058</v>
      </c>
      <c r="K913" s="78">
        <v>182.60263628496861</v>
      </c>
      <c r="L913" s="78">
        <v>361.84567410601238</v>
      </c>
      <c r="M913" s="78">
        <v>1537.7353093738741</v>
      </c>
      <c r="N913" s="78">
        <v>1458.285932670618</v>
      </c>
      <c r="O913" s="78">
        <v>1329.704070193156</v>
      </c>
      <c r="P913" s="78">
        <v>1159.9869547157939</v>
      </c>
      <c r="Q913" s="78">
        <v>71.976445806617804</v>
      </c>
      <c r="R913" s="78">
        <v>374.99213199971001</v>
      </c>
      <c r="S913" s="78">
        <v>160.23736158599999</v>
      </c>
      <c r="T913" s="79"/>
      <c r="U913" s="78">
        <v>367174317</v>
      </c>
      <c r="V913" s="78">
        <v>52300</v>
      </c>
      <c r="W913" s="78">
        <v>3952</v>
      </c>
      <c r="X913" s="78">
        <v>328753</v>
      </c>
      <c r="Y913" s="78">
        <v>490431</v>
      </c>
      <c r="Z913" s="78">
        <v>632894</v>
      </c>
      <c r="AA913" s="78">
        <v>230675</v>
      </c>
      <c r="AB913" s="78">
        <v>1221714</v>
      </c>
      <c r="AC913" s="78">
        <v>66309594</v>
      </c>
      <c r="AD913" s="78">
        <v>160.23736158599999</v>
      </c>
      <c r="AE913" s="79"/>
      <c r="AF913" s="78"/>
      <c r="AG913" s="78"/>
      <c r="AH913" s="78"/>
      <c r="AI913" s="78"/>
      <c r="AJ913" s="78"/>
      <c r="AK913" s="78"/>
      <c r="AL913" s="78"/>
      <c r="AM913" s="78"/>
      <c r="AN913" s="78"/>
      <c r="AO913" s="78"/>
      <c r="AP913" s="78"/>
      <c r="AQ913" s="79"/>
      <c r="AR913" s="78"/>
      <c r="AS913" s="78"/>
      <c r="AT913" s="78"/>
      <c r="AU913" s="78"/>
      <c r="AV913" s="78"/>
      <c r="AW913" s="78"/>
      <c r="AX913" s="78"/>
      <c r="AY913" s="79"/>
      <c r="AZ913" s="78"/>
      <c r="BA913" s="78"/>
      <c r="BB913" s="78"/>
      <c r="BC913" s="78"/>
      <c r="BD913" s="78"/>
      <c r="BE913" s="78"/>
      <c r="BF913" s="78"/>
      <c r="BG913" s="79"/>
      <c r="BH913" s="78" t="s">
        <v>789</v>
      </c>
      <c r="BI913" s="78" t="s">
        <v>789</v>
      </c>
      <c r="BJ913" s="78" t="s">
        <v>789</v>
      </c>
      <c r="BK913" s="78" t="s">
        <v>789</v>
      </c>
      <c r="BL913" s="78" t="s">
        <v>789</v>
      </c>
      <c r="BM913" s="78" t="s">
        <v>789</v>
      </c>
      <c r="BN913" s="79"/>
      <c r="BO913" s="78" t="s">
        <v>789</v>
      </c>
      <c r="BP913" s="78" t="s">
        <v>789</v>
      </c>
      <c r="BQ913" s="78" t="s">
        <v>789</v>
      </c>
      <c r="BR913" s="78" t="s">
        <v>789</v>
      </c>
      <c r="BS913" s="78" t="s">
        <v>789</v>
      </c>
      <c r="BT913" s="78" t="s">
        <v>789</v>
      </c>
      <c r="BU913"/>
      <c r="BV913" s="77"/>
      <c r="BW913" s="77"/>
      <c r="BX913" s="77"/>
      <c r="BY913" s="77"/>
      <c r="BZ913" s="77"/>
      <c r="CA913" s="77"/>
      <c r="CB913" s="77"/>
      <c r="CC913" s="77"/>
      <c r="CD913" s="77"/>
    </row>
    <row r="914" spans="1:82">
      <c r="A914" s="77" t="s">
        <v>2451</v>
      </c>
      <c r="B914" s="77">
        <v>734</v>
      </c>
      <c r="C914" s="77">
        <v>3</v>
      </c>
      <c r="D914" s="77">
        <v>44</v>
      </c>
      <c r="E914" s="77">
        <v>2006</v>
      </c>
      <c r="F914" s="77" t="s">
        <v>791</v>
      </c>
      <c r="G914" s="77" t="s">
        <v>1643</v>
      </c>
      <c r="H914" s="77" t="s">
        <v>1644</v>
      </c>
      <c r="I914" s="1018"/>
      <c r="J914" s="78" t="s">
        <v>789</v>
      </c>
      <c r="K914" s="78" t="s">
        <v>789</v>
      </c>
      <c r="L914" s="78" t="s">
        <v>789</v>
      </c>
      <c r="M914" s="78" t="s">
        <v>789</v>
      </c>
      <c r="N914" s="78" t="s">
        <v>789</v>
      </c>
      <c r="O914" s="78" t="s">
        <v>789</v>
      </c>
      <c r="P914" s="78" t="s">
        <v>789</v>
      </c>
      <c r="Q914" s="78" t="s">
        <v>789</v>
      </c>
      <c r="R914" s="78" t="s">
        <v>789</v>
      </c>
      <c r="S914" s="78" t="s">
        <v>789</v>
      </c>
      <c r="T914" s="79"/>
      <c r="U914" s="78" t="s">
        <v>789</v>
      </c>
      <c r="V914" s="78" t="s">
        <v>789</v>
      </c>
      <c r="W914" s="78" t="s">
        <v>789</v>
      </c>
      <c r="X914" s="78" t="s">
        <v>789</v>
      </c>
      <c r="Y914" s="78" t="s">
        <v>789</v>
      </c>
      <c r="Z914" s="78" t="s">
        <v>789</v>
      </c>
      <c r="AA914" s="78" t="s">
        <v>789</v>
      </c>
      <c r="AB914" s="78" t="s">
        <v>789</v>
      </c>
      <c r="AC914" s="78" t="s">
        <v>789</v>
      </c>
      <c r="AD914" s="78" t="s">
        <v>789</v>
      </c>
      <c r="AE914" s="79"/>
      <c r="AF914" s="78" t="s">
        <v>789</v>
      </c>
      <c r="AG914" s="78" t="s">
        <v>789</v>
      </c>
      <c r="AH914" s="78" t="s">
        <v>789</v>
      </c>
      <c r="AI914" s="78" t="s">
        <v>789</v>
      </c>
      <c r="AJ914" s="78" t="s">
        <v>789</v>
      </c>
      <c r="AK914" s="78" t="s">
        <v>789</v>
      </c>
      <c r="AL914" s="78" t="s">
        <v>789</v>
      </c>
      <c r="AM914" s="78" t="s">
        <v>789</v>
      </c>
      <c r="AN914" s="78" t="s">
        <v>789</v>
      </c>
      <c r="AO914" s="78" t="s">
        <v>789</v>
      </c>
      <c r="AP914" s="78"/>
      <c r="AQ914" s="79"/>
      <c r="AR914" s="78" t="s">
        <v>789</v>
      </c>
      <c r="AS914" s="78" t="s">
        <v>789</v>
      </c>
      <c r="AT914" s="78" t="s">
        <v>789</v>
      </c>
      <c r="AU914" s="78" t="s">
        <v>789</v>
      </c>
      <c r="AV914" s="78" t="s">
        <v>789</v>
      </c>
      <c r="AW914" s="78" t="s">
        <v>789</v>
      </c>
      <c r="AX914" s="78" t="s">
        <v>789</v>
      </c>
      <c r="AY914" s="79"/>
      <c r="AZ914" s="78" t="s">
        <v>789</v>
      </c>
      <c r="BA914" s="78" t="s">
        <v>789</v>
      </c>
      <c r="BB914" s="78" t="s">
        <v>789</v>
      </c>
      <c r="BC914" s="78" t="s">
        <v>789</v>
      </c>
      <c r="BD914" s="78" t="s">
        <v>789</v>
      </c>
      <c r="BE914" s="78" t="s">
        <v>789</v>
      </c>
      <c r="BF914" s="78" t="s">
        <v>789</v>
      </c>
      <c r="BG914" s="79"/>
      <c r="BH914" s="78" t="s">
        <v>789</v>
      </c>
      <c r="BI914" s="78" t="s">
        <v>789</v>
      </c>
      <c r="BJ914" s="78" t="s">
        <v>789</v>
      </c>
      <c r="BK914" s="78" t="s">
        <v>789</v>
      </c>
      <c r="BL914" s="78" t="s">
        <v>789</v>
      </c>
      <c r="BM914" s="78" t="s">
        <v>789</v>
      </c>
      <c r="BN914" s="79"/>
      <c r="BO914" s="78" t="s">
        <v>789</v>
      </c>
      <c r="BP914" s="78" t="s">
        <v>789</v>
      </c>
      <c r="BQ914" s="78" t="s">
        <v>789</v>
      </c>
      <c r="BR914" s="78" t="s">
        <v>789</v>
      </c>
      <c r="BS914" s="78" t="s">
        <v>789</v>
      </c>
      <c r="BT914" s="78" t="s">
        <v>789</v>
      </c>
      <c r="BU914"/>
      <c r="BV914" s="77"/>
      <c r="BW914" s="77"/>
      <c r="BX914" s="77"/>
      <c r="BY914" s="77"/>
      <c r="BZ914" s="77"/>
      <c r="CA914" s="77"/>
      <c r="CB914" s="77"/>
      <c r="CC914" s="77"/>
      <c r="CD914" s="77"/>
    </row>
    <row r="915" spans="1:82">
      <c r="A915" s="77" t="s">
        <v>2452</v>
      </c>
      <c r="B915" s="77">
        <v>735</v>
      </c>
      <c r="C915" s="77">
        <v>4</v>
      </c>
      <c r="D915" s="77">
        <v>44</v>
      </c>
      <c r="E915" s="77">
        <v>2007</v>
      </c>
      <c r="F915" s="77" t="s">
        <v>792</v>
      </c>
      <c r="G915" s="77" t="s">
        <v>1643</v>
      </c>
      <c r="H915" s="77" t="s">
        <v>1644</v>
      </c>
      <c r="I915" s="1018"/>
      <c r="J915" s="78">
        <v>21836.33247447581</v>
      </c>
      <c r="K915" s="78">
        <v>145.42684872167061</v>
      </c>
      <c r="L915" s="78">
        <v>335.57840881764571</v>
      </c>
      <c r="M915" s="78">
        <v>1567.6996086354079</v>
      </c>
      <c r="N915" s="78">
        <v>1464.280827438711</v>
      </c>
      <c r="O915" s="78">
        <v>1308.5335701533979</v>
      </c>
      <c r="P915" s="78">
        <v>1146.9355362773269</v>
      </c>
      <c r="Q915" s="78">
        <v>75.601540155177105</v>
      </c>
      <c r="R915" s="78">
        <v>410.53626173593011</v>
      </c>
      <c r="S915" s="78">
        <v>134.59695582245001</v>
      </c>
      <c r="T915" s="79"/>
      <c r="U915" s="78">
        <v>425102741</v>
      </c>
      <c r="V915" s="78">
        <v>50536</v>
      </c>
      <c r="W915" s="78">
        <v>4307</v>
      </c>
      <c r="X915" s="78">
        <v>398865</v>
      </c>
      <c r="Y915" s="78">
        <v>500649</v>
      </c>
      <c r="Z915" s="78">
        <v>647451</v>
      </c>
      <c r="AA915" s="78">
        <v>224603</v>
      </c>
      <c r="AB915" s="78">
        <v>1215388</v>
      </c>
      <c r="AC915" s="78">
        <v>74677770</v>
      </c>
      <c r="AD915" s="78">
        <v>134.59695582245001</v>
      </c>
      <c r="AE915" s="79"/>
      <c r="AF915" s="78"/>
      <c r="AG915" s="78"/>
      <c r="AH915" s="78"/>
      <c r="AI915" s="78"/>
      <c r="AJ915" s="78"/>
      <c r="AK915" s="78"/>
      <c r="AL915" s="78"/>
      <c r="AM915" s="78"/>
      <c r="AN915" s="78"/>
      <c r="AO915" s="78"/>
      <c r="AP915" s="78"/>
      <c r="AQ915" s="79"/>
      <c r="AR915" s="78"/>
      <c r="AS915" s="78"/>
      <c r="AT915" s="78"/>
      <c r="AU915" s="78"/>
      <c r="AV915" s="78"/>
      <c r="AW915" s="78"/>
      <c r="AX915" s="78"/>
      <c r="AY915" s="79"/>
      <c r="AZ915" s="78"/>
      <c r="BA915" s="78"/>
      <c r="BB915" s="78"/>
      <c r="BC915" s="78"/>
      <c r="BD915" s="78"/>
      <c r="BE915" s="78"/>
      <c r="BF915" s="78"/>
      <c r="BG915" s="79"/>
      <c r="BH915" s="78" t="s">
        <v>789</v>
      </c>
      <c r="BI915" s="78" t="s">
        <v>789</v>
      </c>
      <c r="BJ915" s="78" t="s">
        <v>789</v>
      </c>
      <c r="BK915" s="78" t="s">
        <v>789</v>
      </c>
      <c r="BL915" s="78" t="s">
        <v>789</v>
      </c>
      <c r="BM915" s="78" t="s">
        <v>789</v>
      </c>
      <c r="BN915" s="79"/>
      <c r="BO915" s="78" t="s">
        <v>789</v>
      </c>
      <c r="BP915" s="78" t="s">
        <v>789</v>
      </c>
      <c r="BQ915" s="78" t="s">
        <v>789</v>
      </c>
      <c r="BR915" s="78" t="s">
        <v>789</v>
      </c>
      <c r="BS915" s="78" t="s">
        <v>789</v>
      </c>
      <c r="BT915" s="78" t="s">
        <v>789</v>
      </c>
      <c r="BU915"/>
      <c r="BV915" s="77"/>
      <c r="BW915" s="77"/>
      <c r="BX915" s="77"/>
      <c r="BY915" s="77"/>
      <c r="BZ915" s="77"/>
      <c r="CA915" s="77"/>
      <c r="CB915" s="77"/>
      <c r="CC915" s="77"/>
      <c r="CD915" s="77"/>
    </row>
    <row r="916" spans="1:82">
      <c r="A916" s="77" t="s">
        <v>2453</v>
      </c>
      <c r="B916" s="77">
        <v>736</v>
      </c>
      <c r="C916" s="77">
        <v>5</v>
      </c>
      <c r="D916" s="77">
        <v>44</v>
      </c>
      <c r="E916" s="77">
        <v>2008</v>
      </c>
      <c r="F916" s="77" t="s">
        <v>793</v>
      </c>
      <c r="G916" s="77" t="s">
        <v>1643</v>
      </c>
      <c r="H916" s="77" t="s">
        <v>1644</v>
      </c>
      <c r="I916" s="1018"/>
      <c r="J916" s="78">
        <v>19747.80376531812</v>
      </c>
      <c r="K916" s="78">
        <v>136.57639522800761</v>
      </c>
      <c r="L916" s="78">
        <v>288.47535049984458</v>
      </c>
      <c r="M916" s="78">
        <v>1676.4923917450139</v>
      </c>
      <c r="N916" s="78">
        <v>1342.3817310900481</v>
      </c>
      <c r="O916" s="78">
        <v>1275.560524569798</v>
      </c>
      <c r="P916" s="78">
        <v>1119.3803249402349</v>
      </c>
      <c r="Q916" s="78">
        <v>74.112215304315697</v>
      </c>
      <c r="R916" s="78">
        <v>371.48738123690691</v>
      </c>
      <c r="S916" s="78">
        <v>129.65455825595001</v>
      </c>
      <c r="T916" s="79"/>
      <c r="U916" s="78">
        <v>441056762</v>
      </c>
      <c r="V916" s="78">
        <v>50536</v>
      </c>
      <c r="W916" s="78">
        <v>4307</v>
      </c>
      <c r="X916" s="78">
        <v>398865</v>
      </c>
      <c r="Y916" s="78">
        <v>504579</v>
      </c>
      <c r="Z916" s="78">
        <v>653288</v>
      </c>
      <c r="AA916" s="78">
        <v>219457</v>
      </c>
      <c r="AB916" s="78">
        <v>1211042</v>
      </c>
      <c r="AC916" s="78">
        <v>70168855</v>
      </c>
      <c r="AD916" s="78">
        <v>129.65455825595001</v>
      </c>
      <c r="AE916" s="79"/>
      <c r="AF916" s="78"/>
      <c r="AG916" s="78"/>
      <c r="AH916" s="78"/>
      <c r="AI916" s="78"/>
      <c r="AJ916" s="78"/>
      <c r="AK916" s="78"/>
      <c r="AL916" s="78"/>
      <c r="AM916" s="78"/>
      <c r="AN916" s="78"/>
      <c r="AO916" s="78"/>
      <c r="AP916" s="78"/>
      <c r="AQ916" s="79"/>
      <c r="AR916" s="78"/>
      <c r="AS916" s="78"/>
      <c r="AT916" s="78"/>
      <c r="AU916" s="78"/>
      <c r="AV916" s="78"/>
      <c r="AW916" s="78"/>
      <c r="AX916" s="78"/>
      <c r="AY916" s="79"/>
      <c r="AZ916" s="78"/>
      <c r="BA916" s="78"/>
      <c r="BB916" s="78"/>
      <c r="BC916" s="78"/>
      <c r="BD916" s="78"/>
      <c r="BE916" s="78"/>
      <c r="BF916" s="78"/>
      <c r="BG916" s="79"/>
      <c r="BH916" s="78" t="s">
        <v>789</v>
      </c>
      <c r="BI916" s="78" t="s">
        <v>789</v>
      </c>
      <c r="BJ916" s="78" t="s">
        <v>789</v>
      </c>
      <c r="BK916" s="78" t="s">
        <v>789</v>
      </c>
      <c r="BL916" s="78" t="s">
        <v>789</v>
      </c>
      <c r="BM916" s="78" t="s">
        <v>789</v>
      </c>
      <c r="BN916" s="79"/>
      <c r="BO916" s="78" t="s">
        <v>789</v>
      </c>
      <c r="BP916" s="78" t="s">
        <v>789</v>
      </c>
      <c r="BQ916" s="78" t="s">
        <v>789</v>
      </c>
      <c r="BR916" s="78" t="s">
        <v>789</v>
      </c>
      <c r="BS916" s="78" t="s">
        <v>789</v>
      </c>
      <c r="BT916" s="78" t="s">
        <v>789</v>
      </c>
      <c r="BU916"/>
      <c r="BV916" s="77"/>
      <c r="BW916" s="77"/>
      <c r="BX916" s="77"/>
      <c r="BY916" s="77"/>
      <c r="BZ916" s="77"/>
      <c r="CA916" s="77"/>
      <c r="CB916" s="77"/>
      <c r="CC916" s="77"/>
      <c r="CD916" s="77"/>
    </row>
    <row r="917" spans="1:82">
      <c r="A917" s="77" t="s">
        <v>2454</v>
      </c>
      <c r="B917" s="77">
        <v>737</v>
      </c>
      <c r="C917" s="77">
        <v>6</v>
      </c>
      <c r="D917" s="77">
        <v>44</v>
      </c>
      <c r="E917" s="77">
        <v>2009</v>
      </c>
      <c r="F917" s="77" t="s">
        <v>177</v>
      </c>
      <c r="G917" s="77" t="s">
        <v>1643</v>
      </c>
      <c r="H917" s="77" t="s">
        <v>1644</v>
      </c>
      <c r="I917" s="1018"/>
      <c r="J917" s="78">
        <v>19441.920535647761</v>
      </c>
      <c r="K917" s="78">
        <v>151.18583148099239</v>
      </c>
      <c r="L917" s="78">
        <v>331.5911280964491</v>
      </c>
      <c r="M917" s="78">
        <v>1630.0632594425599</v>
      </c>
      <c r="N917" s="78">
        <v>1275.84749286999</v>
      </c>
      <c r="O917" s="78">
        <v>1303.1675001432341</v>
      </c>
      <c r="P917" s="78">
        <v>1069.3013524509661</v>
      </c>
      <c r="Q917" s="78">
        <v>70.363512399808897</v>
      </c>
      <c r="R917" s="78">
        <v>347.62027382309191</v>
      </c>
      <c r="S917" s="78">
        <v>129.854032539</v>
      </c>
      <c r="T917" s="79"/>
      <c r="U917" s="78">
        <v>308442506</v>
      </c>
      <c r="V917" s="78">
        <v>48638</v>
      </c>
      <c r="W917" s="78">
        <v>8812</v>
      </c>
      <c r="X917" s="78">
        <v>421144</v>
      </c>
      <c r="Y917" s="78">
        <v>508207</v>
      </c>
      <c r="Z917" s="78">
        <v>658783</v>
      </c>
      <c r="AA917" s="78">
        <v>215218</v>
      </c>
      <c r="AB917" s="78">
        <v>1206976</v>
      </c>
      <c r="AC917" s="78">
        <v>64057263</v>
      </c>
      <c r="AD917" s="78">
        <v>129.854032539</v>
      </c>
      <c r="AE917" s="79"/>
      <c r="AF917" s="78"/>
      <c r="AG917" s="78"/>
      <c r="AH917" s="78"/>
      <c r="AI917" s="78"/>
      <c r="AJ917" s="78"/>
      <c r="AK917" s="78"/>
      <c r="AL917" s="78"/>
      <c r="AM917" s="78"/>
      <c r="AN917" s="78"/>
      <c r="AO917" s="78"/>
      <c r="AP917" s="78"/>
      <c r="AQ917" s="79"/>
      <c r="AR917" s="78"/>
      <c r="AS917" s="78"/>
      <c r="AT917" s="78"/>
      <c r="AU917" s="78"/>
      <c r="AV917" s="78"/>
      <c r="AW917" s="78"/>
      <c r="AX917" s="78"/>
      <c r="AY917" s="79"/>
      <c r="AZ917" s="78"/>
      <c r="BA917" s="78"/>
      <c r="BB917" s="78"/>
      <c r="BC917" s="78"/>
      <c r="BD917" s="78"/>
      <c r="BE917" s="78"/>
      <c r="BF917" s="78"/>
      <c r="BG917" s="79"/>
      <c r="BH917" s="78">
        <v>0</v>
      </c>
      <c r="BI917" s="78">
        <v>57.41</v>
      </c>
      <c r="BJ917" s="78">
        <v>22667.386999999999</v>
      </c>
      <c r="BK917" s="78">
        <v>386.9</v>
      </c>
      <c r="BL917" s="78">
        <v>267.76600000000002</v>
      </c>
      <c r="BM917" s="78">
        <v>0</v>
      </c>
      <c r="BN917" s="79"/>
      <c r="BO917" s="78">
        <v>0</v>
      </c>
      <c r="BP917" s="78">
        <v>5</v>
      </c>
      <c r="BQ917" s="78">
        <v>84</v>
      </c>
      <c r="BR917" s="78">
        <v>4</v>
      </c>
      <c r="BS917" s="78">
        <v>35</v>
      </c>
      <c r="BT917" s="78">
        <v>0</v>
      </c>
      <c r="BU917"/>
      <c r="BV917" s="77">
        <v>19198.657999999999</v>
      </c>
      <c r="BW917" s="77">
        <v>437.85599999999999</v>
      </c>
      <c r="BX917" s="77">
        <v>3465.4659999999999</v>
      </c>
      <c r="BY917" s="77">
        <v>24.574000000000002</v>
      </c>
      <c r="BZ917" s="77">
        <v>143.66800000000001</v>
      </c>
      <c r="CA917" s="77">
        <v>4</v>
      </c>
      <c r="CB917" s="77">
        <v>91.25</v>
      </c>
      <c r="CC917" s="77">
        <v>13.991</v>
      </c>
      <c r="CD917" s="77">
        <v>0</v>
      </c>
    </row>
    <row r="918" spans="1:82">
      <c r="A918" s="77" t="s">
        <v>2455</v>
      </c>
      <c r="B918" s="77">
        <v>738</v>
      </c>
      <c r="C918" s="77">
        <v>7</v>
      </c>
      <c r="D918" s="77">
        <v>44</v>
      </c>
      <c r="E918" s="77">
        <v>2010</v>
      </c>
      <c r="F918" s="77" t="s">
        <v>178</v>
      </c>
      <c r="G918" s="77" t="s">
        <v>1643</v>
      </c>
      <c r="H918" s="77" t="s">
        <v>1644</v>
      </c>
      <c r="I918" s="1018"/>
      <c r="J918" s="78">
        <v>22357.967441215209</v>
      </c>
      <c r="K918" s="78">
        <v>124.8944444602845</v>
      </c>
      <c r="L918" s="78">
        <v>298.48753525348292</v>
      </c>
      <c r="M918" s="78">
        <v>1752.1602241823921</v>
      </c>
      <c r="N918" s="78">
        <v>1700.711622694444</v>
      </c>
      <c r="O918" s="78">
        <v>1308.3691251357029</v>
      </c>
      <c r="P918" s="78">
        <v>1076.6330045448649</v>
      </c>
      <c r="Q918" s="78">
        <v>73.122414315994703</v>
      </c>
      <c r="R918" s="78">
        <v>346.36948251238141</v>
      </c>
      <c r="S918" s="78">
        <v>126.2018722397802</v>
      </c>
      <c r="T918" s="79"/>
      <c r="U918" s="78">
        <v>407913990</v>
      </c>
      <c r="V918" s="78">
        <v>48638</v>
      </c>
      <c r="W918" s="78">
        <v>8812</v>
      </c>
      <c r="X918" s="78">
        <v>421144</v>
      </c>
      <c r="Y918" s="78">
        <v>511536</v>
      </c>
      <c r="Z918" s="78">
        <v>664486</v>
      </c>
      <c r="AA918" s="78">
        <v>211282</v>
      </c>
      <c r="AB918" s="78">
        <v>1201901</v>
      </c>
      <c r="AC918" s="78">
        <v>60486006</v>
      </c>
      <c r="AD918" s="78">
        <v>126.2018722397802</v>
      </c>
      <c r="AE918" s="79"/>
      <c r="AF918" s="78"/>
      <c r="AG918" s="78"/>
      <c r="AH918" s="78"/>
      <c r="AI918" s="78"/>
      <c r="AJ918" s="78"/>
      <c r="AK918" s="78"/>
      <c r="AL918" s="78"/>
      <c r="AM918" s="78"/>
      <c r="AN918" s="78"/>
      <c r="AO918" s="78"/>
      <c r="AP918" s="78"/>
      <c r="AQ918" s="79"/>
      <c r="AR918" s="78"/>
      <c r="AS918" s="78"/>
      <c r="AT918" s="78"/>
      <c r="AU918" s="78"/>
      <c r="AV918" s="78"/>
      <c r="AW918" s="78"/>
      <c r="AX918" s="78"/>
      <c r="AY918" s="79"/>
      <c r="AZ918" s="78"/>
      <c r="BA918" s="78"/>
      <c r="BB918" s="78"/>
      <c r="BC918" s="78"/>
      <c r="BD918" s="78"/>
      <c r="BE918" s="78"/>
      <c r="BF918" s="78"/>
      <c r="BG918" s="79"/>
      <c r="BH918" s="78">
        <v>0</v>
      </c>
      <c r="BI918" s="78">
        <v>57.689</v>
      </c>
      <c r="BJ918" s="78">
        <v>25903.415000000001</v>
      </c>
      <c r="BK918" s="78">
        <v>1271.8050000000001</v>
      </c>
      <c r="BL918" s="78">
        <v>267.19</v>
      </c>
      <c r="BM918" s="78">
        <v>0</v>
      </c>
      <c r="BN918" s="79"/>
      <c r="BO918" s="78">
        <v>0</v>
      </c>
      <c r="BP918" s="78">
        <v>5</v>
      </c>
      <c r="BQ918" s="78">
        <v>88</v>
      </c>
      <c r="BR918" s="78">
        <v>6</v>
      </c>
      <c r="BS918" s="78">
        <v>35</v>
      </c>
      <c r="BT918" s="78">
        <v>0</v>
      </c>
      <c r="BU918"/>
      <c r="BV918" s="77">
        <v>23594.554</v>
      </c>
      <c r="BW918" s="77">
        <v>387.96699999999998</v>
      </c>
      <c r="BX918" s="77">
        <v>3242.2860000000001</v>
      </c>
      <c r="BY918" s="77">
        <v>28.036000000000001</v>
      </c>
      <c r="BZ918" s="77">
        <v>96.108000000000004</v>
      </c>
      <c r="CA918" s="77">
        <v>5.0999999999999996</v>
      </c>
      <c r="CB918" s="77">
        <v>125.369</v>
      </c>
      <c r="CC918" s="77">
        <v>20.678999999999998</v>
      </c>
      <c r="CD918" s="77">
        <v>0</v>
      </c>
    </row>
    <row r="919" spans="1:82">
      <c r="A919" s="77" t="s">
        <v>2456</v>
      </c>
      <c r="B919" s="77">
        <v>739</v>
      </c>
      <c r="C919" s="77">
        <v>8</v>
      </c>
      <c r="D919" s="77">
        <v>44</v>
      </c>
      <c r="E919" s="77">
        <v>2011</v>
      </c>
      <c r="F919" s="77" t="s">
        <v>179</v>
      </c>
      <c r="G919" s="1029" t="s">
        <v>1643</v>
      </c>
      <c r="H919" s="77" t="s">
        <v>1644</v>
      </c>
      <c r="I919" s="1018"/>
      <c r="J919" s="78">
        <v>24220.016202028539</v>
      </c>
      <c r="K919" s="78">
        <v>191.44887788599141</v>
      </c>
      <c r="L919" s="78">
        <v>403.28661643304872</v>
      </c>
      <c r="M919" s="78">
        <v>2191.5367667552432</v>
      </c>
      <c r="N919" s="78">
        <v>2109.4299774527872</v>
      </c>
      <c r="O919" s="78">
        <v>1292.3798311027988</v>
      </c>
      <c r="P919" s="78">
        <v>1029.9719936275301</v>
      </c>
      <c r="Q919" s="78">
        <v>83.988164338769906</v>
      </c>
      <c r="R919" s="78">
        <v>339.43301710417768</v>
      </c>
      <c r="S919" s="78">
        <v>141.33111307209961</v>
      </c>
      <c r="T919" s="79"/>
      <c r="U919" s="78">
        <v>419944168</v>
      </c>
      <c r="V919" s="78">
        <v>48638</v>
      </c>
      <c r="W919" s="78">
        <v>8812</v>
      </c>
      <c r="X919" s="78">
        <v>421144</v>
      </c>
      <c r="Y919" s="78">
        <v>514432</v>
      </c>
      <c r="Z919" s="78">
        <v>670625</v>
      </c>
      <c r="AA919" s="78">
        <v>208140</v>
      </c>
      <c r="AB919" s="78">
        <v>1196804</v>
      </c>
      <c r="AC919" s="78">
        <v>59176668</v>
      </c>
      <c r="AD919" s="78">
        <v>141.33111307209961</v>
      </c>
      <c r="AE919" s="79"/>
      <c r="AF919" s="78"/>
      <c r="AG919" s="78"/>
      <c r="AH919" s="78"/>
      <c r="AI919" s="78"/>
      <c r="AJ919" s="78"/>
      <c r="AK919" s="78"/>
      <c r="AL919" s="78"/>
      <c r="AM919" s="78"/>
      <c r="AN919" s="78"/>
      <c r="AO919" s="78"/>
      <c r="AP919" s="78"/>
      <c r="AQ919" s="79"/>
      <c r="AR919" s="78"/>
      <c r="AS919" s="78"/>
      <c r="AT919" s="78"/>
      <c r="AU919" s="78"/>
      <c r="AV919" s="78"/>
      <c r="AW919" s="78"/>
      <c r="AX919" s="78"/>
      <c r="AY919" s="79"/>
      <c r="AZ919" s="78"/>
      <c r="BA919" s="78"/>
      <c r="BB919" s="78"/>
      <c r="BC919" s="78"/>
      <c r="BD919" s="78"/>
      <c r="BE919" s="78"/>
      <c r="BF919" s="78"/>
      <c r="BG919" s="79"/>
      <c r="BH919" s="78">
        <v>0</v>
      </c>
      <c r="BI919" s="78">
        <v>67.448999999999998</v>
      </c>
      <c r="BJ919" s="78">
        <v>26234.062999999998</v>
      </c>
      <c r="BK919" s="78">
        <v>1505.454</v>
      </c>
      <c r="BL919" s="78">
        <v>297.36199999999997</v>
      </c>
      <c r="BM919" s="78">
        <v>0</v>
      </c>
      <c r="BN919" s="79"/>
      <c r="BO919" s="78">
        <v>0</v>
      </c>
      <c r="BP919" s="78">
        <v>5</v>
      </c>
      <c r="BQ919" s="78">
        <v>87</v>
      </c>
      <c r="BR919" s="78">
        <v>6</v>
      </c>
      <c r="BS919" s="78">
        <v>36</v>
      </c>
      <c r="BT919" s="78">
        <v>0</v>
      </c>
      <c r="BU919"/>
      <c r="BV919" s="77">
        <v>24023.93</v>
      </c>
      <c r="BW919" s="77">
        <v>422.41699999999997</v>
      </c>
      <c r="BX919" s="77">
        <v>3396.558</v>
      </c>
      <c r="BY919" s="77">
        <v>28.350999999999999</v>
      </c>
      <c r="BZ919" s="77">
        <v>99.453000000000003</v>
      </c>
      <c r="CA919" s="77">
        <v>4.5999999999999996</v>
      </c>
      <c r="CB919" s="77">
        <v>111.566</v>
      </c>
      <c r="CC919" s="77">
        <v>17.452999999999999</v>
      </c>
      <c r="CD919" s="77">
        <v>0</v>
      </c>
    </row>
    <row r="920" spans="1:82">
      <c r="A920" s="77" t="s">
        <v>2457</v>
      </c>
      <c r="B920" s="77">
        <v>740</v>
      </c>
      <c r="C920" s="77">
        <v>9</v>
      </c>
      <c r="D920" s="77">
        <v>44</v>
      </c>
      <c r="E920" s="77">
        <v>2012</v>
      </c>
      <c r="F920" s="77" t="s">
        <v>180</v>
      </c>
      <c r="G920" s="1029" t="s">
        <v>1643</v>
      </c>
      <c r="H920" s="77" t="s">
        <v>1644</v>
      </c>
      <c r="I920" s="1018"/>
      <c r="J920" s="78">
        <v>24235.98633511956</v>
      </c>
      <c r="K920" s="78">
        <v>203.46882079225091</v>
      </c>
      <c r="L920" s="78">
        <v>397.11617052080311</v>
      </c>
      <c r="M920" s="78">
        <v>2331.694671991816</v>
      </c>
      <c r="N920" s="78">
        <v>2103.4138792300191</v>
      </c>
      <c r="O920" s="78">
        <v>1299.8114236155129</v>
      </c>
      <c r="P920" s="78">
        <v>1023.6940670164071</v>
      </c>
      <c r="Q920" s="78">
        <v>91.4494589044414</v>
      </c>
      <c r="R920" s="78">
        <v>368.91832742886572</v>
      </c>
      <c r="S920" s="78">
        <v>140.4070700821002</v>
      </c>
      <c r="T920" s="79"/>
      <c r="U920" s="78">
        <v>416989670</v>
      </c>
      <c r="V920" s="78">
        <v>48638</v>
      </c>
      <c r="W920" s="78">
        <v>8812</v>
      </c>
      <c r="X920" s="78">
        <v>421144</v>
      </c>
      <c r="Y920" s="78">
        <v>522988</v>
      </c>
      <c r="Z920" s="78">
        <v>679831</v>
      </c>
      <c r="AA920" s="78">
        <v>205701</v>
      </c>
      <c r="AB920" s="78">
        <v>1199401</v>
      </c>
      <c r="AC920" s="78">
        <v>62651264</v>
      </c>
      <c r="AD920" s="78">
        <v>140.40707008210009</v>
      </c>
      <c r="AE920" s="79"/>
      <c r="AF920" s="78"/>
      <c r="AG920" s="78"/>
      <c r="AH920" s="78"/>
      <c r="AI920" s="78"/>
      <c r="AJ920" s="78"/>
      <c r="AK920" s="78"/>
      <c r="AL920" s="78"/>
      <c r="AM920" s="78"/>
      <c r="AN920" s="78"/>
      <c r="AO920" s="78"/>
      <c r="AP920" s="78"/>
      <c r="AQ920" s="79"/>
      <c r="AR920" s="78"/>
      <c r="AS920" s="78"/>
      <c r="AT920" s="78"/>
      <c r="AU920" s="78"/>
      <c r="AV920" s="78"/>
      <c r="AW920" s="78"/>
      <c r="AX920" s="78"/>
      <c r="AY920" s="79"/>
      <c r="AZ920" s="78"/>
      <c r="BA920" s="78"/>
      <c r="BB920" s="78"/>
      <c r="BC920" s="78"/>
      <c r="BD920" s="78"/>
      <c r="BE920" s="78"/>
      <c r="BF920" s="78"/>
      <c r="BG920" s="79"/>
      <c r="BH920" s="78">
        <v>0</v>
      </c>
      <c r="BI920" s="78">
        <v>79.834999999999994</v>
      </c>
      <c r="BJ920" s="78">
        <v>26980.432000000001</v>
      </c>
      <c r="BK920" s="78">
        <v>1299.6890000000001</v>
      </c>
      <c r="BL920" s="78">
        <v>316.47500000000002</v>
      </c>
      <c r="BM920" s="78">
        <v>0</v>
      </c>
      <c r="BN920" s="79"/>
      <c r="BO920" s="78">
        <v>0</v>
      </c>
      <c r="BP920" s="78">
        <v>5</v>
      </c>
      <c r="BQ920" s="78">
        <v>91</v>
      </c>
      <c r="BR920" s="78">
        <v>5</v>
      </c>
      <c r="BS920" s="78">
        <v>37</v>
      </c>
      <c r="BT920" s="78">
        <v>0</v>
      </c>
      <c r="BU920"/>
      <c r="BV920" s="77">
        <v>24568.541000000001</v>
      </c>
      <c r="BW920" s="77">
        <v>465.101</v>
      </c>
      <c r="BX920" s="77">
        <v>3392.96</v>
      </c>
      <c r="BY920" s="77">
        <v>28.213000000000001</v>
      </c>
      <c r="BZ920" s="77">
        <v>102.79</v>
      </c>
      <c r="CA920" s="77">
        <v>3.7</v>
      </c>
      <c r="CB920" s="77">
        <v>95.522000000000006</v>
      </c>
      <c r="CC920" s="77">
        <v>19.603999999999999</v>
      </c>
      <c r="CD920" s="77">
        <v>0</v>
      </c>
    </row>
    <row r="921" spans="1:82">
      <c r="A921" s="77" t="s">
        <v>2458</v>
      </c>
      <c r="B921" s="77">
        <v>741</v>
      </c>
      <c r="C921" s="77">
        <v>10</v>
      </c>
      <c r="D921" s="77">
        <v>44</v>
      </c>
      <c r="E921" s="77">
        <v>2013</v>
      </c>
      <c r="F921" s="77" t="s">
        <v>181</v>
      </c>
      <c r="G921" s="77" t="s">
        <v>1643</v>
      </c>
      <c r="H921" s="77" t="s">
        <v>1644</v>
      </c>
      <c r="I921" s="1018"/>
      <c r="J921" s="78">
        <v>25415.340116261868</v>
      </c>
      <c r="K921" s="78">
        <v>145.44253478602059</v>
      </c>
      <c r="L921" s="78">
        <v>368.892361381093</v>
      </c>
      <c r="M921" s="78">
        <v>2268.1144764256992</v>
      </c>
      <c r="N921" s="78">
        <v>2209.737743391031</v>
      </c>
      <c r="O921" s="78">
        <v>1260.9952092427031</v>
      </c>
      <c r="P921" s="78">
        <v>1019.388929039648</v>
      </c>
      <c r="Q921" s="78">
        <v>92.6598689555112</v>
      </c>
      <c r="R921" s="78">
        <v>384.31989796519531</v>
      </c>
      <c r="S921" s="78">
        <v>136.363239267106</v>
      </c>
      <c r="T921" s="79"/>
      <c r="U921" s="78">
        <v>438278743</v>
      </c>
      <c r="V921" s="78">
        <v>48638</v>
      </c>
      <c r="W921" s="78">
        <v>8812</v>
      </c>
      <c r="X921" s="78">
        <v>421144</v>
      </c>
      <c r="Y921" s="78">
        <v>525691</v>
      </c>
      <c r="Z921" s="78">
        <v>688976</v>
      </c>
      <c r="AA921" s="78">
        <v>204067</v>
      </c>
      <c r="AB921" s="78">
        <v>1197854</v>
      </c>
      <c r="AC921" s="78">
        <v>63709405</v>
      </c>
      <c r="AD921" s="78">
        <v>136.36323926710591</v>
      </c>
      <c r="AE921" s="79"/>
      <c r="AF921" s="78"/>
      <c r="AG921" s="78"/>
      <c r="AH921" s="78"/>
      <c r="AI921" s="78"/>
      <c r="AJ921" s="78"/>
      <c r="AK921" s="78"/>
      <c r="AL921" s="78"/>
      <c r="AM921" s="78"/>
      <c r="AN921" s="78"/>
      <c r="AO921" s="78"/>
      <c r="AP921" s="78"/>
      <c r="AQ921" s="79"/>
      <c r="AR921" s="78"/>
      <c r="AS921" s="78"/>
      <c r="AT921" s="78"/>
      <c r="AU921" s="78"/>
      <c r="AV921" s="78"/>
      <c r="AW921" s="78"/>
      <c r="AX921" s="78"/>
      <c r="AY921" s="79"/>
      <c r="AZ921" s="78"/>
      <c r="BA921" s="78"/>
      <c r="BB921" s="78"/>
      <c r="BC921" s="78"/>
      <c r="BD921" s="78"/>
      <c r="BE921" s="78"/>
      <c r="BF921" s="78"/>
      <c r="BG921" s="79"/>
      <c r="BH921" s="78">
        <v>0</v>
      </c>
      <c r="BI921" s="78">
        <v>91.671999999999997</v>
      </c>
      <c r="BJ921" s="78">
        <v>27229.928</v>
      </c>
      <c r="BK921" s="78">
        <v>1626.662</v>
      </c>
      <c r="BL921" s="78">
        <v>330.50600000000003</v>
      </c>
      <c r="BM921" s="78">
        <v>0</v>
      </c>
      <c r="BN921" s="79"/>
      <c r="BO921" s="78">
        <v>0</v>
      </c>
      <c r="BP921" s="78">
        <v>5</v>
      </c>
      <c r="BQ921" s="78">
        <v>93</v>
      </c>
      <c r="BR921" s="78">
        <v>6</v>
      </c>
      <c r="BS921" s="78">
        <v>35</v>
      </c>
      <c r="BT921" s="78">
        <v>0</v>
      </c>
      <c r="BU921"/>
      <c r="BV921" s="77">
        <v>25124.264999999999</v>
      </c>
      <c r="BW921" s="77">
        <v>464.12</v>
      </c>
      <c r="BX921" s="77">
        <v>3502.9789999999998</v>
      </c>
      <c r="BY921" s="77">
        <v>28.628</v>
      </c>
      <c r="BZ921" s="77">
        <v>99.376000000000005</v>
      </c>
      <c r="CA921" s="77">
        <v>0</v>
      </c>
      <c r="CB921" s="77">
        <v>51</v>
      </c>
      <c r="CC921" s="77">
        <v>8.4</v>
      </c>
      <c r="CD921" s="77">
        <v>0</v>
      </c>
    </row>
    <row r="922" spans="1:82">
      <c r="A922" s="77" t="s">
        <v>2459</v>
      </c>
      <c r="B922" s="77">
        <v>742</v>
      </c>
      <c r="C922" s="77">
        <v>11</v>
      </c>
      <c r="D922" s="77">
        <v>44</v>
      </c>
      <c r="E922" s="77">
        <v>2014</v>
      </c>
      <c r="F922" s="77" t="s">
        <v>182</v>
      </c>
      <c r="G922" s="77" t="s">
        <v>1643</v>
      </c>
      <c r="H922" s="77" t="s">
        <v>1644</v>
      </c>
      <c r="I922" s="1018"/>
      <c r="J922" s="78">
        <v>24302.753030639062</v>
      </c>
      <c r="K922" s="78">
        <v>161.3541523871281</v>
      </c>
      <c r="L922" s="78">
        <v>349.85405239611941</v>
      </c>
      <c r="M922" s="78">
        <v>2147.325246725848</v>
      </c>
      <c r="N922" s="78">
        <v>2000.1595030030021</v>
      </c>
      <c r="O922" s="78">
        <v>1209.6791268214665</v>
      </c>
      <c r="P922" s="78">
        <v>1014.5796216075187</v>
      </c>
      <c r="Q922" s="78">
        <v>88.377947068088005</v>
      </c>
      <c r="R922" s="78">
        <v>388.0418377361201</v>
      </c>
      <c r="S922" s="78">
        <v>151.918221282134</v>
      </c>
      <c r="T922" s="79"/>
      <c r="U922" s="78">
        <v>455894685</v>
      </c>
      <c r="V922" s="78">
        <v>41021</v>
      </c>
      <c r="W922" s="78">
        <v>8477</v>
      </c>
      <c r="X922" s="78">
        <v>410478</v>
      </c>
      <c r="Y922" s="78">
        <v>527744</v>
      </c>
      <c r="Z922" s="78">
        <v>696115</v>
      </c>
      <c r="AA922" s="78">
        <v>202054</v>
      </c>
      <c r="AB922" s="78">
        <v>1190798</v>
      </c>
      <c r="AC922" s="78">
        <v>64528664</v>
      </c>
      <c r="AD922" s="78">
        <v>151.918221282134</v>
      </c>
      <c r="AE922" s="79"/>
      <c r="AF922" s="78"/>
      <c r="AG922" s="78"/>
      <c r="AH922" s="78"/>
      <c r="AI922" s="78"/>
      <c r="AJ922" s="78"/>
      <c r="AK922" s="78"/>
      <c r="AL922" s="78"/>
      <c r="AM922" s="78"/>
      <c r="AN922" s="78"/>
      <c r="AO922" s="78"/>
      <c r="AP922" s="78"/>
      <c r="AQ922" s="79"/>
      <c r="AR922" s="78">
        <v>29022</v>
      </c>
      <c r="AS922" s="78">
        <v>6777</v>
      </c>
      <c r="AT922" s="78">
        <v>2</v>
      </c>
      <c r="AU922" s="78">
        <v>5</v>
      </c>
      <c r="AV922" s="78">
        <v>8</v>
      </c>
      <c r="AW922" s="78">
        <v>8</v>
      </c>
      <c r="AX922" s="78"/>
      <c r="AY922" s="79"/>
      <c r="AZ922" s="78">
        <v>128534.912</v>
      </c>
      <c r="BA922" s="78">
        <v>479286.6100000001</v>
      </c>
      <c r="BB922" s="78">
        <v>11490</v>
      </c>
      <c r="BC922" s="78">
        <v>640</v>
      </c>
      <c r="BD922" s="78">
        <v>1914.6</v>
      </c>
      <c r="BE922" s="78">
        <v>27222</v>
      </c>
      <c r="BF922" s="78"/>
      <c r="BG922" s="79"/>
      <c r="BH922" s="78">
        <v>0</v>
      </c>
      <c r="BI922" s="78">
        <v>91.626999999999995</v>
      </c>
      <c r="BJ922" s="78">
        <v>26590.348000000002</v>
      </c>
      <c r="BK922" s="78">
        <v>2048.6559999999999</v>
      </c>
      <c r="BL922" s="78">
        <v>318.50600000000003</v>
      </c>
      <c r="BM922" s="78">
        <v>0</v>
      </c>
      <c r="BN922" s="79"/>
      <c r="BO922" s="78">
        <v>0</v>
      </c>
      <c r="BP922" s="78">
        <v>5</v>
      </c>
      <c r="BQ922" s="78">
        <v>91</v>
      </c>
      <c r="BR922" s="78">
        <v>6</v>
      </c>
      <c r="BS922" s="78">
        <v>34</v>
      </c>
      <c r="BT922" s="78">
        <v>0</v>
      </c>
      <c r="BU922"/>
      <c r="BV922" s="77">
        <v>25025.885999999999</v>
      </c>
      <c r="BW922" s="77">
        <v>420.28800000000001</v>
      </c>
      <c r="BX922" s="77">
        <v>3422.8029999999999</v>
      </c>
      <c r="BY922" s="77">
        <v>28.177</v>
      </c>
      <c r="BZ922" s="77">
        <v>106.68300000000001</v>
      </c>
      <c r="CA922" s="77">
        <v>0</v>
      </c>
      <c r="CB922" s="77">
        <v>40</v>
      </c>
      <c r="CC922" s="77">
        <v>5.3</v>
      </c>
      <c r="CD922" s="77">
        <v>0</v>
      </c>
    </row>
    <row r="923" spans="1:82">
      <c r="A923" s="77" t="s">
        <v>2460</v>
      </c>
      <c r="B923" s="77">
        <v>743</v>
      </c>
      <c r="C923" s="77">
        <v>12</v>
      </c>
      <c r="D923" s="77">
        <v>44</v>
      </c>
      <c r="E923" s="77">
        <v>2015</v>
      </c>
      <c r="F923" s="77" t="s">
        <v>183</v>
      </c>
      <c r="G923" s="77" t="s">
        <v>1643</v>
      </c>
      <c r="H923" s="77" t="s">
        <v>1644</v>
      </c>
      <c r="I923" s="1018"/>
      <c r="J923" s="78">
        <v>22522.336879801391</v>
      </c>
      <c r="K923" s="78">
        <v>172.38335379166</v>
      </c>
      <c r="L923" s="78">
        <v>385.08179850053341</v>
      </c>
      <c r="M923" s="78">
        <v>2340.2501158094542</v>
      </c>
      <c r="N923" s="78">
        <v>1755.985357605578</v>
      </c>
      <c r="O923" s="78">
        <v>1204.821313351332</v>
      </c>
      <c r="P923" s="78">
        <v>1004.1798135625105</v>
      </c>
      <c r="Q923" s="78">
        <v>86.019578487940905</v>
      </c>
      <c r="R923" s="78">
        <v>371.94522946020209</v>
      </c>
      <c r="S923" s="78">
        <v>150.81768372932629</v>
      </c>
      <c r="T923" s="79"/>
      <c r="U923" s="78">
        <v>426282457</v>
      </c>
      <c r="V923" s="78">
        <v>41021</v>
      </c>
      <c r="W923" s="78">
        <v>8477</v>
      </c>
      <c r="X923" s="78">
        <v>410478</v>
      </c>
      <c r="Y923" s="78">
        <v>530704</v>
      </c>
      <c r="Z923" s="78">
        <v>699992</v>
      </c>
      <c r="AA923" s="78">
        <v>199825</v>
      </c>
      <c r="AB923" s="78">
        <v>1183961</v>
      </c>
      <c r="AC923" s="78">
        <v>63577968</v>
      </c>
      <c r="AD923" s="78">
        <v>150.81768372932629</v>
      </c>
      <c r="AE923" s="79"/>
      <c r="AF923" s="78">
        <v>6419767460.0375605</v>
      </c>
      <c r="AG923" s="78">
        <v>166944792.8759492</v>
      </c>
      <c r="AH923" s="78">
        <v>70635565.330298334</v>
      </c>
      <c r="AI923" s="78">
        <v>2716364388.4526439</v>
      </c>
      <c r="AJ923" s="78">
        <v>2830527087.4037561</v>
      </c>
      <c r="AK923" s="78"/>
      <c r="AL923" s="78"/>
      <c r="AM923" s="78">
        <v>162256888.52039969</v>
      </c>
      <c r="AN923" s="78"/>
      <c r="AO923" s="78"/>
      <c r="AP923" s="78">
        <v>12366496182.620607</v>
      </c>
      <c r="AQ923" s="79"/>
      <c r="AR923" s="78">
        <v>31335</v>
      </c>
      <c r="AS923" s="78">
        <v>8354</v>
      </c>
      <c r="AT923" s="78">
        <v>3</v>
      </c>
      <c r="AU923" s="78">
        <v>7</v>
      </c>
      <c r="AV923" s="78">
        <v>15</v>
      </c>
      <c r="AW923" s="78">
        <v>8</v>
      </c>
      <c r="AX923" s="78"/>
      <c r="AY923" s="79"/>
      <c r="AZ923" s="78">
        <v>141187.712</v>
      </c>
      <c r="BA923" s="78">
        <v>642607.81000000006</v>
      </c>
      <c r="BB923" s="78">
        <v>11496.4</v>
      </c>
      <c r="BC923" s="78">
        <v>676</v>
      </c>
      <c r="BD923" s="78">
        <v>6746.7</v>
      </c>
      <c r="BE923" s="78">
        <v>27222</v>
      </c>
      <c r="BF923" s="78"/>
      <c r="BG923" s="79"/>
      <c r="BH923" s="78">
        <v>0</v>
      </c>
      <c r="BI923" s="78">
        <v>84.947999999999993</v>
      </c>
      <c r="BJ923" s="78">
        <v>25773.003000000001</v>
      </c>
      <c r="BK923" s="78">
        <v>2297.962</v>
      </c>
      <c r="BL923" s="78">
        <v>294.63799999999998</v>
      </c>
      <c r="BM923" s="78">
        <v>0</v>
      </c>
      <c r="BN923" s="79"/>
      <c r="BO923" s="78">
        <v>0</v>
      </c>
      <c r="BP923" s="78">
        <v>5</v>
      </c>
      <c r="BQ923" s="78">
        <v>93</v>
      </c>
      <c r="BR923" s="78">
        <v>6</v>
      </c>
      <c r="BS923" s="78">
        <v>34</v>
      </c>
      <c r="BT923" s="78">
        <v>0</v>
      </c>
      <c r="BU923"/>
      <c r="BV923" s="77">
        <v>24546.452000000001</v>
      </c>
      <c r="BW923" s="77">
        <v>480.11700000000002</v>
      </c>
      <c r="BX923" s="77">
        <v>3238.895</v>
      </c>
      <c r="BY923" s="77">
        <v>31.827999999999999</v>
      </c>
      <c r="BZ923" s="77">
        <v>99.858999999999995</v>
      </c>
      <c r="CA923" s="77">
        <v>0</v>
      </c>
      <c r="CB923" s="77">
        <v>50</v>
      </c>
      <c r="CC923" s="77">
        <v>3.4</v>
      </c>
      <c r="CD923" s="77">
        <v>0</v>
      </c>
    </row>
    <row r="924" spans="1:82">
      <c r="A924" s="77" t="s">
        <v>2461</v>
      </c>
      <c r="B924" s="77">
        <v>744</v>
      </c>
      <c r="C924" s="77">
        <v>13</v>
      </c>
      <c r="D924" s="77">
        <v>44</v>
      </c>
      <c r="E924" s="77">
        <v>2016</v>
      </c>
      <c r="F924" s="77" t="s">
        <v>156</v>
      </c>
      <c r="G924" s="77" t="s">
        <v>1643</v>
      </c>
      <c r="H924" s="77" t="s">
        <v>1644</v>
      </c>
      <c r="I924" s="1018"/>
      <c r="J924" s="78">
        <v>21440.495307958347</v>
      </c>
      <c r="K924" s="78">
        <v>163.76329909779764</v>
      </c>
      <c r="L924" s="78">
        <v>403.58458546296811</v>
      </c>
      <c r="M924" s="78">
        <v>1596.2318187710741</v>
      </c>
      <c r="N924" s="78">
        <v>1694.4905318160781</v>
      </c>
      <c r="O924" s="78">
        <v>1197.7109786430974</v>
      </c>
      <c r="P924" s="78">
        <v>976.33102031789701</v>
      </c>
      <c r="Q924" s="78">
        <v>83.126197889951442</v>
      </c>
      <c r="R924" s="78">
        <v>372.63428099399033</v>
      </c>
      <c r="S924" s="78">
        <v>143.86972109354159</v>
      </c>
      <c r="T924" s="79"/>
      <c r="U924" s="78">
        <v>369488307</v>
      </c>
      <c r="V924" s="78">
        <v>41021</v>
      </c>
      <c r="W924" s="78">
        <v>8477</v>
      </c>
      <c r="X924" s="78">
        <v>410478</v>
      </c>
      <c r="Y924" s="78">
        <v>533406</v>
      </c>
      <c r="Z924" s="78">
        <v>704415</v>
      </c>
      <c r="AA924" s="78">
        <v>200944</v>
      </c>
      <c r="AB924" s="78">
        <v>1176891</v>
      </c>
      <c r="AC924" s="78">
        <v>63642267.175663598</v>
      </c>
      <c r="AD924" s="78">
        <v>143.86972109354161</v>
      </c>
      <c r="AE924" s="79"/>
      <c r="AF924" s="78">
        <v>6426500528.9345398</v>
      </c>
      <c r="AG924" s="78">
        <v>165974554.25988719</v>
      </c>
      <c r="AH924" s="78">
        <v>63149862.880200267</v>
      </c>
      <c r="AI924" s="78">
        <v>2469691337.9176788</v>
      </c>
      <c r="AJ924" s="78">
        <v>2748862849.9780021</v>
      </c>
      <c r="AK924" s="78"/>
      <c r="AL924" s="78"/>
      <c r="AM924" s="78">
        <v>161413279.60882491</v>
      </c>
      <c r="AN924" s="78"/>
      <c r="AO924" s="78"/>
      <c r="AP924" s="78">
        <v>12035592413.579134</v>
      </c>
      <c r="AQ924" s="79"/>
      <c r="AR924" s="78">
        <v>33250</v>
      </c>
      <c r="AS924" s="78">
        <v>9336</v>
      </c>
      <c r="AT924" s="78">
        <v>10</v>
      </c>
      <c r="AU924" s="78">
        <v>7</v>
      </c>
      <c r="AV924" s="78">
        <v>22</v>
      </c>
      <c r="AW924" s="78">
        <v>10</v>
      </c>
      <c r="AX924" s="78"/>
      <c r="AY924" s="79"/>
      <c r="AZ924" s="78">
        <v>151633.462</v>
      </c>
      <c r="BA924" s="78">
        <v>715569.71</v>
      </c>
      <c r="BB924" s="78">
        <v>11602.8</v>
      </c>
      <c r="BC924" s="78">
        <v>676</v>
      </c>
      <c r="BD924" s="78">
        <v>11438</v>
      </c>
      <c r="BE924" s="78">
        <v>90222</v>
      </c>
      <c r="BF924" s="78"/>
      <c r="BG924" s="79"/>
      <c r="BH924" s="78">
        <v>0</v>
      </c>
      <c r="BI924" s="78">
        <v>79.66</v>
      </c>
      <c r="BJ924" s="78">
        <v>25375.284</v>
      </c>
      <c r="BK924" s="78">
        <v>2097.1579999999999</v>
      </c>
      <c r="BL924" s="78">
        <v>287.51499999999999</v>
      </c>
      <c r="BM924" s="78">
        <v>0</v>
      </c>
      <c r="BN924" s="79"/>
      <c r="BO924" s="78">
        <v>0</v>
      </c>
      <c r="BP924" s="78">
        <v>5</v>
      </c>
      <c r="BQ924" s="78">
        <v>95</v>
      </c>
      <c r="BR924" s="78">
        <v>7</v>
      </c>
      <c r="BS924" s="78">
        <v>34</v>
      </c>
      <c r="BT924" s="78">
        <v>0</v>
      </c>
      <c r="BU924"/>
      <c r="BV924" s="77">
        <v>23848.503000000001</v>
      </c>
      <c r="BW924" s="77">
        <v>502.51799999999997</v>
      </c>
      <c r="BX924" s="77">
        <v>3280.7330000000002</v>
      </c>
      <c r="BY924" s="77">
        <v>32.549999999999997</v>
      </c>
      <c r="BZ924" s="77">
        <v>101.913</v>
      </c>
      <c r="CA924" s="77">
        <v>0</v>
      </c>
      <c r="CB924" s="77">
        <v>70</v>
      </c>
      <c r="CC924" s="77">
        <v>3.4</v>
      </c>
      <c r="CD924" s="77">
        <v>0</v>
      </c>
    </row>
    <row r="925" spans="1:82">
      <c r="A925" s="77" t="s">
        <v>2462</v>
      </c>
      <c r="B925" s="77">
        <v>745</v>
      </c>
      <c r="C925" s="77">
        <v>14</v>
      </c>
      <c r="D925" s="77">
        <v>44</v>
      </c>
      <c r="E925" s="77">
        <v>2017</v>
      </c>
      <c r="F925" s="77" t="s">
        <v>157</v>
      </c>
      <c r="G925" s="77" t="s">
        <v>1643</v>
      </c>
      <c r="H925" s="77" t="s">
        <v>1644</v>
      </c>
      <c r="I925" s="1018"/>
      <c r="J925" s="78">
        <v>20935.073172059128</v>
      </c>
      <c r="K925" s="78">
        <v>162.85291032680669</v>
      </c>
      <c r="L925" s="78">
        <v>364.55241960477855</v>
      </c>
      <c r="M925" s="78">
        <v>1546.5984769100287</v>
      </c>
      <c r="N925" s="78">
        <v>1669.0499099816006</v>
      </c>
      <c r="O925" s="78">
        <v>1183.8622118175497</v>
      </c>
      <c r="P925" s="78">
        <v>966.01842010530709</v>
      </c>
      <c r="Q925" s="78">
        <v>79.856698552646193</v>
      </c>
      <c r="R925" s="78">
        <v>368.94157228107565</v>
      </c>
      <c r="S925" s="78">
        <v>167.26231124191131</v>
      </c>
      <c r="T925" s="79"/>
      <c r="U925" s="78">
        <v>409497408</v>
      </c>
      <c r="V925" s="78">
        <v>41021</v>
      </c>
      <c r="W925" s="78">
        <v>8477</v>
      </c>
      <c r="X925" s="78">
        <v>410478</v>
      </c>
      <c r="Y925" s="78">
        <v>535794</v>
      </c>
      <c r="Z925" s="78">
        <v>707820</v>
      </c>
      <c r="AA925" s="78">
        <v>200089</v>
      </c>
      <c r="AB925" s="78">
        <v>1169158</v>
      </c>
      <c r="AC925" s="78">
        <v>64261869.999999993</v>
      </c>
      <c r="AD925" s="78">
        <v>167.26231124191131</v>
      </c>
      <c r="AE925" s="79"/>
      <c r="AF925" s="78">
        <v>6248221043.7450066</v>
      </c>
      <c r="AG925" s="78">
        <v>147851389.58145079</v>
      </c>
      <c r="AH925" s="78">
        <v>72835911.944099441</v>
      </c>
      <c r="AI925" s="78">
        <v>2537620417.4275279</v>
      </c>
      <c r="AJ925" s="78">
        <v>3033442348.000299</v>
      </c>
      <c r="AK925" s="78"/>
      <c r="AL925" s="78"/>
      <c r="AM925" s="78">
        <v>160603589.23046029</v>
      </c>
      <c r="AN925" s="78"/>
      <c r="AO925" s="78"/>
      <c r="AP925" s="78">
        <v>12200574699.928844</v>
      </c>
      <c r="AQ925" s="79"/>
      <c r="AR925" s="78">
        <v>34893</v>
      </c>
      <c r="AS925" s="78">
        <v>10297</v>
      </c>
      <c r="AT925" s="78">
        <v>22</v>
      </c>
      <c r="AU925" s="78">
        <v>8</v>
      </c>
      <c r="AV925" s="78">
        <v>40</v>
      </c>
      <c r="AW925" s="78">
        <v>10</v>
      </c>
      <c r="AX925" s="78"/>
      <c r="AY925" s="79"/>
      <c r="AZ925" s="78">
        <v>160526.3759999999</v>
      </c>
      <c r="BA925" s="78">
        <v>767586.11</v>
      </c>
      <c r="BB925" s="78">
        <v>11815.6</v>
      </c>
      <c r="BC925" s="78">
        <v>725.9</v>
      </c>
      <c r="BD925" s="78">
        <v>13699.3</v>
      </c>
      <c r="BE925" s="78">
        <v>90222</v>
      </c>
      <c r="BF925" s="78"/>
      <c r="BG925" s="79"/>
      <c r="BH925" s="78">
        <v>17.95</v>
      </c>
      <c r="BI925" s="78">
        <v>77.064999999999998</v>
      </c>
      <c r="BJ925" s="78">
        <v>24459.024000000001</v>
      </c>
      <c r="BK925" s="78">
        <v>2244.5360000000001</v>
      </c>
      <c r="BL925" s="78">
        <v>254.45699999999999</v>
      </c>
      <c r="BM925" s="78">
        <v>0</v>
      </c>
      <c r="BN925" s="79"/>
      <c r="BO925" s="78">
        <v>1</v>
      </c>
      <c r="BP925" s="78">
        <v>5</v>
      </c>
      <c r="BQ925" s="78">
        <v>93</v>
      </c>
      <c r="BR925" s="78">
        <v>7</v>
      </c>
      <c r="BS925" s="78">
        <v>32</v>
      </c>
      <c r="BT925" s="78">
        <v>0</v>
      </c>
      <c r="BU925"/>
      <c r="BV925" s="77">
        <v>23161.208999999999</v>
      </c>
      <c r="BW925" s="77">
        <v>521.31600000000003</v>
      </c>
      <c r="BX925" s="77">
        <v>3163.0430000000001</v>
      </c>
      <c r="BY925" s="77">
        <v>44.664000000000001</v>
      </c>
      <c r="BZ925" s="77">
        <v>99.8</v>
      </c>
      <c r="CA925" s="77">
        <v>0</v>
      </c>
      <c r="CB925" s="77">
        <v>60</v>
      </c>
      <c r="CC925" s="77">
        <v>3</v>
      </c>
      <c r="CD925" s="77">
        <v>0</v>
      </c>
    </row>
    <row r="926" spans="1:82">
      <c r="A926" s="77" t="s">
        <v>2463</v>
      </c>
      <c r="B926" s="77">
        <v>746</v>
      </c>
      <c r="C926" s="77">
        <v>15</v>
      </c>
      <c r="D926" s="77">
        <v>44</v>
      </c>
      <c r="E926" s="77">
        <v>2018</v>
      </c>
      <c r="F926" s="77" t="s">
        <v>184</v>
      </c>
      <c r="G926" s="77" t="s">
        <v>1643</v>
      </c>
      <c r="H926" s="77" t="s">
        <v>1644</v>
      </c>
      <c r="I926" s="1018"/>
      <c r="J926" s="78">
        <v>20214.701333306224</v>
      </c>
      <c r="K926" s="78">
        <v>146.44005610262383</v>
      </c>
      <c r="L926" s="78">
        <v>324.28998402339073</v>
      </c>
      <c r="M926" s="78">
        <v>1408.2808986768425</v>
      </c>
      <c r="N926" s="78">
        <v>1204.4186153196597</v>
      </c>
      <c r="O926" s="78">
        <v>1166.4416453663562</v>
      </c>
      <c r="P926" s="78">
        <v>953.86432443602234</v>
      </c>
      <c r="Q926" s="78">
        <v>73.5355837427079</v>
      </c>
      <c r="R926" s="78">
        <v>388.15646092323084</v>
      </c>
      <c r="S926" s="78">
        <v>153.239800577056</v>
      </c>
      <c r="T926" s="79"/>
      <c r="U926" s="78">
        <v>443895000</v>
      </c>
      <c r="V926" s="78">
        <v>41021</v>
      </c>
      <c r="W926" s="78">
        <v>8477</v>
      </c>
      <c r="X926" s="78">
        <v>410478</v>
      </c>
      <c r="Y926" s="78">
        <v>537715</v>
      </c>
      <c r="Z926" s="78">
        <v>710758</v>
      </c>
      <c r="AA926" s="78">
        <v>199558</v>
      </c>
      <c r="AB926" s="78">
        <v>1160218</v>
      </c>
      <c r="AC926" s="78">
        <v>67343732</v>
      </c>
      <c r="AD926" s="78">
        <v>153.239800577056</v>
      </c>
      <c r="AE926" s="79"/>
      <c r="AF926" s="78">
        <v>6303261939.1445408</v>
      </c>
      <c r="AG926" s="78">
        <v>159214763.00045669</v>
      </c>
      <c r="AH926" s="78">
        <v>66149905.406626657</v>
      </c>
      <c r="AI926" s="78">
        <v>2437645763.6556668</v>
      </c>
      <c r="AJ926" s="78">
        <v>2833184885.9756522</v>
      </c>
      <c r="AK926" s="78"/>
      <c r="AL926" s="78"/>
      <c r="AM926" s="78">
        <v>159705296.3676478</v>
      </c>
      <c r="AN926" s="78"/>
      <c r="AO926" s="78"/>
      <c r="AP926" s="78">
        <v>11959162553.550591</v>
      </c>
      <c r="AQ926" s="79"/>
      <c r="AR926" s="78">
        <v>36773</v>
      </c>
      <c r="AS926" s="78">
        <v>11066</v>
      </c>
      <c r="AT926" s="78">
        <v>23</v>
      </c>
      <c r="AU926" s="78">
        <v>9</v>
      </c>
      <c r="AV926" s="78">
        <v>46</v>
      </c>
      <c r="AW926" s="78">
        <v>11</v>
      </c>
      <c r="AX926" s="78"/>
      <c r="AY926" s="79"/>
      <c r="AZ926" s="78">
        <v>170929.92600000027</v>
      </c>
      <c r="BA926" s="78">
        <v>877133.11</v>
      </c>
      <c r="BB926" s="78">
        <v>11361</v>
      </c>
      <c r="BC926" s="78">
        <v>1106</v>
      </c>
      <c r="BD926" s="78">
        <v>14471</v>
      </c>
      <c r="BE926" s="78">
        <v>95832</v>
      </c>
      <c r="BF926" s="78"/>
      <c r="BG926" s="79"/>
      <c r="BH926" s="78">
        <v>19.989999999999998</v>
      </c>
      <c r="BI926" s="78">
        <v>77.691000000000003</v>
      </c>
      <c r="BJ926" s="78">
        <v>24397.347000000002</v>
      </c>
      <c r="BK926" s="78">
        <v>1498.1030000000001</v>
      </c>
      <c r="BL926" s="78">
        <v>260.31412999999998</v>
      </c>
      <c r="BM926" s="78">
        <v>0</v>
      </c>
      <c r="BN926" s="79"/>
      <c r="BO926" s="78">
        <v>1</v>
      </c>
      <c r="BP926" s="78">
        <v>5</v>
      </c>
      <c r="BQ926" s="78">
        <v>91</v>
      </c>
      <c r="BR926" s="78">
        <v>6</v>
      </c>
      <c r="BS926" s="78">
        <v>31</v>
      </c>
      <c r="BT926" s="78">
        <v>0</v>
      </c>
      <c r="BU926"/>
      <c r="BV926" s="77">
        <v>22331.322</v>
      </c>
      <c r="BW926" s="77">
        <v>536.798</v>
      </c>
      <c r="BX926" s="77">
        <v>3190.8061299999999</v>
      </c>
      <c r="BY926" s="77">
        <v>46.493000000000002</v>
      </c>
      <c r="BZ926" s="77">
        <v>95.701999999999998</v>
      </c>
      <c r="CA926" s="77">
        <v>3.3109999999999999</v>
      </c>
      <c r="CB926" s="77">
        <v>49</v>
      </c>
      <c r="CC926" s="77">
        <v>1.2999999999999999E-2</v>
      </c>
      <c r="CD926" s="77">
        <v>0</v>
      </c>
    </row>
    <row r="927" spans="1:82">
      <c r="A927" s="77" t="s">
        <v>2464</v>
      </c>
      <c r="B927" s="77">
        <v>747</v>
      </c>
      <c r="C927" s="77">
        <v>16</v>
      </c>
      <c r="D927" s="77">
        <v>44</v>
      </c>
      <c r="E927" s="77">
        <v>2019</v>
      </c>
      <c r="F927" s="77" t="s">
        <v>159</v>
      </c>
      <c r="G927" s="77" t="s">
        <v>1643</v>
      </c>
      <c r="H927" s="77" t="s">
        <v>1644</v>
      </c>
      <c r="I927" s="1018"/>
      <c r="J927" s="78">
        <v>20493.530315678934</v>
      </c>
      <c r="K927" s="78">
        <v>148.57297068275821</v>
      </c>
      <c r="L927" s="78">
        <v>330.15515425636772</v>
      </c>
      <c r="M927" s="78">
        <v>1606.2910454131199</v>
      </c>
      <c r="N927" s="78">
        <v>1352.3547319890088</v>
      </c>
      <c r="O927" s="78">
        <v>1136.354389562912</v>
      </c>
      <c r="P927" s="78">
        <v>947.250631017964</v>
      </c>
      <c r="Q927" s="78">
        <v>71.042594335390106</v>
      </c>
      <c r="R927" s="78">
        <v>383.98990077062683</v>
      </c>
      <c r="S927" s="78">
        <v>168.68488685151789</v>
      </c>
      <c r="T927" s="79"/>
      <c r="U927" s="78">
        <v>429894458</v>
      </c>
      <c r="V927" s="78">
        <v>41021</v>
      </c>
      <c r="W927" s="78">
        <v>8477</v>
      </c>
      <c r="X927" s="78">
        <v>410478</v>
      </c>
      <c r="Y927" s="78">
        <v>539959</v>
      </c>
      <c r="Z927" s="78">
        <v>711434</v>
      </c>
      <c r="AA927" s="78">
        <v>196691</v>
      </c>
      <c r="AB927" s="78">
        <v>1151229</v>
      </c>
      <c r="AC927" s="78">
        <v>67712019</v>
      </c>
      <c r="AD927" s="78">
        <v>168.68488685151789</v>
      </c>
      <c r="AE927" s="79"/>
      <c r="AF927" s="78">
        <v>5995904051.7798643</v>
      </c>
      <c r="AG927" s="78">
        <v>157859776.45161131</v>
      </c>
      <c r="AH927" s="78">
        <v>73622364.765885457</v>
      </c>
      <c r="AI927" s="78">
        <v>2507352396.541698</v>
      </c>
      <c r="AJ927" s="78">
        <v>2801158212.781456</v>
      </c>
      <c r="AK927" s="78">
        <v>0</v>
      </c>
      <c r="AL927" s="78">
        <v>0</v>
      </c>
      <c r="AM927" s="78">
        <v>156788723.35272792</v>
      </c>
      <c r="AN927" s="78">
        <v>0</v>
      </c>
      <c r="AO927" s="78">
        <v>0</v>
      </c>
      <c r="AP927" s="78">
        <v>11692685525.673243</v>
      </c>
      <c r="AQ927" s="79"/>
      <c r="AR927" s="78">
        <v>38815</v>
      </c>
      <c r="AS927" s="78">
        <v>11609</v>
      </c>
      <c r="AT927" s="78">
        <v>25</v>
      </c>
      <c r="AU927" s="78">
        <v>11</v>
      </c>
      <c r="AV927" s="78">
        <v>51</v>
      </c>
      <c r="AW927" s="78">
        <v>11</v>
      </c>
      <c r="AX927" s="78"/>
      <c r="AY927" s="79"/>
      <c r="AZ927" s="78">
        <v>182141.65600000031</v>
      </c>
      <c r="BA927" s="78">
        <v>958488.21000000031</v>
      </c>
      <c r="BB927" s="78">
        <v>11396.9</v>
      </c>
      <c r="BC927" s="78">
        <v>1205.7</v>
      </c>
      <c r="BD927" s="78">
        <v>15798.7</v>
      </c>
      <c r="BE927" s="78">
        <v>95832</v>
      </c>
      <c r="BF927" s="78"/>
      <c r="BG927" s="79"/>
      <c r="BH927" s="78">
        <v>22.561</v>
      </c>
      <c r="BI927" s="78">
        <v>70.786000000000001</v>
      </c>
      <c r="BJ927" s="78">
        <v>24521.266</v>
      </c>
      <c r="BK927" s="78">
        <v>1588.623</v>
      </c>
      <c r="BL927" s="78">
        <v>229.51595999999998</v>
      </c>
      <c r="BM927" s="78">
        <v>0</v>
      </c>
      <c r="BN927" s="79"/>
      <c r="BO927" s="78">
        <v>1</v>
      </c>
      <c r="BP927" s="78">
        <v>5</v>
      </c>
      <c r="BQ927" s="78">
        <v>95</v>
      </c>
      <c r="BR927" s="78">
        <v>6</v>
      </c>
      <c r="BS927" s="78">
        <v>31</v>
      </c>
      <c r="BT927" s="78">
        <v>0</v>
      </c>
      <c r="BU927"/>
      <c r="BV927" s="77">
        <v>22503.555</v>
      </c>
      <c r="BW927" s="77">
        <v>561.28599999999994</v>
      </c>
      <c r="BX927" s="77">
        <v>3181.6339600000001</v>
      </c>
      <c r="BY927" s="77">
        <v>48.74</v>
      </c>
      <c r="BZ927" s="77">
        <v>99.450999999999993</v>
      </c>
      <c r="CA927" s="77">
        <v>0.08</v>
      </c>
      <c r="CB927" s="77">
        <v>38</v>
      </c>
      <c r="CC927" s="77">
        <v>6.0000000000000001E-3</v>
      </c>
      <c r="CD927" s="77">
        <v>0</v>
      </c>
    </row>
    <row r="928" spans="1:82">
      <c r="A928" s="77" t="s">
        <v>2465</v>
      </c>
      <c r="B928" s="77">
        <v>748</v>
      </c>
      <c r="C928" s="77">
        <v>17</v>
      </c>
      <c r="D928" s="77">
        <v>44</v>
      </c>
      <c r="E928" s="77">
        <v>2020</v>
      </c>
      <c r="F928" s="77" t="s">
        <v>160</v>
      </c>
      <c r="G928" s="77" t="s">
        <v>1643</v>
      </c>
      <c r="H928" s="77" t="s">
        <v>1644</v>
      </c>
      <c r="I928" s="1018"/>
      <c r="J928" s="78">
        <v>19117.807425226008</v>
      </c>
      <c r="K928" s="78">
        <v>144.7747351131371</v>
      </c>
      <c r="L928" s="78">
        <v>386.47538083992163</v>
      </c>
      <c r="M928" s="78">
        <v>1489.7281047770327</v>
      </c>
      <c r="N928" s="78">
        <v>1260.275117094199</v>
      </c>
      <c r="O928" s="78">
        <v>997.78882881307413</v>
      </c>
      <c r="P928" s="78">
        <v>891.53878886816574</v>
      </c>
      <c r="Q928" s="78">
        <v>67.320410605312304</v>
      </c>
      <c r="R928" s="78">
        <v>365.83982842088301</v>
      </c>
      <c r="S928" s="78">
        <v>154.24650881977172</v>
      </c>
      <c r="T928" s="79"/>
      <c r="U928" s="78">
        <v>384629086</v>
      </c>
      <c r="V928" s="78">
        <v>39050</v>
      </c>
      <c r="W928" s="78">
        <v>9325</v>
      </c>
      <c r="X928" s="78">
        <v>406554</v>
      </c>
      <c r="Y928" s="78">
        <v>541588</v>
      </c>
      <c r="Z928" s="78">
        <v>712993</v>
      </c>
      <c r="AA928" s="78">
        <v>196766</v>
      </c>
      <c r="AB928" s="78">
        <v>1141784</v>
      </c>
      <c r="AC928" s="78">
        <v>64852340.999999993</v>
      </c>
      <c r="AD928" s="78">
        <v>154.24650881977172</v>
      </c>
      <c r="AE928" s="79"/>
      <c r="AF928" s="78">
        <v>6072236654.1471357</v>
      </c>
      <c r="AG928" s="78">
        <v>147118585.35298231</v>
      </c>
      <c r="AH928" s="78">
        <v>95423222.242593154</v>
      </c>
      <c r="AI928" s="78">
        <v>2222122982.6157207</v>
      </c>
      <c r="AJ928" s="78">
        <v>2699471687.2133489</v>
      </c>
      <c r="AK928" s="78">
        <v>0</v>
      </c>
      <c r="AL928" s="78">
        <v>0</v>
      </c>
      <c r="AM928" s="78">
        <v>149015497.48482174</v>
      </c>
      <c r="AN928" s="78">
        <v>0</v>
      </c>
      <c r="AO928" s="78">
        <v>0</v>
      </c>
      <c r="AP928" s="78">
        <v>11385388629.056602</v>
      </c>
      <c r="AQ928" s="79"/>
      <c r="AR928" s="78">
        <v>40479</v>
      </c>
      <c r="AS928" s="78">
        <v>12100</v>
      </c>
      <c r="AT928" s="78">
        <v>25</v>
      </c>
      <c r="AU928" s="78">
        <v>11</v>
      </c>
      <c r="AV928" s="78">
        <v>55</v>
      </c>
      <c r="AW928" s="78">
        <v>11</v>
      </c>
      <c r="AX928" s="78"/>
      <c r="AY928" s="79"/>
      <c r="AZ928" s="78">
        <v>191285.55600000071</v>
      </c>
      <c r="BA928" s="78">
        <v>1073647.209999999</v>
      </c>
      <c r="BB928" s="78">
        <v>11396.9</v>
      </c>
      <c r="BC928" s="78">
        <v>2193.6999999999998</v>
      </c>
      <c r="BD928" s="78">
        <v>28688.7</v>
      </c>
      <c r="BE928" s="78">
        <v>95832</v>
      </c>
      <c r="BF928" s="78"/>
      <c r="BG928" s="79"/>
      <c r="BH928" s="78">
        <v>0</v>
      </c>
      <c r="BI928" s="78">
        <v>71.706000000000003</v>
      </c>
      <c r="BJ928" s="78">
        <v>23663.271000000001</v>
      </c>
      <c r="BK928" s="78">
        <v>998.60599999999999</v>
      </c>
      <c r="BL928" s="78">
        <v>225.84899999999999</v>
      </c>
      <c r="BM928" s="78">
        <v>0</v>
      </c>
      <c r="BN928" s="79"/>
      <c r="BO928" s="78">
        <v>0</v>
      </c>
      <c r="BP928" s="78">
        <v>4</v>
      </c>
      <c r="BQ928" s="78">
        <v>94</v>
      </c>
      <c r="BR928" s="78">
        <v>6</v>
      </c>
      <c r="BS928" s="78">
        <v>29</v>
      </c>
      <c r="BT928" s="78">
        <v>0</v>
      </c>
      <c r="BU928"/>
      <c r="BV928" s="77">
        <v>21148.893</v>
      </c>
      <c r="BW928" s="77">
        <v>526.94600000000003</v>
      </c>
      <c r="BX928" s="77">
        <v>3132.5160000000001</v>
      </c>
      <c r="BY928" s="77">
        <v>28.379000000000001</v>
      </c>
      <c r="BZ928" s="77">
        <v>86.340999999999994</v>
      </c>
      <c r="CA928" s="77">
        <v>0.97299999999999998</v>
      </c>
      <c r="CB928" s="77">
        <v>35.378</v>
      </c>
      <c r="CC928" s="77">
        <v>6.0000000000000001E-3</v>
      </c>
      <c r="CD928" s="77">
        <v>0</v>
      </c>
    </row>
    <row r="929" spans="1:82">
      <c r="A929" s="77" t="s">
        <v>2466</v>
      </c>
      <c r="B929" s="77">
        <v>748</v>
      </c>
      <c r="C929" s="77">
        <v>18</v>
      </c>
      <c r="D929" s="77">
        <v>44</v>
      </c>
      <c r="E929" s="77">
        <v>2021</v>
      </c>
      <c r="F929" s="77" t="s">
        <v>161</v>
      </c>
      <c r="G929" s="77" t="s">
        <v>1643</v>
      </c>
      <c r="H929" s="77" t="s">
        <v>1644</v>
      </c>
      <c r="I929" s="1018"/>
      <c r="J929" s="78">
        <v>20456.336167507307</v>
      </c>
      <c r="K929" s="78">
        <v>149.53274715274887</v>
      </c>
      <c r="L929" s="78">
        <v>344.77742029268694</v>
      </c>
      <c r="M929" s="78">
        <v>1436.1748977571497</v>
      </c>
      <c r="N929" s="78">
        <v>1115.4019746565054</v>
      </c>
      <c r="O929" s="78">
        <v>968.01583714812512</v>
      </c>
      <c r="P929" s="78">
        <v>917.40807253781509</v>
      </c>
      <c r="Q929" s="78">
        <v>66.043992661535796</v>
      </c>
      <c r="R929" s="78">
        <v>383.19004760507005</v>
      </c>
      <c r="S929" s="78">
        <v>158.95051225321623</v>
      </c>
      <c r="T929" s="79"/>
      <c r="U929" s="78">
        <v>471343719</v>
      </c>
      <c r="V929" s="78">
        <v>39050</v>
      </c>
      <c r="W929" s="78">
        <v>9325</v>
      </c>
      <c r="X929" s="78">
        <v>406554</v>
      </c>
      <c r="Y929" s="78">
        <v>542048</v>
      </c>
      <c r="Z929" s="78">
        <v>712229</v>
      </c>
      <c r="AA929" s="78">
        <v>197436</v>
      </c>
      <c r="AB929" s="78">
        <v>1131140</v>
      </c>
      <c r="AC929" s="78">
        <v>65898137</v>
      </c>
      <c r="AD929" s="78">
        <v>158.95051225321623</v>
      </c>
      <c r="AE929" s="79"/>
      <c r="AF929" s="78">
        <v>6050356433.7915716</v>
      </c>
      <c r="AG929" s="78">
        <v>174309621.36556649</v>
      </c>
      <c r="AH929" s="78">
        <v>88696416.203572452</v>
      </c>
      <c r="AI929" s="78">
        <v>2591415981.0888867</v>
      </c>
      <c r="AJ929" s="78">
        <v>2734116122.9577708</v>
      </c>
      <c r="AK929" s="78">
        <v>0</v>
      </c>
      <c r="AL929" s="78">
        <v>0</v>
      </c>
      <c r="AM929" s="78">
        <v>148477834.05491817</v>
      </c>
      <c r="AN929" s="78">
        <v>0</v>
      </c>
      <c r="AO929" s="78">
        <v>0</v>
      </c>
      <c r="AP929" s="78">
        <v>11787372409.462286</v>
      </c>
      <c r="AQ929" s="79"/>
      <c r="AR929" s="78">
        <v>42050</v>
      </c>
      <c r="AS929" s="78">
        <v>12467</v>
      </c>
      <c r="AT929" s="78">
        <v>25</v>
      </c>
      <c r="AU929" s="78">
        <v>16</v>
      </c>
      <c r="AV929" s="78">
        <v>56</v>
      </c>
      <c r="AW929" s="78">
        <v>14</v>
      </c>
      <c r="AX929" s="78"/>
      <c r="AY929" s="79"/>
      <c r="AZ929" s="78">
        <v>199993.29599999581</v>
      </c>
      <c r="BA929" s="78">
        <v>1195419.0099999891</v>
      </c>
      <c r="BB929" s="78">
        <v>11396.9</v>
      </c>
      <c r="BC929" s="78">
        <v>14712.7</v>
      </c>
      <c r="BD929" s="78">
        <v>30003.7</v>
      </c>
      <c r="BE929" s="78">
        <v>117926</v>
      </c>
      <c r="BF929" s="78"/>
      <c r="BG929" s="79"/>
      <c r="BH929" s="78">
        <v>22.506</v>
      </c>
      <c r="BI929" s="78">
        <v>73.715000000000003</v>
      </c>
      <c r="BJ929" s="78">
        <v>22798.629000000001</v>
      </c>
      <c r="BK929" s="78">
        <v>1411.95</v>
      </c>
      <c r="BL929" s="78">
        <v>245.92699999999999</v>
      </c>
      <c r="BM929" s="78">
        <v>0</v>
      </c>
      <c r="BN929" s="79"/>
      <c r="BO929" s="78">
        <v>1</v>
      </c>
      <c r="BP929" s="78">
        <v>4</v>
      </c>
      <c r="BQ929" s="78">
        <v>95</v>
      </c>
      <c r="BR929" s="78">
        <v>6</v>
      </c>
      <c r="BS929" s="78">
        <v>30</v>
      </c>
      <c r="BT929" s="78">
        <v>0</v>
      </c>
      <c r="BU929"/>
      <c r="BV929" s="77">
        <v>20518.488000000001</v>
      </c>
      <c r="BW929" s="77">
        <v>544.30100000000004</v>
      </c>
      <c r="BX929" s="77">
        <v>3298.9949999999999</v>
      </c>
      <c r="BY929" s="77">
        <v>47.262</v>
      </c>
      <c r="BZ929" s="77">
        <v>92.197999999999993</v>
      </c>
      <c r="CA929" s="77">
        <v>0</v>
      </c>
      <c r="CB929" s="77">
        <v>48.523000000000003</v>
      </c>
      <c r="CC929" s="77">
        <v>2.96</v>
      </c>
      <c r="CD929" s="77">
        <v>0</v>
      </c>
    </row>
    <row r="930" spans="1:82">
      <c r="A930" s="77" t="s">
        <v>2467</v>
      </c>
      <c r="B930" s="77">
        <v>748</v>
      </c>
      <c r="C930" s="77">
        <v>19</v>
      </c>
      <c r="D930" s="77">
        <v>44</v>
      </c>
      <c r="E930" s="77">
        <v>2022</v>
      </c>
      <c r="F930" s="77" t="s">
        <v>162</v>
      </c>
      <c r="G930" s="77" t="s">
        <v>1643</v>
      </c>
      <c r="H930" s="77" t="s">
        <v>1644</v>
      </c>
      <c r="I930" s="1018"/>
      <c r="J930" s="78">
        <v>20578.520274271326</v>
      </c>
      <c r="K930" s="78">
        <v>159.39483909275279</v>
      </c>
      <c r="L930" s="78">
        <v>248.46349419421017</v>
      </c>
      <c r="M930" s="78">
        <v>1444.9327934233904</v>
      </c>
      <c r="N930" s="78">
        <v>1564.7544721140619</v>
      </c>
      <c r="O930" s="78">
        <v>1021.5849198462263</v>
      </c>
      <c r="P930" s="78">
        <v>910.59408637025365</v>
      </c>
      <c r="Q930" s="78">
        <v>66.141739802771852</v>
      </c>
      <c r="R930" s="78">
        <v>382.42181002345944</v>
      </c>
      <c r="S930" s="78">
        <v>148.98709702755997</v>
      </c>
      <c r="T930" s="79"/>
      <c r="U930" s="78">
        <v>560340826</v>
      </c>
      <c r="V930" s="78">
        <v>39050</v>
      </c>
      <c r="W930" s="78">
        <v>9325</v>
      </c>
      <c r="X930" s="78">
        <v>406554</v>
      </c>
      <c r="Y930" s="78">
        <v>546685</v>
      </c>
      <c r="Z930" s="78">
        <v>714142</v>
      </c>
      <c r="AA930" s="78">
        <v>198957</v>
      </c>
      <c r="AB930" s="78">
        <v>1123525</v>
      </c>
      <c r="AC930" s="78">
        <v>66592006</v>
      </c>
      <c r="AD930" s="78">
        <v>148.98709702755997</v>
      </c>
      <c r="AE930" s="79"/>
      <c r="AF930" s="78">
        <v>6195904897.0464745</v>
      </c>
      <c r="AG930" s="78">
        <v>160718077.68006721</v>
      </c>
      <c r="AH930" s="78">
        <v>67837862.081587672</v>
      </c>
      <c r="AI930" s="78">
        <v>2302821022.7986703</v>
      </c>
      <c r="AJ930" s="78">
        <v>3115285607.628438</v>
      </c>
      <c r="AK930" s="78">
        <v>0</v>
      </c>
      <c r="AL930" s="78">
        <v>0</v>
      </c>
      <c r="AM930" s="78">
        <v>145077743.44875446</v>
      </c>
      <c r="AN930" s="78">
        <v>0</v>
      </c>
      <c r="AO930" s="78">
        <v>0</v>
      </c>
      <c r="AP930" s="78">
        <v>11987645210.683992</v>
      </c>
      <c r="AQ930" s="79"/>
      <c r="AR930" s="78">
        <v>44109</v>
      </c>
      <c r="AS930" s="78">
        <v>12756</v>
      </c>
      <c r="AT930" s="78">
        <v>26</v>
      </c>
      <c r="AU930" s="78">
        <v>20</v>
      </c>
      <c r="AV930" s="78">
        <v>56</v>
      </c>
      <c r="AW930" s="78">
        <v>14</v>
      </c>
      <c r="AX930" s="78"/>
      <c r="AY930" s="79"/>
      <c r="AZ930" s="78">
        <v>211584.99399999404</v>
      </c>
      <c r="BA930" s="78">
        <v>1280453.3099999891</v>
      </c>
      <c r="BB930" s="78">
        <v>11416.4</v>
      </c>
      <c r="BC930" s="78">
        <v>28113.7</v>
      </c>
      <c r="BD930" s="78">
        <v>30183.7</v>
      </c>
      <c r="BE930" s="78">
        <v>117926</v>
      </c>
      <c r="BF930" s="78"/>
      <c r="BG930" s="79"/>
      <c r="BH930" s="78"/>
      <c r="BI930" s="78"/>
      <c r="BJ930" s="78"/>
      <c r="BK930" s="78"/>
      <c r="BL930" s="78"/>
      <c r="BM930" s="78"/>
      <c r="BN930" s="79"/>
      <c r="BO930" s="78"/>
      <c r="BP930" s="78"/>
      <c r="BQ930" s="78"/>
      <c r="BR930" s="78"/>
      <c r="BS930" s="78"/>
      <c r="BT930" s="78"/>
      <c r="BU930"/>
      <c r="BV930" s="77"/>
      <c r="BW930" s="77"/>
      <c r="BX930" s="77"/>
      <c r="BY930" s="77"/>
      <c r="BZ930" s="77"/>
      <c r="CA930" s="77"/>
      <c r="CB930" s="77"/>
      <c r="CC930" s="77"/>
      <c r="CD930" s="77"/>
    </row>
    <row r="931" spans="1:82">
      <c r="A931" s="77" t="s">
        <v>2569</v>
      </c>
      <c r="B931" s="77">
        <v>748</v>
      </c>
      <c r="C931" s="77">
        <v>20</v>
      </c>
      <c r="D931" s="77">
        <v>44</v>
      </c>
      <c r="E931" s="77">
        <v>2023</v>
      </c>
      <c r="F931" s="77" t="s">
        <v>2526</v>
      </c>
      <c r="G931" s="77" t="s">
        <v>1643</v>
      </c>
      <c r="H931" s="77" t="s">
        <v>1644</v>
      </c>
      <c r="I931" s="1018"/>
      <c r="J931" s="78"/>
      <c r="K931" s="78"/>
      <c r="L931" s="78"/>
      <c r="M931" s="78"/>
      <c r="N931" s="78"/>
      <c r="O931" s="78"/>
      <c r="P931" s="78"/>
      <c r="Q931" s="78"/>
      <c r="R931" s="78"/>
      <c r="S931" s="78"/>
      <c r="T931" s="79"/>
      <c r="U931" s="78"/>
      <c r="V931" s="78"/>
      <c r="W931" s="78"/>
      <c r="X931" s="78"/>
      <c r="Y931" s="78"/>
      <c r="Z931" s="78"/>
      <c r="AA931" s="78"/>
      <c r="AB931" s="78"/>
      <c r="AC931" s="78"/>
      <c r="AD931" s="78"/>
      <c r="AE931" s="79"/>
      <c r="AF931" s="78"/>
      <c r="AG931" s="78"/>
      <c r="AH931" s="78"/>
      <c r="AI931" s="78"/>
      <c r="AJ931" s="78"/>
      <c r="AK931" s="78"/>
      <c r="AL931" s="78"/>
      <c r="AM931" s="78"/>
      <c r="AN931" s="78"/>
      <c r="AO931" s="78"/>
      <c r="AP931" s="78"/>
      <c r="AQ931" s="79"/>
      <c r="AR931" s="78">
        <v>46055</v>
      </c>
      <c r="AS931" s="78">
        <v>12925</v>
      </c>
      <c r="AT931" s="78">
        <v>27</v>
      </c>
      <c r="AU931" s="78">
        <v>27</v>
      </c>
      <c r="AV931" s="78">
        <v>57</v>
      </c>
      <c r="AW931" s="78">
        <v>14</v>
      </c>
      <c r="AX931" s="78"/>
      <c r="AY931" s="79"/>
      <c r="AZ931" s="78">
        <v>222691.52399999212</v>
      </c>
      <c r="BA931" s="78">
        <v>1359018.3099999889</v>
      </c>
      <c r="BB931" s="78">
        <v>25416.400000000001</v>
      </c>
      <c r="BC931" s="78">
        <v>35794.6</v>
      </c>
      <c r="BD931" s="78">
        <v>30863.1</v>
      </c>
      <c r="BE931" s="78">
        <v>116210</v>
      </c>
      <c r="BF931" s="78"/>
      <c r="BG931" s="79"/>
      <c r="BH931" s="78"/>
      <c r="BI931" s="78"/>
      <c r="BJ931" s="78"/>
      <c r="BK931" s="78"/>
      <c r="BL931" s="78"/>
      <c r="BM931" s="78"/>
      <c r="BN931" s="79"/>
      <c r="BO931" s="78"/>
      <c r="BP931" s="78"/>
      <c r="BQ931" s="78"/>
      <c r="BR931" s="78"/>
      <c r="BS931" s="78"/>
      <c r="BT931" s="78"/>
      <c r="BU931"/>
      <c r="BV931" s="77"/>
      <c r="BW931" s="77"/>
      <c r="BX931" s="77"/>
      <c r="BY931" s="77"/>
      <c r="BZ931" s="77"/>
      <c r="CA931" s="77"/>
      <c r="CB931" s="77"/>
      <c r="CC931" s="77"/>
      <c r="CD931" s="77"/>
    </row>
    <row r="932" spans="1:82">
      <c r="A932" s="77" t="s">
        <v>2631</v>
      </c>
      <c r="B932" s="77">
        <v>748</v>
      </c>
      <c r="C932" s="77">
        <v>21</v>
      </c>
      <c r="D932" s="77">
        <v>44</v>
      </c>
      <c r="E932" s="77">
        <v>2024</v>
      </c>
      <c r="F932" s="77" t="s">
        <v>2588</v>
      </c>
      <c r="G932" s="77" t="s">
        <v>1643</v>
      </c>
      <c r="H932" s="77" t="s">
        <v>1644</v>
      </c>
      <c r="I932" s="1018"/>
      <c r="J932" s="78"/>
      <c r="K932" s="78"/>
      <c r="L932" s="78"/>
      <c r="M932" s="78"/>
      <c r="N932" s="78"/>
      <c r="O932" s="78"/>
      <c r="P932" s="78"/>
      <c r="Q932" s="78"/>
      <c r="R932" s="78"/>
      <c r="S932" s="78"/>
      <c r="T932" s="79"/>
      <c r="U932" s="78"/>
      <c r="V932" s="78"/>
      <c r="W932" s="78"/>
      <c r="X932" s="78"/>
      <c r="Y932" s="78"/>
      <c r="Z932" s="78"/>
      <c r="AA932" s="78"/>
      <c r="AB932" s="78"/>
      <c r="AC932" s="78"/>
      <c r="AD932" s="78"/>
      <c r="AE932" s="79"/>
      <c r="AF932" s="78"/>
      <c r="AG932" s="78"/>
      <c r="AH932" s="78"/>
      <c r="AI932" s="78"/>
      <c r="AJ932" s="78"/>
      <c r="AK932" s="78"/>
      <c r="AL932" s="78"/>
      <c r="AM932" s="78"/>
      <c r="AN932" s="78"/>
      <c r="AO932" s="78"/>
      <c r="AP932" s="78"/>
      <c r="AQ932" s="79"/>
      <c r="AR932" s="78"/>
      <c r="AS932" s="78"/>
      <c r="AT932" s="78"/>
      <c r="AU932" s="78"/>
      <c r="AV932" s="78"/>
      <c r="AW932" s="78"/>
      <c r="AX932" s="78"/>
      <c r="AY932" s="79"/>
      <c r="AZ932" s="78"/>
      <c r="BA932" s="78"/>
      <c r="BB932" s="78"/>
      <c r="BC932" s="78"/>
      <c r="BD932" s="78"/>
      <c r="BE932" s="78"/>
      <c r="BF932" s="78"/>
      <c r="BG932" s="79"/>
      <c r="BH932" s="78"/>
      <c r="BI932" s="78"/>
      <c r="BJ932" s="78"/>
      <c r="BK932" s="78"/>
      <c r="BL932" s="78"/>
      <c r="BM932" s="78"/>
      <c r="BN932" s="79"/>
      <c r="BO932" s="78"/>
      <c r="BP932" s="78"/>
      <c r="BQ932" s="78"/>
      <c r="BR932" s="78"/>
      <c r="BS932" s="78"/>
      <c r="BT932" s="78"/>
      <c r="BU932"/>
      <c r="BV932" s="77"/>
      <c r="BW932" s="77"/>
      <c r="BX932" s="77"/>
      <c r="BY932" s="77"/>
      <c r="BZ932" s="77"/>
      <c r="CA932" s="77"/>
      <c r="CB932" s="77"/>
      <c r="CC932" s="77"/>
      <c r="CD932" s="77"/>
    </row>
    <row r="933" spans="1:82">
      <c r="A933" s="77" t="s">
        <v>2468</v>
      </c>
      <c r="B933" s="77">
        <v>749</v>
      </c>
      <c r="C933" s="77">
        <v>1</v>
      </c>
      <c r="D933" s="77">
        <v>45</v>
      </c>
      <c r="E933" s="77">
        <v>1990</v>
      </c>
      <c r="F933" s="77" t="s">
        <v>788</v>
      </c>
      <c r="G933" s="77" t="s">
        <v>1645</v>
      </c>
      <c r="H933" s="77" t="s">
        <v>1646</v>
      </c>
      <c r="I933" s="1018"/>
      <c r="J933" s="78">
        <v>3706.1395786547241</v>
      </c>
      <c r="K933" s="78">
        <v>156.7803565412909</v>
      </c>
      <c r="L933" s="78">
        <v>829.48461192580942</v>
      </c>
      <c r="M933" s="78">
        <v>855.9204460113184</v>
      </c>
      <c r="N933" s="78">
        <v>910.09057501322013</v>
      </c>
      <c r="O933" s="78">
        <v>844.75837980431845</v>
      </c>
      <c r="P933" s="78">
        <v>1302.51462381958</v>
      </c>
      <c r="Q933" s="78">
        <v>71.992068700941601</v>
      </c>
      <c r="R933" s="78">
        <v>70.566581913506994</v>
      </c>
      <c r="S933" s="78">
        <v>65.524180000000001</v>
      </c>
      <c r="T933" s="79"/>
      <c r="U933" s="78">
        <v>128067141</v>
      </c>
      <c r="V933" s="78">
        <v>53173</v>
      </c>
      <c r="W933" s="78">
        <v>9018</v>
      </c>
      <c r="X933" s="78">
        <v>331867</v>
      </c>
      <c r="Y933" s="78">
        <v>392653</v>
      </c>
      <c r="Z933" s="78">
        <v>347459</v>
      </c>
      <c r="AA933" s="78">
        <v>316265</v>
      </c>
      <c r="AB933" s="78">
        <v>1168907</v>
      </c>
      <c r="AC933" s="78">
        <v>12222259</v>
      </c>
      <c r="AD933" s="78">
        <v>65.524179999999987</v>
      </c>
      <c r="AE933" s="79"/>
      <c r="AF933" s="78"/>
      <c r="AG933" s="78"/>
      <c r="AH933" s="78"/>
      <c r="AI933" s="78"/>
      <c r="AJ933" s="78"/>
      <c r="AK933" s="78"/>
      <c r="AL933" s="78"/>
      <c r="AM933" s="78"/>
      <c r="AN933" s="78"/>
      <c r="AO933" s="78"/>
      <c r="AP933" s="78"/>
      <c r="AQ933" s="79"/>
      <c r="AR933" s="78"/>
      <c r="AS933" s="78"/>
      <c r="AT933" s="78"/>
      <c r="AU933" s="78"/>
      <c r="AV933" s="78"/>
      <c r="AW933" s="78"/>
      <c r="AX933" s="78"/>
      <c r="AY933" s="79"/>
      <c r="AZ933" s="78"/>
      <c r="BA933" s="78"/>
      <c r="BB933" s="78"/>
      <c r="BC933" s="78"/>
      <c r="BD933" s="78"/>
      <c r="BE933" s="78"/>
      <c r="BF933" s="78"/>
      <c r="BG933" s="79"/>
      <c r="BH933" s="78" t="s">
        <v>789</v>
      </c>
      <c r="BI933" s="78" t="s">
        <v>789</v>
      </c>
      <c r="BJ933" s="78" t="s">
        <v>789</v>
      </c>
      <c r="BK933" s="78" t="s">
        <v>789</v>
      </c>
      <c r="BL933" s="78" t="s">
        <v>789</v>
      </c>
      <c r="BM933" s="78" t="s">
        <v>789</v>
      </c>
      <c r="BN933" s="79"/>
      <c r="BO933" s="78" t="s">
        <v>789</v>
      </c>
      <c r="BP933" s="78" t="s">
        <v>789</v>
      </c>
      <c r="BQ933" s="78" t="s">
        <v>789</v>
      </c>
      <c r="BR933" s="78" t="s">
        <v>789</v>
      </c>
      <c r="BS933" s="78" t="s">
        <v>789</v>
      </c>
      <c r="BT933" s="78" t="s">
        <v>789</v>
      </c>
      <c r="BU933"/>
      <c r="BV933" s="77"/>
      <c r="BW933" s="77"/>
      <c r="BX933" s="77"/>
      <c r="BY933" s="77"/>
      <c r="BZ933" s="77"/>
      <c r="CA933" s="77"/>
      <c r="CB933" s="77"/>
      <c r="CC933" s="77"/>
      <c r="CD933" s="77"/>
    </row>
    <row r="934" spans="1:82">
      <c r="A934" s="77" t="s">
        <v>2469</v>
      </c>
      <c r="B934" s="77">
        <v>750</v>
      </c>
      <c r="C934" s="77">
        <v>2</v>
      </c>
      <c r="D934" s="77">
        <v>45</v>
      </c>
      <c r="E934" s="77">
        <v>2005</v>
      </c>
      <c r="F934" s="77" t="s">
        <v>790</v>
      </c>
      <c r="G934" s="77" t="s">
        <v>1645</v>
      </c>
      <c r="H934" s="77" t="s">
        <v>1646</v>
      </c>
      <c r="I934" s="1018"/>
      <c r="J934" s="78">
        <v>3003.2289522283122</v>
      </c>
      <c r="K934" s="78">
        <v>107.69877006887199</v>
      </c>
      <c r="L934" s="78">
        <v>789.86731286208453</v>
      </c>
      <c r="M934" s="78">
        <v>1485.5463420080821</v>
      </c>
      <c r="N934" s="78">
        <v>1232.3283407156921</v>
      </c>
      <c r="O934" s="78">
        <v>1298.17451077027</v>
      </c>
      <c r="P934" s="78">
        <v>1343.201280967513</v>
      </c>
      <c r="Q934" s="78">
        <v>69.071263009649002</v>
      </c>
      <c r="R934" s="78">
        <v>85.354200363583274</v>
      </c>
      <c r="S934" s="78">
        <v>65.473261297470003</v>
      </c>
      <c r="T934" s="79"/>
      <c r="U934" s="78">
        <v>128801814</v>
      </c>
      <c r="V934" s="78">
        <v>46430</v>
      </c>
      <c r="W934" s="78">
        <v>7720</v>
      </c>
      <c r="X934" s="78">
        <v>307345</v>
      </c>
      <c r="Y934" s="78">
        <v>485582</v>
      </c>
      <c r="Z934" s="78">
        <v>617887</v>
      </c>
      <c r="AA934" s="78">
        <v>267109</v>
      </c>
      <c r="AB934" s="78">
        <v>1172402</v>
      </c>
      <c r="AC934" s="78">
        <v>15093123</v>
      </c>
      <c r="AD934" s="78">
        <v>65.473261297469989</v>
      </c>
      <c r="AE934" s="79"/>
      <c r="AF934" s="78"/>
      <c r="AG934" s="78"/>
      <c r="AH934" s="78"/>
      <c r="AI934" s="78"/>
      <c r="AJ934" s="78"/>
      <c r="AK934" s="78"/>
      <c r="AL934" s="78"/>
      <c r="AM934" s="78"/>
      <c r="AN934" s="78"/>
      <c r="AO934" s="78"/>
      <c r="AP934" s="78"/>
      <c r="AQ934" s="79"/>
      <c r="AR934" s="78"/>
      <c r="AS934" s="78"/>
      <c r="AT934" s="78"/>
      <c r="AU934" s="78"/>
      <c r="AV934" s="78"/>
      <c r="AW934" s="78"/>
      <c r="AX934" s="78"/>
      <c r="AY934" s="79"/>
      <c r="AZ934" s="78"/>
      <c r="BA934" s="78"/>
      <c r="BB934" s="78"/>
      <c r="BC934" s="78"/>
      <c r="BD934" s="78"/>
      <c r="BE934" s="78"/>
      <c r="BF934" s="78"/>
      <c r="BG934" s="79"/>
      <c r="BH934" s="78" t="s">
        <v>789</v>
      </c>
      <c r="BI934" s="78" t="s">
        <v>789</v>
      </c>
      <c r="BJ934" s="78" t="s">
        <v>789</v>
      </c>
      <c r="BK934" s="78" t="s">
        <v>789</v>
      </c>
      <c r="BL934" s="78" t="s">
        <v>789</v>
      </c>
      <c r="BM934" s="78" t="s">
        <v>789</v>
      </c>
      <c r="BN934" s="79"/>
      <c r="BO934" s="78" t="s">
        <v>789</v>
      </c>
      <c r="BP934" s="78" t="s">
        <v>789</v>
      </c>
      <c r="BQ934" s="78" t="s">
        <v>789</v>
      </c>
      <c r="BR934" s="78" t="s">
        <v>789</v>
      </c>
      <c r="BS934" s="78" t="s">
        <v>789</v>
      </c>
      <c r="BT934" s="78" t="s">
        <v>789</v>
      </c>
      <c r="BU934"/>
      <c r="BV934" s="77"/>
      <c r="BW934" s="77"/>
      <c r="BX934" s="77"/>
      <c r="BY934" s="77"/>
      <c r="BZ934" s="77"/>
      <c r="CA934" s="77"/>
      <c r="CB934" s="77"/>
      <c r="CC934" s="77"/>
      <c r="CD934" s="77"/>
    </row>
    <row r="935" spans="1:82">
      <c r="A935" s="77" t="s">
        <v>2470</v>
      </c>
      <c r="B935" s="77">
        <v>751</v>
      </c>
      <c r="C935" s="77">
        <v>3</v>
      </c>
      <c r="D935" s="77">
        <v>45</v>
      </c>
      <c r="E935" s="77">
        <v>2006</v>
      </c>
      <c r="F935" s="77" t="s">
        <v>791</v>
      </c>
      <c r="G935" s="77" t="s">
        <v>1645</v>
      </c>
      <c r="H935" s="77" t="s">
        <v>1646</v>
      </c>
      <c r="I935" s="1018"/>
      <c r="J935" s="78" t="s">
        <v>789</v>
      </c>
      <c r="K935" s="78" t="s">
        <v>789</v>
      </c>
      <c r="L935" s="78" t="s">
        <v>789</v>
      </c>
      <c r="M935" s="78" t="s">
        <v>789</v>
      </c>
      <c r="N935" s="78" t="s">
        <v>789</v>
      </c>
      <c r="O935" s="78" t="s">
        <v>789</v>
      </c>
      <c r="P935" s="78" t="s">
        <v>789</v>
      </c>
      <c r="Q935" s="78" t="s">
        <v>789</v>
      </c>
      <c r="R935" s="78" t="s">
        <v>789</v>
      </c>
      <c r="S935" s="78" t="s">
        <v>789</v>
      </c>
      <c r="T935" s="79"/>
      <c r="U935" s="78" t="s">
        <v>789</v>
      </c>
      <c r="V935" s="78" t="s">
        <v>789</v>
      </c>
      <c r="W935" s="78" t="s">
        <v>789</v>
      </c>
      <c r="X935" s="78" t="s">
        <v>789</v>
      </c>
      <c r="Y935" s="78" t="s">
        <v>789</v>
      </c>
      <c r="Z935" s="78" t="s">
        <v>789</v>
      </c>
      <c r="AA935" s="78" t="s">
        <v>789</v>
      </c>
      <c r="AB935" s="78" t="s">
        <v>789</v>
      </c>
      <c r="AC935" s="78" t="s">
        <v>789</v>
      </c>
      <c r="AD935" s="78" t="s">
        <v>789</v>
      </c>
      <c r="AE935" s="79"/>
      <c r="AF935" s="78" t="s">
        <v>789</v>
      </c>
      <c r="AG935" s="78" t="s">
        <v>789</v>
      </c>
      <c r="AH935" s="78" t="s">
        <v>789</v>
      </c>
      <c r="AI935" s="78" t="s">
        <v>789</v>
      </c>
      <c r="AJ935" s="78" t="s">
        <v>789</v>
      </c>
      <c r="AK935" s="78" t="s">
        <v>789</v>
      </c>
      <c r="AL935" s="78" t="s">
        <v>789</v>
      </c>
      <c r="AM935" s="78" t="s">
        <v>789</v>
      </c>
      <c r="AN935" s="78" t="s">
        <v>789</v>
      </c>
      <c r="AO935" s="78" t="s">
        <v>789</v>
      </c>
      <c r="AP935" s="78"/>
      <c r="AQ935" s="79"/>
      <c r="AR935" s="78" t="s">
        <v>789</v>
      </c>
      <c r="AS935" s="78" t="s">
        <v>789</v>
      </c>
      <c r="AT935" s="78" t="s">
        <v>789</v>
      </c>
      <c r="AU935" s="78" t="s">
        <v>789</v>
      </c>
      <c r="AV935" s="78" t="s">
        <v>789</v>
      </c>
      <c r="AW935" s="78" t="s">
        <v>789</v>
      </c>
      <c r="AX935" s="78" t="s">
        <v>789</v>
      </c>
      <c r="AY935" s="79"/>
      <c r="AZ935" s="78" t="s">
        <v>789</v>
      </c>
      <c r="BA935" s="78" t="s">
        <v>789</v>
      </c>
      <c r="BB935" s="78" t="s">
        <v>789</v>
      </c>
      <c r="BC935" s="78" t="s">
        <v>789</v>
      </c>
      <c r="BD935" s="78" t="s">
        <v>789</v>
      </c>
      <c r="BE935" s="78" t="s">
        <v>789</v>
      </c>
      <c r="BF935" s="78" t="s">
        <v>789</v>
      </c>
      <c r="BG935" s="79"/>
      <c r="BH935" s="78" t="s">
        <v>789</v>
      </c>
      <c r="BI935" s="78" t="s">
        <v>789</v>
      </c>
      <c r="BJ935" s="78" t="s">
        <v>789</v>
      </c>
      <c r="BK935" s="78" t="s">
        <v>789</v>
      </c>
      <c r="BL935" s="78" t="s">
        <v>789</v>
      </c>
      <c r="BM935" s="78" t="s">
        <v>789</v>
      </c>
      <c r="BN935" s="79"/>
      <c r="BO935" s="78" t="s">
        <v>789</v>
      </c>
      <c r="BP935" s="78" t="s">
        <v>789</v>
      </c>
      <c r="BQ935" s="78" t="s">
        <v>789</v>
      </c>
      <c r="BR935" s="78" t="s">
        <v>789</v>
      </c>
      <c r="BS935" s="78" t="s">
        <v>789</v>
      </c>
      <c r="BT935" s="78" t="s">
        <v>789</v>
      </c>
      <c r="BU935"/>
      <c r="BV935" s="77"/>
      <c r="BW935" s="77"/>
      <c r="BX935" s="77"/>
      <c r="BY935" s="77"/>
      <c r="BZ935" s="77"/>
      <c r="CA935" s="77"/>
      <c r="CB935" s="77"/>
      <c r="CC935" s="77"/>
      <c r="CD935" s="77"/>
    </row>
    <row r="936" spans="1:82">
      <c r="A936" s="77" t="s">
        <v>2471</v>
      </c>
      <c r="B936" s="77">
        <v>752</v>
      </c>
      <c r="C936" s="77">
        <v>4</v>
      </c>
      <c r="D936" s="77">
        <v>45</v>
      </c>
      <c r="E936" s="77">
        <v>2007</v>
      </c>
      <c r="F936" s="77" t="s">
        <v>792</v>
      </c>
      <c r="G936" s="77" t="s">
        <v>1645</v>
      </c>
      <c r="H936" s="77" t="s">
        <v>1646</v>
      </c>
      <c r="I936" s="1018"/>
      <c r="J936" s="78">
        <v>2994.9749359529992</v>
      </c>
      <c r="K936" s="78">
        <v>101.05444043550951</v>
      </c>
      <c r="L936" s="78">
        <v>723.39934928908235</v>
      </c>
      <c r="M936" s="78">
        <v>1422.663993007335</v>
      </c>
      <c r="N936" s="78">
        <v>1362.0903675204279</v>
      </c>
      <c r="O936" s="78">
        <v>1270.327561343187</v>
      </c>
      <c r="P936" s="78">
        <v>1329.028270070346</v>
      </c>
      <c r="Q936" s="78">
        <v>72.220026658321999</v>
      </c>
      <c r="R936" s="78">
        <v>61.068102962979843</v>
      </c>
      <c r="S936" s="78">
        <v>61.212385622705007</v>
      </c>
      <c r="T936" s="79"/>
      <c r="U936" s="78">
        <v>143503648</v>
      </c>
      <c r="V936" s="78">
        <v>45375</v>
      </c>
      <c r="W936" s="78">
        <v>8065</v>
      </c>
      <c r="X936" s="78">
        <v>367988</v>
      </c>
      <c r="Y936" s="78">
        <v>493192</v>
      </c>
      <c r="Z936" s="78">
        <v>628547</v>
      </c>
      <c r="AA936" s="78">
        <v>260262</v>
      </c>
      <c r="AB936" s="78">
        <v>1161026</v>
      </c>
      <c r="AC936" s="78">
        <v>11108470</v>
      </c>
      <c r="AD936" s="78">
        <v>61.212385622705</v>
      </c>
      <c r="AE936" s="79"/>
      <c r="AF936" s="78"/>
      <c r="AG936" s="78"/>
      <c r="AH936" s="78"/>
      <c r="AI936" s="78"/>
      <c r="AJ936" s="78"/>
      <c r="AK936" s="78"/>
      <c r="AL936" s="78"/>
      <c r="AM936" s="78"/>
      <c r="AN936" s="78"/>
      <c r="AO936" s="78"/>
      <c r="AP936" s="78"/>
      <c r="AQ936" s="79"/>
      <c r="AR936" s="78"/>
      <c r="AS936" s="78"/>
      <c r="AT936" s="78"/>
      <c r="AU936" s="78"/>
      <c r="AV936" s="78"/>
      <c r="AW936" s="78"/>
      <c r="AX936" s="78"/>
      <c r="AY936" s="79"/>
      <c r="AZ936" s="78"/>
      <c r="BA936" s="78"/>
      <c r="BB936" s="78"/>
      <c r="BC936" s="78"/>
      <c r="BD936" s="78"/>
      <c r="BE936" s="78"/>
      <c r="BF936" s="78"/>
      <c r="BG936" s="79"/>
      <c r="BH936" s="78" t="s">
        <v>789</v>
      </c>
      <c r="BI936" s="78" t="s">
        <v>789</v>
      </c>
      <c r="BJ936" s="78" t="s">
        <v>789</v>
      </c>
      <c r="BK936" s="78" t="s">
        <v>789</v>
      </c>
      <c r="BL936" s="78" t="s">
        <v>789</v>
      </c>
      <c r="BM936" s="78" t="s">
        <v>789</v>
      </c>
      <c r="BN936" s="79"/>
      <c r="BO936" s="78" t="s">
        <v>789</v>
      </c>
      <c r="BP936" s="78" t="s">
        <v>789</v>
      </c>
      <c r="BQ936" s="78" t="s">
        <v>789</v>
      </c>
      <c r="BR936" s="78" t="s">
        <v>789</v>
      </c>
      <c r="BS936" s="78" t="s">
        <v>789</v>
      </c>
      <c r="BT936" s="78" t="s">
        <v>789</v>
      </c>
      <c r="BU936"/>
      <c r="BV936" s="77"/>
      <c r="BW936" s="77"/>
      <c r="BX936" s="77"/>
      <c r="BY936" s="77"/>
      <c r="BZ936" s="77"/>
      <c r="CA936" s="77"/>
      <c r="CB936" s="77"/>
      <c r="CC936" s="77"/>
      <c r="CD936" s="77"/>
    </row>
    <row r="937" spans="1:82">
      <c r="A937" s="77" t="s">
        <v>2472</v>
      </c>
      <c r="B937" s="77">
        <v>753</v>
      </c>
      <c r="C937" s="77">
        <v>5</v>
      </c>
      <c r="D937" s="77">
        <v>45</v>
      </c>
      <c r="E937" s="77">
        <v>2008</v>
      </c>
      <c r="F937" s="77" t="s">
        <v>793</v>
      </c>
      <c r="G937" s="77" t="s">
        <v>1645</v>
      </c>
      <c r="H937" s="77" t="s">
        <v>1646</v>
      </c>
      <c r="I937" s="1018"/>
      <c r="J937" s="78">
        <v>2723.8043882359862</v>
      </c>
      <c r="K937" s="78">
        <v>74.675297472120619</v>
      </c>
      <c r="L937" s="78">
        <v>639.83186308528116</v>
      </c>
      <c r="M937" s="78">
        <v>1492.3245523707169</v>
      </c>
      <c r="N937" s="78">
        <v>1159.6670472326739</v>
      </c>
      <c r="O937" s="78">
        <v>1234.8054902980141</v>
      </c>
      <c r="P937" s="78">
        <v>1299.3527814360009</v>
      </c>
      <c r="Q937" s="78">
        <v>70.734259741777294</v>
      </c>
      <c r="R937" s="78">
        <v>59.565826201871801</v>
      </c>
      <c r="S937" s="78">
        <v>55.66460107496529</v>
      </c>
      <c r="T937" s="79"/>
      <c r="U937" s="78">
        <v>140871096</v>
      </c>
      <c r="V937" s="78">
        <v>45375</v>
      </c>
      <c r="W937" s="78">
        <v>8065</v>
      </c>
      <c r="X937" s="78">
        <v>367988</v>
      </c>
      <c r="Y937" s="78">
        <v>496743</v>
      </c>
      <c r="Z937" s="78">
        <v>632415</v>
      </c>
      <c r="AA937" s="78">
        <v>254741</v>
      </c>
      <c r="AB937" s="78">
        <v>1155844</v>
      </c>
      <c r="AC937" s="78">
        <v>11251165</v>
      </c>
      <c r="AD937" s="78">
        <v>55.664601074965297</v>
      </c>
      <c r="AE937" s="79"/>
      <c r="AF937" s="78"/>
      <c r="AG937" s="78"/>
      <c r="AH937" s="78"/>
      <c r="AI937" s="78"/>
      <c r="AJ937" s="78"/>
      <c r="AK937" s="78"/>
      <c r="AL937" s="78"/>
      <c r="AM937" s="78"/>
      <c r="AN937" s="78"/>
      <c r="AO937" s="78"/>
      <c r="AP937" s="78"/>
      <c r="AQ937" s="79"/>
      <c r="AR937" s="78"/>
      <c r="AS937" s="78"/>
      <c r="AT937" s="78"/>
      <c r="AU937" s="78"/>
      <c r="AV937" s="78"/>
      <c r="AW937" s="78"/>
      <c r="AX937" s="78"/>
      <c r="AY937" s="79"/>
      <c r="AZ937" s="78"/>
      <c r="BA937" s="78"/>
      <c r="BB937" s="78"/>
      <c r="BC937" s="78"/>
      <c r="BD937" s="78"/>
      <c r="BE937" s="78"/>
      <c r="BF937" s="78"/>
      <c r="BG937" s="79"/>
      <c r="BH937" s="78" t="s">
        <v>789</v>
      </c>
      <c r="BI937" s="78" t="s">
        <v>789</v>
      </c>
      <c r="BJ937" s="78" t="s">
        <v>789</v>
      </c>
      <c r="BK937" s="78" t="s">
        <v>789</v>
      </c>
      <c r="BL937" s="78" t="s">
        <v>789</v>
      </c>
      <c r="BM937" s="78" t="s">
        <v>789</v>
      </c>
      <c r="BN937" s="79"/>
      <c r="BO937" s="78" t="s">
        <v>789</v>
      </c>
      <c r="BP937" s="78" t="s">
        <v>789</v>
      </c>
      <c r="BQ937" s="78" t="s">
        <v>789</v>
      </c>
      <c r="BR937" s="78" t="s">
        <v>789</v>
      </c>
      <c r="BS937" s="78" t="s">
        <v>789</v>
      </c>
      <c r="BT937" s="78" t="s">
        <v>789</v>
      </c>
      <c r="BU937"/>
      <c r="BV937" s="77"/>
      <c r="BW937" s="77"/>
      <c r="BX937" s="77"/>
      <c r="BY937" s="77"/>
      <c r="BZ937" s="77"/>
      <c r="CA937" s="77"/>
      <c r="CB937" s="77"/>
      <c r="CC937" s="77"/>
      <c r="CD937" s="77"/>
    </row>
    <row r="938" spans="1:82">
      <c r="A938" s="77" t="s">
        <v>2473</v>
      </c>
      <c r="B938" s="77">
        <v>754</v>
      </c>
      <c r="C938" s="77">
        <v>6</v>
      </c>
      <c r="D938" s="77">
        <v>45</v>
      </c>
      <c r="E938" s="77">
        <v>2009</v>
      </c>
      <c r="F938" s="77" t="s">
        <v>177</v>
      </c>
      <c r="G938" s="1029" t="s">
        <v>1645</v>
      </c>
      <c r="H938" s="77" t="s">
        <v>1646</v>
      </c>
      <c r="I938" s="1018"/>
      <c r="J938" s="78">
        <v>2676.062904017761</v>
      </c>
      <c r="K938" s="78">
        <v>75.822282005283938</v>
      </c>
      <c r="L938" s="78">
        <v>748.42595552972853</v>
      </c>
      <c r="M938" s="78">
        <v>1505.55352863238</v>
      </c>
      <c r="N938" s="78">
        <v>1118.169345346902</v>
      </c>
      <c r="O938" s="78">
        <v>1262.7639132406789</v>
      </c>
      <c r="P938" s="78">
        <v>1243.2470277630141</v>
      </c>
      <c r="Q938" s="78">
        <v>67.188521668992095</v>
      </c>
      <c r="R938" s="78">
        <v>60.411653539029729</v>
      </c>
      <c r="S938" s="78">
        <v>44.611753287260001</v>
      </c>
      <c r="T938" s="79"/>
      <c r="U938" s="78">
        <v>122843707</v>
      </c>
      <c r="V938" s="78">
        <v>41665</v>
      </c>
      <c r="W938" s="78">
        <v>12838</v>
      </c>
      <c r="X938" s="78">
        <v>387636</v>
      </c>
      <c r="Y938" s="78">
        <v>500694</v>
      </c>
      <c r="Z938" s="78">
        <v>638358</v>
      </c>
      <c r="AA938" s="78">
        <v>250228</v>
      </c>
      <c r="AB938" s="78">
        <v>1152514</v>
      </c>
      <c r="AC938" s="78">
        <v>11132277</v>
      </c>
      <c r="AD938" s="78">
        <v>44.611753287259987</v>
      </c>
      <c r="AE938" s="79"/>
      <c r="AF938" s="78"/>
      <c r="AG938" s="78"/>
      <c r="AH938" s="78"/>
      <c r="AI938" s="78"/>
      <c r="AJ938" s="78"/>
      <c r="AK938" s="78"/>
      <c r="AL938" s="78"/>
      <c r="AM938" s="78"/>
      <c r="AN938" s="78"/>
      <c r="AO938" s="78"/>
      <c r="AP938" s="78"/>
      <c r="AQ938" s="79"/>
      <c r="AR938" s="78"/>
      <c r="AS938" s="78"/>
      <c r="AT938" s="78"/>
      <c r="AU938" s="78"/>
      <c r="AV938" s="78"/>
      <c r="AW938" s="78"/>
      <c r="AX938" s="78"/>
      <c r="AY938" s="79"/>
      <c r="AZ938" s="78"/>
      <c r="BA938" s="78"/>
      <c r="BB938" s="78"/>
      <c r="BC938" s="78"/>
      <c r="BD938" s="78"/>
      <c r="BE938" s="78"/>
      <c r="BF938" s="78"/>
      <c r="BG938" s="79"/>
      <c r="BH938" s="78">
        <v>0</v>
      </c>
      <c r="BI938" s="78">
        <v>0</v>
      </c>
      <c r="BJ938" s="78">
        <v>2333.7939999999999</v>
      </c>
      <c r="BK938" s="78">
        <v>93.700999999999993</v>
      </c>
      <c r="BL938" s="78">
        <v>119.24999999999999</v>
      </c>
      <c r="BM938" s="78">
        <v>0</v>
      </c>
      <c r="BN938" s="79"/>
      <c r="BO938" s="78">
        <v>0</v>
      </c>
      <c r="BP938" s="78">
        <v>0</v>
      </c>
      <c r="BQ938" s="78">
        <v>73</v>
      </c>
      <c r="BR938" s="78">
        <v>2</v>
      </c>
      <c r="BS938" s="78">
        <v>25</v>
      </c>
      <c r="BT938" s="78">
        <v>0</v>
      </c>
      <c r="BU938"/>
      <c r="BV938" s="77">
        <v>2184.6959999999999</v>
      </c>
      <c r="BW938" s="77">
        <v>141.37299999999999</v>
      </c>
      <c r="BX938" s="77">
        <v>5.36</v>
      </c>
      <c r="BY938" s="77">
        <v>0</v>
      </c>
      <c r="BZ938" s="77">
        <v>41.136000000000003</v>
      </c>
      <c r="CA938" s="77">
        <v>0</v>
      </c>
      <c r="CB938" s="77">
        <v>144.5</v>
      </c>
      <c r="CC938" s="77">
        <v>29.68</v>
      </c>
      <c r="CD938" s="77">
        <v>0</v>
      </c>
    </row>
    <row r="939" spans="1:82">
      <c r="A939" s="77" t="s">
        <v>2474</v>
      </c>
      <c r="B939" s="77">
        <v>755</v>
      </c>
      <c r="C939" s="77">
        <v>7</v>
      </c>
      <c r="D939" s="77">
        <v>45</v>
      </c>
      <c r="E939" s="77">
        <v>2010</v>
      </c>
      <c r="F939" s="77" t="s">
        <v>178</v>
      </c>
      <c r="G939" s="1029" t="s">
        <v>1645</v>
      </c>
      <c r="H939" s="77" t="s">
        <v>1646</v>
      </c>
      <c r="I939" s="1018"/>
      <c r="J939" s="78">
        <v>2687.101254928893</v>
      </c>
      <c r="K939" s="78">
        <v>82.883063079246568</v>
      </c>
      <c r="L939" s="78">
        <v>679.43114458592413</v>
      </c>
      <c r="M939" s="78">
        <v>1607.4946017840971</v>
      </c>
      <c r="N939" s="78">
        <v>1361.3295389501061</v>
      </c>
      <c r="O939" s="78">
        <v>1267.457362236154</v>
      </c>
      <c r="P939" s="78">
        <v>1253.612306524436</v>
      </c>
      <c r="Q939" s="78">
        <v>69.835041616287796</v>
      </c>
      <c r="R939" s="78">
        <v>62.70551982172563</v>
      </c>
      <c r="S939" s="78">
        <v>56.037690362579987</v>
      </c>
      <c r="T939" s="79"/>
      <c r="U939" s="78">
        <v>131076514</v>
      </c>
      <c r="V939" s="78">
        <v>41665</v>
      </c>
      <c r="W939" s="78">
        <v>12838</v>
      </c>
      <c r="X939" s="78">
        <v>387636</v>
      </c>
      <c r="Y939" s="78">
        <v>504234</v>
      </c>
      <c r="Z939" s="78">
        <v>643708</v>
      </c>
      <c r="AA939" s="78">
        <v>246013</v>
      </c>
      <c r="AB939" s="78">
        <v>1147867</v>
      </c>
      <c r="AC939" s="78">
        <v>10950175</v>
      </c>
      <c r="AD939" s="78">
        <v>56.037690362579987</v>
      </c>
      <c r="AE939" s="79"/>
      <c r="AF939" s="78"/>
      <c r="AG939" s="78"/>
      <c r="AH939" s="78"/>
      <c r="AI939" s="78"/>
      <c r="AJ939" s="78"/>
      <c r="AK939" s="78"/>
      <c r="AL939" s="78"/>
      <c r="AM939" s="78"/>
      <c r="AN939" s="78"/>
      <c r="AO939" s="78"/>
      <c r="AP939" s="78"/>
      <c r="AQ939" s="79"/>
      <c r="AR939" s="78"/>
      <c r="AS939" s="78"/>
      <c r="AT939" s="78"/>
      <c r="AU939" s="78"/>
      <c r="AV939" s="78"/>
      <c r="AW939" s="78"/>
      <c r="AX939" s="78"/>
      <c r="AY939" s="79"/>
      <c r="AZ939" s="78"/>
      <c r="BA939" s="78"/>
      <c r="BB939" s="78"/>
      <c r="BC939" s="78"/>
      <c r="BD939" s="78"/>
      <c r="BE939" s="78"/>
      <c r="BF939" s="78"/>
      <c r="BG939" s="79"/>
      <c r="BH939" s="78">
        <v>16.960999999999999</v>
      </c>
      <c r="BI939" s="78">
        <v>0</v>
      </c>
      <c r="BJ939" s="78">
        <v>2763.1210000000001</v>
      </c>
      <c r="BK939" s="78">
        <v>107.52800000000001</v>
      </c>
      <c r="BL939" s="78">
        <v>116.85000000000001</v>
      </c>
      <c r="BM939" s="78">
        <v>0</v>
      </c>
      <c r="BN939" s="79"/>
      <c r="BO939" s="78">
        <v>1</v>
      </c>
      <c r="BP939" s="78">
        <v>0</v>
      </c>
      <c r="BQ939" s="78">
        <v>72</v>
      </c>
      <c r="BR939" s="78">
        <v>2</v>
      </c>
      <c r="BS939" s="78">
        <v>25</v>
      </c>
      <c r="BT939" s="78">
        <v>0</v>
      </c>
      <c r="BU939"/>
      <c r="BV939" s="77">
        <v>2221.5329999999999</v>
      </c>
      <c r="BW939" s="77">
        <v>41.351999999999997</v>
      </c>
      <c r="BX939" s="77">
        <v>20.687999999999999</v>
      </c>
      <c r="BY939" s="77">
        <v>0</v>
      </c>
      <c r="BZ939" s="77">
        <v>513.88800000000003</v>
      </c>
      <c r="CA939" s="77">
        <v>22.802</v>
      </c>
      <c r="CB939" s="77">
        <v>153.91300000000001</v>
      </c>
      <c r="CC939" s="77">
        <v>30.283999999999999</v>
      </c>
      <c r="CD939" s="77">
        <v>0</v>
      </c>
    </row>
    <row r="940" spans="1:82">
      <c r="A940" s="77" t="s">
        <v>2475</v>
      </c>
      <c r="B940" s="77">
        <v>756</v>
      </c>
      <c r="C940" s="77">
        <v>8</v>
      </c>
      <c r="D940" s="77">
        <v>45</v>
      </c>
      <c r="E940" s="77">
        <v>2011</v>
      </c>
      <c r="F940" s="77" t="s">
        <v>179</v>
      </c>
      <c r="G940" s="77" t="s">
        <v>1645</v>
      </c>
      <c r="H940" s="77" t="s">
        <v>1646</v>
      </c>
      <c r="I940" s="1018"/>
      <c r="J940" s="78">
        <v>3022.131244678757</v>
      </c>
      <c r="K940" s="78">
        <v>101.266491138658</v>
      </c>
      <c r="L940" s="78">
        <v>694.30060620613528</v>
      </c>
      <c r="M940" s="78">
        <v>2140.8121612174591</v>
      </c>
      <c r="N940" s="78">
        <v>1732.959171367065</v>
      </c>
      <c r="O940" s="78">
        <v>1258.9962026752962</v>
      </c>
      <c r="P940" s="78">
        <v>1203.2026536684587</v>
      </c>
      <c r="Q940" s="78">
        <v>80.264570500668498</v>
      </c>
      <c r="R940" s="78">
        <v>58.60236054422009</v>
      </c>
      <c r="S940" s="78">
        <v>50.040315816339998</v>
      </c>
      <c r="T940" s="79"/>
      <c r="U940" s="78">
        <v>134199473</v>
      </c>
      <c r="V940" s="78">
        <v>41665</v>
      </c>
      <c r="W940" s="78">
        <v>12838</v>
      </c>
      <c r="X940" s="78">
        <v>387636</v>
      </c>
      <c r="Y940" s="78">
        <v>507719</v>
      </c>
      <c r="Z940" s="78">
        <v>653302</v>
      </c>
      <c r="AA940" s="78">
        <v>243147</v>
      </c>
      <c r="AB940" s="78">
        <v>1143744</v>
      </c>
      <c r="AC940" s="78">
        <v>10216721</v>
      </c>
      <c r="AD940" s="78">
        <v>50.040315816340012</v>
      </c>
      <c r="AE940" s="79"/>
      <c r="AF940" s="78"/>
      <c r="AG940" s="78"/>
      <c r="AH940" s="78"/>
      <c r="AI940" s="78"/>
      <c r="AJ940" s="78"/>
      <c r="AK940" s="78"/>
      <c r="AL940" s="78"/>
      <c r="AM940" s="78"/>
      <c r="AN940" s="78"/>
      <c r="AO940" s="78"/>
      <c r="AP940" s="78"/>
      <c r="AQ940" s="79"/>
      <c r="AR940" s="78"/>
      <c r="AS940" s="78"/>
      <c r="AT940" s="78"/>
      <c r="AU940" s="78"/>
      <c r="AV940" s="78"/>
      <c r="AW940" s="78"/>
      <c r="AX940" s="78"/>
      <c r="AY940" s="79"/>
      <c r="AZ940" s="78"/>
      <c r="BA940" s="78"/>
      <c r="BB940" s="78"/>
      <c r="BC940" s="78"/>
      <c r="BD940" s="78"/>
      <c r="BE940" s="78"/>
      <c r="BF940" s="78"/>
      <c r="BG940" s="79"/>
      <c r="BH940" s="78">
        <v>0</v>
      </c>
      <c r="BI940" s="78">
        <v>0</v>
      </c>
      <c r="BJ940" s="78">
        <v>2733.2979999999998</v>
      </c>
      <c r="BK940" s="78">
        <v>110.54900000000001</v>
      </c>
      <c r="BL940" s="78">
        <v>124.44899999999998</v>
      </c>
      <c r="BM940" s="78">
        <v>0</v>
      </c>
      <c r="BN940" s="79"/>
      <c r="BO940" s="78">
        <v>0</v>
      </c>
      <c r="BP940" s="78">
        <v>0</v>
      </c>
      <c r="BQ940" s="78">
        <v>73</v>
      </c>
      <c r="BR940" s="78">
        <v>2</v>
      </c>
      <c r="BS940" s="78">
        <v>27</v>
      </c>
      <c r="BT940" s="78">
        <v>0</v>
      </c>
      <c r="BU940"/>
      <c r="BV940" s="77">
        <v>2306.6660000000002</v>
      </c>
      <c r="BW940" s="77">
        <v>40.917999999999999</v>
      </c>
      <c r="BX940" s="77">
        <v>20.381</v>
      </c>
      <c r="BY940" s="77">
        <v>0</v>
      </c>
      <c r="BZ940" s="77">
        <v>403.54700000000003</v>
      </c>
      <c r="CA940" s="77">
        <v>33.28</v>
      </c>
      <c r="CB940" s="77">
        <v>139.43299999999999</v>
      </c>
      <c r="CC940" s="77">
        <v>24.071000000000002</v>
      </c>
      <c r="CD940" s="77">
        <v>0</v>
      </c>
    </row>
    <row r="941" spans="1:82">
      <c r="A941" s="77" t="s">
        <v>2476</v>
      </c>
      <c r="B941" s="77">
        <v>757</v>
      </c>
      <c r="C941" s="77">
        <v>9</v>
      </c>
      <c r="D941" s="77">
        <v>45</v>
      </c>
      <c r="E941" s="77">
        <v>2012</v>
      </c>
      <c r="F941" s="77" t="s">
        <v>180</v>
      </c>
      <c r="G941" s="77" t="s">
        <v>1645</v>
      </c>
      <c r="H941" s="77" t="s">
        <v>1646</v>
      </c>
      <c r="I941" s="1018"/>
      <c r="J941" s="78">
        <v>3078.3840939333932</v>
      </c>
      <c r="K941" s="78">
        <v>98.259621591239522</v>
      </c>
      <c r="L941" s="78">
        <v>692.77219823118753</v>
      </c>
      <c r="M941" s="78">
        <v>2380.403461301461</v>
      </c>
      <c r="N941" s="78">
        <v>1800.3310680236029</v>
      </c>
      <c r="O941" s="78">
        <v>1266.9715545715592</v>
      </c>
      <c r="P941" s="78">
        <v>1190.3508499987233</v>
      </c>
      <c r="Q941" s="78">
        <v>87.039241135779605</v>
      </c>
      <c r="R941" s="78">
        <v>62.378478999962176</v>
      </c>
      <c r="S941" s="78">
        <v>49.769701221219997</v>
      </c>
      <c r="T941" s="79"/>
      <c r="U941" s="78">
        <v>143587615</v>
      </c>
      <c r="V941" s="78">
        <v>41665</v>
      </c>
      <c r="W941" s="78">
        <v>12838</v>
      </c>
      <c r="X941" s="78">
        <v>387636</v>
      </c>
      <c r="Y941" s="78">
        <v>512497</v>
      </c>
      <c r="Z941" s="78">
        <v>662655</v>
      </c>
      <c r="AA941" s="78">
        <v>239189</v>
      </c>
      <c r="AB941" s="78">
        <v>1141559</v>
      </c>
      <c r="AC941" s="78">
        <v>10593376</v>
      </c>
      <c r="AD941" s="78">
        <v>49.769701221220011</v>
      </c>
      <c r="AE941" s="79"/>
      <c r="AF941" s="78"/>
      <c r="AG941" s="78"/>
      <c r="AH941" s="78"/>
      <c r="AI941" s="78"/>
      <c r="AJ941" s="78"/>
      <c r="AK941" s="78"/>
      <c r="AL941" s="78"/>
      <c r="AM941" s="78"/>
      <c r="AN941" s="78"/>
      <c r="AO941" s="78"/>
      <c r="AP941" s="78"/>
      <c r="AQ941" s="79"/>
      <c r="AR941" s="78"/>
      <c r="AS941" s="78"/>
      <c r="AT941" s="78"/>
      <c r="AU941" s="78"/>
      <c r="AV941" s="78"/>
      <c r="AW941" s="78"/>
      <c r="AX941" s="78"/>
      <c r="AY941" s="79"/>
      <c r="AZ941" s="78"/>
      <c r="BA941" s="78"/>
      <c r="BB941" s="78"/>
      <c r="BC941" s="78"/>
      <c r="BD941" s="78"/>
      <c r="BE941" s="78"/>
      <c r="BF941" s="78"/>
      <c r="BG941" s="79"/>
      <c r="BH941" s="78">
        <v>23.957000000000001</v>
      </c>
      <c r="BI941" s="78">
        <v>0</v>
      </c>
      <c r="BJ941" s="78">
        <v>2638.7820000000002</v>
      </c>
      <c r="BK941" s="78">
        <v>91.692999999999998</v>
      </c>
      <c r="BL941" s="78">
        <v>146.36099999999999</v>
      </c>
      <c r="BM941" s="78">
        <v>0</v>
      </c>
      <c r="BN941" s="79"/>
      <c r="BO941" s="78">
        <v>1</v>
      </c>
      <c r="BP941" s="78">
        <v>0</v>
      </c>
      <c r="BQ941" s="78">
        <v>73</v>
      </c>
      <c r="BR941" s="78">
        <v>2</v>
      </c>
      <c r="BS941" s="78">
        <v>27</v>
      </c>
      <c r="BT941" s="78">
        <v>0</v>
      </c>
      <c r="BU941"/>
      <c r="BV941" s="77">
        <v>2457.7840000000001</v>
      </c>
      <c r="BW941" s="77">
        <v>27.814</v>
      </c>
      <c r="BX941" s="77">
        <v>21.748999999999999</v>
      </c>
      <c r="BY941" s="77">
        <v>0</v>
      </c>
      <c r="BZ941" s="77">
        <v>222.142</v>
      </c>
      <c r="CA941" s="77">
        <v>23.4</v>
      </c>
      <c r="CB941" s="77">
        <v>125.482</v>
      </c>
      <c r="CC941" s="77">
        <v>22.422000000000001</v>
      </c>
      <c r="CD941" s="77">
        <v>0</v>
      </c>
    </row>
    <row r="942" spans="1:82">
      <c r="A942" s="77" t="s">
        <v>2477</v>
      </c>
      <c r="B942" s="77">
        <v>758</v>
      </c>
      <c r="C942" s="77">
        <v>10</v>
      </c>
      <c r="D942" s="77">
        <v>45</v>
      </c>
      <c r="E942" s="77">
        <v>2013</v>
      </c>
      <c r="F942" s="77" t="s">
        <v>181</v>
      </c>
      <c r="G942" s="77" t="s">
        <v>1645</v>
      </c>
      <c r="H942" s="77" t="s">
        <v>1646</v>
      </c>
      <c r="I942" s="1018"/>
      <c r="J942" s="78">
        <v>3408.1424700619741</v>
      </c>
      <c r="K942" s="78">
        <v>82.312358490676004</v>
      </c>
      <c r="L942" s="78">
        <v>610.45845175968213</v>
      </c>
      <c r="M942" s="78">
        <v>2053.2233633274659</v>
      </c>
      <c r="N942" s="78">
        <v>1913.4449532324829</v>
      </c>
      <c r="O942" s="78">
        <v>1230.6936650898997</v>
      </c>
      <c r="P942" s="78">
        <v>1179.8550042381887</v>
      </c>
      <c r="Q942" s="78">
        <v>88.376883195703499</v>
      </c>
      <c r="R942" s="78">
        <v>66.777149976181406</v>
      </c>
      <c r="S942" s="78">
        <v>42.572672874170003</v>
      </c>
      <c r="T942" s="79"/>
      <c r="U942" s="78">
        <v>144636649</v>
      </c>
      <c r="V942" s="78">
        <v>41665</v>
      </c>
      <c r="W942" s="78">
        <v>12838</v>
      </c>
      <c r="X942" s="78">
        <v>387636</v>
      </c>
      <c r="Y942" s="78">
        <v>515953</v>
      </c>
      <c r="Z942" s="78">
        <v>672420</v>
      </c>
      <c r="AA942" s="78">
        <v>236190</v>
      </c>
      <c r="AB942" s="78">
        <v>1142486</v>
      </c>
      <c r="AC942" s="78">
        <v>11069769</v>
      </c>
      <c r="AD942" s="78">
        <v>42.572672874170003</v>
      </c>
      <c r="AE942" s="79"/>
      <c r="AF942" s="78"/>
      <c r="AG942" s="78"/>
      <c r="AH942" s="78"/>
      <c r="AI942" s="78"/>
      <c r="AJ942" s="78"/>
      <c r="AK942" s="78"/>
      <c r="AL942" s="78"/>
      <c r="AM942" s="78"/>
      <c r="AN942" s="78"/>
      <c r="AO942" s="78"/>
      <c r="AP942" s="78"/>
      <c r="AQ942" s="79"/>
      <c r="AR942" s="78"/>
      <c r="AS942" s="78"/>
      <c r="AT942" s="78"/>
      <c r="AU942" s="78"/>
      <c r="AV942" s="78"/>
      <c r="AW942" s="78"/>
      <c r="AX942" s="78"/>
      <c r="AY942" s="79"/>
      <c r="AZ942" s="78"/>
      <c r="BA942" s="78"/>
      <c r="BB942" s="78"/>
      <c r="BC942" s="78"/>
      <c r="BD942" s="78"/>
      <c r="BE942" s="78"/>
      <c r="BF942" s="78"/>
      <c r="BG942" s="79"/>
      <c r="BH942" s="78">
        <v>4.8620000000000001</v>
      </c>
      <c r="BI942" s="78">
        <v>0</v>
      </c>
      <c r="BJ942" s="78">
        <v>2906.5509999999999</v>
      </c>
      <c r="BK942" s="78">
        <v>594.69500000000005</v>
      </c>
      <c r="BL942" s="78">
        <v>164.18</v>
      </c>
      <c r="BM942" s="78">
        <v>0</v>
      </c>
      <c r="BN942" s="79"/>
      <c r="BO942" s="78">
        <v>1</v>
      </c>
      <c r="BP942" s="78">
        <v>0</v>
      </c>
      <c r="BQ942" s="78">
        <v>74</v>
      </c>
      <c r="BR942" s="78">
        <v>2</v>
      </c>
      <c r="BS942" s="78">
        <v>26</v>
      </c>
      <c r="BT942" s="78">
        <v>0</v>
      </c>
      <c r="BU942"/>
      <c r="BV942" s="77">
        <v>3232.4580000000001</v>
      </c>
      <c r="BW942" s="77">
        <v>24.67</v>
      </c>
      <c r="BX942" s="77">
        <v>20.946000000000002</v>
      </c>
      <c r="BY942" s="77">
        <v>0</v>
      </c>
      <c r="BZ942" s="77">
        <v>216.30500000000001</v>
      </c>
      <c r="CA942" s="77">
        <v>26</v>
      </c>
      <c r="CB942" s="77">
        <v>131.26400000000001</v>
      </c>
      <c r="CC942" s="77">
        <v>18.645</v>
      </c>
      <c r="CD942" s="77">
        <v>0</v>
      </c>
    </row>
    <row r="943" spans="1:82">
      <c r="A943" s="77" t="s">
        <v>2478</v>
      </c>
      <c r="B943" s="77">
        <v>759</v>
      </c>
      <c r="C943" s="77">
        <v>11</v>
      </c>
      <c r="D943" s="77">
        <v>45</v>
      </c>
      <c r="E943" s="77">
        <v>2014</v>
      </c>
      <c r="F943" s="77" t="s">
        <v>182</v>
      </c>
      <c r="G943" s="77" t="s">
        <v>1645</v>
      </c>
      <c r="H943" s="77" t="s">
        <v>1646</v>
      </c>
      <c r="I943" s="1018"/>
      <c r="J943" s="78">
        <v>3394.6599558039088</v>
      </c>
      <c r="K943" s="78">
        <v>80.862113010386878</v>
      </c>
      <c r="L943" s="78">
        <v>477.60766703923059</v>
      </c>
      <c r="M943" s="78">
        <v>2013.317703481069</v>
      </c>
      <c r="N943" s="78">
        <v>1851.9616237166949</v>
      </c>
      <c r="O943" s="78">
        <v>1182.2764273381229</v>
      </c>
      <c r="P943" s="78">
        <v>1174.4035042138798</v>
      </c>
      <c r="Q943" s="78">
        <v>84.285153606042499</v>
      </c>
      <c r="R943" s="78">
        <v>65.835454003145813</v>
      </c>
      <c r="S943" s="78">
        <v>40.135848570839997</v>
      </c>
      <c r="T943" s="79"/>
      <c r="U943" s="78">
        <v>152638927</v>
      </c>
      <c r="V943" s="78">
        <v>35473</v>
      </c>
      <c r="W943" s="78">
        <v>11870</v>
      </c>
      <c r="X943" s="78">
        <v>392801</v>
      </c>
      <c r="Y943" s="78">
        <v>517715</v>
      </c>
      <c r="Z943" s="78">
        <v>680346</v>
      </c>
      <c r="AA943" s="78">
        <v>233883</v>
      </c>
      <c r="AB943" s="78">
        <v>1135652</v>
      </c>
      <c r="AC943" s="78">
        <v>10947979</v>
      </c>
      <c r="AD943" s="78">
        <v>40.135848570839997</v>
      </c>
      <c r="AE943" s="79"/>
      <c r="AF943" s="78"/>
      <c r="AG943" s="78"/>
      <c r="AH943" s="78"/>
      <c r="AI943" s="78"/>
      <c r="AJ943" s="78"/>
      <c r="AK943" s="78"/>
      <c r="AL943" s="78"/>
      <c r="AM943" s="78"/>
      <c r="AN943" s="78"/>
      <c r="AO943" s="78"/>
      <c r="AP943" s="78"/>
      <c r="AQ943" s="79"/>
      <c r="AR943" s="78">
        <v>32756</v>
      </c>
      <c r="AS943" s="78">
        <v>6799</v>
      </c>
      <c r="AT943" s="78">
        <v>0</v>
      </c>
      <c r="AU943" s="78">
        <v>7</v>
      </c>
      <c r="AV943" s="78">
        <v>0</v>
      </c>
      <c r="AW943" s="78">
        <v>8</v>
      </c>
      <c r="AX943" s="78"/>
      <c r="AY943" s="79"/>
      <c r="AZ943" s="78">
        <v>147270.37599999999</v>
      </c>
      <c r="BA943" s="78">
        <v>420701.21000000008</v>
      </c>
      <c r="BB943" s="78">
        <v>0</v>
      </c>
      <c r="BC943" s="78">
        <v>1858.4</v>
      </c>
      <c r="BD943" s="78">
        <v>0</v>
      </c>
      <c r="BE943" s="78">
        <v>44309.3</v>
      </c>
      <c r="BF943" s="78"/>
      <c r="BG943" s="79"/>
      <c r="BH943" s="78">
        <v>3.9969999999999999</v>
      </c>
      <c r="BI943" s="78">
        <v>0</v>
      </c>
      <c r="BJ943" s="78">
        <v>2886.4949999999999</v>
      </c>
      <c r="BK943" s="78">
        <v>14.989000000000001</v>
      </c>
      <c r="BL943" s="78">
        <v>170.81300000000002</v>
      </c>
      <c r="BM943" s="78">
        <v>0</v>
      </c>
      <c r="BN943" s="79"/>
      <c r="BO943" s="78">
        <v>1</v>
      </c>
      <c r="BP943" s="78">
        <v>0</v>
      </c>
      <c r="BQ943" s="78">
        <v>74</v>
      </c>
      <c r="BR943" s="78">
        <v>2</v>
      </c>
      <c r="BS943" s="78">
        <v>27</v>
      </c>
      <c r="BT943" s="78">
        <v>0</v>
      </c>
      <c r="BU943"/>
      <c r="BV943" s="77">
        <v>2663.1210000000001</v>
      </c>
      <c r="BW943" s="77">
        <v>31.22</v>
      </c>
      <c r="BX943" s="77">
        <v>32.554000000000002</v>
      </c>
      <c r="BY943" s="77">
        <v>2.391</v>
      </c>
      <c r="BZ943" s="77">
        <v>187.44800000000001</v>
      </c>
      <c r="CA943" s="77">
        <v>23.927</v>
      </c>
      <c r="CB943" s="77">
        <v>119.727</v>
      </c>
      <c r="CC943" s="77">
        <v>15.906000000000001</v>
      </c>
      <c r="CD943" s="77">
        <v>0</v>
      </c>
    </row>
    <row r="944" spans="1:82">
      <c r="A944" s="77" t="s">
        <v>2479</v>
      </c>
      <c r="B944" s="77">
        <v>760</v>
      </c>
      <c r="C944" s="77">
        <v>12</v>
      </c>
      <c r="D944" s="77">
        <v>45</v>
      </c>
      <c r="E944" s="77">
        <v>2015</v>
      </c>
      <c r="F944" s="77" t="s">
        <v>183</v>
      </c>
      <c r="G944" s="77" t="s">
        <v>1645</v>
      </c>
      <c r="H944" s="77" t="s">
        <v>1646</v>
      </c>
      <c r="I944" s="1018"/>
      <c r="J944" s="78">
        <v>3077.281721224304</v>
      </c>
      <c r="K944" s="78">
        <v>76.469314781276708</v>
      </c>
      <c r="L944" s="78">
        <v>560.30744602389541</v>
      </c>
      <c r="M944" s="78">
        <v>2324.4068843805831</v>
      </c>
      <c r="N944" s="78">
        <v>1619.659819056078</v>
      </c>
      <c r="O944" s="78">
        <v>1177.9242307221859</v>
      </c>
      <c r="P944" s="78">
        <v>1161.5720906088152</v>
      </c>
      <c r="Q944" s="78">
        <v>81.959451419024205</v>
      </c>
      <c r="R944" s="78">
        <v>60.968796835285154</v>
      </c>
      <c r="S944" s="78">
        <v>58.382884142037987</v>
      </c>
      <c r="T944" s="79"/>
      <c r="U944" s="78">
        <v>156451155</v>
      </c>
      <c r="V944" s="78">
        <v>35473</v>
      </c>
      <c r="W944" s="78">
        <v>11870</v>
      </c>
      <c r="X944" s="78">
        <v>392801</v>
      </c>
      <c r="Y944" s="78">
        <v>519970</v>
      </c>
      <c r="Z944" s="78">
        <v>684365</v>
      </c>
      <c r="AA944" s="78">
        <v>231145</v>
      </c>
      <c r="AB944" s="78">
        <v>1128078</v>
      </c>
      <c r="AC944" s="78">
        <v>10421621</v>
      </c>
      <c r="AD944" s="78">
        <v>58.382884142037987</v>
      </c>
      <c r="AE944" s="79"/>
      <c r="AF944" s="78">
        <v>2644243032.0128279</v>
      </c>
      <c r="AG944" s="78">
        <v>59321896.598570302</v>
      </c>
      <c r="AH944" s="78">
        <v>79631136.584493056</v>
      </c>
      <c r="AI944" s="78">
        <v>2389291682.906312</v>
      </c>
      <c r="AJ944" s="78">
        <v>2662370298.7774892</v>
      </c>
      <c r="AK944" s="78"/>
      <c r="AL944" s="78"/>
      <c r="AM944" s="78">
        <v>154598357.790768</v>
      </c>
      <c r="AN944" s="78"/>
      <c r="AO944" s="78"/>
      <c r="AP944" s="78">
        <v>7989456404.6704597</v>
      </c>
      <c r="AQ944" s="79"/>
      <c r="AR944" s="78">
        <v>35433</v>
      </c>
      <c r="AS944" s="78">
        <v>8897</v>
      </c>
      <c r="AT944" s="78">
        <v>0</v>
      </c>
      <c r="AU944" s="78">
        <v>9</v>
      </c>
      <c r="AV944" s="78">
        <v>0</v>
      </c>
      <c r="AW944" s="78">
        <v>11</v>
      </c>
      <c r="AX944" s="78"/>
      <c r="AY944" s="79"/>
      <c r="AZ944" s="78">
        <v>163952.99100000001</v>
      </c>
      <c r="BA944" s="78">
        <v>569629.90999999992</v>
      </c>
      <c r="BB944" s="78">
        <v>0</v>
      </c>
      <c r="BC944" s="78">
        <v>2608.9</v>
      </c>
      <c r="BD944" s="78">
        <v>0</v>
      </c>
      <c r="BE944" s="78">
        <v>68494.3</v>
      </c>
      <c r="BF944" s="78"/>
      <c r="BG944" s="79"/>
      <c r="BH944" s="78">
        <v>4.859</v>
      </c>
      <c r="BI944" s="78">
        <v>0</v>
      </c>
      <c r="BJ944" s="78">
        <v>1910.162</v>
      </c>
      <c r="BK944" s="78">
        <v>6.7510000000000003</v>
      </c>
      <c r="BL944" s="78">
        <v>171.07300000000001</v>
      </c>
      <c r="BM944" s="78">
        <v>0</v>
      </c>
      <c r="BN944" s="79"/>
      <c r="BO944" s="78">
        <v>1</v>
      </c>
      <c r="BP944" s="78">
        <v>0</v>
      </c>
      <c r="BQ944" s="78">
        <v>67</v>
      </c>
      <c r="BR944" s="78">
        <v>2</v>
      </c>
      <c r="BS944" s="78">
        <v>26</v>
      </c>
      <c r="BT944" s="78">
        <v>0</v>
      </c>
      <c r="BU944"/>
      <c r="BV944" s="77">
        <v>1849.6859999999999</v>
      </c>
      <c r="BW944" s="77">
        <v>10.599</v>
      </c>
      <c r="BX944" s="77">
        <v>33.323</v>
      </c>
      <c r="BY944" s="77">
        <v>0</v>
      </c>
      <c r="BZ944" s="77">
        <v>57.064</v>
      </c>
      <c r="CA944" s="77">
        <v>0</v>
      </c>
      <c r="CB944" s="77">
        <v>131.40299999999999</v>
      </c>
      <c r="CC944" s="77">
        <v>10.77</v>
      </c>
      <c r="CD944" s="77">
        <v>0</v>
      </c>
    </row>
    <row r="945" spans="1:82">
      <c r="A945" s="77" t="s">
        <v>2480</v>
      </c>
      <c r="B945" s="77">
        <v>761</v>
      </c>
      <c r="C945" s="77">
        <v>13</v>
      </c>
      <c r="D945" s="77">
        <v>45</v>
      </c>
      <c r="E945" s="77">
        <v>2016</v>
      </c>
      <c r="F945" s="77" t="s">
        <v>156</v>
      </c>
      <c r="G945" s="77" t="s">
        <v>1645</v>
      </c>
      <c r="H945" s="77" t="s">
        <v>1646</v>
      </c>
      <c r="I945" s="1018"/>
      <c r="J945" s="78">
        <v>2733.0869777013136</v>
      </c>
      <c r="K945" s="78">
        <v>73.846704577041564</v>
      </c>
      <c r="L945" s="78">
        <v>592.17344383206978</v>
      </c>
      <c r="M945" s="78">
        <v>1641.5790442894861</v>
      </c>
      <c r="N945" s="78">
        <v>1399.9853155466933</v>
      </c>
      <c r="O945" s="78">
        <v>1172.0229716226052</v>
      </c>
      <c r="P945" s="78">
        <v>1128.1563633134269</v>
      </c>
      <c r="Q945" s="78">
        <v>79.075662988762573</v>
      </c>
      <c r="R945" s="78">
        <v>59.821485082954382</v>
      </c>
      <c r="S945" s="78">
        <v>55.27142612686</v>
      </c>
      <c r="T945" s="79"/>
      <c r="U945" s="78">
        <v>161552093</v>
      </c>
      <c r="V945" s="78">
        <v>35473</v>
      </c>
      <c r="W945" s="78">
        <v>11870</v>
      </c>
      <c r="X945" s="78">
        <v>392801</v>
      </c>
      <c r="Y945" s="78">
        <v>521627</v>
      </c>
      <c r="Z945" s="78">
        <v>689307</v>
      </c>
      <c r="AA945" s="78">
        <v>232192</v>
      </c>
      <c r="AB945" s="78">
        <v>1119544</v>
      </c>
      <c r="AC945" s="78">
        <v>10216920.80057379</v>
      </c>
      <c r="AD945" s="78">
        <v>55.27142612686</v>
      </c>
      <c r="AE945" s="79"/>
      <c r="AF945" s="78">
        <v>2396919554.6685929</v>
      </c>
      <c r="AG945" s="78">
        <v>56190675.628514826</v>
      </c>
      <c r="AH945" s="78">
        <v>67478473.747938052</v>
      </c>
      <c r="AI945" s="78">
        <v>2437363363.097446</v>
      </c>
      <c r="AJ945" s="78">
        <v>2262985392.1931062</v>
      </c>
      <c r="AK945" s="78"/>
      <c r="AL945" s="78"/>
      <c r="AM945" s="78">
        <v>153548008.019759</v>
      </c>
      <c r="AN945" s="78"/>
      <c r="AO945" s="78"/>
      <c r="AP945" s="78">
        <v>7374485467.3553572</v>
      </c>
      <c r="AQ945" s="79"/>
      <c r="AR945" s="78">
        <v>37713</v>
      </c>
      <c r="AS945" s="78">
        <v>9921</v>
      </c>
      <c r="AT945" s="78">
        <v>1</v>
      </c>
      <c r="AU945" s="78">
        <v>11</v>
      </c>
      <c r="AV945" s="78">
        <v>0</v>
      </c>
      <c r="AW945" s="78">
        <v>11</v>
      </c>
      <c r="AX945" s="78"/>
      <c r="AY945" s="79"/>
      <c r="AZ945" s="78">
        <v>177923.25599999999</v>
      </c>
      <c r="BA945" s="78">
        <v>653735.40999999992</v>
      </c>
      <c r="BB945" s="78">
        <v>16000</v>
      </c>
      <c r="BC945" s="78">
        <v>4918.8999999999996</v>
      </c>
      <c r="BD945" s="78">
        <v>0</v>
      </c>
      <c r="BE945" s="78">
        <v>68494.3</v>
      </c>
      <c r="BF945" s="78"/>
      <c r="BG945" s="79"/>
      <c r="BH945" s="78">
        <v>4.6189999999999998</v>
      </c>
      <c r="BI945" s="78">
        <v>0</v>
      </c>
      <c r="BJ945" s="78">
        <v>2510.0210000000002</v>
      </c>
      <c r="BK945" s="78">
        <v>4.0449999999999999</v>
      </c>
      <c r="BL945" s="78">
        <v>153.57400000000001</v>
      </c>
      <c r="BM945" s="78">
        <v>0</v>
      </c>
      <c r="BN945" s="79"/>
      <c r="BO945" s="78">
        <v>1</v>
      </c>
      <c r="BP945" s="78">
        <v>0</v>
      </c>
      <c r="BQ945" s="78">
        <v>75</v>
      </c>
      <c r="BR945" s="78">
        <v>3</v>
      </c>
      <c r="BS945" s="78">
        <v>25</v>
      </c>
      <c r="BT945" s="78">
        <v>0</v>
      </c>
      <c r="BU945"/>
      <c r="BV945" s="77">
        <v>2233.2449999999999</v>
      </c>
      <c r="BW945" s="77">
        <v>17.942</v>
      </c>
      <c r="BX945" s="77">
        <v>47.018000000000001</v>
      </c>
      <c r="BY945" s="77">
        <v>0</v>
      </c>
      <c r="BZ945" s="77">
        <v>166.27799999999999</v>
      </c>
      <c r="CA945" s="77">
        <v>33.04</v>
      </c>
      <c r="CB945" s="77">
        <v>157.577</v>
      </c>
      <c r="CC945" s="77">
        <v>17.158999999999999</v>
      </c>
      <c r="CD945" s="77">
        <v>0</v>
      </c>
    </row>
    <row r="946" spans="1:82">
      <c r="A946" s="77" t="s">
        <v>2481</v>
      </c>
      <c r="B946" s="77">
        <v>762</v>
      </c>
      <c r="C946" s="77">
        <v>14</v>
      </c>
      <c r="D946" s="77">
        <v>45</v>
      </c>
      <c r="E946" s="77">
        <v>2017</v>
      </c>
      <c r="F946" s="77" t="s">
        <v>157</v>
      </c>
      <c r="G946" s="77" t="s">
        <v>1645</v>
      </c>
      <c r="H946" s="77" t="s">
        <v>1646</v>
      </c>
      <c r="I946" s="1018"/>
      <c r="J946" s="78">
        <v>2662.8058713209107</v>
      </c>
      <c r="K946" s="78">
        <v>73.170619595526759</v>
      </c>
      <c r="L946" s="78">
        <v>509.39314624341733</v>
      </c>
      <c r="M946" s="78">
        <v>1392.5255172377047</v>
      </c>
      <c r="N946" s="78">
        <v>1456.7382748529747</v>
      </c>
      <c r="O946" s="78">
        <v>1161.3982331691338</v>
      </c>
      <c r="P946" s="78">
        <v>1112.7685957647436</v>
      </c>
      <c r="Q946" s="78">
        <v>75.953196782753906</v>
      </c>
      <c r="R946" s="78">
        <v>58.092712947401495</v>
      </c>
      <c r="S946" s="78">
        <v>65.893831385039988</v>
      </c>
      <c r="T946" s="79"/>
      <c r="U946" s="78">
        <v>169051188</v>
      </c>
      <c r="V946" s="78">
        <v>35473</v>
      </c>
      <c r="W946" s="78">
        <v>11870</v>
      </c>
      <c r="X946" s="78">
        <v>392801</v>
      </c>
      <c r="Y946" s="78">
        <v>523791</v>
      </c>
      <c r="Z946" s="78">
        <v>694389</v>
      </c>
      <c r="AA946" s="78">
        <v>230485</v>
      </c>
      <c r="AB946" s="78">
        <v>1112008</v>
      </c>
      <c r="AC946" s="78">
        <v>10118530</v>
      </c>
      <c r="AD946" s="78">
        <v>65.893831385039988</v>
      </c>
      <c r="AE946" s="79"/>
      <c r="AF946" s="78">
        <v>2379565906.0159678</v>
      </c>
      <c r="AG946" s="78">
        <v>56972259.287355103</v>
      </c>
      <c r="AH946" s="78">
        <v>74602039.16494973</v>
      </c>
      <c r="AI946" s="78">
        <v>2238361523.1011248</v>
      </c>
      <c r="AJ946" s="78">
        <v>2588003169.6478119</v>
      </c>
      <c r="AK946" s="78"/>
      <c r="AL946" s="78"/>
      <c r="AM946" s="78">
        <v>152753071.91413459</v>
      </c>
      <c r="AN946" s="78"/>
      <c r="AO946" s="78"/>
      <c r="AP946" s="78">
        <v>7490257969.1313438</v>
      </c>
      <c r="AQ946" s="79"/>
      <c r="AR946" s="78">
        <v>39687</v>
      </c>
      <c r="AS946" s="78">
        <v>10977</v>
      </c>
      <c r="AT946" s="78">
        <v>6</v>
      </c>
      <c r="AU946" s="78">
        <v>14</v>
      </c>
      <c r="AV946" s="78">
        <v>0</v>
      </c>
      <c r="AW946" s="78">
        <v>12</v>
      </c>
      <c r="AX946" s="78"/>
      <c r="AY946" s="79"/>
      <c r="AZ946" s="78">
        <v>189786.58600000001</v>
      </c>
      <c r="BA946" s="78">
        <v>795092.60999999952</v>
      </c>
      <c r="BB946" s="78">
        <v>16097.5</v>
      </c>
      <c r="BC946" s="78">
        <v>5498.2999999999993</v>
      </c>
      <c r="BD946" s="78">
        <v>0</v>
      </c>
      <c r="BE946" s="78">
        <v>68534.25</v>
      </c>
      <c r="BF946" s="78"/>
      <c r="BG946" s="79"/>
      <c r="BH946" s="78">
        <v>35.433</v>
      </c>
      <c r="BI946" s="78">
        <v>0</v>
      </c>
      <c r="BJ946" s="78">
        <v>2362.8910000000001</v>
      </c>
      <c r="BK946" s="78">
        <v>3.1930000000000001</v>
      </c>
      <c r="BL946" s="78">
        <v>201.29100000000003</v>
      </c>
      <c r="BM946" s="78">
        <v>0</v>
      </c>
      <c r="BN946" s="79"/>
      <c r="BO946" s="78">
        <v>2</v>
      </c>
      <c r="BP946" s="78">
        <v>0</v>
      </c>
      <c r="BQ946" s="78">
        <v>77</v>
      </c>
      <c r="BR946" s="78">
        <v>3</v>
      </c>
      <c r="BS946" s="78">
        <v>26</v>
      </c>
      <c r="BT946" s="78">
        <v>0</v>
      </c>
      <c r="BU946"/>
      <c r="BV946" s="77">
        <v>2107.2829999999999</v>
      </c>
      <c r="BW946" s="77">
        <v>32.366</v>
      </c>
      <c r="BX946" s="77">
        <v>89.915000000000006</v>
      </c>
      <c r="BY946" s="77">
        <v>6.66</v>
      </c>
      <c r="BZ946" s="77">
        <v>161.06100000000001</v>
      </c>
      <c r="CA946" s="77">
        <v>37.14</v>
      </c>
      <c r="CB946" s="77">
        <v>150.26900000000001</v>
      </c>
      <c r="CC946" s="77">
        <v>18.114000000000001</v>
      </c>
      <c r="CD946" s="77">
        <v>0</v>
      </c>
    </row>
    <row r="947" spans="1:82">
      <c r="A947" s="77" t="s">
        <v>2482</v>
      </c>
      <c r="B947" s="77">
        <v>763</v>
      </c>
      <c r="C947" s="77">
        <v>15</v>
      </c>
      <c r="D947" s="77">
        <v>45</v>
      </c>
      <c r="E947" s="77">
        <v>2018</v>
      </c>
      <c r="F947" s="77" t="s">
        <v>184</v>
      </c>
      <c r="G947" s="77" t="s">
        <v>1645</v>
      </c>
      <c r="H947" s="77" t="s">
        <v>1646</v>
      </c>
      <c r="I947" s="1018"/>
      <c r="J947" s="78">
        <v>2612.7331980421027</v>
      </c>
      <c r="K947" s="78">
        <v>63.062883923356559</v>
      </c>
      <c r="L947" s="78">
        <v>453.28397743578398</v>
      </c>
      <c r="M947" s="78">
        <v>1343.5134999675511</v>
      </c>
      <c r="N947" s="78">
        <v>977.927037962996</v>
      </c>
      <c r="O947" s="78">
        <v>1143.1048694213659</v>
      </c>
      <c r="P947" s="78">
        <v>1096.6490541865357</v>
      </c>
      <c r="Q947" s="78">
        <v>69.956911747561705</v>
      </c>
      <c r="R947" s="78">
        <v>58.266502895041889</v>
      </c>
      <c r="S947" s="78">
        <v>50.197396997804994</v>
      </c>
      <c r="T947" s="79"/>
      <c r="U947" s="78">
        <v>171275205</v>
      </c>
      <c r="V947" s="78">
        <v>35473</v>
      </c>
      <c r="W947" s="78">
        <v>11870</v>
      </c>
      <c r="X947" s="78">
        <v>392801</v>
      </c>
      <c r="Y947" s="78">
        <v>525513</v>
      </c>
      <c r="Z947" s="78">
        <v>696538</v>
      </c>
      <c r="AA947" s="78">
        <v>229430</v>
      </c>
      <c r="AB947" s="78">
        <v>1103755</v>
      </c>
      <c r="AC947" s="78">
        <v>10109026</v>
      </c>
      <c r="AD947" s="78">
        <v>50.197396997804987</v>
      </c>
      <c r="AE947" s="79"/>
      <c r="AF947" s="78">
        <v>2522236481.5390172</v>
      </c>
      <c r="AG947" s="78">
        <v>50197388.403497443</v>
      </c>
      <c r="AH947" s="78">
        <v>69143837.21350944</v>
      </c>
      <c r="AI947" s="78">
        <v>2286991281.6882</v>
      </c>
      <c r="AJ947" s="78">
        <v>1998249638.538039</v>
      </c>
      <c r="AK947" s="78"/>
      <c r="AL947" s="78"/>
      <c r="AM947" s="78">
        <v>151933101.703536</v>
      </c>
      <c r="AN947" s="78"/>
      <c r="AO947" s="78"/>
      <c r="AP947" s="78">
        <v>7078751729.0857992</v>
      </c>
      <c r="AQ947" s="79"/>
      <c r="AR947" s="78">
        <v>41712</v>
      </c>
      <c r="AS947" s="78">
        <v>12054</v>
      </c>
      <c r="AT947" s="78">
        <v>6</v>
      </c>
      <c r="AU947" s="78">
        <v>15</v>
      </c>
      <c r="AV947" s="78">
        <v>0</v>
      </c>
      <c r="AW947" s="78">
        <v>13</v>
      </c>
      <c r="AX947" s="78"/>
      <c r="AY947" s="79"/>
      <c r="AZ947" s="78">
        <v>201984.58700000029</v>
      </c>
      <c r="BA947" s="78">
        <v>888168.81</v>
      </c>
      <c r="BB947" s="78">
        <v>16098</v>
      </c>
      <c r="BC947" s="78">
        <v>5948</v>
      </c>
      <c r="BD947" s="78">
        <v>0</v>
      </c>
      <c r="BE947" s="78">
        <v>75554</v>
      </c>
      <c r="BF947" s="78"/>
      <c r="BG947" s="79"/>
      <c r="BH947" s="78">
        <v>43.424999999999997</v>
      </c>
      <c r="BI947" s="78">
        <v>0</v>
      </c>
      <c r="BJ947" s="78">
        <v>2251.134</v>
      </c>
      <c r="BK947" s="78">
        <v>4.1870000000000003</v>
      </c>
      <c r="BL947" s="78">
        <v>139.98999999999998</v>
      </c>
      <c r="BM947" s="78">
        <v>0</v>
      </c>
      <c r="BN947" s="79"/>
      <c r="BO947" s="78">
        <v>2</v>
      </c>
      <c r="BP947" s="78">
        <v>0</v>
      </c>
      <c r="BQ947" s="78">
        <v>76</v>
      </c>
      <c r="BR947" s="78">
        <v>2</v>
      </c>
      <c r="BS947" s="78">
        <v>26</v>
      </c>
      <c r="BT947" s="78">
        <v>0</v>
      </c>
      <c r="BU947"/>
      <c r="BV947" s="77">
        <v>2060.6289999999999</v>
      </c>
      <c r="BW947" s="77">
        <v>15.813000000000001</v>
      </c>
      <c r="BX947" s="77">
        <v>42.981999999999999</v>
      </c>
      <c r="BY947" s="77">
        <v>6.8449999999999998</v>
      </c>
      <c r="BZ947" s="77">
        <v>151.702</v>
      </c>
      <c r="CA947" s="77">
        <v>23.126000000000001</v>
      </c>
      <c r="CB947" s="77">
        <v>125.075</v>
      </c>
      <c r="CC947" s="77">
        <v>12.564</v>
      </c>
      <c r="CD947" s="77">
        <v>0</v>
      </c>
    </row>
    <row r="948" spans="1:82">
      <c r="A948" s="77" t="s">
        <v>2483</v>
      </c>
      <c r="B948" s="77">
        <v>764</v>
      </c>
      <c r="C948" s="77">
        <v>16</v>
      </c>
      <c r="D948" s="77">
        <v>45</v>
      </c>
      <c r="E948" s="77">
        <v>2019</v>
      </c>
      <c r="F948" s="77" t="s">
        <v>159</v>
      </c>
      <c r="G948" s="77" t="s">
        <v>1645</v>
      </c>
      <c r="H948" s="77" t="s">
        <v>1646</v>
      </c>
      <c r="I948" s="1018"/>
      <c r="J948" s="78">
        <v>2514.7243665530691</v>
      </c>
      <c r="K948" s="78">
        <v>59.322821636214648</v>
      </c>
      <c r="L948" s="78">
        <v>460.43800565351239</v>
      </c>
      <c r="M948" s="78">
        <v>1504.5896244139087</v>
      </c>
      <c r="N948" s="78">
        <v>1013.9043336311344</v>
      </c>
      <c r="O948" s="78">
        <v>1113.6411661021491</v>
      </c>
      <c r="P948" s="78">
        <v>1084.4132120309368</v>
      </c>
      <c r="Q948" s="78">
        <v>67.628414728900097</v>
      </c>
      <c r="R948" s="78">
        <v>56.26431538117339</v>
      </c>
      <c r="S948" s="78">
        <v>72.851362858091989</v>
      </c>
      <c r="T948" s="79"/>
      <c r="U948" s="78">
        <v>163351643</v>
      </c>
      <c r="V948" s="78">
        <v>35473</v>
      </c>
      <c r="W948" s="78">
        <v>11870</v>
      </c>
      <c r="X948" s="78">
        <v>392801</v>
      </c>
      <c r="Y948" s="78">
        <v>527570</v>
      </c>
      <c r="Z948" s="78">
        <v>697214</v>
      </c>
      <c r="AA948" s="78">
        <v>225172</v>
      </c>
      <c r="AB948" s="78">
        <v>1095903</v>
      </c>
      <c r="AC948" s="78">
        <v>9921538</v>
      </c>
      <c r="AD948" s="78">
        <v>72.851362858092003</v>
      </c>
      <c r="AE948" s="79"/>
      <c r="AF948" s="78">
        <v>2169816549.1951809</v>
      </c>
      <c r="AG948" s="78">
        <v>48616375.855249137</v>
      </c>
      <c r="AH948" s="78">
        <v>75275465.476059332</v>
      </c>
      <c r="AI948" s="78">
        <v>2260079573.4741716</v>
      </c>
      <c r="AJ948" s="78">
        <v>2107365868.9968021</v>
      </c>
      <c r="AK948" s="78">
        <v>0</v>
      </c>
      <c r="AL948" s="78">
        <v>0</v>
      </c>
      <c r="AM948" s="78">
        <v>149253738.646633</v>
      </c>
      <c r="AN948" s="78">
        <v>0</v>
      </c>
      <c r="AO948" s="78">
        <v>0</v>
      </c>
      <c r="AP948" s="78">
        <v>6810407571.6440964</v>
      </c>
      <c r="AQ948" s="79"/>
      <c r="AR948" s="78">
        <v>43976</v>
      </c>
      <c r="AS948" s="78">
        <v>13082</v>
      </c>
      <c r="AT948" s="78">
        <v>6</v>
      </c>
      <c r="AU948" s="78">
        <v>17</v>
      </c>
      <c r="AV948" s="78">
        <v>0</v>
      </c>
      <c r="AW948" s="78">
        <v>13</v>
      </c>
      <c r="AX948" s="78"/>
      <c r="AY948" s="79"/>
      <c r="AZ948" s="78">
        <v>215659.76400000029</v>
      </c>
      <c r="BA948" s="78">
        <v>1003565.21</v>
      </c>
      <c r="BB948" s="78">
        <v>16097.5</v>
      </c>
      <c r="BC948" s="78">
        <v>20406.400000000001</v>
      </c>
      <c r="BD948" s="78">
        <v>0</v>
      </c>
      <c r="BE948" s="78">
        <v>75554.25</v>
      </c>
      <c r="BF948" s="78"/>
      <c r="BG948" s="79"/>
      <c r="BH948" s="78">
        <v>29.103999999999999</v>
      </c>
      <c r="BI948" s="78">
        <v>0</v>
      </c>
      <c r="BJ948" s="78">
        <v>2097.3429999999998</v>
      </c>
      <c r="BK948" s="78">
        <v>6.5309999999999997</v>
      </c>
      <c r="BL948" s="78">
        <v>137.001</v>
      </c>
      <c r="BM948" s="78">
        <v>0</v>
      </c>
      <c r="BN948" s="79"/>
      <c r="BO948" s="78">
        <v>1</v>
      </c>
      <c r="BP948" s="78">
        <v>0</v>
      </c>
      <c r="BQ948" s="78">
        <v>74</v>
      </c>
      <c r="BR948" s="78">
        <v>2</v>
      </c>
      <c r="BS948" s="78">
        <v>25</v>
      </c>
      <c r="BT948" s="78">
        <v>0</v>
      </c>
      <c r="BU948"/>
      <c r="BV948" s="77">
        <v>1811.8910000000001</v>
      </c>
      <c r="BW948" s="77">
        <v>13.864000000000001</v>
      </c>
      <c r="BX948" s="77">
        <v>62.363999999999997</v>
      </c>
      <c r="BY948" s="77">
        <v>5.9269999999999996</v>
      </c>
      <c r="BZ948" s="77">
        <v>192.73699999999999</v>
      </c>
      <c r="CA948" s="77">
        <v>39.244999999999997</v>
      </c>
      <c r="CB948" s="77">
        <v>131.05600000000001</v>
      </c>
      <c r="CC948" s="77">
        <v>12.895</v>
      </c>
      <c r="CD948" s="77">
        <v>0</v>
      </c>
    </row>
    <row r="949" spans="1:82">
      <c r="A949" s="77" t="s">
        <v>2484</v>
      </c>
      <c r="B949" s="77">
        <v>765</v>
      </c>
      <c r="C949" s="77">
        <v>17</v>
      </c>
      <c r="D949" s="77">
        <v>45</v>
      </c>
      <c r="E949" s="77">
        <v>2020</v>
      </c>
      <c r="F949" s="77" t="s">
        <v>160</v>
      </c>
      <c r="G949" s="77" t="s">
        <v>1645</v>
      </c>
      <c r="H949" s="77" t="s">
        <v>1646</v>
      </c>
      <c r="I949" s="1018"/>
      <c r="J949" s="78">
        <v>2319.6316842119222</v>
      </c>
      <c r="K949" s="78">
        <v>65.659804021594383</v>
      </c>
      <c r="L949" s="78">
        <v>583.54843336107854</v>
      </c>
      <c r="M949" s="78">
        <v>1399.6961014244371</v>
      </c>
      <c r="N949" s="78">
        <v>1132.783161829029</v>
      </c>
      <c r="O949" s="78">
        <v>978.54936809112837</v>
      </c>
      <c r="P949" s="78">
        <v>1020.7708174508366</v>
      </c>
      <c r="Q949" s="78">
        <v>64.112239723730298</v>
      </c>
      <c r="R949" s="78">
        <v>58.188055399331297</v>
      </c>
      <c r="S949" s="78">
        <v>53.998205970290002</v>
      </c>
      <c r="T949" s="79"/>
      <c r="U949" s="78">
        <v>163675181</v>
      </c>
      <c r="V949" s="78">
        <v>34267</v>
      </c>
      <c r="W949" s="78">
        <v>14110</v>
      </c>
      <c r="X949" s="78">
        <v>383624</v>
      </c>
      <c r="Y949" s="78">
        <v>529506</v>
      </c>
      <c r="Z949" s="78">
        <v>699245</v>
      </c>
      <c r="AA949" s="78">
        <v>225288</v>
      </c>
      <c r="AB949" s="78">
        <v>1087372</v>
      </c>
      <c r="AC949" s="78">
        <v>10314982.999999998</v>
      </c>
      <c r="AD949" s="78">
        <v>53.998205970290002</v>
      </c>
      <c r="AE949" s="79"/>
      <c r="AF949" s="78">
        <v>2002147057.717109</v>
      </c>
      <c r="AG949" s="78">
        <v>48960898.258769937</v>
      </c>
      <c r="AH949" s="78">
        <v>97881222.149699956</v>
      </c>
      <c r="AI949" s="78">
        <v>2060112291.3483469</v>
      </c>
      <c r="AJ949" s="78">
        <v>2507071849.1034751</v>
      </c>
      <c r="AK949" s="78">
        <v>0</v>
      </c>
      <c r="AL949" s="78">
        <v>0</v>
      </c>
      <c r="AM949" s="78">
        <v>141914126.95489302</v>
      </c>
      <c r="AN949" s="78">
        <v>0</v>
      </c>
      <c r="AO949" s="78">
        <v>0</v>
      </c>
      <c r="AP949" s="78">
        <v>6858087445.5322933</v>
      </c>
      <c r="AQ949" s="79"/>
      <c r="AR949" s="78">
        <v>45850</v>
      </c>
      <c r="AS949" s="78">
        <v>13902</v>
      </c>
      <c r="AT949" s="78">
        <v>7</v>
      </c>
      <c r="AU949" s="78">
        <v>22</v>
      </c>
      <c r="AV949" s="78">
        <v>0</v>
      </c>
      <c r="AW949" s="78">
        <v>14</v>
      </c>
      <c r="AX949" s="78"/>
      <c r="AY949" s="79"/>
      <c r="AZ949" s="78">
        <v>227141.6290000008</v>
      </c>
      <c r="BA949" s="78">
        <v>1137607.610000001</v>
      </c>
      <c r="BB949" s="78">
        <v>80897.5</v>
      </c>
      <c r="BC949" s="78">
        <v>21573.4</v>
      </c>
      <c r="BD949" s="78">
        <v>0</v>
      </c>
      <c r="BE949" s="78">
        <v>82956.034</v>
      </c>
      <c r="BF949" s="78"/>
      <c r="BG949" s="79"/>
      <c r="BH949" s="78">
        <v>7.2240000000000002</v>
      </c>
      <c r="BI949" s="78">
        <v>0</v>
      </c>
      <c r="BJ949" s="78">
        <v>2057.018</v>
      </c>
      <c r="BK949" s="78">
        <v>2.98</v>
      </c>
      <c r="BL949" s="78">
        <v>126.001</v>
      </c>
      <c r="BM949" s="78">
        <v>0</v>
      </c>
      <c r="BN949" s="79"/>
      <c r="BO949" s="78">
        <v>1</v>
      </c>
      <c r="BP949" s="78">
        <v>0</v>
      </c>
      <c r="BQ949" s="78">
        <v>76</v>
      </c>
      <c r="BR949" s="78">
        <v>2</v>
      </c>
      <c r="BS949" s="78">
        <v>28</v>
      </c>
      <c r="BT949" s="78">
        <v>0</v>
      </c>
      <c r="BU949"/>
      <c r="BV949" s="77">
        <v>1696.3910000000001</v>
      </c>
      <c r="BW949" s="77">
        <v>11.455</v>
      </c>
      <c r="BX949" s="77">
        <v>43.243000000000002</v>
      </c>
      <c r="BY949" s="77">
        <v>5.4210000000000003</v>
      </c>
      <c r="BZ949" s="77">
        <v>329.892</v>
      </c>
      <c r="CA949" s="77">
        <v>33.145000000000003</v>
      </c>
      <c r="CB949" s="77">
        <v>65.39</v>
      </c>
      <c r="CC949" s="77">
        <v>8.2859999999999996</v>
      </c>
      <c r="CD949" s="77">
        <v>0</v>
      </c>
    </row>
    <row r="950" spans="1:82">
      <c r="A950" s="77" t="s">
        <v>2485</v>
      </c>
      <c r="B950" s="77">
        <v>765</v>
      </c>
      <c r="C950" s="77">
        <v>18</v>
      </c>
      <c r="D950" s="77">
        <v>45</v>
      </c>
      <c r="E950" s="77">
        <v>2021</v>
      </c>
      <c r="F950" s="77" t="s">
        <v>161</v>
      </c>
      <c r="G950" s="77" t="s">
        <v>1645</v>
      </c>
      <c r="H950" s="77" t="s">
        <v>1646</v>
      </c>
      <c r="I950" s="1018"/>
      <c r="J950" s="78">
        <v>2153.4468958694056</v>
      </c>
      <c r="K950" s="78">
        <v>65.906437254984596</v>
      </c>
      <c r="L950" s="78">
        <v>536.99558739940699</v>
      </c>
      <c r="M950" s="78">
        <v>1274.2778651955039</v>
      </c>
      <c r="N950" s="78">
        <v>948.872632096247</v>
      </c>
      <c r="O950" s="78">
        <v>951.16935055259034</v>
      </c>
      <c r="P950" s="78">
        <v>1047.9778107735606</v>
      </c>
      <c r="Q950" s="78">
        <v>62.959576939051402</v>
      </c>
      <c r="R950" s="78">
        <v>60.406030743930593</v>
      </c>
      <c r="S950" s="78">
        <v>109.33519914266199</v>
      </c>
      <c r="T950" s="79"/>
      <c r="U950" s="78">
        <v>172358107</v>
      </c>
      <c r="V950" s="78">
        <v>34267</v>
      </c>
      <c r="W950" s="78">
        <v>14110</v>
      </c>
      <c r="X950" s="78">
        <v>383624</v>
      </c>
      <c r="Y950" s="78">
        <v>530291</v>
      </c>
      <c r="Z950" s="78">
        <v>699834</v>
      </c>
      <c r="AA950" s="78">
        <v>225536</v>
      </c>
      <c r="AB950" s="78">
        <v>1078313</v>
      </c>
      <c r="AC950" s="78">
        <v>10388174</v>
      </c>
      <c r="AD950" s="78">
        <v>109.33519914266199</v>
      </c>
      <c r="AE950" s="79"/>
      <c r="AF950" s="78">
        <v>1925692650.831624</v>
      </c>
      <c r="AG950" s="78">
        <v>52179339.641178876</v>
      </c>
      <c r="AH950" s="78">
        <v>89481722.024147943</v>
      </c>
      <c r="AI950" s="78">
        <v>2275097467.4555039</v>
      </c>
      <c r="AJ950" s="78">
        <v>2316531463.3490548</v>
      </c>
      <c r="AK950" s="78">
        <v>0</v>
      </c>
      <c r="AL950" s="78">
        <v>0</v>
      </c>
      <c r="AM950" s="78">
        <v>141543556.65369537</v>
      </c>
      <c r="AN950" s="78">
        <v>0</v>
      </c>
      <c r="AO950" s="78">
        <v>0</v>
      </c>
      <c r="AP950" s="78">
        <v>6800526199.955205</v>
      </c>
      <c r="AQ950" s="79"/>
      <c r="AR950" s="78">
        <v>47941</v>
      </c>
      <c r="AS950" s="78">
        <v>14712</v>
      </c>
      <c r="AT950" s="78">
        <v>7</v>
      </c>
      <c r="AU950" s="78">
        <v>24</v>
      </c>
      <c r="AV950" s="78">
        <v>0</v>
      </c>
      <c r="AW950" s="78">
        <v>14</v>
      </c>
      <c r="AX950" s="78"/>
      <c r="AY950" s="79"/>
      <c r="AZ950" s="78">
        <v>240014.60899999359</v>
      </c>
      <c r="BA950" s="78">
        <v>1252798.5099999809</v>
      </c>
      <c r="BB950" s="78">
        <v>80897.5</v>
      </c>
      <c r="BC950" s="78">
        <v>24593.3</v>
      </c>
      <c r="BD950" s="78">
        <v>0</v>
      </c>
      <c r="BE950" s="78">
        <v>82956.034</v>
      </c>
      <c r="BF950" s="78"/>
      <c r="BG950" s="79"/>
      <c r="BH950" s="78">
        <v>7.6760000000000002</v>
      </c>
      <c r="BI950" s="78">
        <v>0</v>
      </c>
      <c r="BJ950" s="78">
        <v>2080.8049999999998</v>
      </c>
      <c r="BK950" s="78">
        <v>1.6879999999999999</v>
      </c>
      <c r="BL950" s="78">
        <v>126.74199999999999</v>
      </c>
      <c r="BM950" s="78">
        <v>0</v>
      </c>
      <c r="BN950" s="79"/>
      <c r="BO950" s="78">
        <v>1</v>
      </c>
      <c r="BP950" s="78">
        <v>0</v>
      </c>
      <c r="BQ950" s="78">
        <v>76</v>
      </c>
      <c r="BR950" s="78">
        <v>2</v>
      </c>
      <c r="BS950" s="78">
        <v>26</v>
      </c>
      <c r="BT950" s="78">
        <v>0</v>
      </c>
      <c r="BU950"/>
      <c r="BV950" s="77">
        <v>1964.1479999999999</v>
      </c>
      <c r="BW950" s="77">
        <v>21.003</v>
      </c>
      <c r="BX950" s="77">
        <v>52.448999999999998</v>
      </c>
      <c r="BY950" s="77">
        <v>1.466</v>
      </c>
      <c r="BZ950" s="77">
        <v>119.65300000000001</v>
      </c>
      <c r="CA950" s="77">
        <v>32.552999999999997</v>
      </c>
      <c r="CB950" s="77">
        <v>18.265999999999998</v>
      </c>
      <c r="CC950" s="77">
        <v>7.3730000000000002</v>
      </c>
      <c r="CD950" s="77">
        <v>0</v>
      </c>
    </row>
    <row r="951" spans="1:82">
      <c r="A951" s="77" t="s">
        <v>2486</v>
      </c>
      <c r="B951" s="77">
        <v>765</v>
      </c>
      <c r="C951" s="77">
        <v>19</v>
      </c>
      <c r="D951" s="77">
        <v>45</v>
      </c>
      <c r="E951" s="77">
        <v>2022</v>
      </c>
      <c r="F951" s="77" t="s">
        <v>162</v>
      </c>
      <c r="G951" s="77" t="s">
        <v>1645</v>
      </c>
      <c r="H951" s="77" t="s">
        <v>1646</v>
      </c>
      <c r="I951" s="1018"/>
      <c r="J951" s="78">
        <v>2041.4568600643106</v>
      </c>
      <c r="K951" s="78">
        <v>67.162795281394793</v>
      </c>
      <c r="L951" s="78">
        <v>466.53447116076313</v>
      </c>
      <c r="M951" s="78">
        <v>1311.0779729388403</v>
      </c>
      <c r="N951" s="78">
        <v>1434.3696053232941</v>
      </c>
      <c r="O951" s="78">
        <v>1002.8037973066456</v>
      </c>
      <c r="P951" s="78">
        <v>1037.7935860028481</v>
      </c>
      <c r="Q951" s="78">
        <v>62.922324725586925</v>
      </c>
      <c r="R951" s="78">
        <v>64.290308006225999</v>
      </c>
      <c r="S951" s="78">
        <v>101.81125566507647</v>
      </c>
      <c r="T951" s="79"/>
      <c r="U951" s="78">
        <v>183104898</v>
      </c>
      <c r="V951" s="78">
        <v>34267</v>
      </c>
      <c r="W951" s="78">
        <v>14110</v>
      </c>
      <c r="X951" s="78">
        <v>383624</v>
      </c>
      <c r="Y951" s="78">
        <v>532172</v>
      </c>
      <c r="Z951" s="78">
        <v>701013</v>
      </c>
      <c r="AA951" s="78">
        <v>226749</v>
      </c>
      <c r="AB951" s="78">
        <v>1068838</v>
      </c>
      <c r="AC951" s="78">
        <v>11195021.999999998</v>
      </c>
      <c r="AD951" s="78">
        <v>101.81125566507647</v>
      </c>
      <c r="AE951" s="79"/>
      <c r="AF951" s="78">
        <v>1888725942.0437431</v>
      </c>
      <c r="AG951" s="78">
        <v>52288039.827724881</v>
      </c>
      <c r="AH951" s="78">
        <v>91762802.441331938</v>
      </c>
      <c r="AI951" s="78">
        <v>2103768230.931371</v>
      </c>
      <c r="AJ951" s="78">
        <v>2842717599.4314828</v>
      </c>
      <c r="AK951" s="78">
        <v>0</v>
      </c>
      <c r="AL951" s="78">
        <v>0</v>
      </c>
      <c r="AM951" s="78">
        <v>138016159.09951258</v>
      </c>
      <c r="AN951" s="78">
        <v>0</v>
      </c>
      <c r="AO951" s="78">
        <v>0</v>
      </c>
      <c r="AP951" s="78">
        <v>7117278773.7751656</v>
      </c>
      <c r="AQ951" s="79"/>
      <c r="AR951" s="78">
        <v>50257</v>
      </c>
      <c r="AS951" s="78">
        <v>15117</v>
      </c>
      <c r="AT951" s="78">
        <v>7</v>
      </c>
      <c r="AU951" s="78">
        <v>27</v>
      </c>
      <c r="AV951" s="78">
        <v>0</v>
      </c>
      <c r="AW951" s="78">
        <v>15</v>
      </c>
      <c r="AX951" s="78"/>
      <c r="AY951" s="79"/>
      <c r="AZ951" s="78">
        <v>254568.11099999023</v>
      </c>
      <c r="BA951" s="78">
        <v>1305349.3099999796</v>
      </c>
      <c r="BB951" s="78">
        <v>80897.5</v>
      </c>
      <c r="BC951" s="78">
        <v>52000.4</v>
      </c>
      <c r="BD951" s="78">
        <v>0</v>
      </c>
      <c r="BE951" s="78">
        <v>88706.034</v>
      </c>
      <c r="BF951" s="78"/>
      <c r="BG951" s="79"/>
      <c r="BH951" s="78"/>
      <c r="BI951" s="78"/>
      <c r="BJ951" s="78"/>
      <c r="BK951" s="78"/>
      <c r="BL951" s="78"/>
      <c r="BM951" s="78"/>
      <c r="BN951" s="79"/>
      <c r="BO951" s="78"/>
      <c r="BP951" s="78"/>
      <c r="BQ951" s="78"/>
      <c r="BR951" s="78"/>
      <c r="BS951" s="78"/>
      <c r="BT951" s="78"/>
      <c r="BU951"/>
      <c r="BV951" s="77"/>
      <c r="BW951" s="77"/>
      <c r="BX951" s="77"/>
      <c r="BY951" s="77"/>
      <c r="BZ951" s="77"/>
      <c r="CA951" s="77"/>
      <c r="CB951" s="77"/>
      <c r="CC951" s="77"/>
      <c r="CD951" s="77"/>
    </row>
    <row r="952" spans="1:82">
      <c r="A952" s="77" t="s">
        <v>2570</v>
      </c>
      <c r="B952" s="77">
        <v>765</v>
      </c>
      <c r="C952" s="77">
        <v>20</v>
      </c>
      <c r="D952" s="77">
        <v>45</v>
      </c>
      <c r="E952" s="77">
        <v>2023</v>
      </c>
      <c r="F952" s="77" t="s">
        <v>2526</v>
      </c>
      <c r="G952" s="77" t="s">
        <v>1645</v>
      </c>
      <c r="H952" s="77" t="s">
        <v>1646</v>
      </c>
      <c r="I952" s="1018"/>
      <c r="J952" s="78"/>
      <c r="K952" s="78"/>
      <c r="L952" s="78"/>
      <c r="M952" s="78"/>
      <c r="N952" s="78"/>
      <c r="O952" s="78"/>
      <c r="P952" s="78"/>
      <c r="Q952" s="78"/>
      <c r="R952" s="78"/>
      <c r="S952" s="78"/>
      <c r="T952" s="79"/>
      <c r="U952" s="78"/>
      <c r="V952" s="78"/>
      <c r="W952" s="78"/>
      <c r="X952" s="78"/>
      <c r="Y952" s="78"/>
      <c r="Z952" s="78"/>
      <c r="AA952" s="78"/>
      <c r="AB952" s="78"/>
      <c r="AC952" s="78"/>
      <c r="AD952" s="78"/>
      <c r="AE952" s="79"/>
      <c r="AF952" s="78"/>
      <c r="AG952" s="78"/>
      <c r="AH952" s="78"/>
      <c r="AI952" s="78"/>
      <c r="AJ952" s="78"/>
      <c r="AK952" s="78"/>
      <c r="AL952" s="78"/>
      <c r="AM952" s="78"/>
      <c r="AN952" s="78"/>
      <c r="AO952" s="78"/>
      <c r="AP952" s="78"/>
      <c r="AQ952" s="79"/>
      <c r="AR952" s="78">
        <v>52295</v>
      </c>
      <c r="AS952" s="78">
        <v>15341</v>
      </c>
      <c r="AT952" s="78">
        <v>8</v>
      </c>
      <c r="AU952" s="78">
        <v>29</v>
      </c>
      <c r="AV952" s="78">
        <v>0</v>
      </c>
      <c r="AW952" s="78">
        <v>16</v>
      </c>
      <c r="AX952" s="78"/>
      <c r="AY952" s="79"/>
      <c r="AZ952" s="78">
        <v>266630.98099998548</v>
      </c>
      <c r="BA952" s="78">
        <v>1376450.4099999794</v>
      </c>
      <c r="BB952" s="78">
        <v>92897.5</v>
      </c>
      <c r="BC952" s="78">
        <v>65444.4</v>
      </c>
      <c r="BD952" s="78">
        <v>0</v>
      </c>
      <c r="BE952" s="78">
        <v>104289.51300000001</v>
      </c>
      <c r="BF952" s="78"/>
      <c r="BG952" s="79"/>
      <c r="BH952" s="78"/>
      <c r="BI952" s="78"/>
      <c r="BJ952" s="78"/>
      <c r="BK952" s="78"/>
      <c r="BL952" s="78"/>
      <c r="BM952" s="78"/>
      <c r="BN952" s="79"/>
      <c r="BO952" s="78"/>
      <c r="BP952" s="78"/>
      <c r="BQ952" s="78"/>
      <c r="BR952" s="78"/>
      <c r="BS952" s="78"/>
      <c r="BT952" s="78"/>
      <c r="BU952"/>
      <c r="BV952" s="77"/>
      <c r="BW952" s="77"/>
      <c r="BX952" s="77"/>
      <c r="BY952" s="77"/>
      <c r="BZ952" s="77"/>
      <c r="CA952" s="77"/>
      <c r="CB952" s="77"/>
      <c r="CC952" s="77"/>
      <c r="CD952" s="77"/>
    </row>
    <row r="953" spans="1:82">
      <c r="A953" s="77" t="s">
        <v>2632</v>
      </c>
      <c r="B953" s="77">
        <v>765</v>
      </c>
      <c r="C953" s="77">
        <v>21</v>
      </c>
      <c r="D953" s="77">
        <v>45</v>
      </c>
      <c r="E953" s="77">
        <v>2024</v>
      </c>
      <c r="F953" s="77" t="s">
        <v>2588</v>
      </c>
      <c r="G953" s="77" t="s">
        <v>1645</v>
      </c>
      <c r="H953" s="77" t="s">
        <v>1646</v>
      </c>
      <c r="I953" s="1018"/>
      <c r="J953" s="78"/>
      <c r="K953" s="78"/>
      <c r="L953" s="78"/>
      <c r="M953" s="78"/>
      <c r="N953" s="78"/>
      <c r="O953" s="78"/>
      <c r="P953" s="78"/>
      <c r="Q953" s="78"/>
      <c r="R953" s="78"/>
      <c r="S953" s="78"/>
      <c r="T953" s="79"/>
      <c r="U953" s="78"/>
      <c r="V953" s="78"/>
      <c r="W953" s="78"/>
      <c r="X953" s="78"/>
      <c r="Y953" s="78"/>
      <c r="Z953" s="78"/>
      <c r="AA953" s="78"/>
      <c r="AB953" s="78"/>
      <c r="AC953" s="78"/>
      <c r="AD953" s="78"/>
      <c r="AE953" s="79"/>
      <c r="AF953" s="78"/>
      <c r="AG953" s="78"/>
      <c r="AH953" s="78"/>
      <c r="AI953" s="78"/>
      <c r="AJ953" s="78"/>
      <c r="AK953" s="78"/>
      <c r="AL953" s="78"/>
      <c r="AM953" s="78"/>
      <c r="AN953" s="78"/>
      <c r="AO953" s="78"/>
      <c r="AP953" s="78"/>
      <c r="AQ953" s="79"/>
      <c r="AR953" s="78"/>
      <c r="AS953" s="78"/>
      <c r="AT953" s="78"/>
      <c r="AU953" s="78"/>
      <c r="AV953" s="78"/>
      <c r="AW953" s="78"/>
      <c r="AX953" s="78"/>
      <c r="AY953" s="79"/>
      <c r="AZ953" s="78"/>
      <c r="BA953" s="78"/>
      <c r="BB953" s="78"/>
      <c r="BC953" s="78"/>
      <c r="BD953" s="78"/>
      <c r="BE953" s="78"/>
      <c r="BF953" s="78"/>
      <c r="BG953" s="79"/>
      <c r="BH953" s="78"/>
      <c r="BI953" s="78"/>
      <c r="BJ953" s="78"/>
      <c r="BK953" s="78"/>
      <c r="BL953" s="78"/>
      <c r="BM953" s="78"/>
      <c r="BN953" s="79"/>
      <c r="BO953" s="78"/>
      <c r="BP953" s="78"/>
      <c r="BQ953" s="78"/>
      <c r="BR953" s="78"/>
      <c r="BS953" s="78"/>
      <c r="BT953" s="78"/>
      <c r="BU953"/>
      <c r="BV953" s="77"/>
      <c r="BW953" s="77"/>
      <c r="BX953" s="77"/>
      <c r="BY953" s="77"/>
      <c r="BZ953" s="77"/>
      <c r="CA953" s="77"/>
      <c r="CB953" s="77"/>
      <c r="CC953" s="77"/>
      <c r="CD953" s="77"/>
    </row>
    <row r="954" spans="1:82">
      <c r="A954" s="77" t="s">
        <v>2487</v>
      </c>
      <c r="B954" s="77">
        <v>766</v>
      </c>
      <c r="C954" s="77">
        <v>1</v>
      </c>
      <c r="D954" s="77">
        <v>46</v>
      </c>
      <c r="E954" s="77">
        <v>1990</v>
      </c>
      <c r="F954" s="77" t="s">
        <v>788</v>
      </c>
      <c r="G954" s="77" t="s">
        <v>1647</v>
      </c>
      <c r="H954" s="77" t="s">
        <v>1648</v>
      </c>
      <c r="I954" s="1018"/>
      <c r="J954" s="78">
        <v>1567.520214632056</v>
      </c>
      <c r="K954" s="78">
        <v>304.54680055376679</v>
      </c>
      <c r="L954" s="78">
        <v>1078.0809632760611</v>
      </c>
      <c r="M954" s="78">
        <v>1348.652842316807</v>
      </c>
      <c r="N954" s="78">
        <v>1392.531075620311</v>
      </c>
      <c r="O954" s="78">
        <v>1159.145259553803</v>
      </c>
      <c r="P954" s="78">
        <v>1876.61936524157</v>
      </c>
      <c r="Q954" s="78">
        <v>110.726575270916</v>
      </c>
      <c r="R954" s="78">
        <v>737.04243302263444</v>
      </c>
      <c r="S954" s="78">
        <v>88.450670000000002</v>
      </c>
      <c r="T954" s="79"/>
      <c r="U954" s="78">
        <v>163817914</v>
      </c>
      <c r="V954" s="78">
        <v>75770</v>
      </c>
      <c r="W954" s="78">
        <v>11892</v>
      </c>
      <c r="X954" s="78">
        <v>503693</v>
      </c>
      <c r="Y954" s="78">
        <v>659880</v>
      </c>
      <c r="Z954" s="78">
        <v>476770</v>
      </c>
      <c r="AA954" s="78">
        <v>455664</v>
      </c>
      <c r="AB954" s="78">
        <v>1797824</v>
      </c>
      <c r="AC954" s="78">
        <v>127657076</v>
      </c>
      <c r="AD954" s="78">
        <v>88.450670000000017</v>
      </c>
      <c r="AE954" s="79"/>
      <c r="AF954" s="78"/>
      <c r="AG954" s="78"/>
      <c r="AH954" s="78"/>
      <c r="AI954" s="78"/>
      <c r="AJ954" s="78"/>
      <c r="AK954" s="78"/>
      <c r="AL954" s="78"/>
      <c r="AM954" s="78"/>
      <c r="AN954" s="78"/>
      <c r="AO954" s="78"/>
      <c r="AP954" s="78"/>
      <c r="AQ954" s="79"/>
      <c r="AR954" s="78"/>
      <c r="AS954" s="78"/>
      <c r="AT954" s="78"/>
      <c r="AU954" s="78"/>
      <c r="AV954" s="78"/>
      <c r="AW954" s="78"/>
      <c r="AX954" s="78"/>
      <c r="AY954" s="79"/>
      <c r="AZ954" s="78"/>
      <c r="BA954" s="78"/>
      <c r="BB954" s="78"/>
      <c r="BC954" s="78"/>
      <c r="BD954" s="78"/>
      <c r="BE954" s="78"/>
      <c r="BF954" s="78"/>
      <c r="BG954" s="79"/>
      <c r="BH954" s="78" t="s">
        <v>789</v>
      </c>
      <c r="BI954" s="78" t="s">
        <v>789</v>
      </c>
      <c r="BJ954" s="78" t="s">
        <v>789</v>
      </c>
      <c r="BK954" s="78" t="s">
        <v>789</v>
      </c>
      <c r="BL954" s="78" t="s">
        <v>789</v>
      </c>
      <c r="BM954" s="78" t="s">
        <v>789</v>
      </c>
      <c r="BN954" s="79"/>
      <c r="BO954" s="78" t="s">
        <v>789</v>
      </c>
      <c r="BP954" s="78" t="s">
        <v>789</v>
      </c>
      <c r="BQ954" s="78" t="s">
        <v>789</v>
      </c>
      <c r="BR954" s="78" t="s">
        <v>789</v>
      </c>
      <c r="BS954" s="78" t="s">
        <v>789</v>
      </c>
      <c r="BT954" s="78" t="s">
        <v>789</v>
      </c>
      <c r="BU954"/>
      <c r="BV954" s="77"/>
      <c r="BW954" s="77"/>
      <c r="BX954" s="77"/>
      <c r="BY954" s="77"/>
      <c r="BZ954" s="77"/>
      <c r="CA954" s="77"/>
      <c r="CB954" s="77"/>
      <c r="CC954" s="77"/>
      <c r="CD954" s="77"/>
    </row>
    <row r="955" spans="1:82">
      <c r="A955" s="77" t="s">
        <v>2488</v>
      </c>
      <c r="B955" s="77">
        <v>767</v>
      </c>
      <c r="C955" s="77">
        <v>2</v>
      </c>
      <c r="D955" s="77">
        <v>46</v>
      </c>
      <c r="E955" s="77">
        <v>2005</v>
      </c>
      <c r="F955" s="77" t="s">
        <v>790</v>
      </c>
      <c r="G955" s="77" t="s">
        <v>1647</v>
      </c>
      <c r="H955" s="77" t="s">
        <v>1648</v>
      </c>
      <c r="I955" s="1018"/>
      <c r="J955" s="78">
        <v>1676.6375742181399</v>
      </c>
      <c r="K955" s="78">
        <v>177.74108146230569</v>
      </c>
      <c r="L955" s="78">
        <v>916.33754482853669</v>
      </c>
      <c r="M955" s="78">
        <v>2122.269441440691</v>
      </c>
      <c r="N955" s="78">
        <v>1925.222575244911</v>
      </c>
      <c r="O955" s="78">
        <v>1840.7405142382929</v>
      </c>
      <c r="P955" s="78">
        <v>1997.842753770424</v>
      </c>
      <c r="Q955" s="78">
        <v>103.66857780431</v>
      </c>
      <c r="R955" s="78">
        <v>1000.666789324081</v>
      </c>
      <c r="S955" s="78">
        <v>124.15968819203999</v>
      </c>
      <c r="T955" s="79"/>
      <c r="U955" s="78">
        <v>181046257</v>
      </c>
      <c r="V955" s="78">
        <v>66042</v>
      </c>
      <c r="W955" s="78">
        <v>9746</v>
      </c>
      <c r="X955" s="78">
        <v>454955</v>
      </c>
      <c r="Y955" s="78">
        <v>771145</v>
      </c>
      <c r="Z955" s="78">
        <v>876130</v>
      </c>
      <c r="AA955" s="78">
        <v>397291</v>
      </c>
      <c r="AB955" s="78">
        <v>1759650</v>
      </c>
      <c r="AC955" s="78">
        <v>176947202</v>
      </c>
      <c r="AD955" s="78">
        <v>124.15968819203999</v>
      </c>
      <c r="AE955" s="79"/>
      <c r="AF955" s="78"/>
      <c r="AG955" s="78"/>
      <c r="AH955" s="78"/>
      <c r="AI955" s="78"/>
      <c r="AJ955" s="78"/>
      <c r="AK955" s="78"/>
      <c r="AL955" s="78"/>
      <c r="AM955" s="78"/>
      <c r="AN955" s="78"/>
      <c r="AO955" s="78"/>
      <c r="AP955" s="78"/>
      <c r="AQ955" s="79"/>
      <c r="AR955" s="78"/>
      <c r="AS955" s="78"/>
      <c r="AT955" s="78"/>
      <c r="AU955" s="78"/>
      <c r="AV955" s="78"/>
      <c r="AW955" s="78"/>
      <c r="AX955" s="78"/>
      <c r="AY955" s="79"/>
      <c r="AZ955" s="78"/>
      <c r="BA955" s="78"/>
      <c r="BB955" s="78"/>
      <c r="BC955" s="78"/>
      <c r="BD955" s="78"/>
      <c r="BE955" s="78"/>
      <c r="BF955" s="78"/>
      <c r="BG955" s="79"/>
      <c r="BH955" s="78" t="s">
        <v>789</v>
      </c>
      <c r="BI955" s="78" t="s">
        <v>789</v>
      </c>
      <c r="BJ955" s="78" t="s">
        <v>789</v>
      </c>
      <c r="BK955" s="78" t="s">
        <v>789</v>
      </c>
      <c r="BL955" s="78" t="s">
        <v>789</v>
      </c>
      <c r="BM955" s="78" t="s">
        <v>789</v>
      </c>
      <c r="BN955" s="79"/>
      <c r="BO955" s="78" t="s">
        <v>789</v>
      </c>
      <c r="BP955" s="78" t="s">
        <v>789</v>
      </c>
      <c r="BQ955" s="78" t="s">
        <v>789</v>
      </c>
      <c r="BR955" s="78" t="s">
        <v>789</v>
      </c>
      <c r="BS955" s="78" t="s">
        <v>789</v>
      </c>
      <c r="BT955" s="78" t="s">
        <v>789</v>
      </c>
      <c r="BU955"/>
      <c r="BV955" s="77"/>
      <c r="BW955" s="77"/>
      <c r="BX955" s="77"/>
      <c r="BY955" s="77"/>
      <c r="BZ955" s="77"/>
      <c r="CA955" s="77"/>
      <c r="CB955" s="77"/>
      <c r="CC955" s="77"/>
      <c r="CD955" s="77"/>
    </row>
    <row r="956" spans="1:82">
      <c r="A956" s="77" t="s">
        <v>2489</v>
      </c>
      <c r="B956" s="77">
        <v>768</v>
      </c>
      <c r="C956" s="77">
        <v>3</v>
      </c>
      <c r="D956" s="77">
        <v>46</v>
      </c>
      <c r="E956" s="77">
        <v>2006</v>
      </c>
      <c r="F956" s="77" t="s">
        <v>791</v>
      </c>
      <c r="G956" s="77" t="s">
        <v>1647</v>
      </c>
      <c r="H956" s="77" t="s">
        <v>1648</v>
      </c>
      <c r="I956" s="1018"/>
      <c r="J956" s="78" t="s">
        <v>789</v>
      </c>
      <c r="K956" s="78" t="s">
        <v>789</v>
      </c>
      <c r="L956" s="78" t="s">
        <v>789</v>
      </c>
      <c r="M956" s="78" t="s">
        <v>789</v>
      </c>
      <c r="N956" s="78" t="s">
        <v>789</v>
      </c>
      <c r="O956" s="78" t="s">
        <v>789</v>
      </c>
      <c r="P956" s="78" t="s">
        <v>789</v>
      </c>
      <c r="Q956" s="78" t="s">
        <v>789</v>
      </c>
      <c r="R956" s="78" t="s">
        <v>789</v>
      </c>
      <c r="S956" s="78" t="s">
        <v>789</v>
      </c>
      <c r="T956" s="79"/>
      <c r="U956" s="78" t="s">
        <v>789</v>
      </c>
      <c r="V956" s="78" t="s">
        <v>789</v>
      </c>
      <c r="W956" s="78" t="s">
        <v>789</v>
      </c>
      <c r="X956" s="78" t="s">
        <v>789</v>
      </c>
      <c r="Y956" s="78" t="s">
        <v>789</v>
      </c>
      <c r="Z956" s="78" t="s">
        <v>789</v>
      </c>
      <c r="AA956" s="78" t="s">
        <v>789</v>
      </c>
      <c r="AB956" s="78" t="s">
        <v>789</v>
      </c>
      <c r="AC956" s="78" t="s">
        <v>789</v>
      </c>
      <c r="AD956" s="78" t="s">
        <v>789</v>
      </c>
      <c r="AE956" s="79"/>
      <c r="AF956" s="78" t="s">
        <v>789</v>
      </c>
      <c r="AG956" s="78" t="s">
        <v>789</v>
      </c>
      <c r="AH956" s="78" t="s">
        <v>789</v>
      </c>
      <c r="AI956" s="78" t="s">
        <v>789</v>
      </c>
      <c r="AJ956" s="78" t="s">
        <v>789</v>
      </c>
      <c r="AK956" s="78" t="s">
        <v>789</v>
      </c>
      <c r="AL956" s="78" t="s">
        <v>789</v>
      </c>
      <c r="AM956" s="78" t="s">
        <v>789</v>
      </c>
      <c r="AN956" s="78" t="s">
        <v>789</v>
      </c>
      <c r="AO956" s="78" t="s">
        <v>789</v>
      </c>
      <c r="AP956" s="78"/>
      <c r="AQ956" s="79"/>
      <c r="AR956" s="78" t="s">
        <v>789</v>
      </c>
      <c r="AS956" s="78" t="s">
        <v>789</v>
      </c>
      <c r="AT956" s="78" t="s">
        <v>789</v>
      </c>
      <c r="AU956" s="78" t="s">
        <v>789</v>
      </c>
      <c r="AV956" s="78" t="s">
        <v>789</v>
      </c>
      <c r="AW956" s="78" t="s">
        <v>789</v>
      </c>
      <c r="AX956" s="78" t="s">
        <v>789</v>
      </c>
      <c r="AY956" s="79"/>
      <c r="AZ956" s="78" t="s">
        <v>789</v>
      </c>
      <c r="BA956" s="78" t="s">
        <v>789</v>
      </c>
      <c r="BB956" s="78" t="s">
        <v>789</v>
      </c>
      <c r="BC956" s="78" t="s">
        <v>789</v>
      </c>
      <c r="BD956" s="78" t="s">
        <v>789</v>
      </c>
      <c r="BE956" s="78" t="s">
        <v>789</v>
      </c>
      <c r="BF956" s="78" t="s">
        <v>789</v>
      </c>
      <c r="BG956" s="79"/>
      <c r="BH956" s="78" t="s">
        <v>789</v>
      </c>
      <c r="BI956" s="78" t="s">
        <v>789</v>
      </c>
      <c r="BJ956" s="78" t="s">
        <v>789</v>
      </c>
      <c r="BK956" s="78" t="s">
        <v>789</v>
      </c>
      <c r="BL956" s="78" t="s">
        <v>789</v>
      </c>
      <c r="BM956" s="78" t="s">
        <v>789</v>
      </c>
      <c r="BN956" s="79"/>
      <c r="BO956" s="78" t="s">
        <v>789</v>
      </c>
      <c r="BP956" s="78" t="s">
        <v>789</v>
      </c>
      <c r="BQ956" s="78" t="s">
        <v>789</v>
      </c>
      <c r="BR956" s="78" t="s">
        <v>789</v>
      </c>
      <c r="BS956" s="78" t="s">
        <v>789</v>
      </c>
      <c r="BT956" s="78" t="s">
        <v>789</v>
      </c>
      <c r="BU956"/>
      <c r="BV956" s="77"/>
      <c r="BW956" s="77"/>
      <c r="BX956" s="77"/>
      <c r="BY956" s="77"/>
      <c r="BZ956" s="77"/>
      <c r="CA956" s="77"/>
      <c r="CB956" s="77"/>
      <c r="CC956" s="77"/>
      <c r="CD956" s="77"/>
    </row>
    <row r="957" spans="1:82">
      <c r="A957" s="77" t="s">
        <v>2490</v>
      </c>
      <c r="B957" s="77">
        <v>769</v>
      </c>
      <c r="C957" s="77">
        <v>4</v>
      </c>
      <c r="D957" s="77">
        <v>46</v>
      </c>
      <c r="E957" s="77">
        <v>2007</v>
      </c>
      <c r="F957" s="77" t="s">
        <v>792</v>
      </c>
      <c r="G957" s="1029" t="s">
        <v>1647</v>
      </c>
      <c r="H957" s="77" t="s">
        <v>1648</v>
      </c>
      <c r="I957" s="1018"/>
      <c r="J957" s="78">
        <v>1475.4006971353499</v>
      </c>
      <c r="K957" s="78">
        <v>163.62015682267449</v>
      </c>
      <c r="L957" s="78">
        <v>698.23337448089922</v>
      </c>
      <c r="M957" s="78">
        <v>2216.365663118871</v>
      </c>
      <c r="N957" s="78">
        <v>1931.282084676486</v>
      </c>
      <c r="O957" s="78">
        <v>1794.8072976064229</v>
      </c>
      <c r="P957" s="78">
        <v>1974.9955919829899</v>
      </c>
      <c r="Q957" s="78">
        <v>108.176770253914</v>
      </c>
      <c r="R957" s="78">
        <v>970.44686458785645</v>
      </c>
      <c r="S957" s="78">
        <v>168.26156298750999</v>
      </c>
      <c r="T957" s="79"/>
      <c r="U957" s="78">
        <v>199029167</v>
      </c>
      <c r="V957" s="78">
        <v>62743</v>
      </c>
      <c r="W957" s="78">
        <v>9980</v>
      </c>
      <c r="X957" s="78">
        <v>556285</v>
      </c>
      <c r="Y957" s="78">
        <v>778579</v>
      </c>
      <c r="Z957" s="78">
        <v>888055</v>
      </c>
      <c r="AA957" s="78">
        <v>386761</v>
      </c>
      <c r="AB957" s="78">
        <v>1739075</v>
      </c>
      <c r="AC957" s="78">
        <v>176527178</v>
      </c>
      <c r="AD957" s="78">
        <v>168.26156298750999</v>
      </c>
      <c r="AE957" s="79"/>
      <c r="AF957" s="78"/>
      <c r="AG957" s="78"/>
      <c r="AH957" s="78"/>
      <c r="AI957" s="78"/>
      <c r="AJ957" s="78"/>
      <c r="AK957" s="78"/>
      <c r="AL957" s="78"/>
      <c r="AM957" s="78"/>
      <c r="AN957" s="78"/>
      <c r="AO957" s="78"/>
      <c r="AP957" s="78"/>
      <c r="AQ957" s="79"/>
      <c r="AR957" s="78"/>
      <c r="AS957" s="78"/>
      <c r="AT957" s="78"/>
      <c r="AU957" s="78"/>
      <c r="AV957" s="78"/>
      <c r="AW957" s="78"/>
      <c r="AX957" s="78"/>
      <c r="AY957" s="79"/>
      <c r="AZ957" s="78"/>
      <c r="BA957" s="78"/>
      <c r="BB957" s="78"/>
      <c r="BC957" s="78"/>
      <c r="BD957" s="78"/>
      <c r="BE957" s="78"/>
      <c r="BF957" s="78"/>
      <c r="BG957" s="79"/>
      <c r="BH957" s="78" t="s">
        <v>789</v>
      </c>
      <c r="BI957" s="78" t="s">
        <v>789</v>
      </c>
      <c r="BJ957" s="78" t="s">
        <v>789</v>
      </c>
      <c r="BK957" s="78" t="s">
        <v>789</v>
      </c>
      <c r="BL957" s="78" t="s">
        <v>789</v>
      </c>
      <c r="BM957" s="78" t="s">
        <v>789</v>
      </c>
      <c r="BN957" s="79"/>
      <c r="BO957" s="78" t="s">
        <v>789</v>
      </c>
      <c r="BP957" s="78" t="s">
        <v>789</v>
      </c>
      <c r="BQ957" s="78" t="s">
        <v>789</v>
      </c>
      <c r="BR957" s="78" t="s">
        <v>789</v>
      </c>
      <c r="BS957" s="78" t="s">
        <v>789</v>
      </c>
      <c r="BT957" s="78" t="s">
        <v>789</v>
      </c>
      <c r="BU957"/>
      <c r="BV957" s="77"/>
      <c r="BW957" s="77"/>
      <c r="BX957" s="77"/>
      <c r="BY957" s="77"/>
      <c r="BZ957" s="77"/>
      <c r="CA957" s="77"/>
      <c r="CB957" s="77"/>
      <c r="CC957" s="77"/>
      <c r="CD957" s="77"/>
    </row>
    <row r="958" spans="1:82">
      <c r="A958" s="77" t="s">
        <v>2491</v>
      </c>
      <c r="B958" s="77">
        <v>770</v>
      </c>
      <c r="C958" s="77">
        <v>5</v>
      </c>
      <c r="D958" s="77">
        <v>46</v>
      </c>
      <c r="E958" s="77">
        <v>2008</v>
      </c>
      <c r="F958" s="77" t="s">
        <v>793</v>
      </c>
      <c r="G958" s="1029" t="s">
        <v>1647</v>
      </c>
      <c r="H958" s="77" t="s">
        <v>1648</v>
      </c>
      <c r="I958" s="1018"/>
      <c r="J958" s="78">
        <v>1404.9676842329061</v>
      </c>
      <c r="K958" s="78">
        <v>127.631248766235</v>
      </c>
      <c r="L958" s="78">
        <v>603.54361991771236</v>
      </c>
      <c r="M958" s="78">
        <v>2359.3784792988931</v>
      </c>
      <c r="N958" s="78">
        <v>1746.799544788616</v>
      </c>
      <c r="O958" s="78">
        <v>1742.079045797781</v>
      </c>
      <c r="P958" s="78">
        <v>1927.60885895102</v>
      </c>
      <c r="Q958" s="78">
        <v>105.782430512844</v>
      </c>
      <c r="R958" s="78">
        <v>966.0010389746601</v>
      </c>
      <c r="S958" s="78">
        <v>168.8771647321766</v>
      </c>
      <c r="T958" s="79"/>
      <c r="U958" s="78">
        <v>204983638</v>
      </c>
      <c r="V958" s="78">
        <v>62743</v>
      </c>
      <c r="W958" s="78">
        <v>9980</v>
      </c>
      <c r="X958" s="78">
        <v>556285</v>
      </c>
      <c r="Y958" s="78">
        <v>782188</v>
      </c>
      <c r="Z958" s="78">
        <v>892219</v>
      </c>
      <c r="AA958" s="78">
        <v>377912</v>
      </c>
      <c r="AB958" s="78">
        <v>1728554</v>
      </c>
      <c r="AC958" s="78">
        <v>182464305</v>
      </c>
      <c r="AD958" s="78">
        <v>168.8771647321766</v>
      </c>
      <c r="AE958" s="79"/>
      <c r="AF958" s="78"/>
      <c r="AG958" s="78"/>
      <c r="AH958" s="78"/>
      <c r="AI958" s="78"/>
      <c r="AJ958" s="78"/>
      <c r="AK958" s="78"/>
      <c r="AL958" s="78"/>
      <c r="AM958" s="78"/>
      <c r="AN958" s="78"/>
      <c r="AO958" s="78"/>
      <c r="AP958" s="78"/>
      <c r="AQ958" s="79"/>
      <c r="AR958" s="78"/>
      <c r="AS958" s="78"/>
      <c r="AT958" s="78"/>
      <c r="AU958" s="78"/>
      <c r="AV958" s="78"/>
      <c r="AW958" s="78"/>
      <c r="AX958" s="78"/>
      <c r="AY958" s="79"/>
      <c r="AZ958" s="78"/>
      <c r="BA958" s="78"/>
      <c r="BB958" s="78"/>
      <c r="BC958" s="78"/>
      <c r="BD958" s="78"/>
      <c r="BE958" s="78"/>
      <c r="BF958" s="78"/>
      <c r="BG958" s="79"/>
      <c r="BH958" s="78" t="s">
        <v>789</v>
      </c>
      <c r="BI958" s="78" t="s">
        <v>789</v>
      </c>
      <c r="BJ958" s="78" t="s">
        <v>789</v>
      </c>
      <c r="BK958" s="78" t="s">
        <v>789</v>
      </c>
      <c r="BL958" s="78" t="s">
        <v>789</v>
      </c>
      <c r="BM958" s="78" t="s">
        <v>789</v>
      </c>
      <c r="BN958" s="79"/>
      <c r="BO958" s="78" t="s">
        <v>789</v>
      </c>
      <c r="BP958" s="78" t="s">
        <v>789</v>
      </c>
      <c r="BQ958" s="78" t="s">
        <v>789</v>
      </c>
      <c r="BR958" s="78" t="s">
        <v>789</v>
      </c>
      <c r="BS958" s="78" t="s">
        <v>789</v>
      </c>
      <c r="BT958" s="78" t="s">
        <v>789</v>
      </c>
      <c r="BU958"/>
      <c r="BV958" s="77"/>
      <c r="BW958" s="77"/>
      <c r="BX958" s="77"/>
      <c r="BY958" s="77"/>
      <c r="BZ958" s="77"/>
      <c r="CA958" s="77"/>
      <c r="CB958" s="77"/>
      <c r="CC958" s="77"/>
      <c r="CD958" s="77"/>
    </row>
    <row r="959" spans="1:82">
      <c r="A959" s="77" t="s">
        <v>2492</v>
      </c>
      <c r="B959" s="77">
        <v>771</v>
      </c>
      <c r="C959" s="77">
        <v>6</v>
      </c>
      <c r="D959" s="77">
        <v>46</v>
      </c>
      <c r="E959" s="77">
        <v>2009</v>
      </c>
      <c r="F959" s="77" t="s">
        <v>177</v>
      </c>
      <c r="G959" s="77" t="s">
        <v>1647</v>
      </c>
      <c r="H959" s="77" t="s">
        <v>1648</v>
      </c>
      <c r="I959" s="1018"/>
      <c r="J959" s="78">
        <v>1236.1793291275101</v>
      </c>
      <c r="K959" s="78">
        <v>130.47310708193129</v>
      </c>
      <c r="L959" s="78">
        <v>695.09280778103653</v>
      </c>
      <c r="M959" s="78">
        <v>2269.5409138642272</v>
      </c>
      <c r="N959" s="78">
        <v>1649.131295251811</v>
      </c>
      <c r="O959" s="78">
        <v>1781.130558873662</v>
      </c>
      <c r="P959" s="78">
        <v>1848.56406616968</v>
      </c>
      <c r="Q959" s="78">
        <v>100.41166152018999</v>
      </c>
      <c r="R959" s="78">
        <v>997.17473901386495</v>
      </c>
      <c r="S959" s="78">
        <v>152.90749841826749</v>
      </c>
      <c r="T959" s="79"/>
      <c r="U959" s="78">
        <v>171445596</v>
      </c>
      <c r="V959" s="78">
        <v>60502</v>
      </c>
      <c r="W959" s="78">
        <v>16993</v>
      </c>
      <c r="X959" s="78">
        <v>596389</v>
      </c>
      <c r="Y959" s="78">
        <v>786259</v>
      </c>
      <c r="Z959" s="78">
        <v>900405</v>
      </c>
      <c r="AA959" s="78">
        <v>372060</v>
      </c>
      <c r="AB959" s="78">
        <v>1722405</v>
      </c>
      <c r="AC959" s="78">
        <v>183753047</v>
      </c>
      <c r="AD959" s="78">
        <v>152.90749841826741</v>
      </c>
      <c r="AE959" s="79"/>
      <c r="AF959" s="78"/>
      <c r="AG959" s="78"/>
      <c r="AH959" s="78"/>
      <c r="AI959" s="78"/>
      <c r="AJ959" s="78"/>
      <c r="AK959" s="78"/>
      <c r="AL959" s="78"/>
      <c r="AM959" s="78"/>
      <c r="AN959" s="78"/>
      <c r="AO959" s="78"/>
      <c r="AP959" s="78"/>
      <c r="AQ959" s="79"/>
      <c r="AR959" s="78"/>
      <c r="AS959" s="78"/>
      <c r="AT959" s="78"/>
      <c r="AU959" s="78"/>
      <c r="AV959" s="78"/>
      <c r="AW959" s="78"/>
      <c r="AX959" s="78"/>
      <c r="AY959" s="79"/>
      <c r="AZ959" s="78"/>
      <c r="BA959" s="78"/>
      <c r="BB959" s="78"/>
      <c r="BC959" s="78"/>
      <c r="BD959" s="78"/>
      <c r="BE959" s="78"/>
      <c r="BF959" s="78"/>
      <c r="BG959" s="79"/>
      <c r="BH959" s="78">
        <v>19.129000000000001</v>
      </c>
      <c r="BI959" s="78">
        <v>11.5</v>
      </c>
      <c r="BJ959" s="78">
        <v>922.79899999999998</v>
      </c>
      <c r="BK959" s="78">
        <v>51.238999999999997</v>
      </c>
      <c r="BL959" s="78">
        <v>251.68799999999999</v>
      </c>
      <c r="BM959" s="78">
        <v>0</v>
      </c>
      <c r="BN959" s="79"/>
      <c r="BO959" s="78">
        <v>3</v>
      </c>
      <c r="BP959" s="78">
        <v>1</v>
      </c>
      <c r="BQ959" s="78">
        <v>57</v>
      </c>
      <c r="BR959" s="78">
        <v>11</v>
      </c>
      <c r="BS959" s="78">
        <v>38</v>
      </c>
      <c r="BT959" s="78">
        <v>0</v>
      </c>
      <c r="BU959"/>
      <c r="BV959" s="77">
        <v>1076.5530000000001</v>
      </c>
      <c r="BW959" s="77">
        <v>0</v>
      </c>
      <c r="BX959" s="77">
        <v>113.23699999999999</v>
      </c>
      <c r="BY959" s="77">
        <v>0</v>
      </c>
      <c r="BZ959" s="77">
        <v>0</v>
      </c>
      <c r="CA959" s="77">
        <v>0</v>
      </c>
      <c r="CB959" s="77">
        <v>30.97</v>
      </c>
      <c r="CC959" s="77">
        <v>35.594999999999999</v>
      </c>
      <c r="CD959" s="77">
        <v>0</v>
      </c>
    </row>
    <row r="960" spans="1:82">
      <c r="A960" s="77" t="s">
        <v>2493</v>
      </c>
      <c r="B960" s="77">
        <v>772</v>
      </c>
      <c r="C960" s="77">
        <v>7</v>
      </c>
      <c r="D960" s="77">
        <v>46</v>
      </c>
      <c r="E960" s="77">
        <v>2010</v>
      </c>
      <c r="F960" s="77" t="s">
        <v>178</v>
      </c>
      <c r="G960" s="77" t="s">
        <v>1647</v>
      </c>
      <c r="H960" s="77" t="s">
        <v>1648</v>
      </c>
      <c r="I960" s="1018"/>
      <c r="J960" s="78">
        <v>1241.2339237444371</v>
      </c>
      <c r="K960" s="78">
        <v>138.6383630254949</v>
      </c>
      <c r="L960" s="78">
        <v>639.92423863582155</v>
      </c>
      <c r="M960" s="78">
        <v>2446.0893653853068</v>
      </c>
      <c r="N960" s="78">
        <v>1951.3595707864649</v>
      </c>
      <c r="O960" s="78">
        <v>1786.5984529363791</v>
      </c>
      <c r="P960" s="78">
        <v>1867.4422197563929</v>
      </c>
      <c r="Q960" s="78">
        <v>104.277014645121</v>
      </c>
      <c r="R960" s="78">
        <v>1011.178400840158</v>
      </c>
      <c r="S960" s="78">
        <v>179.28368013873919</v>
      </c>
      <c r="T960" s="79"/>
      <c r="U960" s="78">
        <v>181179844</v>
      </c>
      <c r="V960" s="78">
        <v>60502</v>
      </c>
      <c r="W960" s="78">
        <v>16993</v>
      </c>
      <c r="X960" s="78">
        <v>596389</v>
      </c>
      <c r="Y960" s="78">
        <v>789406</v>
      </c>
      <c r="Z960" s="78">
        <v>907366</v>
      </c>
      <c r="AA960" s="78">
        <v>366473</v>
      </c>
      <c r="AB960" s="78">
        <v>1713984</v>
      </c>
      <c r="AC960" s="78">
        <v>176580634</v>
      </c>
      <c r="AD960" s="78">
        <v>179.28368013873919</v>
      </c>
      <c r="AE960" s="79"/>
      <c r="AF960" s="78"/>
      <c r="AG960" s="78"/>
      <c r="AH960" s="78"/>
      <c r="AI960" s="78"/>
      <c r="AJ960" s="78"/>
      <c r="AK960" s="78"/>
      <c r="AL960" s="78"/>
      <c r="AM960" s="78"/>
      <c r="AN960" s="78"/>
      <c r="AO960" s="78"/>
      <c r="AP960" s="78"/>
      <c r="AQ960" s="79"/>
      <c r="AR960" s="78"/>
      <c r="AS960" s="78"/>
      <c r="AT960" s="78"/>
      <c r="AU960" s="78"/>
      <c r="AV960" s="78"/>
      <c r="AW960" s="78"/>
      <c r="AX960" s="78"/>
      <c r="AY960" s="79"/>
      <c r="AZ960" s="78"/>
      <c r="BA960" s="78"/>
      <c r="BB960" s="78"/>
      <c r="BC960" s="78"/>
      <c r="BD960" s="78"/>
      <c r="BE960" s="78"/>
      <c r="BF960" s="78"/>
      <c r="BG960" s="79"/>
      <c r="BH960" s="78">
        <v>21.608000000000001</v>
      </c>
      <c r="BI960" s="78">
        <v>11.7</v>
      </c>
      <c r="BJ960" s="78">
        <v>978.63499999999999</v>
      </c>
      <c r="BK960" s="78">
        <v>61.856999999999999</v>
      </c>
      <c r="BL960" s="78">
        <v>317.30080000000004</v>
      </c>
      <c r="BM960" s="78">
        <v>0</v>
      </c>
      <c r="BN960" s="79"/>
      <c r="BO960" s="78">
        <v>3</v>
      </c>
      <c r="BP960" s="78">
        <v>1</v>
      </c>
      <c r="BQ960" s="78">
        <v>58</v>
      </c>
      <c r="BR960" s="78">
        <v>11</v>
      </c>
      <c r="BS960" s="78">
        <v>41</v>
      </c>
      <c r="BT960" s="78">
        <v>0</v>
      </c>
      <c r="BU960"/>
      <c r="BV960" s="77">
        <v>1135.3607999999999</v>
      </c>
      <c r="BW960" s="77">
        <v>0</v>
      </c>
      <c r="BX960" s="77">
        <v>163.047</v>
      </c>
      <c r="BY960" s="77">
        <v>2.6389999999999998</v>
      </c>
      <c r="BZ960" s="77">
        <v>4.6070000000000002</v>
      </c>
      <c r="CA960" s="77">
        <v>0</v>
      </c>
      <c r="CB960" s="77">
        <v>36.03</v>
      </c>
      <c r="CC960" s="77">
        <v>49.417000000000002</v>
      </c>
      <c r="CD960" s="77">
        <v>0</v>
      </c>
    </row>
    <row r="961" spans="1:82">
      <c r="A961" s="77" t="s">
        <v>2494</v>
      </c>
      <c r="B961" s="77">
        <v>773</v>
      </c>
      <c r="C961" s="77">
        <v>8</v>
      </c>
      <c r="D961" s="77">
        <v>46</v>
      </c>
      <c r="E961" s="77">
        <v>2011</v>
      </c>
      <c r="F961" s="77" t="s">
        <v>179</v>
      </c>
      <c r="G961" s="77" t="s">
        <v>1647</v>
      </c>
      <c r="H961" s="77" t="s">
        <v>1648</v>
      </c>
      <c r="I961" s="1018"/>
      <c r="J961" s="78">
        <v>1484.0929926141021</v>
      </c>
      <c r="K961" s="78">
        <v>183.4062949691494</v>
      </c>
      <c r="L961" s="78">
        <v>861.02480598289549</v>
      </c>
      <c r="M961" s="78">
        <v>2911.551328083744</v>
      </c>
      <c r="N961" s="78">
        <v>2413.0949438775888</v>
      </c>
      <c r="O961" s="78">
        <v>1772.9765046231284</v>
      </c>
      <c r="P961" s="78">
        <v>1799.3285120153776</v>
      </c>
      <c r="Q961" s="78">
        <v>119.72771765740499</v>
      </c>
      <c r="R961" s="78">
        <v>998.04003430219461</v>
      </c>
      <c r="S961" s="78">
        <v>182.12798578235771</v>
      </c>
      <c r="T961" s="79"/>
      <c r="U961" s="78">
        <v>182566398</v>
      </c>
      <c r="V961" s="78">
        <v>60502</v>
      </c>
      <c r="W961" s="78">
        <v>16993</v>
      </c>
      <c r="X961" s="78">
        <v>596389</v>
      </c>
      <c r="Y961" s="78">
        <v>792803</v>
      </c>
      <c r="Z961" s="78">
        <v>920010</v>
      </c>
      <c r="AA961" s="78">
        <v>363614</v>
      </c>
      <c r="AB961" s="78">
        <v>1706081</v>
      </c>
      <c r="AC961" s="78">
        <v>173998052</v>
      </c>
      <c r="AD961" s="78">
        <v>182.12798578235771</v>
      </c>
      <c r="AE961" s="79"/>
      <c r="AF961" s="78"/>
      <c r="AG961" s="78"/>
      <c r="AH961" s="78"/>
      <c r="AI961" s="78"/>
      <c r="AJ961" s="78"/>
      <c r="AK961" s="78"/>
      <c r="AL961" s="78"/>
      <c r="AM961" s="78"/>
      <c r="AN961" s="78"/>
      <c r="AO961" s="78"/>
      <c r="AP961" s="78"/>
      <c r="AQ961" s="79"/>
      <c r="AR961" s="78"/>
      <c r="AS961" s="78"/>
      <c r="AT961" s="78"/>
      <c r="AU961" s="78"/>
      <c r="AV961" s="78"/>
      <c r="AW961" s="78"/>
      <c r="AX961" s="78"/>
      <c r="AY961" s="79"/>
      <c r="AZ961" s="78"/>
      <c r="BA961" s="78"/>
      <c r="BB961" s="78"/>
      <c r="BC961" s="78"/>
      <c r="BD961" s="78"/>
      <c r="BE961" s="78"/>
      <c r="BF961" s="78"/>
      <c r="BG961" s="79"/>
      <c r="BH961" s="78">
        <v>21.782</v>
      </c>
      <c r="BI961" s="78">
        <v>11.906000000000001</v>
      </c>
      <c r="BJ961" s="78">
        <v>954.62300000000005</v>
      </c>
      <c r="BK961" s="78">
        <v>131.84899999999999</v>
      </c>
      <c r="BL961" s="78">
        <v>309.63100000000003</v>
      </c>
      <c r="BM961" s="78">
        <v>0</v>
      </c>
      <c r="BN961" s="79"/>
      <c r="BO961" s="78">
        <v>4</v>
      </c>
      <c r="BP961" s="78">
        <v>1</v>
      </c>
      <c r="BQ961" s="78">
        <v>59</v>
      </c>
      <c r="BR961" s="78">
        <v>12</v>
      </c>
      <c r="BS961" s="78">
        <v>43</v>
      </c>
      <c r="BT961" s="78">
        <v>0</v>
      </c>
      <c r="BU961"/>
      <c r="BV961" s="77">
        <v>1194.5309999999999</v>
      </c>
      <c r="BW961" s="77">
        <v>0</v>
      </c>
      <c r="BX961" s="77">
        <v>161.50399999999999</v>
      </c>
      <c r="BY961" s="77">
        <v>2.4910000000000001</v>
      </c>
      <c r="BZ961" s="77">
        <v>3.4750000000000001</v>
      </c>
      <c r="CA961" s="77">
        <v>0</v>
      </c>
      <c r="CB961" s="77">
        <v>24.39</v>
      </c>
      <c r="CC961" s="77">
        <v>43.4</v>
      </c>
      <c r="CD961" s="77">
        <v>0</v>
      </c>
    </row>
    <row r="962" spans="1:82">
      <c r="A962" s="77" t="s">
        <v>2495</v>
      </c>
      <c r="B962" s="77">
        <v>774</v>
      </c>
      <c r="C962" s="77">
        <v>9</v>
      </c>
      <c r="D962" s="77">
        <v>46</v>
      </c>
      <c r="E962" s="77">
        <v>2012</v>
      </c>
      <c r="F962" s="77" t="s">
        <v>180</v>
      </c>
      <c r="G962" s="77" t="s">
        <v>1647</v>
      </c>
      <c r="H962" s="77" t="s">
        <v>1648</v>
      </c>
      <c r="I962" s="1018"/>
      <c r="J962" s="78">
        <v>1464.370891972347</v>
      </c>
      <c r="K962" s="78">
        <v>187.83309255954291</v>
      </c>
      <c r="L962" s="78">
        <v>872.56503522748517</v>
      </c>
      <c r="M962" s="78">
        <v>3256.7630976752998</v>
      </c>
      <c r="N962" s="78">
        <v>2502.9442496719098</v>
      </c>
      <c r="O962" s="78">
        <v>1784.1230135111655</v>
      </c>
      <c r="P962" s="78">
        <v>1784.3194465857223</v>
      </c>
      <c r="Q962" s="78">
        <v>129.723854271466</v>
      </c>
      <c r="R962" s="78">
        <v>1025.4042614913831</v>
      </c>
      <c r="S962" s="78">
        <v>159.90066198815489</v>
      </c>
      <c r="T962" s="79"/>
      <c r="U962" s="78">
        <v>174871521</v>
      </c>
      <c r="V962" s="78">
        <v>60502</v>
      </c>
      <c r="W962" s="78">
        <v>16993</v>
      </c>
      <c r="X962" s="78">
        <v>596389</v>
      </c>
      <c r="Y962" s="78">
        <v>797800</v>
      </c>
      <c r="Z962" s="78">
        <v>933137</v>
      </c>
      <c r="AA962" s="78">
        <v>358541</v>
      </c>
      <c r="AB962" s="78">
        <v>1701387</v>
      </c>
      <c r="AC962" s="78">
        <v>174138470</v>
      </c>
      <c r="AD962" s="78">
        <v>159.90066198815489</v>
      </c>
      <c r="AE962" s="79"/>
      <c r="AF962" s="78"/>
      <c r="AG962" s="78"/>
      <c r="AH962" s="78"/>
      <c r="AI962" s="78"/>
      <c r="AJ962" s="78"/>
      <c r="AK962" s="78"/>
      <c r="AL962" s="78"/>
      <c r="AM962" s="78"/>
      <c r="AN962" s="78"/>
      <c r="AO962" s="78"/>
      <c r="AP962" s="78"/>
      <c r="AQ962" s="79"/>
      <c r="AR962" s="78"/>
      <c r="AS962" s="78"/>
      <c r="AT962" s="78"/>
      <c r="AU962" s="78"/>
      <c r="AV962" s="78"/>
      <c r="AW962" s="78"/>
      <c r="AX962" s="78"/>
      <c r="AY962" s="79"/>
      <c r="AZ962" s="78"/>
      <c r="BA962" s="78"/>
      <c r="BB962" s="78"/>
      <c r="BC962" s="78"/>
      <c r="BD962" s="78"/>
      <c r="BE962" s="78"/>
      <c r="BF962" s="78"/>
      <c r="BG962" s="79"/>
      <c r="BH962" s="78">
        <v>21.736000000000001</v>
      </c>
      <c r="BI962" s="78">
        <v>15.087999999999999</v>
      </c>
      <c r="BJ962" s="78">
        <v>1113.365</v>
      </c>
      <c r="BK962" s="78">
        <v>210.864</v>
      </c>
      <c r="BL962" s="78">
        <v>339.00599999999997</v>
      </c>
      <c r="BM962" s="78">
        <v>0</v>
      </c>
      <c r="BN962" s="79"/>
      <c r="BO962" s="78">
        <v>4</v>
      </c>
      <c r="BP962" s="78">
        <v>1</v>
      </c>
      <c r="BQ962" s="78">
        <v>62</v>
      </c>
      <c r="BR962" s="78">
        <v>12</v>
      </c>
      <c r="BS962" s="78">
        <v>42</v>
      </c>
      <c r="BT962" s="78">
        <v>0</v>
      </c>
      <c r="BU962"/>
      <c r="BV962" s="77">
        <v>1508.944</v>
      </c>
      <c r="BW962" s="77">
        <v>0</v>
      </c>
      <c r="BX962" s="77">
        <v>149.46</v>
      </c>
      <c r="BY962" s="77">
        <v>0</v>
      </c>
      <c r="BZ962" s="77">
        <v>0.115</v>
      </c>
      <c r="CA962" s="77">
        <v>0</v>
      </c>
      <c r="CB962" s="77">
        <v>17.835999999999999</v>
      </c>
      <c r="CC962" s="77">
        <v>23.704000000000001</v>
      </c>
      <c r="CD962" s="77">
        <v>0</v>
      </c>
    </row>
    <row r="963" spans="1:82">
      <c r="A963" s="77" t="s">
        <v>2496</v>
      </c>
      <c r="B963" s="77">
        <v>775</v>
      </c>
      <c r="C963" s="77">
        <v>10</v>
      </c>
      <c r="D963" s="77">
        <v>46</v>
      </c>
      <c r="E963" s="77">
        <v>2013</v>
      </c>
      <c r="F963" s="77" t="s">
        <v>181</v>
      </c>
      <c r="G963" s="77" t="s">
        <v>1647</v>
      </c>
      <c r="H963" s="77" t="s">
        <v>1648</v>
      </c>
      <c r="I963" s="1018"/>
      <c r="J963" s="78">
        <v>1679.237344494486</v>
      </c>
      <c r="K963" s="78">
        <v>165.39760282793489</v>
      </c>
      <c r="L963" s="78">
        <v>798.64420818009739</v>
      </c>
      <c r="M963" s="78">
        <v>3262.046520693063</v>
      </c>
      <c r="N963" s="78">
        <v>2703.0178430059391</v>
      </c>
      <c r="O963" s="78">
        <v>1730.8741311048275</v>
      </c>
      <c r="P963" s="78">
        <v>1767.6494859634911</v>
      </c>
      <c r="Q963" s="78">
        <v>131.719216965192</v>
      </c>
      <c r="R963" s="78">
        <v>1072.2944467587131</v>
      </c>
      <c r="S963" s="78">
        <v>160.36147089384841</v>
      </c>
      <c r="T963" s="79"/>
      <c r="U963" s="78">
        <v>180209262</v>
      </c>
      <c r="V963" s="78">
        <v>60502</v>
      </c>
      <c r="W963" s="78">
        <v>16993</v>
      </c>
      <c r="X963" s="78">
        <v>596389</v>
      </c>
      <c r="Y963" s="78">
        <v>802845</v>
      </c>
      <c r="Z963" s="78">
        <v>945706</v>
      </c>
      <c r="AA963" s="78">
        <v>353858</v>
      </c>
      <c r="AB963" s="78">
        <v>1702791</v>
      </c>
      <c r="AC963" s="78">
        <v>177756191</v>
      </c>
      <c r="AD963" s="78">
        <v>160.36147089384841</v>
      </c>
      <c r="AE963" s="79"/>
      <c r="AF963" s="78"/>
      <c r="AG963" s="78"/>
      <c r="AH963" s="78"/>
      <c r="AI963" s="78"/>
      <c r="AJ963" s="78"/>
      <c r="AK963" s="78"/>
      <c r="AL963" s="78"/>
      <c r="AM963" s="78"/>
      <c r="AN963" s="78"/>
      <c r="AO963" s="78"/>
      <c r="AP963" s="78"/>
      <c r="AQ963" s="79"/>
      <c r="AR963" s="78"/>
      <c r="AS963" s="78"/>
      <c r="AT963" s="78"/>
      <c r="AU963" s="78"/>
      <c r="AV963" s="78"/>
      <c r="AW963" s="78"/>
      <c r="AX963" s="78"/>
      <c r="AY963" s="79"/>
      <c r="AZ963" s="78"/>
      <c r="BA963" s="78"/>
      <c r="BB963" s="78"/>
      <c r="BC963" s="78"/>
      <c r="BD963" s="78"/>
      <c r="BE963" s="78"/>
      <c r="BF963" s="78"/>
      <c r="BG963" s="79"/>
      <c r="BH963" s="78">
        <v>22.186</v>
      </c>
      <c r="BI963" s="78">
        <v>17.725999999999999</v>
      </c>
      <c r="BJ963" s="78">
        <v>1184.0340000000001</v>
      </c>
      <c r="BK963" s="78">
        <v>197.00299999999999</v>
      </c>
      <c r="BL963" s="78">
        <v>382.08400000000006</v>
      </c>
      <c r="BM963" s="78">
        <v>0</v>
      </c>
      <c r="BN963" s="79"/>
      <c r="BO963" s="78">
        <v>4</v>
      </c>
      <c r="BP963" s="78">
        <v>1</v>
      </c>
      <c r="BQ963" s="78">
        <v>62</v>
      </c>
      <c r="BR963" s="78">
        <v>12</v>
      </c>
      <c r="BS963" s="78">
        <v>42</v>
      </c>
      <c r="BT963" s="78">
        <v>0</v>
      </c>
      <c r="BU963"/>
      <c r="BV963" s="77">
        <v>1604.3140000000001</v>
      </c>
      <c r="BW963" s="77">
        <v>0</v>
      </c>
      <c r="BX963" s="77">
        <v>152.72800000000001</v>
      </c>
      <c r="BY963" s="77">
        <v>0</v>
      </c>
      <c r="BZ963" s="77">
        <v>0</v>
      </c>
      <c r="CA963" s="77">
        <v>0</v>
      </c>
      <c r="CB963" s="77">
        <v>16.844999999999999</v>
      </c>
      <c r="CC963" s="77">
        <v>29.146000000000001</v>
      </c>
      <c r="CD963" s="77">
        <v>0</v>
      </c>
    </row>
    <row r="964" spans="1:82">
      <c r="A964" s="77" t="s">
        <v>2497</v>
      </c>
      <c r="B964" s="77">
        <v>776</v>
      </c>
      <c r="C964" s="77">
        <v>11</v>
      </c>
      <c r="D964" s="77">
        <v>46</v>
      </c>
      <c r="E964" s="77">
        <v>2014</v>
      </c>
      <c r="F964" s="77" t="s">
        <v>182</v>
      </c>
      <c r="G964" s="77" t="s">
        <v>1647</v>
      </c>
      <c r="H964" s="77" t="s">
        <v>1648</v>
      </c>
      <c r="I964" s="1018"/>
      <c r="J964" s="78">
        <v>1533.2563244028061</v>
      </c>
      <c r="K964" s="78">
        <v>165.23616663511319</v>
      </c>
      <c r="L964" s="78">
        <v>694.86563033246728</v>
      </c>
      <c r="M964" s="78">
        <v>3018.9563066471978</v>
      </c>
      <c r="N964" s="78">
        <v>2595.111901533166</v>
      </c>
      <c r="O964" s="78">
        <v>1661.00084007637</v>
      </c>
      <c r="P964" s="78">
        <v>1752.7953344874961</v>
      </c>
      <c r="Q964" s="78">
        <v>125.533336363963</v>
      </c>
      <c r="R964" s="78">
        <v>1093.0928849629149</v>
      </c>
      <c r="S964" s="78">
        <v>155.51362735429629</v>
      </c>
      <c r="T964" s="79"/>
      <c r="U964" s="78">
        <v>191042935</v>
      </c>
      <c r="V964" s="78">
        <v>52771</v>
      </c>
      <c r="W964" s="78">
        <v>14874</v>
      </c>
      <c r="X964" s="78">
        <v>594637</v>
      </c>
      <c r="Y964" s="78">
        <v>804220</v>
      </c>
      <c r="Z964" s="78">
        <v>955830</v>
      </c>
      <c r="AA964" s="78">
        <v>349070</v>
      </c>
      <c r="AB964" s="78">
        <v>1691427</v>
      </c>
      <c r="AC964" s="78">
        <v>181773759</v>
      </c>
      <c r="AD964" s="78">
        <v>155.51362735429629</v>
      </c>
      <c r="AE964" s="79"/>
      <c r="AF964" s="78"/>
      <c r="AG964" s="78"/>
      <c r="AH964" s="78"/>
      <c r="AI964" s="78"/>
      <c r="AJ964" s="78"/>
      <c r="AK964" s="78"/>
      <c r="AL964" s="78"/>
      <c r="AM964" s="78"/>
      <c r="AN964" s="78"/>
      <c r="AO964" s="78"/>
      <c r="AP964" s="78"/>
      <c r="AQ964" s="79"/>
      <c r="AR964" s="78">
        <v>39080</v>
      </c>
      <c r="AS964" s="78">
        <v>8836</v>
      </c>
      <c r="AT964" s="78">
        <v>26</v>
      </c>
      <c r="AU964" s="78">
        <v>7</v>
      </c>
      <c r="AV964" s="78">
        <v>1</v>
      </c>
      <c r="AW964" s="78">
        <v>3</v>
      </c>
      <c r="AX964" s="78"/>
      <c r="AY964" s="79"/>
      <c r="AZ964" s="78">
        <v>173516.514</v>
      </c>
      <c r="BA964" s="78">
        <v>681692.8</v>
      </c>
      <c r="BB964" s="78">
        <v>253061.5</v>
      </c>
      <c r="BC964" s="78">
        <v>4089.9</v>
      </c>
      <c r="BD964" s="78">
        <v>1800</v>
      </c>
      <c r="BE964" s="78">
        <v>8530.7999999999993</v>
      </c>
      <c r="BF964" s="78"/>
      <c r="BG964" s="79"/>
      <c r="BH964" s="78">
        <v>23.936999999999998</v>
      </c>
      <c r="BI964" s="78">
        <v>17.829999999999998</v>
      </c>
      <c r="BJ964" s="78">
        <v>1150.6559999999999</v>
      </c>
      <c r="BK964" s="78">
        <v>179.51</v>
      </c>
      <c r="BL964" s="78">
        <v>354.28900000000004</v>
      </c>
      <c r="BM964" s="78">
        <v>0</v>
      </c>
      <c r="BN964" s="79"/>
      <c r="BO964" s="78">
        <v>4</v>
      </c>
      <c r="BP964" s="78">
        <v>1</v>
      </c>
      <c r="BQ964" s="78">
        <v>61</v>
      </c>
      <c r="BR964" s="78">
        <v>11</v>
      </c>
      <c r="BS964" s="78">
        <v>39</v>
      </c>
      <c r="BT964" s="78">
        <v>0</v>
      </c>
      <c r="BU964"/>
      <c r="BV964" s="77">
        <v>1531.242</v>
      </c>
      <c r="BW964" s="77">
        <v>0</v>
      </c>
      <c r="BX964" s="77">
        <v>154.37799999999999</v>
      </c>
      <c r="BY964" s="77">
        <v>0</v>
      </c>
      <c r="BZ964" s="77">
        <v>0</v>
      </c>
      <c r="CA964" s="77">
        <v>0</v>
      </c>
      <c r="CB964" s="77">
        <v>14.984999999999999</v>
      </c>
      <c r="CC964" s="77">
        <v>25.617000000000001</v>
      </c>
      <c r="CD964" s="77">
        <v>0</v>
      </c>
    </row>
    <row r="965" spans="1:82">
      <c r="A965" s="77" t="s">
        <v>2498</v>
      </c>
      <c r="B965" s="77">
        <v>777</v>
      </c>
      <c r="C965" s="77">
        <v>12</v>
      </c>
      <c r="D965" s="77">
        <v>46</v>
      </c>
      <c r="E965" s="77">
        <v>2015</v>
      </c>
      <c r="F965" s="77" t="s">
        <v>183</v>
      </c>
      <c r="G965" s="77" t="s">
        <v>1647</v>
      </c>
      <c r="H965" s="77" t="s">
        <v>1648</v>
      </c>
      <c r="I965" s="1018"/>
      <c r="J965" s="78">
        <v>1432.407575110569</v>
      </c>
      <c r="K965" s="78">
        <v>138.16351584202661</v>
      </c>
      <c r="L965" s="78">
        <v>746.17746877098898</v>
      </c>
      <c r="M965" s="78">
        <v>3021.7553510647222</v>
      </c>
      <c r="N965" s="78">
        <v>2267.559091983218</v>
      </c>
      <c r="O965" s="78">
        <v>1655.1611282499255</v>
      </c>
      <c r="P965" s="78">
        <v>1733.616633169863</v>
      </c>
      <c r="Q965" s="78">
        <v>122.022646108827</v>
      </c>
      <c r="R965" s="78">
        <v>1039.1859388467258</v>
      </c>
      <c r="S965" s="78">
        <v>155.10054662006181</v>
      </c>
      <c r="T965" s="79"/>
      <c r="U965" s="78">
        <v>205097155</v>
      </c>
      <c r="V965" s="78">
        <v>52771</v>
      </c>
      <c r="W965" s="78">
        <v>14874</v>
      </c>
      <c r="X965" s="78">
        <v>594637</v>
      </c>
      <c r="Y965" s="78">
        <v>805329</v>
      </c>
      <c r="Z965" s="78">
        <v>961636</v>
      </c>
      <c r="AA965" s="78">
        <v>344978</v>
      </c>
      <c r="AB965" s="78">
        <v>1679502</v>
      </c>
      <c r="AC965" s="78">
        <v>177631880</v>
      </c>
      <c r="AD965" s="78">
        <v>155.10054662006169</v>
      </c>
      <c r="AE965" s="79"/>
      <c r="AF965" s="78">
        <v>1938688118.8096931</v>
      </c>
      <c r="AG965" s="78">
        <v>118593034.8143167</v>
      </c>
      <c r="AH965" s="78">
        <v>124789496.3842161</v>
      </c>
      <c r="AI965" s="78">
        <v>3652558521.5031428</v>
      </c>
      <c r="AJ965" s="78">
        <v>3641853930.7616129</v>
      </c>
      <c r="AK965" s="78"/>
      <c r="AL965" s="78"/>
      <c r="AM965" s="78">
        <v>230168703.8540867</v>
      </c>
      <c r="AN965" s="78"/>
      <c r="AO965" s="78"/>
      <c r="AP965" s="78">
        <v>9706651806.1270676</v>
      </c>
      <c r="AQ965" s="79"/>
      <c r="AR965" s="78">
        <v>42012</v>
      </c>
      <c r="AS965" s="78">
        <v>11216</v>
      </c>
      <c r="AT965" s="78">
        <v>27</v>
      </c>
      <c r="AU965" s="78">
        <v>10</v>
      </c>
      <c r="AV965" s="78">
        <v>1</v>
      </c>
      <c r="AW965" s="78">
        <v>7</v>
      </c>
      <c r="AX965" s="78"/>
      <c r="AY965" s="79"/>
      <c r="AZ965" s="78">
        <v>191202.9059999999</v>
      </c>
      <c r="BA965" s="78">
        <v>939067.99999999977</v>
      </c>
      <c r="BB965" s="78">
        <v>259961.5</v>
      </c>
      <c r="BC965" s="78">
        <v>6868.6</v>
      </c>
      <c r="BD965" s="78">
        <v>1410</v>
      </c>
      <c r="BE965" s="78">
        <v>42564.800000000003</v>
      </c>
      <c r="BF965" s="78"/>
      <c r="BG965" s="79"/>
      <c r="BH965" s="78">
        <v>25.204000000000001</v>
      </c>
      <c r="BI965" s="78">
        <v>17.209</v>
      </c>
      <c r="BJ965" s="78">
        <v>1137.972</v>
      </c>
      <c r="BK965" s="78">
        <v>111.377</v>
      </c>
      <c r="BL965" s="78">
        <v>332.37200000000001</v>
      </c>
      <c r="BM965" s="78">
        <v>0</v>
      </c>
      <c r="BN965" s="79"/>
      <c r="BO965" s="78">
        <v>5</v>
      </c>
      <c r="BP965" s="78">
        <v>1</v>
      </c>
      <c r="BQ965" s="78">
        <v>62</v>
      </c>
      <c r="BR965" s="78">
        <v>11</v>
      </c>
      <c r="BS965" s="78">
        <v>39</v>
      </c>
      <c r="BT965" s="78">
        <v>0</v>
      </c>
      <c r="BU965"/>
      <c r="BV965" s="77">
        <v>1406.779</v>
      </c>
      <c r="BW965" s="77">
        <v>0</v>
      </c>
      <c r="BX965" s="77">
        <v>149.25399999999999</v>
      </c>
      <c r="BY965" s="77">
        <v>0</v>
      </c>
      <c r="BZ965" s="77">
        <v>0</v>
      </c>
      <c r="CA965" s="77">
        <v>0</v>
      </c>
      <c r="CB965" s="77">
        <v>28.728999999999999</v>
      </c>
      <c r="CC965" s="77">
        <v>39.372</v>
      </c>
      <c r="CD965" s="77">
        <v>0</v>
      </c>
    </row>
    <row r="966" spans="1:82">
      <c r="A966" s="77" t="s">
        <v>2499</v>
      </c>
      <c r="B966" s="77">
        <v>778</v>
      </c>
      <c r="C966" s="77">
        <v>13</v>
      </c>
      <c r="D966" s="77">
        <v>46</v>
      </c>
      <c r="E966" s="77">
        <v>2016</v>
      </c>
      <c r="F966" s="77" t="s">
        <v>156</v>
      </c>
      <c r="G966" s="77" t="s">
        <v>1647</v>
      </c>
      <c r="H966" s="77" t="s">
        <v>1648</v>
      </c>
      <c r="I966" s="1018"/>
      <c r="J966" s="78">
        <v>1275.7237652731847</v>
      </c>
      <c r="K966" s="78">
        <v>133.65624944604562</v>
      </c>
      <c r="L966" s="78">
        <v>658.75188460907941</v>
      </c>
      <c r="M966" s="78">
        <v>2348.3691838297541</v>
      </c>
      <c r="N966" s="78">
        <v>2089.2478827702607</v>
      </c>
      <c r="O966" s="78">
        <v>1647.3854245460971</v>
      </c>
      <c r="P966" s="78">
        <v>1706.2713926376402</v>
      </c>
      <c r="Q966" s="78">
        <v>117.81443435206208</v>
      </c>
      <c r="R966" s="78">
        <v>1064.2753970056347</v>
      </c>
      <c r="S966" s="78">
        <v>151.2058204496158</v>
      </c>
      <c r="T966" s="79"/>
      <c r="U966" s="78">
        <v>195756003</v>
      </c>
      <c r="V966" s="78">
        <v>52771</v>
      </c>
      <c r="W966" s="78">
        <v>14874</v>
      </c>
      <c r="X966" s="78">
        <v>594637</v>
      </c>
      <c r="Y966" s="78">
        <v>807169</v>
      </c>
      <c r="Z966" s="78">
        <v>968884</v>
      </c>
      <c r="AA966" s="78">
        <v>351177</v>
      </c>
      <c r="AB966" s="78">
        <v>1668003</v>
      </c>
      <c r="AC966" s="78">
        <v>181767761.634927</v>
      </c>
      <c r="AD966" s="78">
        <v>151.2058204496158</v>
      </c>
      <c r="AE966" s="79"/>
      <c r="AF966" s="78">
        <v>1780080299.933846</v>
      </c>
      <c r="AG966" s="78">
        <v>114284702.0212108</v>
      </c>
      <c r="AH966" s="78">
        <v>105164566.43715329</v>
      </c>
      <c r="AI966" s="78">
        <v>3676269914.1850328</v>
      </c>
      <c r="AJ966" s="78">
        <v>3443941373.2269249</v>
      </c>
      <c r="AK966" s="78"/>
      <c r="AL966" s="78"/>
      <c r="AM966" s="78">
        <v>228770408.3278389</v>
      </c>
      <c r="AN966" s="78"/>
      <c r="AO966" s="78"/>
      <c r="AP966" s="78">
        <v>9348511264.1320076</v>
      </c>
      <c r="AQ966" s="79"/>
      <c r="AR966" s="78">
        <v>44771</v>
      </c>
      <c r="AS966" s="78">
        <v>13209</v>
      </c>
      <c r="AT966" s="78">
        <v>32</v>
      </c>
      <c r="AU966" s="78">
        <v>12</v>
      </c>
      <c r="AV966" s="78">
        <v>1</v>
      </c>
      <c r="AW966" s="78">
        <v>7</v>
      </c>
      <c r="AX966" s="78"/>
      <c r="AY966" s="79"/>
      <c r="AZ966" s="78">
        <v>207389.75599999999</v>
      </c>
      <c r="BA966" s="78">
        <v>1141235.3</v>
      </c>
      <c r="BB966" s="78">
        <v>260056.7</v>
      </c>
      <c r="BC966" s="78">
        <v>9848.6</v>
      </c>
      <c r="BD966" s="78">
        <v>1410</v>
      </c>
      <c r="BE966" s="78">
        <v>42564.800000000003</v>
      </c>
      <c r="BF966" s="78"/>
      <c r="BG966" s="79"/>
      <c r="BH966" s="78">
        <v>21.599</v>
      </c>
      <c r="BI966" s="78">
        <v>15.863</v>
      </c>
      <c r="BJ966" s="78">
        <v>1137.665</v>
      </c>
      <c r="BK966" s="78">
        <v>54.863999999999997</v>
      </c>
      <c r="BL966" s="78">
        <v>329.05900000000003</v>
      </c>
      <c r="BM966" s="78">
        <v>0</v>
      </c>
      <c r="BN966" s="79"/>
      <c r="BO966" s="78">
        <v>5</v>
      </c>
      <c r="BP966" s="78">
        <v>1</v>
      </c>
      <c r="BQ966" s="78">
        <v>63</v>
      </c>
      <c r="BR966" s="78">
        <v>11</v>
      </c>
      <c r="BS966" s="78">
        <v>43</v>
      </c>
      <c r="BT966" s="78">
        <v>0</v>
      </c>
      <c r="BU966"/>
      <c r="BV966" s="77">
        <v>1344.2080000000001</v>
      </c>
      <c r="BW966" s="77">
        <v>0</v>
      </c>
      <c r="BX966" s="77">
        <v>144.001</v>
      </c>
      <c r="BY966" s="77">
        <v>0</v>
      </c>
      <c r="BZ966" s="77">
        <v>0</v>
      </c>
      <c r="CA966" s="77">
        <v>3.2149999999999999</v>
      </c>
      <c r="CB966" s="77">
        <v>42.709000000000003</v>
      </c>
      <c r="CC966" s="77">
        <v>24.917000000000002</v>
      </c>
      <c r="CD966" s="77">
        <v>0</v>
      </c>
    </row>
    <row r="967" spans="1:82">
      <c r="A967" s="77" t="s">
        <v>2500</v>
      </c>
      <c r="B967" s="77">
        <v>779</v>
      </c>
      <c r="C967" s="77">
        <v>14</v>
      </c>
      <c r="D967" s="77">
        <v>46</v>
      </c>
      <c r="E967" s="77">
        <v>2017</v>
      </c>
      <c r="F967" s="77" t="s">
        <v>157</v>
      </c>
      <c r="G967" s="77" t="s">
        <v>1647</v>
      </c>
      <c r="H967" s="77" t="s">
        <v>1648</v>
      </c>
      <c r="I967" s="1018"/>
      <c r="J967" s="78">
        <v>1168.4579572292037</v>
      </c>
      <c r="K967" s="78">
        <v>138.66841507370467</v>
      </c>
      <c r="L967" s="78">
        <v>601.07681719328832</v>
      </c>
      <c r="M967" s="78">
        <v>2127.0133453886133</v>
      </c>
      <c r="N967" s="78">
        <v>2156.0290830109311</v>
      </c>
      <c r="O967" s="78">
        <v>1634.4513890805304</v>
      </c>
      <c r="P967" s="78">
        <v>1684.2281477429362</v>
      </c>
      <c r="Q967" s="78">
        <v>113.10169271642</v>
      </c>
      <c r="R967" s="78">
        <v>1044.2177108387332</v>
      </c>
      <c r="S967" s="78">
        <v>164.73140438065266</v>
      </c>
      <c r="T967" s="79"/>
      <c r="U967" s="78">
        <v>206737995</v>
      </c>
      <c r="V967" s="78">
        <v>52771</v>
      </c>
      <c r="W967" s="78">
        <v>14874</v>
      </c>
      <c r="X967" s="78">
        <v>594637</v>
      </c>
      <c r="Y967" s="78">
        <v>807682</v>
      </c>
      <c r="Z967" s="78">
        <v>977223</v>
      </c>
      <c r="AA967" s="78">
        <v>348850</v>
      </c>
      <c r="AB967" s="78">
        <v>1655888</v>
      </c>
      <c r="AC967" s="78">
        <v>181880785</v>
      </c>
      <c r="AD967" s="78">
        <v>164.73140438065269</v>
      </c>
      <c r="AE967" s="79"/>
      <c r="AF967" s="78">
        <v>1748888401.882551</v>
      </c>
      <c r="AG967" s="78">
        <v>118842246.0865106</v>
      </c>
      <c r="AH967" s="78">
        <v>123685957.51305281</v>
      </c>
      <c r="AI967" s="78">
        <v>3513286300.737041</v>
      </c>
      <c r="AJ967" s="78">
        <v>3962812795.7897801</v>
      </c>
      <c r="AK967" s="78"/>
      <c r="AL967" s="78"/>
      <c r="AM967" s="78">
        <v>227464171.79170689</v>
      </c>
      <c r="AN967" s="78"/>
      <c r="AO967" s="78"/>
      <c r="AP967" s="78">
        <v>9694979873.800642</v>
      </c>
      <c r="AQ967" s="79"/>
      <c r="AR967" s="78">
        <v>47285</v>
      </c>
      <c r="AS967" s="78">
        <v>14506</v>
      </c>
      <c r="AT967" s="78">
        <v>41</v>
      </c>
      <c r="AU967" s="78">
        <v>16</v>
      </c>
      <c r="AV967" s="78">
        <v>2</v>
      </c>
      <c r="AW967" s="78">
        <v>7</v>
      </c>
      <c r="AX967" s="78"/>
      <c r="AY967" s="79"/>
      <c r="AZ967" s="78">
        <v>221784.666</v>
      </c>
      <c r="BA967" s="78">
        <v>1356313.6000000001</v>
      </c>
      <c r="BB967" s="78">
        <v>260221.1</v>
      </c>
      <c r="BC967" s="78">
        <v>11425.1</v>
      </c>
      <c r="BD967" s="78">
        <v>5410</v>
      </c>
      <c r="BE967" s="78">
        <v>42564.800000000003</v>
      </c>
      <c r="BF967" s="78"/>
      <c r="BG967" s="79"/>
      <c r="BH967" s="78">
        <v>22.421889999999998</v>
      </c>
      <c r="BI967" s="78">
        <v>13.923999999999999</v>
      </c>
      <c r="BJ967" s="78">
        <v>1033.11446</v>
      </c>
      <c r="BK967" s="78">
        <v>58.661999999999999</v>
      </c>
      <c r="BL967" s="78">
        <v>303.74099999999999</v>
      </c>
      <c r="BM967" s="78">
        <v>0</v>
      </c>
      <c r="BN967" s="79"/>
      <c r="BO967" s="78">
        <v>5</v>
      </c>
      <c r="BP967" s="78">
        <v>1</v>
      </c>
      <c r="BQ967" s="78">
        <v>59</v>
      </c>
      <c r="BR967" s="78">
        <v>11</v>
      </c>
      <c r="BS967" s="78">
        <v>40</v>
      </c>
      <c r="BT967" s="78">
        <v>0</v>
      </c>
      <c r="BU967"/>
      <c r="BV967" s="77">
        <v>1236.8710000000001</v>
      </c>
      <c r="BW967" s="77">
        <v>0</v>
      </c>
      <c r="BX967" s="77">
        <v>134.66800000000001</v>
      </c>
      <c r="BY967" s="77">
        <v>7.7512999999999996</v>
      </c>
      <c r="BZ967" s="77">
        <v>4.4560500000000003</v>
      </c>
      <c r="CA967" s="77">
        <v>0</v>
      </c>
      <c r="CB967" s="77">
        <v>23.838999999999999</v>
      </c>
      <c r="CC967" s="77">
        <v>24.277999999999999</v>
      </c>
      <c r="CD967" s="77">
        <v>0</v>
      </c>
    </row>
    <row r="968" spans="1:82">
      <c r="A968" s="77" t="s">
        <v>2501</v>
      </c>
      <c r="B968" s="77">
        <v>780</v>
      </c>
      <c r="C968" s="77">
        <v>15</v>
      </c>
      <c r="D968" s="77">
        <v>46</v>
      </c>
      <c r="E968" s="77">
        <v>2018</v>
      </c>
      <c r="F968" s="77" t="s">
        <v>184</v>
      </c>
      <c r="G968" s="77" t="s">
        <v>1647</v>
      </c>
      <c r="H968" s="77" t="s">
        <v>1648</v>
      </c>
      <c r="I968" s="1018"/>
      <c r="J968" s="78">
        <v>1004.306614559831</v>
      </c>
      <c r="K968" s="78">
        <v>120.41726148253512</v>
      </c>
      <c r="L968" s="78">
        <v>534.438251759016</v>
      </c>
      <c r="M968" s="78">
        <v>1901.4481413033627</v>
      </c>
      <c r="N968" s="78">
        <v>1524.8831239494382</v>
      </c>
      <c r="O968" s="78">
        <v>1610.0340408923096</v>
      </c>
      <c r="P968" s="78">
        <v>1659.0073241342329</v>
      </c>
      <c r="Q968" s="78">
        <v>104.162406667854</v>
      </c>
      <c r="R968" s="78">
        <v>988.742857502888</v>
      </c>
      <c r="S968" s="78">
        <v>148.58708849478637</v>
      </c>
      <c r="T968" s="79"/>
      <c r="U968" s="78">
        <v>206961574</v>
      </c>
      <c r="V968" s="78">
        <v>52771</v>
      </c>
      <c r="W968" s="78">
        <v>14874</v>
      </c>
      <c r="X968" s="78">
        <v>594637</v>
      </c>
      <c r="Y968" s="78">
        <v>808564</v>
      </c>
      <c r="Z968" s="78">
        <v>981056</v>
      </c>
      <c r="AA968" s="78">
        <v>347081</v>
      </c>
      <c r="AB968" s="78">
        <v>1643437</v>
      </c>
      <c r="AC968" s="78">
        <v>171543284</v>
      </c>
      <c r="AD968" s="78">
        <v>148.5870884947864</v>
      </c>
      <c r="AE968" s="79"/>
      <c r="AF968" s="78">
        <v>1784766901.6604259</v>
      </c>
      <c r="AG968" s="78">
        <v>108949830.9464661</v>
      </c>
      <c r="AH968" s="78">
        <v>109776575.19135471</v>
      </c>
      <c r="AI968" s="78">
        <v>3362562803.87497</v>
      </c>
      <c r="AJ968" s="78">
        <v>3643847577.6359358</v>
      </c>
      <c r="AK968" s="78"/>
      <c r="AL968" s="78"/>
      <c r="AM968" s="78">
        <v>226220928.43461999</v>
      </c>
      <c r="AN968" s="78"/>
      <c r="AO968" s="78"/>
      <c r="AP968" s="78">
        <v>9236124617.7437725</v>
      </c>
      <c r="AQ968" s="79"/>
      <c r="AR968" s="78">
        <v>49837</v>
      </c>
      <c r="AS968" s="78">
        <v>15795</v>
      </c>
      <c r="AT968" s="78">
        <v>59</v>
      </c>
      <c r="AU968" s="78">
        <v>20</v>
      </c>
      <c r="AV968" s="78">
        <v>3</v>
      </c>
      <c r="AW968" s="78">
        <v>8</v>
      </c>
      <c r="AX968" s="78"/>
      <c r="AY968" s="79"/>
      <c r="AZ968" s="78">
        <v>236018.85899999953</v>
      </c>
      <c r="BA968" s="78">
        <v>1464653.8</v>
      </c>
      <c r="BB968" s="78">
        <v>260573</v>
      </c>
      <c r="BC968" s="78">
        <v>11914</v>
      </c>
      <c r="BD968" s="78">
        <v>6010</v>
      </c>
      <c r="BE968" s="78">
        <v>91704.8</v>
      </c>
      <c r="BF968" s="78"/>
      <c r="BG968" s="79"/>
      <c r="BH968" s="78">
        <v>32.224109999999996</v>
      </c>
      <c r="BI968" s="78">
        <v>13.295</v>
      </c>
      <c r="BJ968" s="78">
        <v>994.38256000000001</v>
      </c>
      <c r="BK968" s="78">
        <v>39.097000000000001</v>
      </c>
      <c r="BL968" s="78">
        <v>273.86399999999998</v>
      </c>
      <c r="BM968" s="78">
        <v>0</v>
      </c>
      <c r="BN968" s="79"/>
      <c r="BO968" s="78">
        <v>5</v>
      </c>
      <c r="BP968" s="78">
        <v>1</v>
      </c>
      <c r="BQ968" s="78">
        <v>58</v>
      </c>
      <c r="BR968" s="78">
        <v>11</v>
      </c>
      <c r="BS968" s="78">
        <v>37</v>
      </c>
      <c r="BT968" s="78">
        <v>0</v>
      </c>
      <c r="BU968"/>
      <c r="BV968" s="77">
        <v>1172.27</v>
      </c>
      <c r="BW968" s="77">
        <v>0</v>
      </c>
      <c r="BX968" s="77">
        <v>132.49799999999999</v>
      </c>
      <c r="BY968" s="77">
        <v>17.089490000000001</v>
      </c>
      <c r="BZ968" s="77">
        <v>4.22018</v>
      </c>
      <c r="CA968" s="77">
        <v>0</v>
      </c>
      <c r="CB968" s="77">
        <v>17.587</v>
      </c>
      <c r="CC968" s="77">
        <v>9.1980000000000004</v>
      </c>
      <c r="CD968" s="77">
        <v>0</v>
      </c>
    </row>
    <row r="969" spans="1:82">
      <c r="A969" s="77" t="s">
        <v>2502</v>
      </c>
      <c r="B969" s="77">
        <v>781</v>
      </c>
      <c r="C969" s="77">
        <v>16</v>
      </c>
      <c r="D969" s="77">
        <v>46</v>
      </c>
      <c r="E969" s="77">
        <v>2019</v>
      </c>
      <c r="F969" s="77" t="s">
        <v>159</v>
      </c>
      <c r="G969" s="77" t="s">
        <v>1647</v>
      </c>
      <c r="H969" s="77" t="s">
        <v>1648</v>
      </c>
      <c r="I969" s="1018"/>
      <c r="J969" s="78">
        <v>1029.7881531822941</v>
      </c>
      <c r="K969" s="78">
        <v>115.06641868867449</v>
      </c>
      <c r="L969" s="78">
        <v>545.87032939341464</v>
      </c>
      <c r="M969" s="78">
        <v>2053.1113252014679</v>
      </c>
      <c r="N969" s="78">
        <v>1680.6116883151115</v>
      </c>
      <c r="O969" s="78">
        <v>1570.606624126988</v>
      </c>
      <c r="P969" s="78">
        <v>1615.1675299368285</v>
      </c>
      <c r="Q969" s="78">
        <v>100.59666754873101</v>
      </c>
      <c r="R969" s="78">
        <v>976.93914503502799</v>
      </c>
      <c r="S969" s="78">
        <v>141.40523343923519</v>
      </c>
      <c r="T969" s="79"/>
      <c r="U969" s="78">
        <v>199375107</v>
      </c>
      <c r="V969" s="78">
        <v>52771</v>
      </c>
      <c r="W969" s="78">
        <v>14874</v>
      </c>
      <c r="X969" s="78">
        <v>594637</v>
      </c>
      <c r="Y969" s="78">
        <v>809530</v>
      </c>
      <c r="Z969" s="78">
        <v>983305</v>
      </c>
      <c r="AA969" s="78">
        <v>335380</v>
      </c>
      <c r="AB969" s="78">
        <v>1630146</v>
      </c>
      <c r="AC969" s="78">
        <v>172271515</v>
      </c>
      <c r="AD969" s="78">
        <v>141.40523343923519</v>
      </c>
      <c r="AE969" s="79"/>
      <c r="AF969" s="78">
        <v>1786509994.815814</v>
      </c>
      <c r="AG969" s="78">
        <v>106231141.659366</v>
      </c>
      <c r="AH969" s="78">
        <v>126977848.86252891</v>
      </c>
      <c r="AI969" s="78">
        <v>3397199762.4521618</v>
      </c>
      <c r="AJ969" s="78">
        <v>3865507190.4544878</v>
      </c>
      <c r="AK969" s="78">
        <v>0</v>
      </c>
      <c r="AL969" s="78">
        <v>0</v>
      </c>
      <c r="AM969" s="78">
        <v>222013613.46748224</v>
      </c>
      <c r="AN969" s="78">
        <v>0</v>
      </c>
      <c r="AO969" s="78">
        <v>0</v>
      </c>
      <c r="AP969" s="78">
        <v>9504439551.7118397</v>
      </c>
      <c r="AQ969" s="79"/>
      <c r="AR969" s="78">
        <v>52718</v>
      </c>
      <c r="AS969" s="78">
        <v>17358</v>
      </c>
      <c r="AT969" s="78">
        <v>65</v>
      </c>
      <c r="AU969" s="78">
        <v>20</v>
      </c>
      <c r="AV969" s="78">
        <v>3</v>
      </c>
      <c r="AW969" s="78">
        <v>8</v>
      </c>
      <c r="AX969" s="78"/>
      <c r="AY969" s="79"/>
      <c r="AZ969" s="78">
        <v>252146.42700000029</v>
      </c>
      <c r="BA969" s="78">
        <v>1729812.5</v>
      </c>
      <c r="BB969" s="78">
        <v>260690</v>
      </c>
      <c r="BC969" s="78">
        <v>11897.2</v>
      </c>
      <c r="BD969" s="78">
        <v>6009.5</v>
      </c>
      <c r="BE969" s="78">
        <v>91704.8</v>
      </c>
      <c r="BF969" s="78"/>
      <c r="BG969" s="79"/>
      <c r="BH969" s="78">
        <v>18.801560000000002</v>
      </c>
      <c r="BI969" s="78">
        <v>10.132</v>
      </c>
      <c r="BJ969" s="78">
        <v>850.73960999999997</v>
      </c>
      <c r="BK969" s="78">
        <v>33.988999999999997</v>
      </c>
      <c r="BL969" s="78">
        <v>258.13205389999996</v>
      </c>
      <c r="BM969" s="78">
        <v>0</v>
      </c>
      <c r="BN969" s="79"/>
      <c r="BO969" s="78">
        <v>4</v>
      </c>
      <c r="BP969" s="78">
        <v>1</v>
      </c>
      <c r="BQ969" s="78">
        <v>61</v>
      </c>
      <c r="BR969" s="78">
        <v>11</v>
      </c>
      <c r="BS969" s="78">
        <v>39</v>
      </c>
      <c r="BT969" s="78">
        <v>0</v>
      </c>
      <c r="BU969"/>
      <c r="BV969" s="77">
        <v>991.822</v>
      </c>
      <c r="BW969" s="77">
        <v>0</v>
      </c>
      <c r="BX969" s="77">
        <v>138.74505389999999</v>
      </c>
      <c r="BY969" s="77">
        <v>6.6317899999999996</v>
      </c>
      <c r="BZ969" s="77">
        <v>1.1343799999999999</v>
      </c>
      <c r="CA969" s="77">
        <v>0</v>
      </c>
      <c r="CB969" s="77">
        <v>25.481999999999999</v>
      </c>
      <c r="CC969" s="77">
        <v>7.9790000000000001</v>
      </c>
      <c r="CD969" s="77">
        <v>0</v>
      </c>
    </row>
    <row r="970" spans="1:82">
      <c r="A970" s="77" t="s">
        <v>2503</v>
      </c>
      <c r="B970" s="77">
        <v>782</v>
      </c>
      <c r="C970" s="77">
        <v>17</v>
      </c>
      <c r="D970" s="77">
        <v>46</v>
      </c>
      <c r="E970" s="77">
        <v>2020</v>
      </c>
      <c r="F970" s="77" t="s">
        <v>160</v>
      </c>
      <c r="G970" s="77" t="s">
        <v>1647</v>
      </c>
      <c r="H970" s="77" t="s">
        <v>1648</v>
      </c>
      <c r="I970" s="1018"/>
      <c r="J970" s="78">
        <v>999.19627888978277</v>
      </c>
      <c r="K970" s="78">
        <v>126.82664666286996</v>
      </c>
      <c r="L970" s="78">
        <v>707.16778889060777</v>
      </c>
      <c r="M970" s="78">
        <v>1966.9044753356986</v>
      </c>
      <c r="N970" s="78">
        <v>1642.3905383821718</v>
      </c>
      <c r="O970" s="78">
        <v>1379.6924040311058</v>
      </c>
      <c r="P970" s="78">
        <v>1517.3821091125387</v>
      </c>
      <c r="Q970" s="78">
        <v>95.389606350942501</v>
      </c>
      <c r="R970" s="78">
        <v>968.09303855916971</v>
      </c>
      <c r="S970" s="78">
        <v>153.20745081880006</v>
      </c>
      <c r="T970" s="79"/>
      <c r="U970" s="78">
        <v>198283031</v>
      </c>
      <c r="V970" s="78">
        <v>51588</v>
      </c>
      <c r="W970" s="78">
        <v>16820</v>
      </c>
      <c r="X970" s="78">
        <v>582351</v>
      </c>
      <c r="Y970" s="78">
        <v>810817</v>
      </c>
      <c r="Z970" s="78">
        <v>985891</v>
      </c>
      <c r="AA970" s="78">
        <v>334892</v>
      </c>
      <c r="AB970" s="78">
        <v>1617850</v>
      </c>
      <c r="AC970" s="78">
        <v>171613627</v>
      </c>
      <c r="AD970" s="78">
        <v>153.20745081880006</v>
      </c>
      <c r="AE970" s="79"/>
      <c r="AF970" s="78">
        <v>1676090333.0628431</v>
      </c>
      <c r="AG970" s="78">
        <v>108819998.4973738</v>
      </c>
      <c r="AH970" s="78">
        <v>190581385.70973259</v>
      </c>
      <c r="AI970" s="78">
        <v>3135042914.1508822</v>
      </c>
      <c r="AJ970" s="78">
        <v>3565899002.1721759</v>
      </c>
      <c r="AK970" s="78">
        <v>0</v>
      </c>
      <c r="AL970" s="78">
        <v>0</v>
      </c>
      <c r="AM970" s="78">
        <v>211147399.68839887</v>
      </c>
      <c r="AN970" s="78">
        <v>0</v>
      </c>
      <c r="AO970" s="78">
        <v>0</v>
      </c>
      <c r="AP970" s="78">
        <v>8887581033.2814064</v>
      </c>
      <c r="AQ970" s="79"/>
      <c r="AR970" s="78">
        <v>54957</v>
      </c>
      <c r="AS970" s="78">
        <v>19114</v>
      </c>
      <c r="AT970" s="78">
        <v>67</v>
      </c>
      <c r="AU970" s="78">
        <v>21</v>
      </c>
      <c r="AV970" s="78">
        <v>3</v>
      </c>
      <c r="AW970" s="78">
        <v>9</v>
      </c>
      <c r="AX970" s="78"/>
      <c r="AY970" s="79"/>
      <c r="AZ970" s="78">
        <v>264632.11800000042</v>
      </c>
      <c r="BA970" s="78">
        <v>1960537.8</v>
      </c>
      <c r="BB970" s="78">
        <v>273590</v>
      </c>
      <c r="BC970" s="78">
        <v>12347.2</v>
      </c>
      <c r="BD970" s="78">
        <v>6009.5</v>
      </c>
      <c r="BE970" s="78">
        <v>93694.8</v>
      </c>
      <c r="BF970" s="78"/>
      <c r="BG970" s="79"/>
      <c r="BH970" s="78">
        <v>25.3825</v>
      </c>
      <c r="BI970" s="78">
        <v>10.725</v>
      </c>
      <c r="BJ970" s="78">
        <v>894.18858999999998</v>
      </c>
      <c r="BK970" s="78">
        <v>61.335000000000001</v>
      </c>
      <c r="BL970" s="78">
        <v>252.77000000000004</v>
      </c>
      <c r="BM970" s="78">
        <v>0</v>
      </c>
      <c r="BN970" s="79"/>
      <c r="BO970" s="78">
        <v>5</v>
      </c>
      <c r="BP970" s="78">
        <v>1</v>
      </c>
      <c r="BQ970" s="78">
        <v>62</v>
      </c>
      <c r="BR970" s="78">
        <v>11</v>
      </c>
      <c r="BS970" s="78">
        <v>38</v>
      </c>
      <c r="BT970" s="78">
        <v>0</v>
      </c>
      <c r="BU970"/>
      <c r="BV970" s="77">
        <v>1060.7750000000001</v>
      </c>
      <c r="BW970" s="77">
        <v>0</v>
      </c>
      <c r="BX970" s="77">
        <v>129.203</v>
      </c>
      <c r="BY970" s="77">
        <v>11.224629999999999</v>
      </c>
      <c r="BZ970" s="77">
        <v>1.1754599999999999</v>
      </c>
      <c r="CA970" s="77">
        <v>0</v>
      </c>
      <c r="CB970" s="77">
        <v>30.245000000000001</v>
      </c>
      <c r="CC970" s="77">
        <v>11.778</v>
      </c>
      <c r="CD970" s="77">
        <v>0</v>
      </c>
    </row>
    <row r="971" spans="1:82">
      <c r="A971" s="77" t="s">
        <v>2504</v>
      </c>
      <c r="B971" s="77">
        <v>782</v>
      </c>
      <c r="C971" s="77">
        <v>18</v>
      </c>
      <c r="D971" s="77">
        <v>46</v>
      </c>
      <c r="E971" s="77">
        <v>2021</v>
      </c>
      <c r="F971" s="77" t="s">
        <v>161</v>
      </c>
      <c r="G971" s="77" t="s">
        <v>1647</v>
      </c>
      <c r="H971" s="77" t="s">
        <v>1648</v>
      </c>
      <c r="I971" s="1018"/>
      <c r="J971" s="78">
        <v>856.37219134133954</v>
      </c>
      <c r="K971" s="78">
        <v>128.70593608652678</v>
      </c>
      <c r="L971" s="78">
        <v>618.86986940562963</v>
      </c>
      <c r="M971" s="78">
        <v>1854.4452327012771</v>
      </c>
      <c r="N971" s="78">
        <v>1492.4557262436317</v>
      </c>
      <c r="O971" s="78">
        <v>1341.2997298863563</v>
      </c>
      <c r="P971" s="78">
        <v>1555.1088154372346</v>
      </c>
      <c r="Q971" s="78">
        <v>93.735771570884395</v>
      </c>
      <c r="R971" s="78">
        <v>942.7763283109914</v>
      </c>
      <c r="S971" s="78">
        <v>142.78846224621898</v>
      </c>
      <c r="T971" s="79"/>
      <c r="U971" s="78">
        <v>220619863</v>
      </c>
      <c r="V971" s="78">
        <v>51588</v>
      </c>
      <c r="W971" s="78">
        <v>16820</v>
      </c>
      <c r="X971" s="78">
        <v>582351</v>
      </c>
      <c r="Y971" s="78">
        <v>810877</v>
      </c>
      <c r="Z971" s="78">
        <v>986877</v>
      </c>
      <c r="AA971" s="78">
        <v>334676</v>
      </c>
      <c r="AB971" s="78">
        <v>1605419</v>
      </c>
      <c r="AC971" s="78">
        <v>162131568.99999997</v>
      </c>
      <c r="AD971" s="78">
        <v>142.78846224621898</v>
      </c>
      <c r="AE971" s="79"/>
      <c r="AF971" s="78">
        <v>1641401004.889425</v>
      </c>
      <c r="AG971" s="78">
        <v>110396375.4586283</v>
      </c>
      <c r="AH971" s="78">
        <v>175856447.15122259</v>
      </c>
      <c r="AI971" s="78">
        <v>3525157591.4715734</v>
      </c>
      <c r="AJ971" s="78">
        <v>3858715291.6690769</v>
      </c>
      <c r="AK971" s="78">
        <v>0</v>
      </c>
      <c r="AL971" s="78">
        <v>0</v>
      </c>
      <c r="AM971" s="78">
        <v>210733539.50051516</v>
      </c>
      <c r="AN971" s="78">
        <v>0</v>
      </c>
      <c r="AO971" s="78">
        <v>0</v>
      </c>
      <c r="AP971" s="78">
        <v>9522260250.1404419</v>
      </c>
      <c r="AQ971" s="79"/>
      <c r="AR971" s="78">
        <v>57289</v>
      </c>
      <c r="AS971" s="78">
        <v>19863</v>
      </c>
      <c r="AT971" s="78">
        <v>60</v>
      </c>
      <c r="AU971" s="78">
        <v>29</v>
      </c>
      <c r="AV971" s="78">
        <v>3</v>
      </c>
      <c r="AW971" s="78">
        <v>11</v>
      </c>
      <c r="AX971" s="78"/>
      <c r="AY971" s="79"/>
      <c r="AZ971" s="78">
        <v>278181.38999999128</v>
      </c>
      <c r="BA971" s="78">
        <v>2029540.4999999499</v>
      </c>
      <c r="BB971" s="78">
        <v>273464.2</v>
      </c>
      <c r="BC971" s="78">
        <v>15500.5</v>
      </c>
      <c r="BD971" s="78">
        <v>6009.5</v>
      </c>
      <c r="BE971" s="78">
        <v>98396.911999999997</v>
      </c>
      <c r="BF971" s="78"/>
      <c r="BG971" s="79"/>
      <c r="BH971" s="78">
        <v>24.667000000000002</v>
      </c>
      <c r="BI971" s="78">
        <v>11.446</v>
      </c>
      <c r="BJ971" s="78">
        <v>638.24199999999996</v>
      </c>
      <c r="BK971" s="78">
        <v>20.6</v>
      </c>
      <c r="BL971" s="78">
        <v>251.57700000000003</v>
      </c>
      <c r="BM971" s="78">
        <v>0</v>
      </c>
      <c r="BN971" s="79"/>
      <c r="BO971" s="78">
        <v>5</v>
      </c>
      <c r="BP971" s="78">
        <v>1</v>
      </c>
      <c r="BQ971" s="78">
        <v>57</v>
      </c>
      <c r="BR971" s="78">
        <v>10</v>
      </c>
      <c r="BS971" s="78">
        <v>38</v>
      </c>
      <c r="BT971" s="78">
        <v>0</v>
      </c>
      <c r="BU971"/>
      <c r="BV971" s="77">
        <v>835.69500000000005</v>
      </c>
      <c r="BW971" s="77">
        <v>0</v>
      </c>
      <c r="BX971" s="77">
        <v>72.778999999999996</v>
      </c>
      <c r="BY971" s="77">
        <v>6.9409999999999998</v>
      </c>
      <c r="BZ971" s="77">
        <v>1.0580000000000001</v>
      </c>
      <c r="CA971" s="77">
        <v>0</v>
      </c>
      <c r="CB971" s="77">
        <v>18.690999999999999</v>
      </c>
      <c r="CC971" s="77">
        <v>11.368</v>
      </c>
      <c r="CD971" s="77">
        <v>0</v>
      </c>
    </row>
    <row r="972" spans="1:82">
      <c r="A972" s="77" t="s">
        <v>2505</v>
      </c>
      <c r="B972" s="77">
        <v>782</v>
      </c>
      <c r="C972" s="77">
        <v>19</v>
      </c>
      <c r="D972" s="77">
        <v>46</v>
      </c>
      <c r="E972" s="77">
        <v>2022</v>
      </c>
      <c r="F972" s="77" t="s">
        <v>162</v>
      </c>
      <c r="G972" s="77" t="s">
        <v>1647</v>
      </c>
      <c r="H972" s="77" t="s">
        <v>1648</v>
      </c>
      <c r="I972" s="1018"/>
      <c r="J972" s="78">
        <v>1064.799996474957</v>
      </c>
      <c r="K972" s="78">
        <v>118.97562734282211</v>
      </c>
      <c r="L972" s="78">
        <v>612.63261239145277</v>
      </c>
      <c r="M972" s="78">
        <v>2024.9244255841147</v>
      </c>
      <c r="N972" s="78">
        <v>2025.5625997321765</v>
      </c>
      <c r="O972" s="78">
        <v>1416.6508177821722</v>
      </c>
      <c r="P972" s="78">
        <v>1540.0146673998051</v>
      </c>
      <c r="Q972" s="78">
        <v>93.703069448683507</v>
      </c>
      <c r="R972" s="78">
        <v>1019.1729025903178</v>
      </c>
      <c r="S972" s="78">
        <v>147.25307418873001</v>
      </c>
      <c r="T972" s="79"/>
      <c r="U972" s="78">
        <v>241465932</v>
      </c>
      <c r="V972" s="78">
        <v>51588</v>
      </c>
      <c r="W972" s="78">
        <v>16820</v>
      </c>
      <c r="X972" s="78">
        <v>582351</v>
      </c>
      <c r="Y972" s="78">
        <v>812740</v>
      </c>
      <c r="Z972" s="78">
        <v>990314</v>
      </c>
      <c r="AA972" s="78">
        <v>336480</v>
      </c>
      <c r="AB972" s="78">
        <v>1591699</v>
      </c>
      <c r="AC972" s="78">
        <v>177470965.99999997</v>
      </c>
      <c r="AD972" s="78">
        <v>147.25307418873001</v>
      </c>
      <c r="AE972" s="79"/>
      <c r="AF972" s="78">
        <v>1643063452.5862839</v>
      </c>
      <c r="AG972" s="78">
        <v>88532853.474175364</v>
      </c>
      <c r="AH972" s="78">
        <v>195300682.00654092</v>
      </c>
      <c r="AI972" s="78">
        <v>3209517571.0548429</v>
      </c>
      <c r="AJ972" s="78">
        <v>3978518722.3638368</v>
      </c>
      <c r="AK972" s="78">
        <v>0</v>
      </c>
      <c r="AL972" s="78">
        <v>0</v>
      </c>
      <c r="AM972" s="78">
        <v>205531785.38051146</v>
      </c>
      <c r="AN972" s="78">
        <v>0</v>
      </c>
      <c r="AO972" s="78">
        <v>0</v>
      </c>
      <c r="AP972" s="78">
        <v>9320465066.8661919</v>
      </c>
      <c r="AQ972" s="79"/>
      <c r="AR972" s="78">
        <v>60038</v>
      </c>
      <c r="AS972" s="78">
        <v>20463</v>
      </c>
      <c r="AT972" s="78">
        <v>63</v>
      </c>
      <c r="AU972" s="78">
        <v>32</v>
      </c>
      <c r="AV972" s="78">
        <v>4</v>
      </c>
      <c r="AW972" s="78">
        <v>11</v>
      </c>
      <c r="AX972" s="78"/>
      <c r="AY972" s="79"/>
      <c r="AZ972" s="78">
        <v>294620.47299998789</v>
      </c>
      <c r="BA972" s="78">
        <v>2144754.4999999502</v>
      </c>
      <c r="BB972" s="78">
        <v>273522.7</v>
      </c>
      <c r="BC972" s="78">
        <v>16036.3</v>
      </c>
      <c r="BD972" s="78">
        <v>6384.5</v>
      </c>
      <c r="BE972" s="78">
        <v>100319.86199999999</v>
      </c>
      <c r="BF972" s="78"/>
      <c r="BG972" s="79"/>
      <c r="BH972" s="78"/>
      <c r="BI972" s="78"/>
      <c r="BJ972" s="78"/>
      <c r="BK972" s="78"/>
      <c r="BL972" s="78"/>
      <c r="BM972" s="78"/>
      <c r="BN972" s="79"/>
      <c r="BO972" s="78"/>
      <c r="BP972" s="78"/>
      <c r="BQ972" s="78"/>
      <c r="BR972" s="78"/>
      <c r="BS972" s="78"/>
      <c r="BT972" s="78"/>
      <c r="BU972"/>
      <c r="BV972" s="77"/>
      <c r="BW972" s="77"/>
      <c r="BX972" s="77"/>
      <c r="BY972" s="77"/>
      <c r="BZ972" s="77"/>
      <c r="CA972" s="77"/>
      <c r="CB972" s="77"/>
      <c r="CC972" s="77"/>
      <c r="CD972" s="77"/>
    </row>
    <row r="973" spans="1:82">
      <c r="A973" s="77" t="s">
        <v>2571</v>
      </c>
      <c r="B973" s="77">
        <v>782</v>
      </c>
      <c r="C973" s="77">
        <v>20</v>
      </c>
      <c r="D973" s="77">
        <v>46</v>
      </c>
      <c r="E973" s="77">
        <v>2023</v>
      </c>
      <c r="F973" s="77" t="s">
        <v>2526</v>
      </c>
      <c r="G973" s="77" t="s">
        <v>1647</v>
      </c>
      <c r="H973" s="77" t="s">
        <v>1648</v>
      </c>
      <c r="I973" s="1018"/>
      <c r="J973" s="78"/>
      <c r="K973" s="78"/>
      <c r="L973" s="78"/>
      <c r="M973" s="78"/>
      <c r="N973" s="78"/>
      <c r="O973" s="78"/>
      <c r="P973" s="78"/>
      <c r="Q973" s="78"/>
      <c r="R973" s="78"/>
      <c r="S973" s="78"/>
      <c r="T973" s="79"/>
      <c r="U973" s="78"/>
      <c r="V973" s="78"/>
      <c r="W973" s="78"/>
      <c r="X973" s="78"/>
      <c r="Y973" s="78"/>
      <c r="Z973" s="78"/>
      <c r="AA973" s="78"/>
      <c r="AB973" s="78"/>
      <c r="AC973" s="78"/>
      <c r="AD973" s="78"/>
      <c r="AE973" s="79"/>
      <c r="AF973" s="78"/>
      <c r="AG973" s="78"/>
      <c r="AH973" s="78"/>
      <c r="AI973" s="78"/>
      <c r="AJ973" s="78"/>
      <c r="AK973" s="78"/>
      <c r="AL973" s="78"/>
      <c r="AM973" s="78"/>
      <c r="AN973" s="78"/>
      <c r="AO973" s="78"/>
      <c r="AP973" s="78"/>
      <c r="AQ973" s="79"/>
      <c r="AR973" s="78">
        <v>62967</v>
      </c>
      <c r="AS973" s="78">
        <v>20671</v>
      </c>
      <c r="AT973" s="78">
        <v>67</v>
      </c>
      <c r="AU973" s="78">
        <v>35</v>
      </c>
      <c r="AV973" s="78">
        <v>4</v>
      </c>
      <c r="AW973" s="78">
        <v>13</v>
      </c>
      <c r="AX973" s="78"/>
      <c r="AY973" s="79"/>
      <c r="AZ973" s="78">
        <v>311361.98299998371</v>
      </c>
      <c r="BA973" s="78">
        <v>2209998.5999999489</v>
      </c>
      <c r="BB973" s="78">
        <v>273598.7</v>
      </c>
      <c r="BC973" s="78">
        <v>17086.2</v>
      </c>
      <c r="BD973" s="78">
        <v>6384.5</v>
      </c>
      <c r="BE973" s="78">
        <v>101243.86199999999</v>
      </c>
      <c r="BF973" s="78"/>
      <c r="BG973" s="79"/>
      <c r="BH973" s="78"/>
      <c r="BI973" s="78"/>
      <c r="BJ973" s="78"/>
      <c r="BK973" s="78"/>
      <c r="BL973" s="78"/>
      <c r="BM973" s="78"/>
      <c r="BN973" s="79"/>
      <c r="BO973" s="78"/>
      <c r="BP973" s="78"/>
      <c r="BQ973" s="78"/>
      <c r="BR973" s="78"/>
      <c r="BS973" s="78"/>
      <c r="BT973" s="78"/>
      <c r="BU973"/>
      <c r="BV973" s="77"/>
      <c r="BW973" s="77"/>
      <c r="BX973" s="77"/>
      <c r="BY973" s="77"/>
      <c r="BZ973" s="77"/>
      <c r="CA973" s="77"/>
      <c r="CB973" s="77"/>
      <c r="CC973" s="77"/>
      <c r="CD973" s="77"/>
    </row>
    <row r="974" spans="1:82">
      <c r="A974" s="77" t="s">
        <v>2633</v>
      </c>
      <c r="B974" s="77">
        <v>782</v>
      </c>
      <c r="C974" s="77">
        <v>21</v>
      </c>
      <c r="D974" s="77">
        <v>46</v>
      </c>
      <c r="E974" s="77">
        <v>2024</v>
      </c>
      <c r="F974" s="77" t="s">
        <v>2588</v>
      </c>
      <c r="G974" s="77" t="s">
        <v>1647</v>
      </c>
      <c r="H974" s="77" t="s">
        <v>1648</v>
      </c>
      <c r="I974" s="1018"/>
      <c r="J974" s="78"/>
      <c r="K974" s="78"/>
      <c r="L974" s="78"/>
      <c r="M974" s="78"/>
      <c r="N974" s="78"/>
      <c r="O974" s="78"/>
      <c r="P974" s="78"/>
      <c r="Q974" s="78"/>
      <c r="R974" s="78"/>
      <c r="S974" s="78"/>
      <c r="T974" s="79"/>
      <c r="U974" s="78"/>
      <c r="V974" s="78"/>
      <c r="W974" s="78"/>
      <c r="X974" s="78"/>
      <c r="Y974" s="78"/>
      <c r="Z974" s="78"/>
      <c r="AA974" s="78"/>
      <c r="AB974" s="78"/>
      <c r="AC974" s="78"/>
      <c r="AD974" s="78"/>
      <c r="AE974" s="79"/>
      <c r="AF974" s="78"/>
      <c r="AG974" s="78"/>
      <c r="AH974" s="78"/>
      <c r="AI974" s="78"/>
      <c r="AJ974" s="78"/>
      <c r="AK974" s="78"/>
      <c r="AL974" s="78"/>
      <c r="AM974" s="78"/>
      <c r="AN974" s="78"/>
      <c r="AO974" s="78"/>
      <c r="AP974" s="78"/>
      <c r="AQ974" s="79"/>
      <c r="AR974" s="78"/>
      <c r="AS974" s="78"/>
      <c r="AT974" s="78"/>
      <c r="AU974" s="78"/>
      <c r="AV974" s="78"/>
      <c r="AW974" s="78"/>
      <c r="AX974" s="78"/>
      <c r="AY974" s="79"/>
      <c r="AZ974" s="78"/>
      <c r="BA974" s="78"/>
      <c r="BB974" s="78"/>
      <c r="BC974" s="78"/>
      <c r="BD974" s="78"/>
      <c r="BE974" s="78"/>
      <c r="BF974" s="78"/>
      <c r="BG974" s="79"/>
      <c r="BH974" s="78"/>
      <c r="BI974" s="78"/>
      <c r="BJ974" s="78"/>
      <c r="BK974" s="78"/>
      <c r="BL974" s="78"/>
      <c r="BM974" s="78"/>
      <c r="BN974" s="79"/>
      <c r="BO974" s="78"/>
      <c r="BP974" s="78"/>
      <c r="BQ974" s="78"/>
      <c r="BR974" s="78"/>
      <c r="BS974" s="78"/>
      <c r="BT974" s="78"/>
      <c r="BU974"/>
      <c r="BV974" s="77"/>
      <c r="BW974" s="77"/>
      <c r="BX974" s="77"/>
      <c r="BY974" s="77"/>
      <c r="BZ974" s="77"/>
      <c r="CA974" s="77"/>
      <c r="CB974" s="77"/>
      <c r="CC974" s="77"/>
      <c r="CD974" s="77"/>
    </row>
    <row r="975" spans="1:82">
      <c r="A975" s="77" t="s">
        <v>2506</v>
      </c>
      <c r="B975" s="77">
        <v>783</v>
      </c>
      <c r="C975" s="77">
        <v>1</v>
      </c>
      <c r="D975" s="77">
        <v>47</v>
      </c>
      <c r="E975" s="77">
        <v>1990</v>
      </c>
      <c r="F975" s="77" t="s">
        <v>788</v>
      </c>
      <c r="G975" s="77" t="s">
        <v>1649</v>
      </c>
      <c r="H975" s="77" t="s">
        <v>1650</v>
      </c>
      <c r="I975" s="1018"/>
      <c r="J975" s="78">
        <v>1117.9043502164641</v>
      </c>
      <c r="K975" s="78">
        <v>205.78283694266389</v>
      </c>
      <c r="L975" s="78">
        <v>137.80444020744511</v>
      </c>
      <c r="M975" s="78">
        <v>1820.6760887847261</v>
      </c>
      <c r="N975" s="78">
        <v>1602.0425447056209</v>
      </c>
      <c r="O975" s="78">
        <v>879.46685081841338</v>
      </c>
      <c r="P975" s="78">
        <v>874.83647065516288</v>
      </c>
      <c r="Q975" s="78">
        <v>75.286537591008994</v>
      </c>
      <c r="R975" s="78">
        <v>165.8650084299388</v>
      </c>
      <c r="S975" s="78">
        <v>76.996599999999987</v>
      </c>
      <c r="T975" s="79"/>
      <c r="U975" s="78">
        <v>52816596</v>
      </c>
      <c r="V975" s="78">
        <v>48051</v>
      </c>
      <c r="W975" s="78">
        <v>1451</v>
      </c>
      <c r="X975" s="78">
        <v>394744</v>
      </c>
      <c r="Y975" s="78">
        <v>368295</v>
      </c>
      <c r="Z975" s="78">
        <v>361735</v>
      </c>
      <c r="AA975" s="78">
        <v>212420</v>
      </c>
      <c r="AB975" s="78">
        <v>1222398</v>
      </c>
      <c r="AC975" s="78">
        <v>28728117.999999989</v>
      </c>
      <c r="AD975" s="78">
        <v>76.996599999999987</v>
      </c>
      <c r="AE975" s="79"/>
      <c r="AF975" s="78"/>
      <c r="AG975" s="78"/>
      <c r="AH975" s="78"/>
      <c r="AI975" s="78"/>
      <c r="AJ975" s="78"/>
      <c r="AK975" s="78"/>
      <c r="AL975" s="78"/>
      <c r="AM975" s="78"/>
      <c r="AN975" s="78"/>
      <c r="AO975" s="78"/>
      <c r="AP975" s="78"/>
      <c r="AQ975" s="79"/>
      <c r="AR975" s="78"/>
      <c r="AS975" s="78"/>
      <c r="AT975" s="78"/>
      <c r="AU975" s="78"/>
      <c r="AV975" s="78"/>
      <c r="AW975" s="78"/>
      <c r="AX975" s="78"/>
      <c r="AY975" s="79"/>
      <c r="AZ975" s="78"/>
      <c r="BA975" s="78"/>
      <c r="BB975" s="78"/>
      <c r="BC975" s="78"/>
      <c r="BD975" s="78"/>
      <c r="BE975" s="78"/>
      <c r="BF975" s="78"/>
      <c r="BG975" s="79"/>
      <c r="BH975" s="78" t="s">
        <v>789</v>
      </c>
      <c r="BI975" s="78" t="s">
        <v>789</v>
      </c>
      <c r="BJ975" s="78" t="s">
        <v>789</v>
      </c>
      <c r="BK975" s="78" t="s">
        <v>789</v>
      </c>
      <c r="BL975" s="78" t="s">
        <v>789</v>
      </c>
      <c r="BM975" s="78" t="s">
        <v>789</v>
      </c>
      <c r="BN975" s="79"/>
      <c r="BO975" s="78" t="s">
        <v>789</v>
      </c>
      <c r="BP975" s="78" t="s">
        <v>789</v>
      </c>
      <c r="BQ975" s="78" t="s">
        <v>789</v>
      </c>
      <c r="BR975" s="78" t="s">
        <v>789</v>
      </c>
      <c r="BS975" s="78" t="s">
        <v>789</v>
      </c>
      <c r="BT975" s="78" t="s">
        <v>789</v>
      </c>
      <c r="BU975"/>
      <c r="BV975" s="77"/>
      <c r="BW975" s="77"/>
      <c r="BX975" s="77"/>
      <c r="BY975" s="77"/>
      <c r="BZ975" s="77"/>
      <c r="CA975" s="77"/>
      <c r="CB975" s="77"/>
      <c r="CC975" s="77"/>
      <c r="CD975" s="77"/>
    </row>
    <row r="976" spans="1:82">
      <c r="A976" s="77" t="s">
        <v>2507</v>
      </c>
      <c r="B976" s="77">
        <v>784</v>
      </c>
      <c r="C976" s="77">
        <v>2</v>
      </c>
      <c r="D976" s="77">
        <v>47</v>
      </c>
      <c r="E976" s="77">
        <v>2005</v>
      </c>
      <c r="F976" s="77" t="s">
        <v>790</v>
      </c>
      <c r="G976" s="77" t="s">
        <v>1649</v>
      </c>
      <c r="H976" s="77" t="s">
        <v>1650</v>
      </c>
      <c r="I976" s="1018"/>
      <c r="J976" s="78">
        <v>1261.304153860159</v>
      </c>
      <c r="K976" s="78">
        <v>176.41026894672589</v>
      </c>
      <c r="L976" s="78">
        <v>167.2604128612553</v>
      </c>
      <c r="M976" s="78">
        <v>3987.1268712384572</v>
      </c>
      <c r="N976" s="78">
        <v>2595.9179404029542</v>
      </c>
      <c r="O976" s="78">
        <v>1381.260267879451</v>
      </c>
      <c r="P976" s="78">
        <v>1148.76800642937</v>
      </c>
      <c r="Q976" s="78">
        <v>81.408981434689693</v>
      </c>
      <c r="R976" s="78">
        <v>214.65458644777561</v>
      </c>
      <c r="S976" s="78">
        <v>169.72750953252</v>
      </c>
      <c r="T976" s="79"/>
      <c r="U976" s="78">
        <v>51454386</v>
      </c>
      <c r="V976" s="78">
        <v>46784</v>
      </c>
      <c r="W976" s="78">
        <v>1818</v>
      </c>
      <c r="X976" s="78">
        <v>371648</v>
      </c>
      <c r="Y976" s="78">
        <v>523579</v>
      </c>
      <c r="Z976" s="78">
        <v>657433</v>
      </c>
      <c r="AA976" s="78">
        <v>228444</v>
      </c>
      <c r="AB976" s="78">
        <v>1381820</v>
      </c>
      <c r="AC976" s="78">
        <v>37957219</v>
      </c>
      <c r="AD976" s="78">
        <v>169.72750953251989</v>
      </c>
      <c r="AE976" s="79"/>
      <c r="AF976" s="78"/>
      <c r="AG976" s="78"/>
      <c r="AH976" s="78"/>
      <c r="AI976" s="78"/>
      <c r="AJ976" s="78"/>
      <c r="AK976" s="78"/>
      <c r="AL976" s="78"/>
      <c r="AM976" s="78"/>
      <c r="AN976" s="78"/>
      <c r="AO976" s="78"/>
      <c r="AP976" s="78"/>
      <c r="AQ976" s="79"/>
      <c r="AR976" s="78"/>
      <c r="AS976" s="78"/>
      <c r="AT976" s="78"/>
      <c r="AU976" s="78"/>
      <c r="AV976" s="78"/>
      <c r="AW976" s="78"/>
      <c r="AX976" s="78"/>
      <c r="AY976" s="79"/>
      <c r="AZ976" s="78"/>
      <c r="BA976" s="78"/>
      <c r="BB976" s="78"/>
      <c r="BC976" s="78"/>
      <c r="BD976" s="78"/>
      <c r="BE976" s="78"/>
      <c r="BF976" s="78"/>
      <c r="BG976" s="79"/>
      <c r="BH976" s="78" t="s">
        <v>789</v>
      </c>
      <c r="BI976" s="78" t="s">
        <v>789</v>
      </c>
      <c r="BJ976" s="78" t="s">
        <v>789</v>
      </c>
      <c r="BK976" s="78" t="s">
        <v>789</v>
      </c>
      <c r="BL976" s="78" t="s">
        <v>789</v>
      </c>
      <c r="BM976" s="78" t="s">
        <v>789</v>
      </c>
      <c r="BN976" s="79"/>
      <c r="BO976" s="78" t="s">
        <v>789</v>
      </c>
      <c r="BP976" s="78" t="s">
        <v>789</v>
      </c>
      <c r="BQ976" s="78" t="s">
        <v>789</v>
      </c>
      <c r="BR976" s="78" t="s">
        <v>789</v>
      </c>
      <c r="BS976" s="78" t="s">
        <v>789</v>
      </c>
      <c r="BT976" s="78" t="s">
        <v>789</v>
      </c>
      <c r="BU976"/>
      <c r="BV976" s="77"/>
      <c r="BW976" s="77"/>
      <c r="BX976" s="77"/>
      <c r="BY976" s="77"/>
      <c r="BZ976" s="77"/>
      <c r="CA976" s="77"/>
      <c r="CB976" s="77"/>
      <c r="CC976" s="77"/>
      <c r="CD976" s="77"/>
    </row>
    <row r="977" spans="1:82">
      <c r="A977" s="77" t="s">
        <v>2508</v>
      </c>
      <c r="B977" s="77">
        <v>785</v>
      </c>
      <c r="C977" s="77">
        <v>3</v>
      </c>
      <c r="D977" s="77">
        <v>47</v>
      </c>
      <c r="E977" s="77">
        <v>2006</v>
      </c>
      <c r="F977" s="77" t="s">
        <v>791</v>
      </c>
      <c r="G977" s="1029" t="s">
        <v>1649</v>
      </c>
      <c r="H977" s="77" t="s">
        <v>1650</v>
      </c>
      <c r="I977" s="1018"/>
      <c r="J977" s="78" t="s">
        <v>789</v>
      </c>
      <c r="K977" s="78" t="s">
        <v>789</v>
      </c>
      <c r="L977" s="78" t="s">
        <v>789</v>
      </c>
      <c r="M977" s="78" t="s">
        <v>789</v>
      </c>
      <c r="N977" s="78" t="s">
        <v>789</v>
      </c>
      <c r="O977" s="78" t="s">
        <v>789</v>
      </c>
      <c r="P977" s="78" t="s">
        <v>789</v>
      </c>
      <c r="Q977" s="78" t="s">
        <v>789</v>
      </c>
      <c r="R977" s="78" t="s">
        <v>789</v>
      </c>
      <c r="S977" s="78" t="s">
        <v>789</v>
      </c>
      <c r="T977" s="79"/>
      <c r="U977" s="78" t="s">
        <v>789</v>
      </c>
      <c r="V977" s="78" t="s">
        <v>789</v>
      </c>
      <c r="W977" s="78" t="s">
        <v>789</v>
      </c>
      <c r="X977" s="78" t="s">
        <v>789</v>
      </c>
      <c r="Y977" s="78" t="s">
        <v>789</v>
      </c>
      <c r="Z977" s="78" t="s">
        <v>789</v>
      </c>
      <c r="AA977" s="78" t="s">
        <v>789</v>
      </c>
      <c r="AB977" s="78" t="s">
        <v>789</v>
      </c>
      <c r="AC977" s="78" t="s">
        <v>789</v>
      </c>
      <c r="AD977" s="78" t="s">
        <v>789</v>
      </c>
      <c r="AE977" s="79"/>
      <c r="AF977" s="78" t="s">
        <v>789</v>
      </c>
      <c r="AG977" s="78" t="s">
        <v>789</v>
      </c>
      <c r="AH977" s="78" t="s">
        <v>789</v>
      </c>
      <c r="AI977" s="78" t="s">
        <v>789</v>
      </c>
      <c r="AJ977" s="78" t="s">
        <v>789</v>
      </c>
      <c r="AK977" s="78" t="s">
        <v>789</v>
      </c>
      <c r="AL977" s="78" t="s">
        <v>789</v>
      </c>
      <c r="AM977" s="78" t="s">
        <v>789</v>
      </c>
      <c r="AN977" s="78" t="s">
        <v>789</v>
      </c>
      <c r="AO977" s="78" t="s">
        <v>789</v>
      </c>
      <c r="AP977" s="78"/>
      <c r="AQ977" s="79"/>
      <c r="AR977" s="78" t="s">
        <v>789</v>
      </c>
      <c r="AS977" s="78" t="s">
        <v>789</v>
      </c>
      <c r="AT977" s="78" t="s">
        <v>789</v>
      </c>
      <c r="AU977" s="78" t="s">
        <v>789</v>
      </c>
      <c r="AV977" s="78" t="s">
        <v>789</v>
      </c>
      <c r="AW977" s="78" t="s">
        <v>789</v>
      </c>
      <c r="AX977" s="78" t="s">
        <v>789</v>
      </c>
      <c r="AY977" s="79"/>
      <c r="AZ977" s="78" t="s">
        <v>789</v>
      </c>
      <c r="BA977" s="78" t="s">
        <v>789</v>
      </c>
      <c r="BB977" s="78" t="s">
        <v>789</v>
      </c>
      <c r="BC977" s="78" t="s">
        <v>789</v>
      </c>
      <c r="BD977" s="78" t="s">
        <v>789</v>
      </c>
      <c r="BE977" s="78" t="s">
        <v>789</v>
      </c>
      <c r="BF977" s="78" t="s">
        <v>789</v>
      </c>
      <c r="BG977" s="79"/>
      <c r="BH977" s="78" t="s">
        <v>789</v>
      </c>
      <c r="BI977" s="78" t="s">
        <v>789</v>
      </c>
      <c r="BJ977" s="78" t="s">
        <v>789</v>
      </c>
      <c r="BK977" s="78" t="s">
        <v>789</v>
      </c>
      <c r="BL977" s="78" t="s">
        <v>789</v>
      </c>
      <c r="BM977" s="78" t="s">
        <v>789</v>
      </c>
      <c r="BN977" s="79"/>
      <c r="BO977" s="78" t="s">
        <v>789</v>
      </c>
      <c r="BP977" s="78" t="s">
        <v>789</v>
      </c>
      <c r="BQ977" s="78" t="s">
        <v>789</v>
      </c>
      <c r="BR977" s="78" t="s">
        <v>789</v>
      </c>
      <c r="BS977" s="78" t="s">
        <v>789</v>
      </c>
      <c r="BT977" s="78" t="s">
        <v>789</v>
      </c>
      <c r="BU977"/>
      <c r="BV977" s="77"/>
      <c r="BW977" s="77"/>
      <c r="BX977" s="77"/>
      <c r="BY977" s="77"/>
      <c r="BZ977" s="77"/>
      <c r="CA977" s="77"/>
      <c r="CB977" s="77"/>
      <c r="CC977" s="77"/>
      <c r="CD977" s="77"/>
    </row>
    <row r="978" spans="1:82">
      <c r="A978" s="77" t="s">
        <v>2509</v>
      </c>
      <c r="B978" s="77">
        <v>786</v>
      </c>
      <c r="C978" s="77">
        <v>4</v>
      </c>
      <c r="D978" s="77">
        <v>47</v>
      </c>
      <c r="E978" s="77">
        <v>2007</v>
      </c>
      <c r="F978" s="77" t="s">
        <v>792</v>
      </c>
      <c r="G978" s="1029" t="s">
        <v>1649</v>
      </c>
      <c r="H978" s="77" t="s">
        <v>1650</v>
      </c>
      <c r="I978" s="1018"/>
      <c r="J978" s="78">
        <v>1244.8895144756141</v>
      </c>
      <c r="K978" s="78">
        <v>164.63233045307311</v>
      </c>
      <c r="L978" s="78">
        <v>160.432984227513</v>
      </c>
      <c r="M978" s="78">
        <v>3719.4280307755939</v>
      </c>
      <c r="N978" s="78">
        <v>2383.726632746806</v>
      </c>
      <c r="O978" s="78">
        <v>1341.254437834169</v>
      </c>
      <c r="P978" s="78">
        <v>1159.7528548174009</v>
      </c>
      <c r="Q978" s="78">
        <v>86.538617039977893</v>
      </c>
      <c r="R978" s="78">
        <v>206.9969700409475</v>
      </c>
      <c r="S978" s="78">
        <v>178.21899395573001</v>
      </c>
      <c r="T978" s="79"/>
      <c r="U978" s="78">
        <v>55825508</v>
      </c>
      <c r="V978" s="78">
        <v>44256</v>
      </c>
      <c r="W978" s="78">
        <v>2130</v>
      </c>
      <c r="X978" s="78">
        <v>481448</v>
      </c>
      <c r="Y978" s="78">
        <v>541444</v>
      </c>
      <c r="Z978" s="78">
        <v>663641</v>
      </c>
      <c r="AA978" s="78">
        <v>227113</v>
      </c>
      <c r="AB978" s="78">
        <v>1391215</v>
      </c>
      <c r="AC978" s="78">
        <v>37653366</v>
      </c>
      <c r="AD978" s="78">
        <v>178.2189939557301</v>
      </c>
      <c r="AE978" s="79"/>
      <c r="AF978" s="78"/>
      <c r="AG978" s="78"/>
      <c r="AH978" s="78"/>
      <c r="AI978" s="78"/>
      <c r="AJ978" s="78"/>
      <c r="AK978" s="78"/>
      <c r="AL978" s="78"/>
      <c r="AM978" s="78"/>
      <c r="AN978" s="78"/>
      <c r="AO978" s="78"/>
      <c r="AP978" s="78"/>
      <c r="AQ978" s="79"/>
      <c r="AR978" s="78"/>
      <c r="AS978" s="78"/>
      <c r="AT978" s="78"/>
      <c r="AU978" s="78"/>
      <c r="AV978" s="78"/>
      <c r="AW978" s="78"/>
      <c r="AX978" s="78"/>
      <c r="AY978" s="79"/>
      <c r="AZ978" s="78"/>
      <c r="BA978" s="78"/>
      <c r="BB978" s="78"/>
      <c r="BC978" s="78"/>
      <c r="BD978" s="78"/>
      <c r="BE978" s="78"/>
      <c r="BF978" s="78"/>
      <c r="BG978" s="79"/>
      <c r="BH978" s="78" t="s">
        <v>789</v>
      </c>
      <c r="BI978" s="78" t="s">
        <v>789</v>
      </c>
      <c r="BJ978" s="78" t="s">
        <v>789</v>
      </c>
      <c r="BK978" s="78" t="s">
        <v>789</v>
      </c>
      <c r="BL978" s="78" t="s">
        <v>789</v>
      </c>
      <c r="BM978" s="78" t="s">
        <v>789</v>
      </c>
      <c r="BN978" s="79"/>
      <c r="BO978" s="78" t="s">
        <v>789</v>
      </c>
      <c r="BP978" s="78" t="s">
        <v>789</v>
      </c>
      <c r="BQ978" s="78" t="s">
        <v>789</v>
      </c>
      <c r="BR978" s="78" t="s">
        <v>789</v>
      </c>
      <c r="BS978" s="78" t="s">
        <v>789</v>
      </c>
      <c r="BT978" s="78" t="s">
        <v>789</v>
      </c>
      <c r="BU978"/>
      <c r="BV978" s="77"/>
      <c r="BW978" s="77"/>
      <c r="BX978" s="77"/>
      <c r="BY978" s="77"/>
      <c r="BZ978" s="77"/>
      <c r="CA978" s="77"/>
      <c r="CB978" s="77"/>
      <c r="CC978" s="77"/>
      <c r="CD978" s="77"/>
    </row>
    <row r="979" spans="1:82">
      <c r="A979" s="77" t="s">
        <v>2510</v>
      </c>
      <c r="B979" s="77">
        <v>787</v>
      </c>
      <c r="C979" s="77">
        <v>5</v>
      </c>
      <c r="D979" s="77">
        <v>47</v>
      </c>
      <c r="E979" s="77">
        <v>2008</v>
      </c>
      <c r="F979" s="77" t="s">
        <v>793</v>
      </c>
      <c r="G979" s="77" t="s">
        <v>1649</v>
      </c>
      <c r="H979" s="77" t="s">
        <v>1650</v>
      </c>
      <c r="I979" s="1018"/>
      <c r="J979" s="78">
        <v>1161.4309909777589</v>
      </c>
      <c r="K979" s="78">
        <v>127.45109582489791</v>
      </c>
      <c r="L979" s="78">
        <v>145.7501484615498</v>
      </c>
      <c r="M979" s="78">
        <v>4157.4636718936354</v>
      </c>
      <c r="N979" s="78">
        <v>2561.0554800365362</v>
      </c>
      <c r="O979" s="78">
        <v>1318.5453412944339</v>
      </c>
      <c r="P979" s="78">
        <v>1132.800218745936</v>
      </c>
      <c r="Q979" s="78">
        <v>85.541991028350907</v>
      </c>
      <c r="R979" s="78">
        <v>187.71697092800409</v>
      </c>
      <c r="S979" s="78">
        <v>183.40146687240869</v>
      </c>
      <c r="T979" s="79"/>
      <c r="U979" s="78">
        <v>60304312</v>
      </c>
      <c r="V979" s="78">
        <v>44256</v>
      </c>
      <c r="W979" s="78">
        <v>2130</v>
      </c>
      <c r="X979" s="78">
        <v>481448</v>
      </c>
      <c r="Y979" s="78">
        <v>550420</v>
      </c>
      <c r="Z979" s="78">
        <v>675303</v>
      </c>
      <c r="AA979" s="78">
        <v>222088</v>
      </c>
      <c r="AB979" s="78">
        <v>1397812</v>
      </c>
      <c r="AC979" s="78">
        <v>35457153.000000007</v>
      </c>
      <c r="AD979" s="78">
        <v>183.4014668724088</v>
      </c>
      <c r="AE979" s="79"/>
      <c r="AF979" s="78"/>
      <c r="AG979" s="78"/>
      <c r="AH979" s="78"/>
      <c r="AI979" s="78"/>
      <c r="AJ979" s="78"/>
      <c r="AK979" s="78"/>
      <c r="AL979" s="78"/>
      <c r="AM979" s="78"/>
      <c r="AN979" s="78"/>
      <c r="AO979" s="78"/>
      <c r="AP979" s="78"/>
      <c r="AQ979" s="79"/>
      <c r="AR979" s="78"/>
      <c r="AS979" s="78"/>
      <c r="AT979" s="78"/>
      <c r="AU979" s="78"/>
      <c r="AV979" s="78"/>
      <c r="AW979" s="78"/>
      <c r="AX979" s="78"/>
      <c r="AY979" s="79"/>
      <c r="AZ979" s="78"/>
      <c r="BA979" s="78"/>
      <c r="BB979" s="78"/>
      <c r="BC979" s="78"/>
      <c r="BD979" s="78"/>
      <c r="BE979" s="78"/>
      <c r="BF979" s="78"/>
      <c r="BG979" s="79"/>
      <c r="BH979" s="78" t="s">
        <v>789</v>
      </c>
      <c r="BI979" s="78" t="s">
        <v>789</v>
      </c>
      <c r="BJ979" s="78" t="s">
        <v>789</v>
      </c>
      <c r="BK979" s="78" t="s">
        <v>789</v>
      </c>
      <c r="BL979" s="78" t="s">
        <v>789</v>
      </c>
      <c r="BM979" s="78" t="s">
        <v>789</v>
      </c>
      <c r="BN979" s="79"/>
      <c r="BO979" s="78" t="s">
        <v>789</v>
      </c>
      <c r="BP979" s="78" t="s">
        <v>789</v>
      </c>
      <c r="BQ979" s="78" t="s">
        <v>789</v>
      </c>
      <c r="BR979" s="78" t="s">
        <v>789</v>
      </c>
      <c r="BS979" s="78" t="s">
        <v>789</v>
      </c>
      <c r="BT979" s="78" t="s">
        <v>789</v>
      </c>
      <c r="BU979"/>
      <c r="BV979" s="77"/>
      <c r="BW979" s="77"/>
      <c r="BX979" s="77"/>
      <c r="BY979" s="77"/>
      <c r="BZ979" s="77"/>
      <c r="CA979" s="77"/>
      <c r="CB979" s="77"/>
      <c r="CC979" s="77"/>
      <c r="CD979" s="77"/>
    </row>
    <row r="980" spans="1:82">
      <c r="A980" s="77" t="s">
        <v>2511</v>
      </c>
      <c r="B980" s="77">
        <v>788</v>
      </c>
      <c r="C980" s="77">
        <v>6</v>
      </c>
      <c r="D980" s="77">
        <v>47</v>
      </c>
      <c r="E980" s="77">
        <v>2009</v>
      </c>
      <c r="F980" s="77" t="s">
        <v>177</v>
      </c>
      <c r="G980" s="77" t="s">
        <v>1649</v>
      </c>
      <c r="H980" s="77" t="s">
        <v>1650</v>
      </c>
      <c r="I980" s="1018"/>
      <c r="J980" s="78">
        <v>1174.730750608381</v>
      </c>
      <c r="K980" s="78">
        <v>120.4298338681503</v>
      </c>
      <c r="L980" s="78">
        <v>158.35960497295389</v>
      </c>
      <c r="M980" s="78">
        <v>3926.8405166954572</v>
      </c>
      <c r="N980" s="78">
        <v>2322.3877512276999</v>
      </c>
      <c r="O980" s="78">
        <v>1360.8936922113039</v>
      </c>
      <c r="P980" s="78">
        <v>1107.5982180695109</v>
      </c>
      <c r="Q980" s="78">
        <v>81.976346184442605</v>
      </c>
      <c r="R980" s="78">
        <v>193.304981372952</v>
      </c>
      <c r="S980" s="78">
        <v>153.2625787057307</v>
      </c>
      <c r="T980" s="79"/>
      <c r="U980" s="78">
        <v>54599028</v>
      </c>
      <c r="V980" s="78">
        <v>41736</v>
      </c>
      <c r="W980" s="78">
        <v>3513</v>
      </c>
      <c r="X980" s="78">
        <v>507460</v>
      </c>
      <c r="Y980" s="78">
        <v>559851</v>
      </c>
      <c r="Z980" s="78">
        <v>687965</v>
      </c>
      <c r="AA980" s="78">
        <v>222926</v>
      </c>
      <c r="AB980" s="78">
        <v>1406176</v>
      </c>
      <c r="AC980" s="78">
        <v>35621018</v>
      </c>
      <c r="AD980" s="78">
        <v>153.26257870573079</v>
      </c>
      <c r="AE980" s="79"/>
      <c r="AF980" s="78"/>
      <c r="AG980" s="78"/>
      <c r="AH980" s="78"/>
      <c r="AI980" s="78"/>
      <c r="AJ980" s="78"/>
      <c r="AK980" s="78"/>
      <c r="AL980" s="78"/>
      <c r="AM980" s="78"/>
      <c r="AN980" s="78"/>
      <c r="AO980" s="78"/>
      <c r="AP980" s="78"/>
      <c r="AQ980" s="79"/>
      <c r="AR980" s="78"/>
      <c r="AS980" s="78"/>
      <c r="AT980" s="78"/>
      <c r="AU980" s="78"/>
      <c r="AV980" s="78"/>
      <c r="AW980" s="78"/>
      <c r="AX980" s="78"/>
      <c r="AY980" s="79"/>
      <c r="AZ980" s="78"/>
      <c r="BA980" s="78"/>
      <c r="BB980" s="78"/>
      <c r="BC980" s="78"/>
      <c r="BD980" s="78"/>
      <c r="BE980" s="78"/>
      <c r="BF980" s="78"/>
      <c r="BG980" s="79"/>
      <c r="BH980" s="78">
        <v>0</v>
      </c>
      <c r="BI980" s="78">
        <v>4.9939999999999998</v>
      </c>
      <c r="BJ980" s="78">
        <v>675.05</v>
      </c>
      <c r="BK980" s="78">
        <v>906.23699999999997</v>
      </c>
      <c r="BL980" s="78">
        <v>661.42199999999991</v>
      </c>
      <c r="BM980" s="78">
        <v>0</v>
      </c>
      <c r="BN980" s="79"/>
      <c r="BO980" s="78">
        <v>0</v>
      </c>
      <c r="BP980" s="78">
        <v>1</v>
      </c>
      <c r="BQ980" s="78">
        <v>16</v>
      </c>
      <c r="BR980" s="78">
        <v>14</v>
      </c>
      <c r="BS980" s="78">
        <v>66</v>
      </c>
      <c r="BT980" s="78">
        <v>0</v>
      </c>
      <c r="BU980"/>
      <c r="BV980" s="77">
        <v>1983.25</v>
      </c>
      <c r="BW980" s="77">
        <v>0.123</v>
      </c>
      <c r="BX980" s="77">
        <v>253.04599999999999</v>
      </c>
      <c r="BY980" s="77">
        <v>0</v>
      </c>
      <c r="BZ980" s="77">
        <v>11.284000000000001</v>
      </c>
      <c r="CA980" s="77">
        <v>0</v>
      </c>
      <c r="CB980" s="77">
        <v>0</v>
      </c>
      <c r="CC980" s="77">
        <v>0</v>
      </c>
      <c r="CD980" s="77">
        <v>0</v>
      </c>
    </row>
    <row r="981" spans="1:82">
      <c r="A981" s="77" t="s">
        <v>2512</v>
      </c>
      <c r="B981" s="77">
        <v>789</v>
      </c>
      <c r="C981" s="77">
        <v>7</v>
      </c>
      <c r="D981" s="77">
        <v>47</v>
      </c>
      <c r="E981" s="77">
        <v>2010</v>
      </c>
      <c r="F981" s="77" t="s">
        <v>178</v>
      </c>
      <c r="G981" s="77" t="s">
        <v>1649</v>
      </c>
      <c r="H981" s="77" t="s">
        <v>1650</v>
      </c>
      <c r="I981" s="1018"/>
      <c r="J981" s="78">
        <v>1071.28007223641</v>
      </c>
      <c r="K981" s="78">
        <v>127.6777203284847</v>
      </c>
      <c r="L981" s="78">
        <v>154.39513345885601</v>
      </c>
      <c r="M981" s="78">
        <v>4071.0326498342638</v>
      </c>
      <c r="N981" s="78">
        <v>2490.6609419092729</v>
      </c>
      <c r="O981" s="78">
        <v>1382.9861319140889</v>
      </c>
      <c r="P981" s="78">
        <v>1128.5736346758069</v>
      </c>
      <c r="Q981" s="78">
        <v>86.000928359363002</v>
      </c>
      <c r="R981" s="78">
        <v>205.86937089186949</v>
      </c>
      <c r="S981" s="78">
        <v>177.28133891606049</v>
      </c>
      <c r="T981" s="79"/>
      <c r="U981" s="78">
        <v>56458027</v>
      </c>
      <c r="V981" s="78">
        <v>41736</v>
      </c>
      <c r="W981" s="78">
        <v>3513</v>
      </c>
      <c r="X981" s="78">
        <v>507460</v>
      </c>
      <c r="Y981" s="78">
        <v>568860</v>
      </c>
      <c r="Z981" s="78">
        <v>702382</v>
      </c>
      <c r="AA981" s="78">
        <v>221475</v>
      </c>
      <c r="AB981" s="78">
        <v>1413583</v>
      </c>
      <c r="AC981" s="78">
        <v>35950673</v>
      </c>
      <c r="AD981" s="78">
        <v>177.28133891606041</v>
      </c>
      <c r="AE981" s="79"/>
      <c r="AF981" s="78"/>
      <c r="AG981" s="78"/>
      <c r="AH981" s="78"/>
      <c r="AI981" s="78"/>
      <c r="AJ981" s="78"/>
      <c r="AK981" s="78"/>
      <c r="AL981" s="78"/>
      <c r="AM981" s="78"/>
      <c r="AN981" s="78"/>
      <c r="AO981" s="78"/>
      <c r="AP981" s="78"/>
      <c r="AQ981" s="79"/>
      <c r="AR981" s="78"/>
      <c r="AS981" s="78"/>
      <c r="AT981" s="78"/>
      <c r="AU981" s="78"/>
      <c r="AV981" s="78"/>
      <c r="AW981" s="78"/>
      <c r="AX981" s="78"/>
      <c r="AY981" s="79"/>
      <c r="AZ981" s="78"/>
      <c r="BA981" s="78"/>
      <c r="BB981" s="78"/>
      <c r="BC981" s="78"/>
      <c r="BD981" s="78"/>
      <c r="BE981" s="78"/>
      <c r="BF981" s="78"/>
      <c r="BG981" s="79"/>
      <c r="BH981" s="78">
        <v>0</v>
      </c>
      <c r="BI981" s="78">
        <v>3.45</v>
      </c>
      <c r="BJ981" s="78">
        <v>715.32600000000002</v>
      </c>
      <c r="BK981" s="78">
        <v>919.63199999999995</v>
      </c>
      <c r="BL981" s="78">
        <v>689.601</v>
      </c>
      <c r="BM981" s="78">
        <v>0</v>
      </c>
      <c r="BN981" s="79"/>
      <c r="BO981" s="78">
        <v>0</v>
      </c>
      <c r="BP981" s="78">
        <v>1</v>
      </c>
      <c r="BQ981" s="78">
        <v>16</v>
      </c>
      <c r="BR981" s="78">
        <v>14</v>
      </c>
      <c r="BS981" s="78">
        <v>73</v>
      </c>
      <c r="BT981" s="78">
        <v>0</v>
      </c>
      <c r="BU981"/>
      <c r="BV981" s="77">
        <v>2036.5260000000001</v>
      </c>
      <c r="BW981" s="77">
        <v>6.8000000000000005E-2</v>
      </c>
      <c r="BX981" s="77">
        <v>280.03899999999999</v>
      </c>
      <c r="BY981" s="77">
        <v>0</v>
      </c>
      <c r="BZ981" s="77">
        <v>11.375999999999999</v>
      </c>
      <c r="CA981" s="77">
        <v>0</v>
      </c>
      <c r="CB981" s="77">
        <v>0</v>
      </c>
      <c r="CC981" s="77">
        <v>0</v>
      </c>
      <c r="CD981" s="77">
        <v>0</v>
      </c>
    </row>
    <row r="982" spans="1:82">
      <c r="A982" s="77" t="s">
        <v>2513</v>
      </c>
      <c r="B982" s="77">
        <v>790</v>
      </c>
      <c r="C982" s="77">
        <v>8</v>
      </c>
      <c r="D982" s="77">
        <v>47</v>
      </c>
      <c r="E982" s="77">
        <v>2011</v>
      </c>
      <c r="F982" s="77" t="s">
        <v>179</v>
      </c>
      <c r="G982" s="77" t="s">
        <v>1649</v>
      </c>
      <c r="H982" s="77" t="s">
        <v>1650</v>
      </c>
      <c r="I982" s="1018"/>
      <c r="J982" s="78">
        <v>1079.88892629922</v>
      </c>
      <c r="K982" s="78">
        <v>144.25221614961191</v>
      </c>
      <c r="L982" s="78">
        <v>173.33274868949269</v>
      </c>
      <c r="M982" s="78">
        <v>3962.8221006034878</v>
      </c>
      <c r="N982" s="78">
        <v>2613.9764861068888</v>
      </c>
      <c r="O982" s="78">
        <v>1383.920311038999</v>
      </c>
      <c r="P982" s="78">
        <v>1094.3019442240416</v>
      </c>
      <c r="Q982" s="78">
        <v>99.857579509995404</v>
      </c>
      <c r="R982" s="78">
        <v>207.0240298021991</v>
      </c>
      <c r="S982" s="78">
        <v>184.86193270684399</v>
      </c>
      <c r="T982" s="79"/>
      <c r="U982" s="78">
        <v>60389012</v>
      </c>
      <c r="V982" s="78">
        <v>41736</v>
      </c>
      <c r="W982" s="78">
        <v>3513</v>
      </c>
      <c r="X982" s="78">
        <v>507460</v>
      </c>
      <c r="Y982" s="78">
        <v>578976</v>
      </c>
      <c r="Z982" s="78">
        <v>718126</v>
      </c>
      <c r="AA982" s="78">
        <v>221140</v>
      </c>
      <c r="AB982" s="78">
        <v>1422938</v>
      </c>
      <c r="AC982" s="78">
        <v>36092518</v>
      </c>
      <c r="AD982" s="78">
        <v>184.86193270684399</v>
      </c>
      <c r="AE982" s="79"/>
      <c r="AF982" s="78"/>
      <c r="AG982" s="78"/>
      <c r="AH982" s="78"/>
      <c r="AI982" s="78"/>
      <c r="AJ982" s="78"/>
      <c r="AK982" s="78"/>
      <c r="AL982" s="78"/>
      <c r="AM982" s="78"/>
      <c r="AN982" s="78"/>
      <c r="AO982" s="78"/>
      <c r="AP982" s="78"/>
      <c r="AQ982" s="79"/>
      <c r="AR982" s="78"/>
      <c r="AS982" s="78"/>
      <c r="AT982" s="78"/>
      <c r="AU982" s="78"/>
      <c r="AV982" s="78"/>
      <c r="AW982" s="78"/>
      <c r="AX982" s="78"/>
      <c r="AY982" s="79"/>
      <c r="AZ982" s="78"/>
      <c r="BA982" s="78"/>
      <c r="BB982" s="78"/>
      <c r="BC982" s="78"/>
      <c r="BD982" s="78"/>
      <c r="BE982" s="78"/>
      <c r="BF982" s="78"/>
      <c r="BG982" s="79"/>
      <c r="BH982" s="78">
        <v>0</v>
      </c>
      <c r="BI982" s="78">
        <v>3.7480000000000002</v>
      </c>
      <c r="BJ982" s="78">
        <v>634.31100000000004</v>
      </c>
      <c r="BK982" s="78">
        <v>938.50099999999998</v>
      </c>
      <c r="BL982" s="78">
        <v>595.54200000000003</v>
      </c>
      <c r="BM982" s="78">
        <v>0</v>
      </c>
      <c r="BN982" s="79"/>
      <c r="BO982" s="78">
        <v>0</v>
      </c>
      <c r="BP982" s="78">
        <v>1</v>
      </c>
      <c r="BQ982" s="78">
        <v>12</v>
      </c>
      <c r="BR982" s="78">
        <v>14</v>
      </c>
      <c r="BS982" s="78">
        <v>62</v>
      </c>
      <c r="BT982" s="78">
        <v>0</v>
      </c>
      <c r="BU982"/>
      <c r="BV982" s="77">
        <v>1905.9690000000001</v>
      </c>
      <c r="BW982" s="77">
        <v>7.0000000000000001E-3</v>
      </c>
      <c r="BX982" s="77">
        <v>257.92099999999999</v>
      </c>
      <c r="BY982" s="77">
        <v>0</v>
      </c>
      <c r="BZ982" s="77">
        <v>8.2050000000000001</v>
      </c>
      <c r="CA982" s="77">
        <v>0</v>
      </c>
      <c r="CB982" s="77">
        <v>0</v>
      </c>
      <c r="CC982" s="77">
        <v>0</v>
      </c>
      <c r="CD982" s="77">
        <v>0</v>
      </c>
    </row>
    <row r="983" spans="1:82">
      <c r="A983" s="77" t="s">
        <v>2514</v>
      </c>
      <c r="B983" s="77">
        <v>791</v>
      </c>
      <c r="C983" s="77">
        <v>9</v>
      </c>
      <c r="D983" s="77">
        <v>47</v>
      </c>
      <c r="E983" s="77">
        <v>2012</v>
      </c>
      <c r="F983" s="77" t="s">
        <v>180</v>
      </c>
      <c r="G983" s="77" t="s">
        <v>1649</v>
      </c>
      <c r="H983" s="77" t="s">
        <v>1650</v>
      </c>
      <c r="I983" s="1018"/>
      <c r="J983" s="78">
        <v>980.68028686946855</v>
      </c>
      <c r="K983" s="78">
        <v>127.6674172257884</v>
      </c>
      <c r="L983" s="78">
        <v>167.2359549708402</v>
      </c>
      <c r="M983" s="78">
        <v>4107.5812163512246</v>
      </c>
      <c r="N983" s="78">
        <v>2323.5455403138249</v>
      </c>
      <c r="O983" s="78">
        <v>1413.8982299646459</v>
      </c>
      <c r="P983" s="78">
        <v>1092.9038102359211</v>
      </c>
      <c r="Q983" s="78">
        <v>109.641206908976</v>
      </c>
      <c r="R983" s="78">
        <v>208.46645907074091</v>
      </c>
      <c r="S983" s="78">
        <v>202.86331579862591</v>
      </c>
      <c r="T983" s="79"/>
      <c r="U983" s="78">
        <v>61752900</v>
      </c>
      <c r="V983" s="78">
        <v>41736</v>
      </c>
      <c r="W983" s="78">
        <v>3513</v>
      </c>
      <c r="X983" s="78">
        <v>507460</v>
      </c>
      <c r="Y983" s="78">
        <v>591269</v>
      </c>
      <c r="Z983" s="78">
        <v>739501</v>
      </c>
      <c r="AA983" s="78">
        <v>219608</v>
      </c>
      <c r="AB983" s="78">
        <v>1437994</v>
      </c>
      <c r="AC983" s="78">
        <v>35402652</v>
      </c>
      <c r="AD983" s="78">
        <v>202.86331579862591</v>
      </c>
      <c r="AE983" s="79"/>
      <c r="AF983" s="78"/>
      <c r="AG983" s="78"/>
      <c r="AH983" s="78"/>
      <c r="AI983" s="78"/>
      <c r="AJ983" s="78"/>
      <c r="AK983" s="78"/>
      <c r="AL983" s="78"/>
      <c r="AM983" s="78"/>
      <c r="AN983" s="78"/>
      <c r="AO983" s="78"/>
      <c r="AP983" s="78"/>
      <c r="AQ983" s="79"/>
      <c r="AR983" s="78"/>
      <c r="AS983" s="78"/>
      <c r="AT983" s="78"/>
      <c r="AU983" s="78"/>
      <c r="AV983" s="78"/>
      <c r="AW983" s="78"/>
      <c r="AX983" s="78"/>
      <c r="AY983" s="79"/>
      <c r="AZ983" s="78"/>
      <c r="BA983" s="78"/>
      <c r="BB983" s="78"/>
      <c r="BC983" s="78"/>
      <c r="BD983" s="78"/>
      <c r="BE983" s="78"/>
      <c r="BF983" s="78"/>
      <c r="BG983" s="79"/>
      <c r="BH983" s="78">
        <v>0</v>
      </c>
      <c r="BI983" s="78">
        <v>4.1180000000000003</v>
      </c>
      <c r="BJ983" s="78">
        <v>668.51800000000003</v>
      </c>
      <c r="BK983" s="78">
        <v>778.60500000000002</v>
      </c>
      <c r="BL983" s="78">
        <v>551.03499999999997</v>
      </c>
      <c r="BM983" s="78">
        <v>0</v>
      </c>
      <c r="BN983" s="79"/>
      <c r="BO983" s="78">
        <v>0</v>
      </c>
      <c r="BP983" s="78">
        <v>1</v>
      </c>
      <c r="BQ983" s="78">
        <v>18</v>
      </c>
      <c r="BR983" s="78">
        <v>14</v>
      </c>
      <c r="BS983" s="78">
        <v>53</v>
      </c>
      <c r="BT983" s="78">
        <v>0</v>
      </c>
      <c r="BU983"/>
      <c r="BV983" s="77">
        <v>1748.087</v>
      </c>
      <c r="BW983" s="77">
        <v>0</v>
      </c>
      <c r="BX983" s="77">
        <v>249.71299999999999</v>
      </c>
      <c r="BY983" s="77">
        <v>0</v>
      </c>
      <c r="BZ983" s="77">
        <v>4.476</v>
      </c>
      <c r="CA983" s="77">
        <v>0</v>
      </c>
      <c r="CB983" s="77">
        <v>0</v>
      </c>
      <c r="CC983" s="77">
        <v>0</v>
      </c>
      <c r="CD983" s="77">
        <v>0</v>
      </c>
    </row>
    <row r="984" spans="1:82">
      <c r="A984" s="77" t="s">
        <v>2515</v>
      </c>
      <c r="B984" s="77">
        <v>792</v>
      </c>
      <c r="C984" s="77">
        <v>10</v>
      </c>
      <c r="D984" s="77">
        <v>47</v>
      </c>
      <c r="E984" s="77">
        <v>2013</v>
      </c>
      <c r="F984" s="77" t="s">
        <v>181</v>
      </c>
      <c r="G984" s="77" t="s">
        <v>1649</v>
      </c>
      <c r="H984" s="77" t="s">
        <v>1650</v>
      </c>
      <c r="I984" s="1018"/>
      <c r="J984" s="78">
        <v>1032.230026306418</v>
      </c>
      <c r="K984" s="78">
        <v>118.61045812665461</v>
      </c>
      <c r="L984" s="78">
        <v>149.89465693185301</v>
      </c>
      <c r="M984" s="78">
        <v>4239.882499836719</v>
      </c>
      <c r="N984" s="78">
        <v>2361.1331253087778</v>
      </c>
      <c r="O984" s="78">
        <v>1394.1236049051001</v>
      </c>
      <c r="P984" s="78">
        <v>1093.1854402281435</v>
      </c>
      <c r="Q984" s="78">
        <v>112.037579271485</v>
      </c>
      <c r="R984" s="78">
        <v>221.13639261251561</v>
      </c>
      <c r="S984" s="78">
        <v>192.72149892261899</v>
      </c>
      <c r="T984" s="79"/>
      <c r="U984" s="78">
        <v>62751074</v>
      </c>
      <c r="V984" s="78">
        <v>41736</v>
      </c>
      <c r="W984" s="78">
        <v>3513</v>
      </c>
      <c r="X984" s="78">
        <v>507460</v>
      </c>
      <c r="Y984" s="78">
        <v>600573</v>
      </c>
      <c r="Z984" s="78">
        <v>761714</v>
      </c>
      <c r="AA984" s="78">
        <v>218840</v>
      </c>
      <c r="AB984" s="78">
        <v>1448358</v>
      </c>
      <c r="AC984" s="78">
        <v>36658180.000000007</v>
      </c>
      <c r="AD984" s="78">
        <v>192.72149892261899</v>
      </c>
      <c r="AE984" s="79"/>
      <c r="AF984" s="78"/>
      <c r="AG984" s="78"/>
      <c r="AH984" s="78"/>
      <c r="AI984" s="78"/>
      <c r="AJ984" s="78"/>
      <c r="AK984" s="78"/>
      <c r="AL984" s="78"/>
      <c r="AM984" s="78"/>
      <c r="AN984" s="78"/>
      <c r="AO984" s="78"/>
      <c r="AP984" s="78"/>
      <c r="AQ984" s="79"/>
      <c r="AR984" s="78"/>
      <c r="AS984" s="78"/>
      <c r="AT984" s="78"/>
      <c r="AU984" s="78"/>
      <c r="AV984" s="78"/>
      <c r="AW984" s="78"/>
      <c r="AX984" s="78"/>
      <c r="AY984" s="79"/>
      <c r="AZ984" s="78"/>
      <c r="BA984" s="78"/>
      <c r="BB984" s="78"/>
      <c r="BC984" s="78"/>
      <c r="BD984" s="78"/>
      <c r="BE984" s="78"/>
      <c r="BF984" s="78"/>
      <c r="BG984" s="79"/>
      <c r="BH984" s="78">
        <v>0</v>
      </c>
      <c r="BI984" s="78">
        <v>4.7789999999999999</v>
      </c>
      <c r="BJ984" s="78">
        <v>727.44899999999996</v>
      </c>
      <c r="BK984" s="78">
        <v>845.35500000000002</v>
      </c>
      <c r="BL984" s="78">
        <v>669.17700000000002</v>
      </c>
      <c r="BM984" s="78">
        <v>0</v>
      </c>
      <c r="BN984" s="79"/>
      <c r="BO984" s="78">
        <v>0</v>
      </c>
      <c r="BP984" s="78">
        <v>1</v>
      </c>
      <c r="BQ984" s="78">
        <v>18</v>
      </c>
      <c r="BR984" s="78">
        <v>15</v>
      </c>
      <c r="BS984" s="78">
        <v>70</v>
      </c>
      <c r="BT984" s="78">
        <v>0</v>
      </c>
      <c r="BU984"/>
      <c r="BV984" s="77">
        <v>1976.9349999999999</v>
      </c>
      <c r="BW984" s="77">
        <v>0</v>
      </c>
      <c r="BX984" s="77">
        <v>262.30500000000001</v>
      </c>
      <c r="BY984" s="77">
        <v>0</v>
      </c>
      <c r="BZ984" s="77">
        <v>7.52</v>
      </c>
      <c r="CA984" s="77">
        <v>0</v>
      </c>
      <c r="CB984" s="77">
        <v>0</v>
      </c>
      <c r="CC984" s="77">
        <v>0</v>
      </c>
      <c r="CD984" s="77">
        <v>0</v>
      </c>
    </row>
    <row r="985" spans="1:82">
      <c r="A985" s="77" t="s">
        <v>2516</v>
      </c>
      <c r="B985" s="77">
        <v>793</v>
      </c>
      <c r="C985" s="77">
        <v>11</v>
      </c>
      <c r="D985" s="77">
        <v>47</v>
      </c>
      <c r="E985" s="77">
        <v>2014</v>
      </c>
      <c r="F985" s="77" t="s">
        <v>182</v>
      </c>
      <c r="G985" s="77" t="s">
        <v>1649</v>
      </c>
      <c r="H985" s="77" t="s">
        <v>1650</v>
      </c>
      <c r="I985" s="1018"/>
      <c r="J985" s="78">
        <v>1055.9595417421749</v>
      </c>
      <c r="K985" s="78">
        <v>121.0180688166263</v>
      </c>
      <c r="L985" s="78">
        <v>168.48881590547401</v>
      </c>
      <c r="M985" s="78">
        <v>3946.368307633692</v>
      </c>
      <c r="N985" s="78">
        <v>2405.0540683583458</v>
      </c>
      <c r="O985" s="78">
        <v>1360.5234369205309</v>
      </c>
      <c r="P985" s="78">
        <v>1096.4523919080848</v>
      </c>
      <c r="Q985" s="78">
        <v>107.91382562767301</v>
      </c>
      <c r="R985" s="78">
        <v>225.76623673946</v>
      </c>
      <c r="S985" s="78">
        <v>197.82756472003001</v>
      </c>
      <c r="T985" s="79"/>
      <c r="U985" s="78">
        <v>63314045</v>
      </c>
      <c r="V985" s="78">
        <v>39052</v>
      </c>
      <c r="W985" s="78">
        <v>3512</v>
      </c>
      <c r="X985" s="78">
        <v>534586</v>
      </c>
      <c r="Y985" s="78">
        <v>610129</v>
      </c>
      <c r="Z985" s="78">
        <v>782919</v>
      </c>
      <c r="AA985" s="78">
        <v>218359</v>
      </c>
      <c r="AB985" s="78">
        <v>1454023</v>
      </c>
      <c r="AC985" s="78">
        <v>37543358</v>
      </c>
      <c r="AD985" s="78">
        <v>197.8275647200299</v>
      </c>
      <c r="AE985" s="79"/>
      <c r="AF985" s="78"/>
      <c r="AG985" s="78"/>
      <c r="AH985" s="78"/>
      <c r="AI985" s="78"/>
      <c r="AJ985" s="78"/>
      <c r="AK985" s="78"/>
      <c r="AL985" s="78"/>
      <c r="AM985" s="78"/>
      <c r="AN985" s="78"/>
      <c r="AO985" s="78"/>
      <c r="AP985" s="78"/>
      <c r="AQ985" s="79"/>
      <c r="AR985" s="78">
        <v>13159</v>
      </c>
      <c r="AS985" s="78">
        <v>7546</v>
      </c>
      <c r="AT985" s="78">
        <v>11</v>
      </c>
      <c r="AU985" s="78">
        <v>1</v>
      </c>
      <c r="AV985" s="78">
        <v>0</v>
      </c>
      <c r="AW985" s="78">
        <v>4</v>
      </c>
      <c r="AX985" s="78"/>
      <c r="AY985" s="79"/>
      <c r="AZ985" s="78">
        <v>65980.326000000001</v>
      </c>
      <c r="BA985" s="78">
        <v>163424.24900000001</v>
      </c>
      <c r="BB985" s="78">
        <v>16238</v>
      </c>
      <c r="BC985" s="78">
        <v>370</v>
      </c>
      <c r="BD985" s="78">
        <v>0</v>
      </c>
      <c r="BE985" s="78">
        <v>8044.8</v>
      </c>
      <c r="BF985" s="78"/>
      <c r="BG985" s="79"/>
      <c r="BH985" s="78">
        <v>0</v>
      </c>
      <c r="BI985" s="78">
        <v>6.4409999999999998</v>
      </c>
      <c r="BJ985" s="78">
        <v>784.64099999999996</v>
      </c>
      <c r="BK985" s="78">
        <v>842.93700000000001</v>
      </c>
      <c r="BL985" s="78">
        <v>657.64299999999992</v>
      </c>
      <c r="BM985" s="78">
        <v>0</v>
      </c>
      <c r="BN985" s="79"/>
      <c r="BO985" s="78">
        <v>0</v>
      </c>
      <c r="BP985" s="78">
        <v>1</v>
      </c>
      <c r="BQ985" s="78">
        <v>18</v>
      </c>
      <c r="BR985" s="78">
        <v>15</v>
      </c>
      <c r="BS985" s="78">
        <v>72</v>
      </c>
      <c r="BT985" s="78">
        <v>0</v>
      </c>
      <c r="BU985"/>
      <c r="BV985" s="1014">
        <v>1966.018</v>
      </c>
      <c r="BW985" s="1014">
        <v>0</v>
      </c>
      <c r="BX985" s="1014">
        <v>321.38</v>
      </c>
      <c r="BY985" s="1014">
        <v>0</v>
      </c>
      <c r="BZ985" s="1014">
        <v>4.2640000000000002</v>
      </c>
      <c r="CA985" s="1014">
        <v>0</v>
      </c>
      <c r="CB985" s="1014">
        <v>0</v>
      </c>
      <c r="CC985" s="1014">
        <v>0</v>
      </c>
      <c r="CD985" s="1014">
        <v>0</v>
      </c>
    </row>
    <row r="986" spans="1:82">
      <c r="A986" s="77" t="s">
        <v>2517</v>
      </c>
      <c r="B986" s="77">
        <v>794</v>
      </c>
      <c r="C986" s="77">
        <v>12</v>
      </c>
      <c r="D986" s="77">
        <v>47</v>
      </c>
      <c r="E986" s="77">
        <v>2015</v>
      </c>
      <c r="F986" s="77" t="s">
        <v>183</v>
      </c>
      <c r="G986" s="77" t="s">
        <v>1649</v>
      </c>
      <c r="H986" s="77" t="s">
        <v>1650</v>
      </c>
      <c r="I986" s="1018"/>
      <c r="J986" s="78">
        <v>931.84480054058736</v>
      </c>
      <c r="K986" s="78">
        <v>120.3570741195646</v>
      </c>
      <c r="L986" s="78">
        <v>193.51703079897459</v>
      </c>
      <c r="M986" s="78">
        <v>3572.7709464548589</v>
      </c>
      <c r="N986" s="78">
        <v>2321.0787112927951</v>
      </c>
      <c r="O986" s="78">
        <v>1378.1127433241397</v>
      </c>
      <c r="P986" s="78">
        <v>1096.5196312740638</v>
      </c>
      <c r="Q986" s="78">
        <v>106.164370864844</v>
      </c>
      <c r="R986" s="78">
        <v>212.81735308454398</v>
      </c>
      <c r="S986" s="78">
        <v>198.60394768302791</v>
      </c>
      <c r="T986" s="79"/>
      <c r="U986" s="78">
        <v>54221319</v>
      </c>
      <c r="V986" s="78">
        <v>39052</v>
      </c>
      <c r="W986" s="78">
        <v>3512</v>
      </c>
      <c r="X986" s="78">
        <v>534586</v>
      </c>
      <c r="Y986" s="78">
        <v>621790</v>
      </c>
      <c r="Z986" s="78">
        <v>800673</v>
      </c>
      <c r="AA986" s="78">
        <v>218200</v>
      </c>
      <c r="AB986" s="78">
        <v>1461231</v>
      </c>
      <c r="AC986" s="78">
        <v>36377654.000000007</v>
      </c>
      <c r="AD986" s="78">
        <v>198.60394768302791</v>
      </c>
      <c r="AE986" s="79"/>
      <c r="AF986" s="78">
        <v>703652807.89515185</v>
      </c>
      <c r="AG986" s="78">
        <v>77081250.791703299</v>
      </c>
      <c r="AH986" s="78">
        <v>38912314.901050277</v>
      </c>
      <c r="AI986" s="78">
        <v>3600890370.9019318</v>
      </c>
      <c r="AJ986" s="78">
        <v>2536485673.8270869</v>
      </c>
      <c r="AK986" s="78"/>
      <c r="AL986" s="78"/>
      <c r="AM986" s="78">
        <v>200255578.91649491</v>
      </c>
      <c r="AN986" s="78"/>
      <c r="AO986" s="78"/>
      <c r="AP986" s="78">
        <v>7157277997.2334204</v>
      </c>
      <c r="AQ986" s="79"/>
      <c r="AR986" s="78">
        <v>13680</v>
      </c>
      <c r="AS986" s="78">
        <v>8684</v>
      </c>
      <c r="AT986" s="78">
        <v>11</v>
      </c>
      <c r="AU986" s="78">
        <v>1</v>
      </c>
      <c r="AV986" s="78">
        <v>0</v>
      </c>
      <c r="AW986" s="78">
        <v>3</v>
      </c>
      <c r="AX986" s="78"/>
      <c r="AY986" s="79"/>
      <c r="AZ986" s="78">
        <v>69008.062999999995</v>
      </c>
      <c r="BA986" s="78">
        <v>213237.49299999999</v>
      </c>
      <c r="BB986" s="78">
        <v>16238</v>
      </c>
      <c r="BC986" s="78">
        <v>370</v>
      </c>
      <c r="BD986" s="78">
        <v>0</v>
      </c>
      <c r="BE986" s="78">
        <v>7728</v>
      </c>
      <c r="BF986" s="78"/>
      <c r="BG986" s="79"/>
      <c r="BH986" s="78">
        <v>0</v>
      </c>
      <c r="BI986" s="78">
        <v>9.282</v>
      </c>
      <c r="BJ986" s="78">
        <v>754.07500000000005</v>
      </c>
      <c r="BK986" s="78">
        <v>674.154</v>
      </c>
      <c r="BL986" s="78">
        <v>637.00099999999998</v>
      </c>
      <c r="BM986" s="78">
        <v>0</v>
      </c>
      <c r="BN986" s="79"/>
      <c r="BO986" s="78">
        <v>0</v>
      </c>
      <c r="BP986" s="78">
        <v>1</v>
      </c>
      <c r="BQ986" s="78">
        <v>18</v>
      </c>
      <c r="BR986" s="78">
        <v>15</v>
      </c>
      <c r="BS986" s="78">
        <v>71</v>
      </c>
      <c r="BT986" s="78">
        <v>0</v>
      </c>
      <c r="BU986"/>
      <c r="BV986" s="1014">
        <v>1752.623</v>
      </c>
      <c r="BW986" s="1014">
        <v>0</v>
      </c>
      <c r="BX986" s="1014">
        <v>315.423</v>
      </c>
      <c r="BY986" s="1014">
        <v>0</v>
      </c>
      <c r="BZ986" s="1014">
        <v>6.4660000000000002</v>
      </c>
      <c r="CA986" s="1014">
        <v>0</v>
      </c>
      <c r="CB986" s="1014">
        <v>0</v>
      </c>
      <c r="CC986" s="1014">
        <v>0</v>
      </c>
      <c r="CD986" s="1014">
        <v>0</v>
      </c>
    </row>
    <row r="987" spans="1:82">
      <c r="A987" s="77" t="s">
        <v>2518</v>
      </c>
      <c r="B987" s="77">
        <v>795</v>
      </c>
      <c r="C987" s="77">
        <v>13</v>
      </c>
      <c r="D987" s="77">
        <v>47</v>
      </c>
      <c r="E987" s="77">
        <v>2016</v>
      </c>
      <c r="F987" s="77" t="s">
        <v>156</v>
      </c>
      <c r="G987" s="77" t="s">
        <v>1649</v>
      </c>
      <c r="H987" s="77" t="s">
        <v>1650</v>
      </c>
      <c r="I987" s="1018"/>
      <c r="J987" s="78">
        <v>932.79861579112696</v>
      </c>
      <c r="K987" s="78">
        <v>114.76966191396873</v>
      </c>
      <c r="L987" s="78">
        <v>184.68639095708411</v>
      </c>
      <c r="M987" s="78">
        <v>3702.9344194439486</v>
      </c>
      <c r="N987" s="78">
        <v>2351.5020279375717</v>
      </c>
      <c r="O987" s="78">
        <v>1393.3142362314222</v>
      </c>
      <c r="P987" s="78">
        <v>1074.3168655620991</v>
      </c>
      <c r="Q987" s="78">
        <v>103.62219973184345</v>
      </c>
      <c r="R987" s="78">
        <v>224.14085856135094</v>
      </c>
      <c r="S987" s="78">
        <v>191.8687943373836</v>
      </c>
      <c r="T987" s="79"/>
      <c r="U987" s="78">
        <v>44761183</v>
      </c>
      <c r="V987" s="78">
        <v>39052</v>
      </c>
      <c r="W987" s="78">
        <v>3512</v>
      </c>
      <c r="X987" s="78">
        <v>534586</v>
      </c>
      <c r="Y987" s="78">
        <v>632826</v>
      </c>
      <c r="Z987" s="78">
        <v>819456</v>
      </c>
      <c r="AA987" s="78">
        <v>221111</v>
      </c>
      <c r="AB987" s="78">
        <v>1467071</v>
      </c>
      <c r="AC987" s="78">
        <v>38281052.316209689</v>
      </c>
      <c r="AD987" s="78">
        <v>191.8687943373836</v>
      </c>
      <c r="AE987" s="79"/>
      <c r="AF987" s="78">
        <v>772935990.40947068</v>
      </c>
      <c r="AG987" s="78">
        <v>67198838.292354032</v>
      </c>
      <c r="AH987" s="78">
        <v>29246555.03631556</v>
      </c>
      <c r="AI987" s="78">
        <v>3865496974.3582201</v>
      </c>
      <c r="AJ987" s="78">
        <v>2612204409.8863759</v>
      </c>
      <c r="AK987" s="78"/>
      <c r="AL987" s="78"/>
      <c r="AM987" s="78">
        <v>201212127.14601299</v>
      </c>
      <c r="AN987" s="78"/>
      <c r="AO987" s="78"/>
      <c r="AP987" s="78">
        <v>7548294895.1287498</v>
      </c>
      <c r="AQ987" s="79"/>
      <c r="AR987" s="78">
        <v>14447</v>
      </c>
      <c r="AS987" s="78">
        <v>9457</v>
      </c>
      <c r="AT987" s="78">
        <v>11</v>
      </c>
      <c r="AU987" s="78">
        <v>3</v>
      </c>
      <c r="AV987" s="78">
        <v>0</v>
      </c>
      <c r="AW987" s="78">
        <v>6</v>
      </c>
      <c r="AX987" s="78"/>
      <c r="AY987" s="79"/>
      <c r="AZ987" s="78">
        <v>73725.527000000016</v>
      </c>
      <c r="BA987" s="78">
        <v>245115.59299999999</v>
      </c>
      <c r="BB987" s="78">
        <v>17618</v>
      </c>
      <c r="BC987" s="78">
        <v>1384.9</v>
      </c>
      <c r="BD987" s="78">
        <v>0</v>
      </c>
      <c r="BE987" s="78">
        <v>9868</v>
      </c>
      <c r="BF987" s="78"/>
      <c r="BG987" s="79"/>
      <c r="BH987" s="78">
        <v>0</v>
      </c>
      <c r="BI987" s="78">
        <v>8.3320000000000007</v>
      </c>
      <c r="BJ987" s="78">
        <v>725.69600000000003</v>
      </c>
      <c r="BK987" s="78">
        <v>614.91099999999994</v>
      </c>
      <c r="BL987" s="78">
        <v>732.97700000000009</v>
      </c>
      <c r="BM987" s="78">
        <v>0</v>
      </c>
      <c r="BN987" s="79"/>
      <c r="BO987" s="78">
        <v>0</v>
      </c>
      <c r="BP987" s="78">
        <v>1</v>
      </c>
      <c r="BQ987" s="78">
        <v>17</v>
      </c>
      <c r="BR987" s="78">
        <v>13</v>
      </c>
      <c r="BS987" s="78">
        <v>81</v>
      </c>
      <c r="BT987" s="78">
        <v>0</v>
      </c>
      <c r="BU987"/>
      <c r="BV987" s="77">
        <v>1760.5809999999999</v>
      </c>
      <c r="BW987" s="77">
        <v>0</v>
      </c>
      <c r="BX987" s="77">
        <v>317.18599999999998</v>
      </c>
      <c r="BY987" s="77">
        <v>0</v>
      </c>
      <c r="BZ987" s="77">
        <v>4.149</v>
      </c>
      <c r="CA987" s="77">
        <v>0</v>
      </c>
      <c r="CB987" s="77">
        <v>0</v>
      </c>
      <c r="CC987" s="77">
        <v>0</v>
      </c>
      <c r="CD987" s="77">
        <v>0</v>
      </c>
    </row>
    <row r="988" spans="1:82">
      <c r="A988" s="77" t="s">
        <v>2519</v>
      </c>
      <c r="B988" s="77">
        <v>796</v>
      </c>
      <c r="C988" s="77">
        <v>14</v>
      </c>
      <c r="D988" s="77">
        <v>47</v>
      </c>
      <c r="E988" s="77">
        <v>2017</v>
      </c>
      <c r="F988" s="77" t="s">
        <v>157</v>
      </c>
      <c r="G988" s="77" t="s">
        <v>1649</v>
      </c>
      <c r="H988" s="77" t="s">
        <v>1650</v>
      </c>
      <c r="I988" s="1018"/>
      <c r="J988" s="78">
        <v>906.83548564246723</v>
      </c>
      <c r="K988" s="78">
        <v>123.55287889793398</v>
      </c>
      <c r="L988" s="78">
        <v>143.38885051968509</v>
      </c>
      <c r="M988" s="78">
        <v>3718.2116749835563</v>
      </c>
      <c r="N988" s="78">
        <v>2457.5133690430953</v>
      </c>
      <c r="O988" s="78">
        <v>1397.7625740666167</v>
      </c>
      <c r="P988" s="78">
        <v>1075.9603532582441</v>
      </c>
      <c r="Q988" s="78">
        <v>100.509945414877</v>
      </c>
      <c r="R988" s="78">
        <v>230.47151822355323</v>
      </c>
      <c r="S988" s="78">
        <v>214.79917067191099</v>
      </c>
      <c r="T988" s="79"/>
      <c r="U988" s="78">
        <v>47856309</v>
      </c>
      <c r="V988" s="78">
        <v>39052</v>
      </c>
      <c r="W988" s="78">
        <v>3512</v>
      </c>
      <c r="X988" s="78">
        <v>534586</v>
      </c>
      <c r="Y988" s="78">
        <v>643056</v>
      </c>
      <c r="Z988" s="78">
        <v>835709</v>
      </c>
      <c r="AA988" s="78">
        <v>222861</v>
      </c>
      <c r="AB988" s="78">
        <v>1471536</v>
      </c>
      <c r="AC988" s="78">
        <v>40143295.999999993</v>
      </c>
      <c r="AD988" s="78">
        <v>214.79917067191101</v>
      </c>
      <c r="AE988" s="79"/>
      <c r="AF988" s="78">
        <v>712297149.28387129</v>
      </c>
      <c r="AG988" s="78">
        <v>72694198.888172835</v>
      </c>
      <c r="AH988" s="78">
        <v>30576384.216921661</v>
      </c>
      <c r="AI988" s="78">
        <v>3963739733.1595721</v>
      </c>
      <c r="AJ988" s="78">
        <v>2801333151.0725088</v>
      </c>
      <c r="AK988" s="78"/>
      <c r="AL988" s="78"/>
      <c r="AM988" s="78">
        <v>202140312.3289021</v>
      </c>
      <c r="AN988" s="78"/>
      <c r="AO988" s="78"/>
      <c r="AP988" s="78">
        <v>7782780928.9499493</v>
      </c>
      <c r="AQ988" s="79"/>
      <c r="AR988" s="78">
        <v>15049</v>
      </c>
      <c r="AS988" s="78">
        <v>9960</v>
      </c>
      <c r="AT988" s="78">
        <v>13</v>
      </c>
      <c r="AU988" s="78">
        <v>5</v>
      </c>
      <c r="AV988" s="78">
        <v>0</v>
      </c>
      <c r="AW988" s="78">
        <v>6</v>
      </c>
      <c r="AX988" s="78"/>
      <c r="AY988" s="79"/>
      <c r="AZ988" s="78">
        <v>77449.72600000001</v>
      </c>
      <c r="BA988" s="78">
        <v>266635.59300000011</v>
      </c>
      <c r="BB988" s="78">
        <v>17656</v>
      </c>
      <c r="BC988" s="78">
        <v>1761.9</v>
      </c>
      <c r="BD988" s="78">
        <v>0</v>
      </c>
      <c r="BE988" s="78">
        <v>10378</v>
      </c>
      <c r="BF988" s="78"/>
      <c r="BG988" s="79"/>
      <c r="BH988" s="78">
        <v>0</v>
      </c>
      <c r="BI988" s="78">
        <v>8.5559999999999992</v>
      </c>
      <c r="BJ988" s="78">
        <v>801.572</v>
      </c>
      <c r="BK988" s="78">
        <v>614.63400000000001</v>
      </c>
      <c r="BL988" s="78">
        <v>702.59</v>
      </c>
      <c r="BM988" s="78">
        <v>0</v>
      </c>
      <c r="BN988" s="79"/>
      <c r="BO988" s="78">
        <v>0</v>
      </c>
      <c r="BP988" s="78">
        <v>1</v>
      </c>
      <c r="BQ988" s="78">
        <v>18</v>
      </c>
      <c r="BR988" s="78">
        <v>13</v>
      </c>
      <c r="BS988" s="78">
        <v>79</v>
      </c>
      <c r="BT988" s="78">
        <v>0</v>
      </c>
      <c r="BU988"/>
      <c r="BV988" s="77">
        <v>1761.3</v>
      </c>
      <c r="BW988" s="77">
        <v>0</v>
      </c>
      <c r="BX988" s="77">
        <v>361.596</v>
      </c>
      <c r="BY988" s="77">
        <v>1E-3</v>
      </c>
      <c r="BZ988" s="77">
        <v>4.4550000000000001</v>
      </c>
      <c r="CA988" s="77">
        <v>0</v>
      </c>
      <c r="CB988" s="77">
        <v>0</v>
      </c>
      <c r="CC988" s="77">
        <v>0</v>
      </c>
      <c r="CD988" s="77">
        <v>0</v>
      </c>
    </row>
    <row r="989" spans="1:82">
      <c r="A989" s="77" t="s">
        <v>2520</v>
      </c>
      <c r="B989" s="77">
        <v>797</v>
      </c>
      <c r="C989" s="77">
        <v>15</v>
      </c>
      <c r="D989" s="77">
        <v>47</v>
      </c>
      <c r="E989" s="77">
        <v>2018</v>
      </c>
      <c r="F989" s="77" t="s">
        <v>184</v>
      </c>
      <c r="G989" s="77" t="s">
        <v>1649</v>
      </c>
      <c r="H989" s="77" t="s">
        <v>1650</v>
      </c>
      <c r="I989" s="1018"/>
      <c r="J989" s="78">
        <v>914.06093362290665</v>
      </c>
      <c r="K989" s="78">
        <v>117.87872042256255</v>
      </c>
      <c r="L989" s="78">
        <v>134.98279647670509</v>
      </c>
      <c r="M989" s="78">
        <v>4302.0371799083432</v>
      </c>
      <c r="N989" s="78">
        <v>2244.3076220723838</v>
      </c>
      <c r="O989" s="78">
        <v>1397.5577833959724</v>
      </c>
      <c r="P989" s="78">
        <v>1075.5697605938813</v>
      </c>
      <c r="Q989" s="78">
        <v>93.561391857515702</v>
      </c>
      <c r="R989" s="78">
        <v>222.50373217899539</v>
      </c>
      <c r="S989" s="78">
        <v>217.58855254040631</v>
      </c>
      <c r="T989" s="79"/>
      <c r="U989" s="78">
        <v>63772614</v>
      </c>
      <c r="V989" s="78">
        <v>39052</v>
      </c>
      <c r="W989" s="78">
        <v>3512</v>
      </c>
      <c r="X989" s="78">
        <v>534586</v>
      </c>
      <c r="Y989" s="78">
        <v>654128</v>
      </c>
      <c r="Z989" s="78">
        <v>851586</v>
      </c>
      <c r="AA989" s="78">
        <v>225020</v>
      </c>
      <c r="AB989" s="78">
        <v>1476178</v>
      </c>
      <c r="AC989" s="78">
        <v>38603587.000000007</v>
      </c>
      <c r="AD989" s="78">
        <v>217.58855254040631</v>
      </c>
      <c r="AE989" s="79"/>
      <c r="AF989" s="78">
        <v>748655509.0244205</v>
      </c>
      <c r="AG989" s="78">
        <v>65094486.04424642</v>
      </c>
      <c r="AH989" s="78">
        <v>28244821.942903329</v>
      </c>
      <c r="AI989" s="78">
        <v>4648176816.6291189</v>
      </c>
      <c r="AJ989" s="78">
        <v>2415853343.0832791</v>
      </c>
      <c r="AK989" s="78"/>
      <c r="AL989" s="78"/>
      <c r="AM989" s="78">
        <v>203197541.30810049</v>
      </c>
      <c r="AN989" s="78"/>
      <c r="AO989" s="78"/>
      <c r="AP989" s="78">
        <v>8109222518.0320692</v>
      </c>
      <c r="AQ989" s="79"/>
      <c r="AR989" s="78">
        <v>19802</v>
      </c>
      <c r="AS989" s="78">
        <v>10284</v>
      </c>
      <c r="AT989" s="78">
        <v>13</v>
      </c>
      <c r="AU989" s="78">
        <v>5</v>
      </c>
      <c r="AV989" s="78">
        <v>0</v>
      </c>
      <c r="AW989" s="78">
        <v>7</v>
      </c>
      <c r="AX989" s="78"/>
      <c r="AY989" s="79"/>
      <c r="AZ989" s="78">
        <v>100458.14000000014</v>
      </c>
      <c r="BA989" s="78">
        <v>281706.14</v>
      </c>
      <c r="BB989" s="78">
        <v>17656</v>
      </c>
      <c r="BC989" s="78">
        <v>1762</v>
      </c>
      <c r="BD989" s="78">
        <v>0</v>
      </c>
      <c r="BE989" s="78">
        <v>10403</v>
      </c>
      <c r="BF989" s="78"/>
      <c r="BG989" s="79"/>
      <c r="BH989" s="78">
        <v>0</v>
      </c>
      <c r="BI989" s="78">
        <v>9.1370000000000005</v>
      </c>
      <c r="BJ989" s="78">
        <v>796.80899999999997</v>
      </c>
      <c r="BK989" s="78">
        <v>585.01800000000003</v>
      </c>
      <c r="BL989" s="78">
        <v>676.15599999999995</v>
      </c>
      <c r="BM989" s="78">
        <v>0</v>
      </c>
      <c r="BN989" s="79"/>
      <c r="BO989" s="78">
        <v>0</v>
      </c>
      <c r="BP989" s="78">
        <v>1</v>
      </c>
      <c r="BQ989" s="78">
        <v>18</v>
      </c>
      <c r="BR989" s="78">
        <v>13</v>
      </c>
      <c r="BS989" s="78">
        <v>79</v>
      </c>
      <c r="BT989" s="78">
        <v>0</v>
      </c>
      <c r="BU989"/>
      <c r="BV989" s="77">
        <v>1690.423</v>
      </c>
      <c r="BW989" s="77">
        <v>0</v>
      </c>
      <c r="BX989" s="77">
        <v>372.91699999999997</v>
      </c>
      <c r="BY989" s="77">
        <v>1E-3</v>
      </c>
      <c r="BZ989" s="77">
        <v>3.7789999999999999</v>
      </c>
      <c r="CA989" s="77">
        <v>0</v>
      </c>
      <c r="CB989" s="77">
        <v>0</v>
      </c>
      <c r="CC989" s="77">
        <v>0</v>
      </c>
      <c r="CD989" s="77">
        <v>0</v>
      </c>
    </row>
    <row r="990" spans="1:82">
      <c r="A990" s="77" t="s">
        <v>2521</v>
      </c>
      <c r="B990" s="77">
        <v>798</v>
      </c>
      <c r="C990" s="77">
        <v>16</v>
      </c>
      <c r="D990" s="77">
        <v>47</v>
      </c>
      <c r="E990" s="77">
        <v>2019</v>
      </c>
      <c r="F990" s="77" t="s">
        <v>159</v>
      </c>
      <c r="G990" s="77" t="s">
        <v>1649</v>
      </c>
      <c r="H990" s="77" t="s">
        <v>1650</v>
      </c>
      <c r="I990" s="1018"/>
      <c r="J990" s="78">
        <v>886.38319601286776</v>
      </c>
      <c r="K990" s="78">
        <v>110.29648375779512</v>
      </c>
      <c r="L990" s="78">
        <v>137.26987483246288</v>
      </c>
      <c r="M990" s="78">
        <v>3540.6310439729314</v>
      </c>
      <c r="N990" s="78">
        <v>2246.4759806622737</v>
      </c>
      <c r="O990" s="78">
        <v>1379.5807479110958</v>
      </c>
      <c r="P990" s="78">
        <v>1082.3953362033874</v>
      </c>
      <c r="Q990" s="78">
        <v>91.426590634716604</v>
      </c>
      <c r="R990" s="78">
        <v>211.33235981082075</v>
      </c>
      <c r="S990" s="78">
        <v>237.84731106468183</v>
      </c>
      <c r="T990" s="79"/>
      <c r="U990" s="78">
        <v>48510858</v>
      </c>
      <c r="V990" s="78">
        <v>39052</v>
      </c>
      <c r="W990" s="78">
        <v>3512</v>
      </c>
      <c r="X990" s="78">
        <v>534586</v>
      </c>
      <c r="Y990" s="78">
        <v>666861</v>
      </c>
      <c r="Z990" s="78">
        <v>863710</v>
      </c>
      <c r="AA990" s="78">
        <v>224753</v>
      </c>
      <c r="AB990" s="78">
        <v>1481547</v>
      </c>
      <c r="AC990" s="78">
        <v>37265930</v>
      </c>
      <c r="AD990" s="78">
        <v>237.8473110646818</v>
      </c>
      <c r="AE990" s="79"/>
      <c r="AF990" s="78">
        <v>722527288.07783365</v>
      </c>
      <c r="AG990" s="78">
        <v>63280212.192671597</v>
      </c>
      <c r="AH990" s="78">
        <v>31203924.891887289</v>
      </c>
      <c r="AI990" s="78">
        <v>3670187568.1628637</v>
      </c>
      <c r="AJ990" s="78">
        <v>2457230169.2895522</v>
      </c>
      <c r="AK990" s="78">
        <v>0</v>
      </c>
      <c r="AL990" s="78">
        <v>0</v>
      </c>
      <c r="AM990" s="78">
        <v>201775548.32015535</v>
      </c>
      <c r="AN990" s="78">
        <v>0</v>
      </c>
      <c r="AO990" s="78">
        <v>0</v>
      </c>
      <c r="AP990" s="78">
        <v>7146204710.9349642</v>
      </c>
      <c r="AQ990" s="79"/>
      <c r="AR990" s="78">
        <v>16815</v>
      </c>
      <c r="AS990" s="78">
        <v>10420</v>
      </c>
      <c r="AT990" s="78">
        <v>14</v>
      </c>
      <c r="AU990" s="78">
        <v>5</v>
      </c>
      <c r="AV990" s="78">
        <v>0</v>
      </c>
      <c r="AW990" s="78">
        <v>8</v>
      </c>
      <c r="AX990" s="78"/>
      <c r="AY990" s="79"/>
      <c r="AZ990" s="78">
        <v>88826.703000000009</v>
      </c>
      <c r="BA990" s="78">
        <v>292174.09299999999</v>
      </c>
      <c r="BB990" s="78">
        <v>17675</v>
      </c>
      <c r="BC990" s="78">
        <v>1761.9</v>
      </c>
      <c r="BD990" s="78">
        <v>0</v>
      </c>
      <c r="BE990" s="78">
        <v>2800</v>
      </c>
      <c r="BF990" s="78"/>
      <c r="BG990" s="79"/>
      <c r="BH990" s="78">
        <v>0</v>
      </c>
      <c r="BI990" s="78">
        <v>9.4130000000000003</v>
      </c>
      <c r="BJ990" s="78">
        <v>775.94600000000003</v>
      </c>
      <c r="BK990" s="78">
        <v>611.77</v>
      </c>
      <c r="BL990" s="78">
        <v>663.80699999999979</v>
      </c>
      <c r="BM990" s="78">
        <v>0</v>
      </c>
      <c r="BN990" s="79"/>
      <c r="BO990" s="78">
        <v>0</v>
      </c>
      <c r="BP990" s="78">
        <v>1</v>
      </c>
      <c r="BQ990" s="78">
        <v>19</v>
      </c>
      <c r="BR990" s="78">
        <v>13</v>
      </c>
      <c r="BS990" s="78">
        <v>78</v>
      </c>
      <c r="BT990" s="78">
        <v>0</v>
      </c>
      <c r="BU990"/>
      <c r="BV990" s="77">
        <v>1688.289</v>
      </c>
      <c r="BW990" s="77">
        <v>0</v>
      </c>
      <c r="BX990" s="77">
        <v>368.66699999999997</v>
      </c>
      <c r="BY990" s="77">
        <v>1E-3</v>
      </c>
      <c r="BZ990" s="77">
        <v>3.9790000000000001</v>
      </c>
      <c r="CA990" s="77">
        <v>0</v>
      </c>
      <c r="CB990" s="77">
        <v>0</v>
      </c>
      <c r="CC990" s="77">
        <v>0</v>
      </c>
      <c r="CD990" s="77">
        <v>0</v>
      </c>
    </row>
    <row r="991" spans="1:82">
      <c r="A991" s="77" t="s">
        <v>2522</v>
      </c>
      <c r="B991" s="77">
        <v>799</v>
      </c>
      <c r="C991" s="77">
        <v>17</v>
      </c>
      <c r="D991" s="77">
        <v>47</v>
      </c>
      <c r="E991" s="77">
        <v>2020</v>
      </c>
      <c r="F991" s="77" t="s">
        <v>160</v>
      </c>
      <c r="G991" s="77" t="s">
        <v>1649</v>
      </c>
      <c r="H991" s="77" t="s">
        <v>1650</v>
      </c>
      <c r="I991" s="1018"/>
      <c r="J991" s="78">
        <v>732.80673127716818</v>
      </c>
      <c r="K991" s="78">
        <v>109.01957856892244</v>
      </c>
      <c r="L991" s="78">
        <v>157.41568040424877</v>
      </c>
      <c r="M991" s="78">
        <v>2943.8082810428573</v>
      </c>
      <c r="N991" s="78">
        <v>2125.2673894762174</v>
      </c>
      <c r="O991" s="78">
        <v>1214.6693862981597</v>
      </c>
      <c r="P991" s="78">
        <v>1030.063815509285</v>
      </c>
      <c r="Q991" s="78">
        <v>87.585211237521094</v>
      </c>
      <c r="R991" s="78">
        <v>230.28790967116038</v>
      </c>
      <c r="S991" s="78">
        <v>221.08057859288448</v>
      </c>
      <c r="T991" s="79"/>
      <c r="U991" s="78">
        <v>46942737</v>
      </c>
      <c r="V991" s="78">
        <v>45561</v>
      </c>
      <c r="W991" s="78">
        <v>3966</v>
      </c>
      <c r="X991" s="78">
        <v>575158</v>
      </c>
      <c r="Y991" s="78">
        <v>676643</v>
      </c>
      <c r="Z991" s="78">
        <v>867970</v>
      </c>
      <c r="AA991" s="78">
        <v>227339</v>
      </c>
      <c r="AB991" s="78">
        <v>1485484</v>
      </c>
      <c r="AC991" s="78">
        <v>40823083.999999993</v>
      </c>
      <c r="AD991" s="78">
        <v>221.08057859288448</v>
      </c>
      <c r="AE991" s="79"/>
      <c r="AF991" s="78">
        <v>625176052.99237895</v>
      </c>
      <c r="AG991" s="78">
        <v>62387012.224446215</v>
      </c>
      <c r="AH991" s="78">
        <v>39464497.373315334</v>
      </c>
      <c r="AI991" s="78">
        <v>3306352948.668057</v>
      </c>
      <c r="AJ991" s="78">
        <v>2610592010.6041689</v>
      </c>
      <c r="AK991" s="78">
        <v>0</v>
      </c>
      <c r="AL991" s="78">
        <v>0</v>
      </c>
      <c r="AM991" s="78">
        <v>193872166.07146612</v>
      </c>
      <c r="AN991" s="78">
        <v>0</v>
      </c>
      <c r="AO991" s="78">
        <v>0</v>
      </c>
      <c r="AP991" s="78">
        <v>6837844687.9338322</v>
      </c>
      <c r="AQ991" s="79"/>
      <c r="AR991" s="78">
        <v>18065</v>
      </c>
      <c r="AS991" s="78">
        <v>10522</v>
      </c>
      <c r="AT991" s="78">
        <v>12</v>
      </c>
      <c r="AU991" s="78">
        <v>5</v>
      </c>
      <c r="AV991" s="78">
        <v>0</v>
      </c>
      <c r="AW991" s="78">
        <v>8</v>
      </c>
      <c r="AX991" s="78"/>
      <c r="AY991" s="79"/>
      <c r="AZ991" s="78">
        <v>96535.568000000014</v>
      </c>
      <c r="BA991" s="78">
        <v>299806.39299999998</v>
      </c>
      <c r="BB991" s="78">
        <v>16456</v>
      </c>
      <c r="BC991" s="78">
        <v>1761.9</v>
      </c>
      <c r="BD991" s="78">
        <v>0</v>
      </c>
      <c r="BE991" s="78">
        <v>10603</v>
      </c>
      <c r="BF991" s="78"/>
      <c r="BG991" s="79"/>
      <c r="BH991" s="78">
        <v>0</v>
      </c>
      <c r="BI991" s="78">
        <v>9.7769999999999992</v>
      </c>
      <c r="BJ991" s="78">
        <v>702.97</v>
      </c>
      <c r="BK991" s="78">
        <v>608.976</v>
      </c>
      <c r="BL991" s="78">
        <v>648.11399999999992</v>
      </c>
      <c r="BM991" s="78">
        <v>0</v>
      </c>
      <c r="BN991" s="79"/>
      <c r="BO991" s="78">
        <v>0</v>
      </c>
      <c r="BP991" s="78">
        <v>1</v>
      </c>
      <c r="BQ991" s="78">
        <v>19</v>
      </c>
      <c r="BR991" s="78">
        <v>13</v>
      </c>
      <c r="BS991" s="78">
        <v>82</v>
      </c>
      <c r="BT991" s="78">
        <v>0</v>
      </c>
      <c r="BU991"/>
      <c r="BV991" s="77">
        <v>1654.05</v>
      </c>
      <c r="BW991" s="77">
        <v>0</v>
      </c>
      <c r="BX991" s="77">
        <v>311.16399999999999</v>
      </c>
      <c r="BY991" s="77">
        <v>1E-3</v>
      </c>
      <c r="BZ991" s="77">
        <v>4.6219999999999999</v>
      </c>
      <c r="CA991" s="77">
        <v>0</v>
      </c>
      <c r="CB991" s="77">
        <v>0</v>
      </c>
      <c r="CC991" s="77">
        <v>0</v>
      </c>
      <c r="CD991" s="77">
        <v>0</v>
      </c>
    </row>
    <row r="992" spans="1:82">
      <c r="A992" s="77" t="s">
        <v>2523</v>
      </c>
      <c r="B992" s="77">
        <v>799</v>
      </c>
      <c r="C992" s="77">
        <v>18</v>
      </c>
      <c r="D992" s="77">
        <v>47</v>
      </c>
      <c r="E992" s="77">
        <v>2021</v>
      </c>
      <c r="F992" s="77" t="s">
        <v>161</v>
      </c>
      <c r="G992" s="1029" t="s">
        <v>1649</v>
      </c>
      <c r="H992" s="77" t="s">
        <v>1650</v>
      </c>
      <c r="I992" s="1018"/>
      <c r="J992" s="78">
        <v>677.81409975506301</v>
      </c>
      <c r="K992" s="78">
        <v>115.44859936704586</v>
      </c>
      <c r="L992" s="78">
        <v>169.68975666685307</v>
      </c>
      <c r="M992" s="78">
        <v>3186.5326298952964</v>
      </c>
      <c r="N992" s="78">
        <v>2266.8959079952651</v>
      </c>
      <c r="O992" s="78">
        <v>1187.2919900235242</v>
      </c>
      <c r="P992" s="78">
        <v>1062.0059260665753</v>
      </c>
      <c r="Q992" s="78">
        <v>86.743973847148794</v>
      </c>
      <c r="R992" s="78">
        <v>232.5340456706798</v>
      </c>
      <c r="S992" s="78">
        <v>200.40627506996796</v>
      </c>
      <c r="T992" s="79"/>
      <c r="U992" s="78">
        <v>45990545</v>
      </c>
      <c r="V992" s="78">
        <v>45561</v>
      </c>
      <c r="W992" s="78">
        <v>3966</v>
      </c>
      <c r="X992" s="78">
        <v>575158</v>
      </c>
      <c r="Y992" s="78">
        <v>684209</v>
      </c>
      <c r="Z992" s="78">
        <v>873564</v>
      </c>
      <c r="AA992" s="78">
        <v>228555</v>
      </c>
      <c r="AB992" s="78">
        <v>1485670</v>
      </c>
      <c r="AC992" s="78">
        <v>39989453.000000007</v>
      </c>
      <c r="AD992" s="78">
        <v>200.40627506996796</v>
      </c>
      <c r="AE992" s="79"/>
      <c r="AF992" s="78">
        <v>572719277.84140313</v>
      </c>
      <c r="AG992" s="78">
        <v>66857538.354371332</v>
      </c>
      <c r="AH992" s="78">
        <v>41727998.68444591</v>
      </c>
      <c r="AI992" s="78">
        <v>3642844728.3203011</v>
      </c>
      <c r="AJ992" s="78">
        <v>2730214827.6871729</v>
      </c>
      <c r="AK992" s="78">
        <v>0</v>
      </c>
      <c r="AL992" s="78">
        <v>0</v>
      </c>
      <c r="AM992" s="78">
        <v>195014820.19941854</v>
      </c>
      <c r="AN992" s="78">
        <v>0</v>
      </c>
      <c r="AO992" s="78">
        <v>0</v>
      </c>
      <c r="AP992" s="78">
        <v>7249379191.0871124</v>
      </c>
      <c r="AQ992" s="79"/>
      <c r="AR992" s="78">
        <v>22881</v>
      </c>
      <c r="AS992" s="78">
        <v>10607</v>
      </c>
      <c r="AT992" s="78">
        <v>12</v>
      </c>
      <c r="AU992" s="78">
        <v>5</v>
      </c>
      <c r="AV992" s="78">
        <v>0</v>
      </c>
      <c r="AW992" s="78">
        <v>9</v>
      </c>
      <c r="AX992" s="78"/>
      <c r="AY992" s="79"/>
      <c r="AZ992" s="78">
        <v>119846.2200000015</v>
      </c>
      <c r="BA992" s="78">
        <v>302593.9400000046</v>
      </c>
      <c r="BB992" s="78">
        <v>16456</v>
      </c>
      <c r="BC992" s="78">
        <v>1761.9</v>
      </c>
      <c r="BD992" s="78">
        <v>0</v>
      </c>
      <c r="BE992" s="78">
        <v>59603</v>
      </c>
      <c r="BF992" s="78"/>
      <c r="BG992" s="79"/>
      <c r="BH992" s="78">
        <v>0</v>
      </c>
      <c r="BI992" s="78">
        <v>9.1850000000000005</v>
      </c>
      <c r="BJ992" s="78">
        <v>624.16999999999996</v>
      </c>
      <c r="BK992" s="78">
        <v>588.42200000000003</v>
      </c>
      <c r="BL992" s="78">
        <v>543.28000000000009</v>
      </c>
      <c r="BM992" s="78">
        <v>0</v>
      </c>
      <c r="BN992" s="79"/>
      <c r="BO992" s="78">
        <v>0</v>
      </c>
      <c r="BP992" s="78">
        <v>1</v>
      </c>
      <c r="BQ992" s="78">
        <v>20</v>
      </c>
      <c r="BR992" s="78">
        <v>13</v>
      </c>
      <c r="BS992" s="78">
        <v>79</v>
      </c>
      <c r="BT992" s="78">
        <v>0</v>
      </c>
      <c r="BU992"/>
      <c r="BV992" s="77">
        <v>1495.905</v>
      </c>
      <c r="BW992" s="77">
        <v>0</v>
      </c>
      <c r="BX992" s="77">
        <v>265.82799999999997</v>
      </c>
      <c r="BY992" s="77">
        <v>0</v>
      </c>
      <c r="BZ992" s="77">
        <v>3.3239999999999998</v>
      </c>
      <c r="CA992" s="77">
        <v>0</v>
      </c>
      <c r="CB992" s="77">
        <v>0</v>
      </c>
      <c r="CC992" s="77">
        <v>0</v>
      </c>
      <c r="CD992" s="77">
        <v>0</v>
      </c>
    </row>
    <row r="993" spans="1:82">
      <c r="A993" s="77" t="s">
        <v>2524</v>
      </c>
      <c r="B993" s="77">
        <v>799</v>
      </c>
      <c r="C993" s="77">
        <v>19</v>
      </c>
      <c r="D993" s="77">
        <v>47</v>
      </c>
      <c r="E993" s="77">
        <v>2022</v>
      </c>
      <c r="F993" s="77" t="s">
        <v>162</v>
      </c>
      <c r="G993" s="1029" t="s">
        <v>1649</v>
      </c>
      <c r="H993" s="77" t="s">
        <v>1650</v>
      </c>
      <c r="I993" s="1018"/>
      <c r="J993" s="78">
        <v>690.05423334738691</v>
      </c>
      <c r="K993" s="78">
        <v>125.70585232047146</v>
      </c>
      <c r="L993" s="78">
        <v>138.30325597742822</v>
      </c>
      <c r="M993" s="78">
        <v>3645.7480895866543</v>
      </c>
      <c r="N993" s="78">
        <v>2283.592723739469</v>
      </c>
      <c r="O993" s="78">
        <v>1273.9992585796799</v>
      </c>
      <c r="P993" s="78">
        <v>1057.9957517835862</v>
      </c>
      <c r="Q993" s="78">
        <v>87.452681660178882</v>
      </c>
      <c r="R993" s="78">
        <v>254.5835316914895</v>
      </c>
      <c r="S993" s="78">
        <v>215.58401585591801</v>
      </c>
      <c r="T993" s="79"/>
      <c r="U993" s="78">
        <v>47430045</v>
      </c>
      <c r="V993" s="78">
        <v>45561</v>
      </c>
      <c r="W993" s="78">
        <v>3966</v>
      </c>
      <c r="X993" s="78">
        <v>575158</v>
      </c>
      <c r="Y993" s="78">
        <v>693790</v>
      </c>
      <c r="Z993" s="78">
        <v>890593</v>
      </c>
      <c r="AA993" s="78">
        <v>231163</v>
      </c>
      <c r="AB993" s="78">
        <v>1485526</v>
      </c>
      <c r="AC993" s="78">
        <v>44331226.99999997</v>
      </c>
      <c r="AD993" s="78">
        <v>215.58401585591801</v>
      </c>
      <c r="AE993" s="79"/>
      <c r="AF993" s="78">
        <v>569852324.22020996</v>
      </c>
      <c r="AG993" s="78">
        <v>75808555.333002582</v>
      </c>
      <c r="AH993" s="78">
        <v>39133618.514928959</v>
      </c>
      <c r="AI993" s="78">
        <v>4073979337.9701948</v>
      </c>
      <c r="AJ993" s="78">
        <v>2820880054.1439781</v>
      </c>
      <c r="AK993" s="78">
        <v>0</v>
      </c>
      <c r="AL993" s="78">
        <v>0</v>
      </c>
      <c r="AM993" s="78">
        <v>191821953.15142471</v>
      </c>
      <c r="AN993" s="78">
        <v>0</v>
      </c>
      <c r="AO993" s="78">
        <v>0</v>
      </c>
      <c r="AP993" s="78">
        <v>7771475843.3337383</v>
      </c>
      <c r="AQ993" s="79"/>
      <c r="AR993" s="78">
        <v>24194</v>
      </c>
      <c r="AS993" s="78">
        <v>10624</v>
      </c>
      <c r="AT993" s="78">
        <v>12</v>
      </c>
      <c r="AU993" s="78">
        <v>5</v>
      </c>
      <c r="AV993" s="78">
        <v>0</v>
      </c>
      <c r="AW993" s="78">
        <v>10</v>
      </c>
      <c r="AX993" s="78"/>
      <c r="AY993" s="79"/>
      <c r="AZ993" s="78">
        <v>127998.10000000124</v>
      </c>
      <c r="BA993" s="78">
        <v>303623.34000000474</v>
      </c>
      <c r="BB993" s="78">
        <v>16456</v>
      </c>
      <c r="BC993" s="78">
        <v>1761.9</v>
      </c>
      <c r="BD993" s="78">
        <v>0</v>
      </c>
      <c r="BE993" s="78">
        <v>59652</v>
      </c>
      <c r="BF993" s="78"/>
      <c r="BG993" s="79"/>
      <c r="BH993" s="78"/>
      <c r="BI993" s="78"/>
      <c r="BJ993" s="78"/>
      <c r="BK993" s="78"/>
      <c r="BL993" s="78"/>
      <c r="BM993" s="78"/>
      <c r="BN993" s="79"/>
      <c r="BO993" s="78"/>
      <c r="BP993" s="78"/>
      <c r="BQ993" s="78"/>
      <c r="BR993" s="78"/>
      <c r="BS993" s="78"/>
      <c r="BT993" s="78"/>
      <c r="BU993"/>
      <c r="BV993" s="77"/>
      <c r="BW993" s="77"/>
      <c r="BX993" s="77"/>
      <c r="BY993" s="77"/>
      <c r="BZ993" s="77"/>
      <c r="CA993" s="77"/>
      <c r="CB993" s="77"/>
      <c r="CC993" s="77"/>
      <c r="CD993" s="77"/>
    </row>
    <row r="994" spans="1:82">
      <c r="A994" s="77" t="s">
        <v>2572</v>
      </c>
      <c r="B994" s="77">
        <v>799</v>
      </c>
      <c r="C994" s="77">
        <v>20</v>
      </c>
      <c r="D994" s="77">
        <v>47</v>
      </c>
      <c r="E994" s="77">
        <v>2023</v>
      </c>
      <c r="F994" s="77" t="s">
        <v>2526</v>
      </c>
      <c r="G994" s="77" t="s">
        <v>1649</v>
      </c>
      <c r="H994" s="77" t="s">
        <v>1650</v>
      </c>
      <c r="I994" s="1018"/>
      <c r="J994" s="78"/>
      <c r="K994" s="78"/>
      <c r="L994" s="78"/>
      <c r="M994" s="78"/>
      <c r="N994" s="78"/>
      <c r="O994" s="78"/>
      <c r="P994" s="78"/>
      <c r="Q994" s="78"/>
      <c r="R994" s="78"/>
      <c r="S994" s="78"/>
      <c r="T994" s="79"/>
      <c r="U994" s="78"/>
      <c r="V994" s="78"/>
      <c r="W994" s="78"/>
      <c r="X994" s="78"/>
      <c r="Y994" s="78"/>
      <c r="Z994" s="78"/>
      <c r="AA994" s="78"/>
      <c r="AB994" s="78"/>
      <c r="AC994" s="78"/>
      <c r="AD994" s="78"/>
      <c r="AE994" s="79"/>
      <c r="AF994" s="78"/>
      <c r="AG994" s="78"/>
      <c r="AH994" s="78"/>
      <c r="AI994" s="78"/>
      <c r="AJ994" s="78"/>
      <c r="AK994" s="78"/>
      <c r="AL994" s="78"/>
      <c r="AM994" s="78"/>
      <c r="AN994" s="78"/>
      <c r="AO994" s="78"/>
      <c r="AP994" s="78"/>
      <c r="AQ994" s="79"/>
      <c r="AR994" s="78">
        <v>25562</v>
      </c>
      <c r="AS994" s="78">
        <v>10657</v>
      </c>
      <c r="AT994" s="78">
        <v>12</v>
      </c>
      <c r="AU994" s="78">
        <v>5</v>
      </c>
      <c r="AV994" s="78">
        <v>0</v>
      </c>
      <c r="AW994" s="78">
        <v>11</v>
      </c>
      <c r="AX994" s="78"/>
      <c r="AY994" s="79"/>
      <c r="AZ994" s="78">
        <v>136435.15600000028</v>
      </c>
      <c r="BA994" s="78">
        <v>305342.24000000476</v>
      </c>
      <c r="BB994" s="78">
        <v>16456</v>
      </c>
      <c r="BC994" s="78">
        <v>1761.9</v>
      </c>
      <c r="BD994" s="78">
        <v>0</v>
      </c>
      <c r="BE994" s="78">
        <v>59827</v>
      </c>
      <c r="BF994" s="78"/>
      <c r="BG994" s="79"/>
      <c r="BH994" s="78"/>
      <c r="BI994" s="78"/>
      <c r="BJ994" s="78"/>
      <c r="BK994" s="78"/>
      <c r="BL994" s="78"/>
      <c r="BM994" s="78"/>
      <c r="BN994" s="79"/>
      <c r="BO994" s="78"/>
      <c r="BP994" s="78"/>
      <c r="BQ994" s="78"/>
      <c r="BR994" s="78"/>
      <c r="BS994" s="78"/>
      <c r="BT994" s="78"/>
      <c r="BU994"/>
      <c r="BV994" s="77"/>
      <c r="BW994" s="77"/>
      <c r="BX994" s="77"/>
      <c r="BY994" s="77"/>
      <c r="BZ994" s="77"/>
      <c r="CA994" s="77"/>
      <c r="CB994" s="77"/>
      <c r="CC994" s="77"/>
      <c r="CD994" s="77"/>
    </row>
    <row r="995" spans="1:82">
      <c r="A995" s="77" t="s">
        <v>2634</v>
      </c>
      <c r="B995" s="77">
        <v>799</v>
      </c>
      <c r="C995" s="77">
        <v>21</v>
      </c>
      <c r="D995" s="77">
        <v>47</v>
      </c>
      <c r="E995" s="77">
        <v>2024</v>
      </c>
      <c r="F995" s="77" t="s">
        <v>2588</v>
      </c>
      <c r="G995" s="77" t="s">
        <v>1649</v>
      </c>
      <c r="H995" s="77" t="s">
        <v>1650</v>
      </c>
      <c r="I995" s="1018"/>
      <c r="J995" s="78"/>
      <c r="K995" s="78"/>
      <c r="L995" s="78"/>
      <c r="M995" s="78"/>
      <c r="N995" s="78"/>
      <c r="O995" s="78"/>
      <c r="P995" s="78"/>
      <c r="Q995" s="78"/>
      <c r="R995" s="78"/>
      <c r="S995" s="78"/>
      <c r="T995" s="79"/>
      <c r="U995" s="78"/>
      <c r="V995" s="78"/>
      <c r="W995" s="78"/>
      <c r="X995" s="78"/>
      <c r="Y995" s="78"/>
      <c r="Z995" s="78"/>
      <c r="AA995" s="78"/>
      <c r="AB995" s="78"/>
      <c r="AC995" s="78"/>
      <c r="AD995" s="78"/>
      <c r="AE995" s="79"/>
      <c r="AF995" s="78"/>
      <c r="AG995" s="78"/>
      <c r="AH995" s="78"/>
      <c r="AI995" s="78"/>
      <c r="AJ995" s="78"/>
      <c r="AK995" s="78"/>
      <c r="AL995" s="78"/>
      <c r="AM995" s="78"/>
      <c r="AN995" s="78"/>
      <c r="AO995" s="78"/>
      <c r="AP995" s="78"/>
      <c r="AQ995" s="79"/>
      <c r="AR995" s="78"/>
      <c r="AS995" s="78"/>
      <c r="AT995" s="78"/>
      <c r="AU995" s="78"/>
      <c r="AV995" s="78"/>
      <c r="AW995" s="78"/>
      <c r="AX995" s="78"/>
      <c r="AY995" s="79"/>
      <c r="AZ995" s="78"/>
      <c r="BA995" s="78"/>
      <c r="BB995" s="78"/>
      <c r="BC995" s="78"/>
      <c r="BD995" s="78"/>
      <c r="BE995" s="78"/>
      <c r="BF995" s="78"/>
      <c r="BG995" s="79"/>
      <c r="BH995" s="78"/>
      <c r="BI995" s="78"/>
      <c r="BJ995" s="78"/>
      <c r="BK995" s="78"/>
      <c r="BL995" s="78"/>
      <c r="BM995" s="78"/>
      <c r="BN995" s="79"/>
      <c r="BO995" s="78"/>
      <c r="BP995" s="78"/>
      <c r="BQ995" s="78"/>
      <c r="BR995" s="78"/>
      <c r="BS995" s="78"/>
      <c r="BT995" s="78"/>
      <c r="BU995"/>
      <c r="BV995" s="77"/>
      <c r="BW995" s="77"/>
      <c r="BX995" s="77"/>
      <c r="BY995" s="77"/>
      <c r="BZ995" s="77"/>
      <c r="CA995" s="77"/>
      <c r="CB995" s="77"/>
      <c r="CC995" s="77"/>
      <c r="CD995" s="77"/>
    </row>
    <row r="996" spans="1:82">
      <c r="A996" s="77" t="s">
        <v>816</v>
      </c>
      <c r="B996" s="77">
        <v>800</v>
      </c>
      <c r="C996" s="77">
        <v>1</v>
      </c>
      <c r="D996" s="77">
        <v>48</v>
      </c>
      <c r="E996" s="77">
        <v>1990</v>
      </c>
      <c r="F996" s="77" t="s">
        <v>788</v>
      </c>
      <c r="G996" s="77" t="s">
        <v>817</v>
      </c>
      <c r="H996" s="77" t="s">
        <v>818</v>
      </c>
      <c r="I996" s="1018"/>
      <c r="J996" s="78">
        <v>560498.77449761122</v>
      </c>
      <c r="K996" s="78">
        <v>17686.67092760645</v>
      </c>
      <c r="L996" s="78">
        <v>23608.05997626243</v>
      </c>
      <c r="M996" s="78">
        <v>108225.1299528883</v>
      </c>
      <c r="N996" s="78">
        <v>118940.9929700541</v>
      </c>
      <c r="O996" s="78">
        <v>88359.778126812249</v>
      </c>
      <c r="P996" s="78">
        <v>91993.07035666694</v>
      </c>
      <c r="Q996" s="78">
        <v>7613.115180991791</v>
      </c>
      <c r="R996" s="78">
        <v>13300.086640956541</v>
      </c>
      <c r="S996" s="78">
        <v>8689.8260000000009</v>
      </c>
      <c r="T996" s="79"/>
      <c r="U996" s="78">
        <v>32332368532</v>
      </c>
      <c r="V996" s="78">
        <v>5358888</v>
      </c>
      <c r="W996" s="78">
        <v>259058</v>
      </c>
      <c r="X996" s="78">
        <v>40289007</v>
      </c>
      <c r="Y996" s="78">
        <v>41035777</v>
      </c>
      <c r="Z996" s="78">
        <v>36343410</v>
      </c>
      <c r="AA996" s="78">
        <v>22336938</v>
      </c>
      <c r="AB996" s="78">
        <v>123611167</v>
      </c>
      <c r="AC996" s="78">
        <v>2303598945</v>
      </c>
      <c r="AD996" s="78">
        <v>8689.8259999999882</v>
      </c>
      <c r="AE996" s="79"/>
      <c r="AF996" s="78"/>
      <c r="AG996" s="78"/>
      <c r="AH996" s="78"/>
      <c r="AI996" s="78"/>
      <c r="AJ996" s="78"/>
      <c r="AK996" s="78"/>
      <c r="AL996" s="78"/>
      <c r="AM996" s="78"/>
      <c r="AN996" s="78"/>
      <c r="AO996" s="78"/>
      <c r="AP996" s="78"/>
      <c r="AQ996" s="79"/>
      <c r="AR996" s="78"/>
      <c r="AS996" s="78"/>
      <c r="AT996" s="78"/>
      <c r="AU996" s="78"/>
      <c r="AV996" s="78"/>
      <c r="AW996" s="78"/>
      <c r="AX996" s="78"/>
      <c r="AY996" s="79"/>
      <c r="AZ996" s="78"/>
      <c r="BA996" s="78"/>
      <c r="BB996" s="78"/>
      <c r="BC996" s="78"/>
      <c r="BD996" s="78"/>
      <c r="BE996" s="78"/>
      <c r="BF996" s="78"/>
      <c r="BG996" s="79"/>
      <c r="BH996" s="78" t="s">
        <v>789</v>
      </c>
      <c r="BI996" s="78" t="s">
        <v>789</v>
      </c>
      <c r="BJ996" s="78" t="s">
        <v>789</v>
      </c>
      <c r="BK996" s="78" t="s">
        <v>789</v>
      </c>
      <c r="BL996" s="78" t="s">
        <v>789</v>
      </c>
      <c r="BM996" s="78" t="s">
        <v>789</v>
      </c>
      <c r="BN996" s="79"/>
      <c r="BO996" s="78" t="s">
        <v>789</v>
      </c>
      <c r="BP996" s="78" t="s">
        <v>789</v>
      </c>
      <c r="BQ996" s="78" t="s">
        <v>789</v>
      </c>
      <c r="BR996" s="78" t="s">
        <v>789</v>
      </c>
      <c r="BS996" s="78" t="s">
        <v>789</v>
      </c>
      <c r="BT996" s="78" t="s">
        <v>789</v>
      </c>
      <c r="BU996"/>
      <c r="BV996" s="77"/>
      <c r="BW996" s="77"/>
      <c r="BX996" s="77"/>
      <c r="BY996" s="77"/>
      <c r="BZ996" s="77"/>
      <c r="CA996" s="77"/>
      <c r="CB996" s="77"/>
      <c r="CC996" s="77"/>
      <c r="CD996" s="77"/>
    </row>
    <row r="997" spans="1:82">
      <c r="A997" s="77" t="s">
        <v>819</v>
      </c>
      <c r="B997" s="77">
        <v>801</v>
      </c>
      <c r="C997" s="77">
        <v>2</v>
      </c>
      <c r="D997" s="77">
        <v>48</v>
      </c>
      <c r="E997" s="77">
        <v>2005</v>
      </c>
      <c r="F997" s="77" t="s">
        <v>790</v>
      </c>
      <c r="G997" s="77" t="s">
        <v>817</v>
      </c>
      <c r="H997" s="77" t="s">
        <v>818</v>
      </c>
      <c r="I997" s="1018"/>
      <c r="J997" s="78">
        <v>497454.99475560669</v>
      </c>
      <c r="K997" s="78">
        <v>11434.56281767992</v>
      </c>
      <c r="L997" s="78">
        <v>21307.895834230309</v>
      </c>
      <c r="M997" s="78">
        <v>192271.5020411131</v>
      </c>
      <c r="N997" s="78">
        <v>177786.1628302797</v>
      </c>
      <c r="O997" s="78">
        <v>123290.18727250829</v>
      </c>
      <c r="P997" s="78">
        <v>90301.249384803945</v>
      </c>
      <c r="Q997" s="78">
        <v>7485.3600117302167</v>
      </c>
      <c r="R997" s="78">
        <v>12573.665761286809</v>
      </c>
      <c r="S997" s="78">
        <v>13998.764157540039</v>
      </c>
      <c r="T997" s="79"/>
      <c r="U997" s="78">
        <v>29577259928</v>
      </c>
      <c r="V997" s="78">
        <v>4419854</v>
      </c>
      <c r="W997" s="78">
        <v>222216</v>
      </c>
      <c r="X997" s="78">
        <v>37471528</v>
      </c>
      <c r="Y997" s="78">
        <v>51102005</v>
      </c>
      <c r="Z997" s="78">
        <v>58681944</v>
      </c>
      <c r="AA997" s="78">
        <v>17957306</v>
      </c>
      <c r="AB997" s="78">
        <v>127055025</v>
      </c>
      <c r="AC997" s="78">
        <v>2223392441</v>
      </c>
      <c r="AD997" s="78">
        <v>13998.764157540039</v>
      </c>
      <c r="AE997" s="79"/>
      <c r="AF997" s="78"/>
      <c r="AG997" s="78"/>
      <c r="AH997" s="78"/>
      <c r="AI997" s="78"/>
      <c r="AJ997" s="78"/>
      <c r="AK997" s="78"/>
      <c r="AL997" s="78"/>
      <c r="AM997" s="78"/>
      <c r="AN997" s="78"/>
      <c r="AO997" s="78"/>
      <c r="AP997" s="78"/>
      <c r="AQ997" s="79"/>
      <c r="AR997" s="78"/>
      <c r="AS997" s="78"/>
      <c r="AT997" s="78"/>
      <c r="AU997" s="78"/>
      <c r="AV997" s="78"/>
      <c r="AW997" s="78"/>
      <c r="AX997" s="78"/>
      <c r="AY997" s="79"/>
      <c r="AZ997" s="78"/>
      <c r="BA997" s="78"/>
      <c r="BB997" s="78"/>
      <c r="BC997" s="78"/>
      <c r="BD997" s="78"/>
      <c r="BE997" s="78"/>
      <c r="BF997" s="78"/>
      <c r="BG997" s="79"/>
      <c r="BH997" s="78" t="s">
        <v>789</v>
      </c>
      <c r="BI997" s="78" t="s">
        <v>789</v>
      </c>
      <c r="BJ997" s="78" t="s">
        <v>789</v>
      </c>
      <c r="BK997" s="78" t="s">
        <v>789</v>
      </c>
      <c r="BL997" s="78" t="s">
        <v>789</v>
      </c>
      <c r="BM997" s="78" t="s">
        <v>789</v>
      </c>
      <c r="BN997" s="79"/>
      <c r="BO997" s="78" t="s">
        <v>789</v>
      </c>
      <c r="BP997" s="78" t="s">
        <v>789</v>
      </c>
      <c r="BQ997" s="78" t="s">
        <v>789</v>
      </c>
      <c r="BR997" s="78" t="s">
        <v>789</v>
      </c>
      <c r="BS997" s="78" t="s">
        <v>789</v>
      </c>
      <c r="BT997" s="78" t="s">
        <v>789</v>
      </c>
      <c r="BU997"/>
      <c r="BV997" s="77"/>
      <c r="BW997" s="77"/>
      <c r="BX997" s="77"/>
      <c r="BY997" s="77"/>
      <c r="BZ997" s="77"/>
      <c r="CA997" s="77"/>
      <c r="CB997" s="77"/>
      <c r="CC997" s="77"/>
      <c r="CD997" s="77"/>
    </row>
    <row r="998" spans="1:82">
      <c r="A998" s="77" t="s">
        <v>820</v>
      </c>
      <c r="B998" s="77">
        <v>802</v>
      </c>
      <c r="C998" s="77">
        <v>3</v>
      </c>
      <c r="D998" s="77">
        <v>48</v>
      </c>
      <c r="E998" s="77">
        <v>2006</v>
      </c>
      <c r="F998" s="77" t="s">
        <v>791</v>
      </c>
      <c r="G998" s="77" t="s">
        <v>817</v>
      </c>
      <c r="H998" s="77" t="s">
        <v>818</v>
      </c>
      <c r="I998" s="1018"/>
      <c r="J998" s="78" t="s">
        <v>789</v>
      </c>
      <c r="K998" s="78" t="s">
        <v>789</v>
      </c>
      <c r="L998" s="78" t="s">
        <v>789</v>
      </c>
      <c r="M998" s="78" t="s">
        <v>789</v>
      </c>
      <c r="N998" s="78" t="s">
        <v>789</v>
      </c>
      <c r="O998" s="78" t="s">
        <v>789</v>
      </c>
      <c r="P998" s="78" t="s">
        <v>789</v>
      </c>
      <c r="Q998" s="78" t="s">
        <v>789</v>
      </c>
      <c r="R998" s="78" t="s">
        <v>789</v>
      </c>
      <c r="S998" s="78" t="s">
        <v>789</v>
      </c>
      <c r="T998" s="79"/>
      <c r="U998" s="78" t="s">
        <v>789</v>
      </c>
      <c r="V998" s="78" t="s">
        <v>789</v>
      </c>
      <c r="W998" s="78" t="s">
        <v>789</v>
      </c>
      <c r="X998" s="78" t="s">
        <v>789</v>
      </c>
      <c r="Y998" s="78" t="s">
        <v>789</v>
      </c>
      <c r="Z998" s="78" t="s">
        <v>789</v>
      </c>
      <c r="AA998" s="78" t="s">
        <v>789</v>
      </c>
      <c r="AB998" s="78" t="s">
        <v>789</v>
      </c>
      <c r="AC998" s="78" t="s">
        <v>789</v>
      </c>
      <c r="AD998" s="78" t="s">
        <v>789</v>
      </c>
      <c r="AE998" s="79"/>
      <c r="AF998" s="78" t="s">
        <v>789</v>
      </c>
      <c r="AG998" s="78" t="s">
        <v>789</v>
      </c>
      <c r="AH998" s="78" t="s">
        <v>789</v>
      </c>
      <c r="AI998" s="78" t="s">
        <v>789</v>
      </c>
      <c r="AJ998" s="78" t="s">
        <v>789</v>
      </c>
      <c r="AK998" s="78" t="s">
        <v>789</v>
      </c>
      <c r="AL998" s="78" t="s">
        <v>789</v>
      </c>
      <c r="AM998" s="78" t="s">
        <v>789</v>
      </c>
      <c r="AN998" s="78" t="s">
        <v>789</v>
      </c>
      <c r="AO998" s="78" t="s">
        <v>789</v>
      </c>
      <c r="AP998" s="78"/>
      <c r="AQ998" s="79"/>
      <c r="AR998" s="78" t="s">
        <v>789</v>
      </c>
      <c r="AS998" s="78" t="s">
        <v>789</v>
      </c>
      <c r="AT998" s="78" t="s">
        <v>789</v>
      </c>
      <c r="AU998" s="78" t="s">
        <v>789</v>
      </c>
      <c r="AV998" s="78" t="s">
        <v>789</v>
      </c>
      <c r="AW998" s="78" t="s">
        <v>789</v>
      </c>
      <c r="AX998" s="78" t="s">
        <v>789</v>
      </c>
      <c r="AY998" s="79"/>
      <c r="AZ998" s="78" t="s">
        <v>789</v>
      </c>
      <c r="BA998" s="78" t="s">
        <v>789</v>
      </c>
      <c r="BB998" s="78" t="s">
        <v>789</v>
      </c>
      <c r="BC998" s="78" t="s">
        <v>789</v>
      </c>
      <c r="BD998" s="78" t="s">
        <v>789</v>
      </c>
      <c r="BE998" s="78" t="s">
        <v>789</v>
      </c>
      <c r="BF998" s="78" t="s">
        <v>789</v>
      </c>
      <c r="BG998" s="79"/>
      <c r="BH998" s="78" t="s">
        <v>789</v>
      </c>
      <c r="BI998" s="78" t="s">
        <v>789</v>
      </c>
      <c r="BJ998" s="78" t="s">
        <v>789</v>
      </c>
      <c r="BK998" s="78" t="s">
        <v>789</v>
      </c>
      <c r="BL998" s="78" t="s">
        <v>789</v>
      </c>
      <c r="BM998" s="78" t="s">
        <v>789</v>
      </c>
      <c r="BN998" s="79"/>
      <c r="BO998" s="78" t="s">
        <v>789</v>
      </c>
      <c r="BP998" s="78" t="s">
        <v>789</v>
      </c>
      <c r="BQ998" s="78" t="s">
        <v>789</v>
      </c>
      <c r="BR998" s="78" t="s">
        <v>789</v>
      </c>
      <c r="BS998" s="78" t="s">
        <v>789</v>
      </c>
      <c r="BT998" s="78" t="s">
        <v>789</v>
      </c>
      <c r="BU998"/>
      <c r="BV998" s="77"/>
      <c r="BW998" s="77"/>
      <c r="BX998" s="77"/>
      <c r="BY998" s="77"/>
      <c r="BZ998" s="77"/>
      <c r="CA998" s="77"/>
      <c r="CB998" s="77"/>
      <c r="CC998" s="77"/>
      <c r="CD998" s="77"/>
    </row>
    <row r="999" spans="1:82">
      <c r="A999" s="77" t="s">
        <v>821</v>
      </c>
      <c r="B999" s="77">
        <v>803</v>
      </c>
      <c r="C999" s="77">
        <v>4</v>
      </c>
      <c r="D999" s="77">
        <v>48</v>
      </c>
      <c r="E999" s="77">
        <v>2007</v>
      </c>
      <c r="F999" s="77" t="s">
        <v>792</v>
      </c>
      <c r="G999" s="77" t="s">
        <v>817</v>
      </c>
      <c r="H999" s="77" t="s">
        <v>818</v>
      </c>
      <c r="I999" s="1018"/>
      <c r="J999" s="78">
        <v>510141.10563013481</v>
      </c>
      <c r="K999" s="78">
        <v>10716.907263953201</v>
      </c>
      <c r="L999" s="78">
        <v>20474.027847563069</v>
      </c>
      <c r="M999" s="78">
        <v>195032.5194466002</v>
      </c>
      <c r="N999" s="78">
        <v>185161.3239475085</v>
      </c>
      <c r="O999" s="78">
        <v>119618.0518966815</v>
      </c>
      <c r="P999" s="78">
        <v>89215.492093831403</v>
      </c>
      <c r="Q999" s="78">
        <v>7903.9769673815144</v>
      </c>
      <c r="R999" s="78">
        <v>11787.24418367195</v>
      </c>
      <c r="S999" s="78">
        <v>13511.733612556791</v>
      </c>
      <c r="T999" s="79"/>
      <c r="U999" s="78">
        <v>33673286668</v>
      </c>
      <c r="V999" s="78">
        <v>4177414</v>
      </c>
      <c r="W999" s="78">
        <v>248459</v>
      </c>
      <c r="X999" s="78">
        <v>44272963</v>
      </c>
      <c r="Y999" s="78">
        <v>52324877</v>
      </c>
      <c r="Z999" s="78">
        <v>59185969</v>
      </c>
      <c r="AA999" s="78">
        <v>17470962</v>
      </c>
      <c r="AB999" s="78">
        <v>127066178</v>
      </c>
      <c r="AC999" s="78">
        <v>2144134860</v>
      </c>
      <c r="AD999" s="78">
        <v>13511.733612556771</v>
      </c>
      <c r="AE999" s="79"/>
      <c r="AF999" s="78"/>
      <c r="AG999" s="78"/>
      <c r="AH999" s="78"/>
      <c r="AI999" s="78"/>
      <c r="AJ999" s="78"/>
      <c r="AK999" s="78"/>
      <c r="AL999" s="78"/>
      <c r="AM999" s="78"/>
      <c r="AN999" s="78"/>
      <c r="AO999" s="78"/>
      <c r="AP999" s="78"/>
      <c r="AQ999" s="79"/>
      <c r="AR999" s="78"/>
      <c r="AS999" s="78"/>
      <c r="AT999" s="78"/>
      <c r="AU999" s="78"/>
      <c r="AV999" s="78"/>
      <c r="AW999" s="78"/>
      <c r="AX999" s="78"/>
      <c r="AY999" s="79"/>
      <c r="AZ999" s="78"/>
      <c r="BA999" s="78"/>
      <c r="BB999" s="78"/>
      <c r="BC999" s="78"/>
      <c r="BD999" s="78"/>
      <c r="BE999" s="78"/>
      <c r="BF999" s="78"/>
      <c r="BG999" s="79"/>
      <c r="BH999" s="78" t="s">
        <v>789</v>
      </c>
      <c r="BI999" s="78" t="s">
        <v>789</v>
      </c>
      <c r="BJ999" s="78" t="s">
        <v>789</v>
      </c>
      <c r="BK999" s="78" t="s">
        <v>789</v>
      </c>
      <c r="BL999" s="78" t="s">
        <v>789</v>
      </c>
      <c r="BM999" s="78" t="s">
        <v>789</v>
      </c>
      <c r="BN999" s="79"/>
      <c r="BO999" s="78" t="s">
        <v>789</v>
      </c>
      <c r="BP999" s="78" t="s">
        <v>789</v>
      </c>
      <c r="BQ999" s="78" t="s">
        <v>789</v>
      </c>
      <c r="BR999" s="78" t="s">
        <v>789</v>
      </c>
      <c r="BS999" s="78" t="s">
        <v>789</v>
      </c>
      <c r="BT999" s="78" t="s">
        <v>789</v>
      </c>
      <c r="BU999"/>
      <c r="BV999" s="77"/>
      <c r="BW999" s="77"/>
      <c r="BX999" s="77"/>
      <c r="BY999" s="77"/>
      <c r="BZ999" s="77"/>
      <c r="CA999" s="77"/>
      <c r="CB999" s="77"/>
      <c r="CC999" s="77"/>
      <c r="CD999" s="77"/>
    </row>
    <row r="1000" spans="1:82">
      <c r="A1000" s="77" t="s">
        <v>822</v>
      </c>
      <c r="B1000" s="77">
        <v>804</v>
      </c>
      <c r="C1000" s="77">
        <v>5</v>
      </c>
      <c r="D1000" s="77">
        <v>48</v>
      </c>
      <c r="E1000" s="77">
        <v>2008</v>
      </c>
      <c r="F1000" s="77" t="s">
        <v>793</v>
      </c>
      <c r="G1000" s="77" t="s">
        <v>817</v>
      </c>
      <c r="H1000" s="77" t="s">
        <v>818</v>
      </c>
      <c r="I1000" s="1018"/>
      <c r="J1000" s="78">
        <v>468718.46217654011</v>
      </c>
      <c r="K1000" s="78">
        <v>8321.4920710124134</v>
      </c>
      <c r="L1000" s="78">
        <v>17802.46108659836</v>
      </c>
      <c r="M1000" s="78">
        <v>204514.15688414141</v>
      </c>
      <c r="N1000" s="78">
        <v>180096.32774145069</v>
      </c>
      <c r="O1000" s="78">
        <v>115869.7372387705</v>
      </c>
      <c r="P1000" s="78">
        <v>86791.706943719459</v>
      </c>
      <c r="Q1000" s="78">
        <v>7776.6893588716384</v>
      </c>
      <c r="R1000" s="78">
        <v>10940.04947460286</v>
      </c>
      <c r="S1000" s="78">
        <v>13474.890319148361</v>
      </c>
      <c r="T1000" s="79"/>
      <c r="U1000" s="78">
        <v>33554236019</v>
      </c>
      <c r="V1000" s="78">
        <v>4177414</v>
      </c>
      <c r="W1000" s="78">
        <v>248459</v>
      </c>
      <c r="X1000" s="78">
        <v>44219023</v>
      </c>
      <c r="Y1000" s="78">
        <v>52877802</v>
      </c>
      <c r="Z1000" s="78">
        <v>59343565</v>
      </c>
      <c r="AA1000" s="78">
        <v>17015707</v>
      </c>
      <c r="AB1000" s="78">
        <v>127076183</v>
      </c>
      <c r="AC1000" s="78">
        <v>2066424821</v>
      </c>
      <c r="AD1000" s="78">
        <v>13474.890319148361</v>
      </c>
      <c r="AE1000" s="79"/>
      <c r="AF1000" s="78"/>
      <c r="AG1000" s="78"/>
      <c r="AH1000" s="78"/>
      <c r="AI1000" s="78"/>
      <c r="AJ1000" s="78"/>
      <c r="AK1000" s="78"/>
      <c r="AL1000" s="78"/>
      <c r="AM1000" s="78"/>
      <c r="AN1000" s="78"/>
      <c r="AO1000" s="78"/>
      <c r="AP1000" s="78"/>
      <c r="AQ1000" s="79"/>
      <c r="AR1000" s="78"/>
      <c r="AS1000" s="78"/>
      <c r="AT1000" s="78"/>
      <c r="AU1000" s="78"/>
      <c r="AV1000" s="78"/>
      <c r="AW1000" s="78"/>
      <c r="AX1000" s="78"/>
      <c r="AY1000" s="79"/>
      <c r="AZ1000" s="78"/>
      <c r="BA1000" s="78"/>
      <c r="BB1000" s="78"/>
      <c r="BC1000" s="78"/>
      <c r="BD1000" s="78"/>
      <c r="BE1000" s="78"/>
      <c r="BF1000" s="78"/>
      <c r="BG1000" s="79"/>
      <c r="BH1000" s="78" t="s">
        <v>789</v>
      </c>
      <c r="BI1000" s="78" t="s">
        <v>789</v>
      </c>
      <c r="BJ1000" s="78" t="s">
        <v>789</v>
      </c>
      <c r="BK1000" s="78" t="s">
        <v>789</v>
      </c>
      <c r="BL1000" s="78" t="s">
        <v>789</v>
      </c>
      <c r="BM1000" s="78" t="s">
        <v>789</v>
      </c>
      <c r="BN1000" s="79"/>
      <c r="BO1000" s="78" t="s">
        <v>789</v>
      </c>
      <c r="BP1000" s="78" t="s">
        <v>789</v>
      </c>
      <c r="BQ1000" s="78" t="s">
        <v>789</v>
      </c>
      <c r="BR1000" s="78" t="s">
        <v>789</v>
      </c>
      <c r="BS1000" s="78" t="s">
        <v>789</v>
      </c>
      <c r="BT1000" s="78" t="s">
        <v>789</v>
      </c>
      <c r="BU1000"/>
      <c r="BV1000" s="1014"/>
      <c r="BW1000" s="1014"/>
      <c r="BX1000" s="1014"/>
      <c r="BY1000" s="1014"/>
      <c r="BZ1000" s="1014"/>
      <c r="CA1000" s="1014"/>
      <c r="CB1000" s="1014"/>
      <c r="CC1000" s="1014"/>
      <c r="CD1000" s="1014"/>
    </row>
    <row r="1001" spans="1:82">
      <c r="A1001" s="77" t="s">
        <v>823</v>
      </c>
      <c r="B1001" s="77">
        <v>805</v>
      </c>
      <c r="C1001" s="77">
        <v>6</v>
      </c>
      <c r="D1001" s="77">
        <v>48</v>
      </c>
      <c r="E1001" s="77">
        <v>2009</v>
      </c>
      <c r="F1001" s="77" t="s">
        <v>177</v>
      </c>
      <c r="G1001" s="77" t="s">
        <v>817</v>
      </c>
      <c r="H1001" s="77" t="s">
        <v>818</v>
      </c>
      <c r="I1001" s="1018"/>
      <c r="J1001" s="78">
        <v>431786.71605679882</v>
      </c>
      <c r="K1001" s="78">
        <v>7968.3689395562369</v>
      </c>
      <c r="L1001" s="78">
        <v>20503.67692626869</v>
      </c>
      <c r="M1001" s="78">
        <v>198960.0158158651</v>
      </c>
      <c r="N1001" s="78">
        <v>165457.46015707919</v>
      </c>
      <c r="O1001" s="78">
        <v>117858.7545151688</v>
      </c>
      <c r="P1001" s="78">
        <v>82854.548339475034</v>
      </c>
      <c r="Q1001" s="78">
        <v>7407.1375964420131</v>
      </c>
      <c r="R1001" s="78">
        <v>10111.14669905861</v>
      </c>
      <c r="S1001" s="78">
        <v>12729.977271884751</v>
      </c>
      <c r="T1001" s="79"/>
      <c r="U1001" s="78">
        <v>26523305760</v>
      </c>
      <c r="V1001" s="78">
        <v>4351013</v>
      </c>
      <c r="W1001" s="78">
        <v>387662</v>
      </c>
      <c r="X1001" s="78">
        <v>48274270</v>
      </c>
      <c r="Y1001" s="78">
        <v>53362801</v>
      </c>
      <c r="Z1001" s="78">
        <v>59580479</v>
      </c>
      <c r="AA1001" s="78">
        <v>16676113</v>
      </c>
      <c r="AB1001" s="78">
        <v>127057860</v>
      </c>
      <c r="AC1001" s="78">
        <v>1863218091.999999</v>
      </c>
      <c r="AD1001" s="78">
        <v>12729.977271884771</v>
      </c>
      <c r="AE1001" s="79"/>
      <c r="AF1001" s="78"/>
      <c r="AG1001" s="78"/>
      <c r="AH1001" s="78"/>
      <c r="AI1001" s="78"/>
      <c r="AJ1001" s="78"/>
      <c r="AK1001" s="78"/>
      <c r="AL1001" s="78"/>
      <c r="AM1001" s="78"/>
      <c r="AN1001" s="78"/>
      <c r="AO1001" s="78"/>
      <c r="AP1001" s="78"/>
      <c r="AQ1001" s="79"/>
      <c r="AR1001" s="78"/>
      <c r="AS1001" s="78"/>
      <c r="AT1001" s="78"/>
      <c r="AU1001" s="78"/>
      <c r="AV1001" s="78"/>
      <c r="AW1001" s="78"/>
      <c r="AX1001" s="78"/>
      <c r="AY1001" s="79"/>
      <c r="AZ1001" s="78"/>
      <c r="BA1001" s="78"/>
      <c r="BB1001" s="78"/>
      <c r="BC1001" s="78"/>
      <c r="BD1001" s="78"/>
      <c r="BE1001" s="78"/>
      <c r="BF1001" s="78"/>
      <c r="BG1001" s="79"/>
      <c r="BH1001" s="78">
        <v>394.93</v>
      </c>
      <c r="BI1001" s="78">
        <v>1046.1120000000001</v>
      </c>
      <c r="BJ1001" s="78">
        <v>424051.778391</v>
      </c>
      <c r="BK1001" s="78">
        <v>44147.894</v>
      </c>
      <c r="BL1001" s="78">
        <v>46185.553744000004</v>
      </c>
      <c r="BM1001" s="78">
        <v>96.703000000000003</v>
      </c>
      <c r="BN1001" s="79"/>
      <c r="BO1001" s="78">
        <v>57</v>
      </c>
      <c r="BP1001" s="78">
        <v>66</v>
      </c>
      <c r="BQ1001" s="78">
        <v>8278</v>
      </c>
      <c r="BR1001" s="78">
        <v>399</v>
      </c>
      <c r="BS1001" s="78">
        <v>5241</v>
      </c>
      <c r="BT1001" s="78">
        <v>14</v>
      </c>
      <c r="BU1001"/>
      <c r="BV1001" s="1014">
        <v>451786.44443500001</v>
      </c>
      <c r="BW1001" s="1014">
        <v>7259.63</v>
      </c>
      <c r="BX1001" s="1014">
        <v>46952.461000000003</v>
      </c>
      <c r="BY1001" s="1014">
        <v>550.86590000000001</v>
      </c>
      <c r="BZ1001" s="1014">
        <v>5770.8217999999997</v>
      </c>
      <c r="CA1001" s="1014">
        <v>341.65300000000002</v>
      </c>
      <c r="CB1001" s="1014">
        <v>2050.1379999999999</v>
      </c>
      <c r="CC1001" s="1014">
        <v>1210.9570000000001</v>
      </c>
      <c r="CD1001" s="1014">
        <v>0</v>
      </c>
    </row>
    <row r="1002" spans="1:82">
      <c r="A1002" s="77" t="s">
        <v>824</v>
      </c>
      <c r="B1002" s="77">
        <v>806</v>
      </c>
      <c r="C1002" s="77">
        <v>7</v>
      </c>
      <c r="D1002" s="77">
        <v>48</v>
      </c>
      <c r="E1002" s="77">
        <v>2010</v>
      </c>
      <c r="F1002" s="77" t="s">
        <v>178</v>
      </c>
      <c r="G1002" s="77" t="s">
        <v>817</v>
      </c>
      <c r="H1002" s="77" t="s">
        <v>818</v>
      </c>
      <c r="I1002" s="1018"/>
      <c r="J1002" s="78">
        <v>459197.35086201818</v>
      </c>
      <c r="K1002" s="78">
        <v>8371.8080884204537</v>
      </c>
      <c r="L1002" s="78">
        <v>19208.567116102971</v>
      </c>
      <c r="M1002" s="78">
        <v>204396.81214527239</v>
      </c>
      <c r="N1002" s="78">
        <v>178814.61144903759</v>
      </c>
      <c r="O1002" s="78">
        <v>117798.8034795164</v>
      </c>
      <c r="P1002" s="78">
        <v>83645.689123865377</v>
      </c>
      <c r="Q1002" s="78">
        <v>7721.8890511105956</v>
      </c>
      <c r="R1002" s="78">
        <v>10418.58668828523</v>
      </c>
      <c r="S1002" s="78">
        <v>13171.577277810209</v>
      </c>
      <c r="T1002" s="79"/>
      <c r="U1002" s="78">
        <v>28906415826</v>
      </c>
      <c r="V1002" s="78">
        <v>4351013</v>
      </c>
      <c r="W1002" s="78">
        <v>387662</v>
      </c>
      <c r="X1002" s="78">
        <v>48274270</v>
      </c>
      <c r="Y1002" s="78">
        <v>53783435</v>
      </c>
      <c r="Z1002" s="78">
        <v>59826890</v>
      </c>
      <c r="AA1002" s="78">
        <v>16414905</v>
      </c>
      <c r="AB1002" s="78">
        <v>126923410</v>
      </c>
      <c r="AC1002" s="78">
        <v>1819382852</v>
      </c>
      <c r="AD1002" s="78">
        <v>13171.577277810209</v>
      </c>
      <c r="AE1002" s="79"/>
      <c r="AF1002" s="78"/>
      <c r="AG1002" s="78"/>
      <c r="AH1002" s="78"/>
      <c r="AI1002" s="78"/>
      <c r="AJ1002" s="78"/>
      <c r="AK1002" s="78"/>
      <c r="AL1002" s="78"/>
      <c r="AM1002" s="78"/>
      <c r="AN1002" s="78"/>
      <c r="AO1002" s="78"/>
      <c r="AP1002" s="78"/>
      <c r="AQ1002" s="79"/>
      <c r="AR1002" s="78"/>
      <c r="AS1002" s="78"/>
      <c r="AT1002" s="78"/>
      <c r="AU1002" s="78"/>
      <c r="AV1002" s="78"/>
      <c r="AW1002" s="78"/>
      <c r="AX1002" s="78"/>
      <c r="AY1002" s="79"/>
      <c r="AZ1002" s="78"/>
      <c r="BA1002" s="78"/>
      <c r="BB1002" s="78"/>
      <c r="BC1002" s="78"/>
      <c r="BD1002" s="78"/>
      <c r="BE1002" s="78"/>
      <c r="BF1002" s="78"/>
      <c r="BG1002" s="79"/>
      <c r="BH1002" s="78">
        <v>457.63923799999998</v>
      </c>
      <c r="BI1002" s="78">
        <v>1034.5919999999999</v>
      </c>
      <c r="BJ1002" s="78">
        <v>452226.03671999997</v>
      </c>
      <c r="BK1002" s="78">
        <v>53770.858</v>
      </c>
      <c r="BL1002" s="78">
        <v>46881.992879999998</v>
      </c>
      <c r="BM1002" s="78">
        <v>59.548000000000002</v>
      </c>
      <c r="BN1002" s="79"/>
      <c r="BO1002" s="78">
        <v>63</v>
      </c>
      <c r="BP1002" s="78">
        <v>69</v>
      </c>
      <c r="BQ1002" s="78">
        <v>8535</v>
      </c>
      <c r="BR1002" s="78">
        <v>410</v>
      </c>
      <c r="BS1002" s="78">
        <v>5429</v>
      </c>
      <c r="BT1002" s="78">
        <v>12</v>
      </c>
      <c r="BU1002"/>
      <c r="BV1002" s="77">
        <v>486021.23094799998</v>
      </c>
      <c r="BW1002" s="77">
        <v>7400.2280000000001</v>
      </c>
      <c r="BX1002" s="77">
        <v>50537.96989</v>
      </c>
      <c r="BY1002" s="77">
        <v>755.72500000000002</v>
      </c>
      <c r="BZ1002" s="77">
        <v>5982.4250000000002</v>
      </c>
      <c r="CA1002" s="77">
        <v>475.81900000000002</v>
      </c>
      <c r="CB1002" s="77">
        <v>2110.0059999999999</v>
      </c>
      <c r="CC1002" s="77">
        <v>1147.2629999999999</v>
      </c>
      <c r="CD1002" s="77">
        <v>0</v>
      </c>
    </row>
    <row r="1003" spans="1:82">
      <c r="A1003" s="77" t="s">
        <v>825</v>
      </c>
      <c r="B1003" s="77">
        <v>807</v>
      </c>
      <c r="C1003" s="77">
        <v>8</v>
      </c>
      <c r="D1003" s="77">
        <v>48</v>
      </c>
      <c r="E1003" s="77">
        <v>2011</v>
      </c>
      <c r="F1003" s="77" t="s">
        <v>179</v>
      </c>
      <c r="G1003" s="77" t="s">
        <v>817</v>
      </c>
      <c r="H1003" s="77" t="s">
        <v>818</v>
      </c>
      <c r="I1003" s="1018"/>
      <c r="J1003" s="78">
        <v>471266.53574616922</v>
      </c>
      <c r="K1003" s="78">
        <v>11519.967736590061</v>
      </c>
      <c r="L1003" s="78">
        <v>18468.506515506779</v>
      </c>
      <c r="M1003" s="78">
        <v>243372.87054016249</v>
      </c>
      <c r="N1003" s="78">
        <v>201396.8904287476</v>
      </c>
      <c r="O1003" s="78">
        <v>116462.05135964061</v>
      </c>
      <c r="P1003" s="78">
        <v>80673.914752525452</v>
      </c>
      <c r="Q1003" s="78">
        <v>8888.6018687274664</v>
      </c>
      <c r="R1003" s="78">
        <v>10151.093106261291</v>
      </c>
      <c r="S1003" s="78">
        <v>13353.5276925752</v>
      </c>
      <c r="T1003" s="79"/>
      <c r="U1003" s="78">
        <v>28492162565</v>
      </c>
      <c r="V1003" s="78">
        <v>4351013</v>
      </c>
      <c r="W1003" s="78">
        <v>387662</v>
      </c>
      <c r="X1003" s="78">
        <v>48274270</v>
      </c>
      <c r="Y1003" s="78">
        <v>54171475</v>
      </c>
      <c r="Z1003" s="78">
        <v>60432979</v>
      </c>
      <c r="AA1003" s="78">
        <v>16302840</v>
      </c>
      <c r="AB1003" s="78">
        <v>126659683</v>
      </c>
      <c r="AC1003" s="78">
        <v>1769739054.000001</v>
      </c>
      <c r="AD1003" s="78">
        <v>13353.5276925752</v>
      </c>
      <c r="AE1003" s="79"/>
      <c r="AF1003" s="78"/>
      <c r="AG1003" s="78"/>
      <c r="AH1003" s="78"/>
      <c r="AI1003" s="78"/>
      <c r="AJ1003" s="78"/>
      <c r="AK1003" s="78"/>
      <c r="AL1003" s="78"/>
      <c r="AM1003" s="78"/>
      <c r="AN1003" s="78"/>
      <c r="AO1003" s="78"/>
      <c r="AP1003" s="78"/>
      <c r="AQ1003" s="79"/>
      <c r="AR1003" s="78"/>
      <c r="AS1003" s="78"/>
      <c r="AT1003" s="78"/>
      <c r="AU1003" s="78"/>
      <c r="AV1003" s="78"/>
      <c r="AW1003" s="78"/>
      <c r="AX1003" s="78"/>
      <c r="AY1003" s="79"/>
      <c r="AZ1003" s="78"/>
      <c r="BA1003" s="78"/>
      <c r="BB1003" s="78"/>
      <c r="BC1003" s="78"/>
      <c r="BD1003" s="78"/>
      <c r="BE1003" s="78"/>
      <c r="BF1003" s="78"/>
      <c r="BG1003" s="79"/>
      <c r="BH1003" s="78">
        <v>400.46500000000003</v>
      </c>
      <c r="BI1003" s="78">
        <v>1021.442</v>
      </c>
      <c r="BJ1003" s="78">
        <v>439177.24800000002</v>
      </c>
      <c r="BK1003" s="78">
        <v>56928.669000000002</v>
      </c>
      <c r="BL1003" s="78">
        <v>44082.515194999993</v>
      </c>
      <c r="BM1003" s="78">
        <v>57.054000000000002</v>
      </c>
      <c r="BN1003" s="79"/>
      <c r="BO1003" s="78">
        <v>60</v>
      </c>
      <c r="BP1003" s="78">
        <v>71</v>
      </c>
      <c r="BQ1003" s="78">
        <v>8642</v>
      </c>
      <c r="BR1003" s="78">
        <v>417</v>
      </c>
      <c r="BS1003" s="78">
        <v>5407</v>
      </c>
      <c r="BT1003" s="78">
        <v>13</v>
      </c>
      <c r="BU1003"/>
      <c r="BV1003" s="77">
        <v>473894.58519499999</v>
      </c>
      <c r="BW1003" s="77">
        <v>7747.2039999999997</v>
      </c>
      <c r="BX1003" s="77">
        <v>50063.811000000002</v>
      </c>
      <c r="BY1003" s="77">
        <v>711.50099999999998</v>
      </c>
      <c r="BZ1003" s="77">
        <v>5981.5209999999997</v>
      </c>
      <c r="CA1003" s="77">
        <v>503.37200000000001</v>
      </c>
      <c r="CB1003" s="77">
        <v>1760.827</v>
      </c>
      <c r="CC1003" s="77">
        <v>1004.572</v>
      </c>
      <c r="CD1003" s="77">
        <v>0</v>
      </c>
    </row>
    <row r="1004" spans="1:82">
      <c r="A1004" s="77" t="s">
        <v>826</v>
      </c>
      <c r="B1004" s="77">
        <v>808</v>
      </c>
      <c r="C1004" s="77">
        <v>9</v>
      </c>
      <c r="D1004" s="77">
        <v>48</v>
      </c>
      <c r="E1004" s="77">
        <v>2012</v>
      </c>
      <c r="F1004" s="77" t="s">
        <v>180</v>
      </c>
      <c r="G1004" s="77" t="s">
        <v>817</v>
      </c>
      <c r="H1004" s="77" t="s">
        <v>818</v>
      </c>
      <c r="I1004" s="1018"/>
      <c r="J1004" s="78">
        <v>485334.16772525187</v>
      </c>
      <c r="K1004" s="78">
        <v>11156.31610090414</v>
      </c>
      <c r="L1004" s="78">
        <v>18442.517157924391</v>
      </c>
      <c r="M1004" s="78">
        <v>258877.43567981891</v>
      </c>
      <c r="N1004" s="78">
        <v>218265.03409309179</v>
      </c>
      <c r="O1004" s="78">
        <v>116788.13413313217</v>
      </c>
      <c r="P1004" s="78">
        <v>80358.931707347903</v>
      </c>
      <c r="Q1004" s="78">
        <v>9787.9873136792794</v>
      </c>
      <c r="R1004" s="78">
        <v>10512.361288423281</v>
      </c>
      <c r="S1004" s="78">
        <v>13636.523260636381</v>
      </c>
      <c r="T1004" s="79"/>
      <c r="U1004" s="78">
        <v>28868548869</v>
      </c>
      <c r="V1004" s="78">
        <v>4351013</v>
      </c>
      <c r="W1004" s="78">
        <v>387662</v>
      </c>
      <c r="X1004" s="78">
        <v>48274270</v>
      </c>
      <c r="Y1004" s="78">
        <v>55577563</v>
      </c>
      <c r="Z1004" s="78">
        <v>61082856</v>
      </c>
      <c r="AA1004" s="78">
        <v>16147317</v>
      </c>
      <c r="AB1004" s="78">
        <v>128373879</v>
      </c>
      <c r="AC1004" s="78">
        <v>1785253465</v>
      </c>
      <c r="AD1004" s="78">
        <v>13636.52326063637</v>
      </c>
      <c r="AE1004" s="79"/>
      <c r="AF1004" s="78"/>
      <c r="AG1004" s="78"/>
      <c r="AH1004" s="78"/>
      <c r="AI1004" s="78"/>
      <c r="AJ1004" s="78"/>
      <c r="AK1004" s="78"/>
      <c r="AL1004" s="78"/>
      <c r="AM1004" s="78"/>
      <c r="AN1004" s="78"/>
      <c r="AO1004" s="78"/>
      <c r="AP1004" s="78"/>
      <c r="AQ1004" s="79"/>
      <c r="AR1004" s="78"/>
      <c r="AS1004" s="78"/>
      <c r="AT1004" s="78"/>
      <c r="AU1004" s="78"/>
      <c r="AV1004" s="78"/>
      <c r="AW1004" s="78"/>
      <c r="AX1004" s="78"/>
      <c r="AY1004" s="79"/>
      <c r="AZ1004" s="78"/>
      <c r="BA1004" s="78"/>
      <c r="BB1004" s="78"/>
      <c r="BC1004" s="78"/>
      <c r="BD1004" s="78"/>
      <c r="BE1004" s="78"/>
      <c r="BF1004" s="78"/>
      <c r="BG1004" s="79"/>
      <c r="BH1004" s="78">
        <v>470</v>
      </c>
      <c r="BI1004" s="78">
        <v>1146.82</v>
      </c>
      <c r="BJ1004" s="78">
        <v>441147.24810000003</v>
      </c>
      <c r="BK1004" s="78">
        <v>59348.565999999999</v>
      </c>
      <c r="BL1004" s="78">
        <v>48993.818779999994</v>
      </c>
      <c r="BM1004" s="78">
        <v>60.540999999999997</v>
      </c>
      <c r="BN1004" s="79"/>
      <c r="BO1004" s="78">
        <v>64</v>
      </c>
      <c r="BP1004" s="78">
        <v>69</v>
      </c>
      <c r="BQ1004" s="78">
        <v>8822</v>
      </c>
      <c r="BR1004" s="78">
        <v>427</v>
      </c>
      <c r="BS1004" s="78">
        <v>5631</v>
      </c>
      <c r="BT1004" s="78">
        <v>11</v>
      </c>
      <c r="BU1004"/>
      <c r="BV1004" s="77">
        <v>485441.22788000002</v>
      </c>
      <c r="BW1004" s="77">
        <v>7147.0330000000004</v>
      </c>
      <c r="BX1004" s="77">
        <v>49524.542000000001</v>
      </c>
      <c r="BY1004" s="77">
        <v>684.84799999999996</v>
      </c>
      <c r="BZ1004" s="77">
        <v>5615.9750000000004</v>
      </c>
      <c r="CA1004" s="77">
        <v>442.19299999999998</v>
      </c>
      <c r="CB1004" s="77">
        <v>1541.7139999999999</v>
      </c>
      <c r="CC1004" s="77">
        <v>769.46100000000001</v>
      </c>
      <c r="CD1004" s="77">
        <v>0</v>
      </c>
    </row>
    <row r="1005" spans="1:82">
      <c r="A1005" s="77" t="s">
        <v>827</v>
      </c>
      <c r="B1005" s="77">
        <v>809</v>
      </c>
      <c r="C1005" s="77">
        <v>10</v>
      </c>
      <c r="D1005" s="77">
        <v>48</v>
      </c>
      <c r="E1005" s="77">
        <v>2013</v>
      </c>
      <c r="F1005" s="77" t="s">
        <v>181</v>
      </c>
      <c r="G1005" s="77" t="s">
        <v>817</v>
      </c>
      <c r="H1005" s="77" t="s">
        <v>818</v>
      </c>
      <c r="I1005" s="1018"/>
      <c r="J1005" s="78">
        <v>500139.77474273421</v>
      </c>
      <c r="K1005" s="78">
        <v>9531.521973432813</v>
      </c>
      <c r="L1005" s="78">
        <v>16931.6256519372</v>
      </c>
      <c r="M1005" s="78">
        <v>258160.08335059031</v>
      </c>
      <c r="N1005" s="78">
        <v>217774.356376084</v>
      </c>
      <c r="O1005" s="78">
        <v>113146.37950204794</v>
      </c>
      <c r="P1005" s="78">
        <v>80279.584400275882</v>
      </c>
      <c r="Q1005" s="78">
        <v>9935.3088552413356</v>
      </c>
      <c r="R1005" s="78">
        <v>10733.383106115871</v>
      </c>
      <c r="S1005" s="78">
        <v>13544.356595702549</v>
      </c>
      <c r="T1005" s="79"/>
      <c r="U1005" s="78">
        <v>29204987702</v>
      </c>
      <c r="V1005" s="78">
        <v>4351013</v>
      </c>
      <c r="W1005" s="78">
        <v>387662</v>
      </c>
      <c r="X1005" s="78">
        <v>48274270</v>
      </c>
      <c r="Y1005" s="78">
        <v>55952258</v>
      </c>
      <c r="Z1005" s="78">
        <v>61820330</v>
      </c>
      <c r="AA1005" s="78">
        <v>16070818</v>
      </c>
      <c r="AB1005" s="78">
        <v>128438013</v>
      </c>
      <c r="AC1005" s="78">
        <v>1779292342</v>
      </c>
      <c r="AD1005" s="78">
        <v>13544.35659570256</v>
      </c>
      <c r="AE1005" s="79"/>
      <c r="AF1005" s="78"/>
      <c r="AG1005" s="78"/>
      <c r="AH1005" s="78"/>
      <c r="AI1005" s="78"/>
      <c r="AJ1005" s="78"/>
      <c r="AK1005" s="78"/>
      <c r="AL1005" s="78"/>
      <c r="AM1005" s="78"/>
      <c r="AN1005" s="78"/>
      <c r="AO1005" s="78"/>
      <c r="AP1005" s="78"/>
      <c r="AQ1005" s="79"/>
      <c r="AR1005" s="78"/>
      <c r="AS1005" s="78"/>
      <c r="AT1005" s="78"/>
      <c r="AU1005" s="78"/>
      <c r="AV1005" s="78"/>
      <c r="AW1005" s="78"/>
      <c r="AX1005" s="78"/>
      <c r="AY1005" s="79"/>
      <c r="AZ1005" s="78"/>
      <c r="BA1005" s="78"/>
      <c r="BB1005" s="78"/>
      <c r="BC1005" s="78"/>
      <c r="BD1005" s="78"/>
      <c r="BE1005" s="78"/>
      <c r="BF1005" s="78"/>
      <c r="BG1005" s="79"/>
      <c r="BH1005" s="78">
        <v>523.24</v>
      </c>
      <c r="BI1005" s="78">
        <v>1206.184</v>
      </c>
      <c r="BJ1005" s="78">
        <v>467798.69410000002</v>
      </c>
      <c r="BK1005" s="78">
        <v>60700.326999999997</v>
      </c>
      <c r="BL1005" s="78">
        <v>52790.240845000008</v>
      </c>
      <c r="BM1005" s="78">
        <v>54.908999999999999</v>
      </c>
      <c r="BN1005" s="79"/>
      <c r="BO1005" s="78">
        <v>69</v>
      </c>
      <c r="BP1005" s="78">
        <v>71</v>
      </c>
      <c r="BQ1005" s="78">
        <v>8870</v>
      </c>
      <c r="BR1005" s="78">
        <v>419</v>
      </c>
      <c r="BS1005" s="78">
        <v>5538</v>
      </c>
      <c r="BT1005" s="78">
        <v>9</v>
      </c>
      <c r="BU1005"/>
      <c r="BV1005" s="77">
        <v>511647.06744299998</v>
      </c>
      <c r="BW1005" s="77">
        <v>8225.3019999999997</v>
      </c>
      <c r="BX1005" s="77">
        <v>54003.133000000002</v>
      </c>
      <c r="BY1005" s="77">
        <v>595.341723</v>
      </c>
      <c r="BZ1005" s="77">
        <v>6054.1367790000004</v>
      </c>
      <c r="CA1005" s="77">
        <v>356.77699999999999</v>
      </c>
      <c r="CB1005" s="77">
        <v>1421.35</v>
      </c>
      <c r="CC1005" s="77">
        <v>770.48699999999997</v>
      </c>
      <c r="CD1005" s="77">
        <v>0</v>
      </c>
    </row>
    <row r="1006" spans="1:82">
      <c r="A1006" s="77" t="s">
        <v>828</v>
      </c>
      <c r="B1006" s="77">
        <v>810</v>
      </c>
      <c r="C1006" s="77">
        <v>11</v>
      </c>
      <c r="D1006" s="77">
        <v>48</v>
      </c>
      <c r="E1006" s="77">
        <v>2014</v>
      </c>
      <c r="F1006" s="77" t="s">
        <v>182</v>
      </c>
      <c r="G1006" s="77" t="s">
        <v>817</v>
      </c>
      <c r="H1006" s="77" t="s">
        <v>818</v>
      </c>
      <c r="I1006" s="1018"/>
      <c r="J1006" s="78">
        <v>483211.17982189788</v>
      </c>
      <c r="K1006" s="78">
        <v>9429.3565082169425</v>
      </c>
      <c r="L1006" s="78">
        <v>16613.20398303384</v>
      </c>
      <c r="M1006" s="78">
        <v>248307.594619727</v>
      </c>
      <c r="N1006" s="78">
        <v>204996.73438372719</v>
      </c>
      <c r="O1006" s="78">
        <v>108270.53848774522</v>
      </c>
      <c r="P1006" s="78">
        <v>80257.80040607923</v>
      </c>
      <c r="Q1006" s="78">
        <v>9516.6378573873044</v>
      </c>
      <c r="R1006" s="78">
        <v>10671.553903948899</v>
      </c>
      <c r="S1006" s="78">
        <v>13573.36955398962</v>
      </c>
      <c r="T1006" s="79"/>
      <c r="U1006" s="78">
        <v>30509651106</v>
      </c>
      <c r="V1006" s="78">
        <v>3811417</v>
      </c>
      <c r="W1006" s="78">
        <v>363959</v>
      </c>
      <c r="X1006" s="78">
        <v>48403405</v>
      </c>
      <c r="Y1006" s="78">
        <v>56412140</v>
      </c>
      <c r="Z1006" s="78">
        <v>62304742</v>
      </c>
      <c r="AA1006" s="78">
        <v>15983378</v>
      </c>
      <c r="AB1006" s="78">
        <v>128226483</v>
      </c>
      <c r="AC1006" s="78">
        <v>1774605337</v>
      </c>
      <c r="AD1006" s="78">
        <v>13573.36955398962</v>
      </c>
      <c r="AE1006" s="79"/>
      <c r="AF1006" s="78"/>
      <c r="AG1006" s="78"/>
      <c r="AH1006" s="78"/>
      <c r="AI1006" s="78"/>
      <c r="AJ1006" s="78"/>
      <c r="AK1006" s="78"/>
      <c r="AL1006" s="78"/>
      <c r="AM1006" s="78"/>
      <c r="AN1006" s="78"/>
      <c r="AO1006" s="78"/>
      <c r="AP1006" s="78"/>
      <c r="AQ1006" s="79"/>
      <c r="AR1006" s="78">
        <v>1790445</v>
      </c>
      <c r="AS1006" s="78">
        <v>284290</v>
      </c>
      <c r="AT1006" s="78">
        <v>376</v>
      </c>
      <c r="AU1006" s="78">
        <v>277</v>
      </c>
      <c r="AV1006" s="78">
        <v>12</v>
      </c>
      <c r="AW1006" s="78">
        <v>330</v>
      </c>
      <c r="AX1006" s="78"/>
      <c r="AY1006" s="79"/>
      <c r="AZ1006" s="78">
        <v>7354674.7150000054</v>
      </c>
      <c r="BA1006" s="78">
        <v>15251911.43900004</v>
      </c>
      <c r="BB1006" s="78">
        <v>2860474.5</v>
      </c>
      <c r="BC1006" s="78">
        <v>297407.09999999998</v>
      </c>
      <c r="BD1006" s="78">
        <v>5779.1</v>
      </c>
      <c r="BE1006" s="78">
        <v>1356587.9</v>
      </c>
      <c r="BF1006" s="78"/>
      <c r="BG1006" s="79"/>
      <c r="BH1006" s="78">
        <v>518.57499999999993</v>
      </c>
      <c r="BI1006" s="78">
        <v>1205.5929999999998</v>
      </c>
      <c r="BJ1006" s="78">
        <v>469481.46480000002</v>
      </c>
      <c r="BK1006" s="78">
        <v>58585.161999999997</v>
      </c>
      <c r="BL1006" s="78">
        <v>52526.301769999998</v>
      </c>
      <c r="BM1006" s="78">
        <v>47.854999999999997</v>
      </c>
      <c r="BN1006" s="79"/>
      <c r="BO1006" s="78">
        <v>72</v>
      </c>
      <c r="BP1006" s="78">
        <v>73</v>
      </c>
      <c r="BQ1006" s="78">
        <v>8921</v>
      </c>
      <c r="BR1006" s="78">
        <v>417</v>
      </c>
      <c r="BS1006" s="78">
        <v>5535</v>
      </c>
      <c r="BT1006" s="78">
        <v>9</v>
      </c>
      <c r="BU1006"/>
      <c r="BV1006" s="77">
        <v>511763.20600000001</v>
      </c>
      <c r="BW1006" s="77">
        <v>8446.4439999999995</v>
      </c>
      <c r="BX1006" s="77">
        <v>52807.8963</v>
      </c>
      <c r="BY1006" s="77">
        <v>721.95257000000004</v>
      </c>
      <c r="BZ1006" s="77">
        <v>6100.6687000000002</v>
      </c>
      <c r="CA1006" s="77">
        <v>344.27</v>
      </c>
      <c r="CB1006" s="77">
        <v>1439.9469999999999</v>
      </c>
      <c r="CC1006" s="77">
        <v>740.56700000000001</v>
      </c>
      <c r="CD1006" s="77">
        <v>0</v>
      </c>
    </row>
    <row r="1007" spans="1:82">
      <c r="A1007" s="77" t="s">
        <v>829</v>
      </c>
      <c r="B1007" s="77">
        <v>811</v>
      </c>
      <c r="C1007" s="77">
        <v>12</v>
      </c>
      <c r="D1007" s="77">
        <v>48</v>
      </c>
      <c r="E1007" s="77">
        <v>2015</v>
      </c>
      <c r="F1007" s="77" t="s">
        <v>183</v>
      </c>
      <c r="G1007" s="77" t="s">
        <v>817</v>
      </c>
      <c r="H1007" s="77" t="s">
        <v>818</v>
      </c>
      <c r="I1007" s="1018"/>
      <c r="J1007" s="78">
        <v>461192.86867551698</v>
      </c>
      <c r="K1007" s="78">
        <v>9185.8647981507893</v>
      </c>
      <c r="L1007" s="78">
        <v>17920.26729582499</v>
      </c>
      <c r="M1007" s="78">
        <v>243903.12038561149</v>
      </c>
      <c r="N1007" s="78">
        <v>191589.15019122319</v>
      </c>
      <c r="O1007" s="78">
        <v>107816.72766086303</v>
      </c>
      <c r="P1007" s="78">
        <v>79813.854853806391</v>
      </c>
      <c r="Q1007" s="78">
        <v>9304.5307140756358</v>
      </c>
      <c r="R1007" s="78">
        <v>10416.866057260348</v>
      </c>
      <c r="S1007" s="78">
        <v>13721.40405817023</v>
      </c>
      <c r="T1007" s="79"/>
      <c r="U1007" s="78">
        <v>31302058039</v>
      </c>
      <c r="V1007" s="78">
        <v>3811417</v>
      </c>
      <c r="W1007" s="78">
        <v>363959</v>
      </c>
      <c r="X1007" s="78">
        <v>48403405</v>
      </c>
      <c r="Y1007" s="78">
        <v>56950757</v>
      </c>
      <c r="Z1007" s="78">
        <v>62640697</v>
      </c>
      <c r="AA1007" s="78">
        <v>15882418</v>
      </c>
      <c r="AB1007" s="78">
        <v>128066211</v>
      </c>
      <c r="AC1007" s="78">
        <v>1780593282</v>
      </c>
      <c r="AD1007" s="78">
        <v>13721.404058170219</v>
      </c>
      <c r="AE1007" s="79"/>
      <c r="AF1007" s="78">
        <v>265487738976.4296</v>
      </c>
      <c r="AG1007" s="78">
        <v>7103235125.6684437</v>
      </c>
      <c r="AH1007" s="78">
        <v>3098986745.8917398</v>
      </c>
      <c r="AI1007" s="78">
        <v>309927467581.16803</v>
      </c>
      <c r="AJ1007" s="78">
        <v>265581702466.2001</v>
      </c>
      <c r="AK1007" s="78"/>
      <c r="AL1007" s="78"/>
      <c r="AM1007" s="78">
        <v>17550936999.999981</v>
      </c>
      <c r="AN1007" s="78"/>
      <c r="AO1007" s="78"/>
      <c r="AP1007" s="78">
        <v>868750067895.35791</v>
      </c>
      <c r="AQ1007" s="79"/>
      <c r="AR1007" s="78">
        <v>1969629</v>
      </c>
      <c r="AS1007" s="78">
        <v>401005</v>
      </c>
      <c r="AT1007" s="78">
        <v>435</v>
      </c>
      <c r="AU1007" s="78">
        <v>364</v>
      </c>
      <c r="AV1007" s="78">
        <v>22</v>
      </c>
      <c r="AW1007" s="78">
        <v>385</v>
      </c>
      <c r="AX1007" s="78"/>
      <c r="AY1007" s="79"/>
      <c r="AZ1007" s="78">
        <v>8224073.5209999969</v>
      </c>
      <c r="BA1007" s="78">
        <v>23556937.694999989</v>
      </c>
      <c r="BB1007" s="78">
        <v>3008004.2</v>
      </c>
      <c r="BC1007" s="78">
        <v>368494.00000000017</v>
      </c>
      <c r="BD1007" s="78">
        <v>10796.2</v>
      </c>
      <c r="BE1007" s="78">
        <v>1645789.7</v>
      </c>
      <c r="BF1007" s="78"/>
      <c r="BG1007" s="79"/>
      <c r="BH1007" s="78">
        <v>490.94499999999999</v>
      </c>
      <c r="BI1007" s="78">
        <v>1190.8440000000001</v>
      </c>
      <c r="BJ1007" s="78">
        <v>454050.33750000002</v>
      </c>
      <c r="BK1007" s="78">
        <v>57029.561999999998</v>
      </c>
      <c r="BL1007" s="78">
        <v>52411.02549</v>
      </c>
      <c r="BM1007" s="78">
        <v>47.841000000000001</v>
      </c>
      <c r="BN1007" s="79"/>
      <c r="BO1007" s="78">
        <v>66</v>
      </c>
      <c r="BP1007" s="78">
        <v>70</v>
      </c>
      <c r="BQ1007" s="78">
        <v>8873</v>
      </c>
      <c r="BR1007" s="78">
        <v>422</v>
      </c>
      <c r="BS1007" s="78">
        <v>5490</v>
      </c>
      <c r="BT1007" s="78">
        <v>9</v>
      </c>
      <c r="BU1007"/>
      <c r="BV1007" s="77">
        <v>494511.12329999998</v>
      </c>
      <c r="BW1007" s="77">
        <v>8617.52</v>
      </c>
      <c r="BX1007" s="77">
        <v>51814.110090000002</v>
      </c>
      <c r="BY1007" s="77">
        <v>775.23199999999997</v>
      </c>
      <c r="BZ1007" s="77">
        <v>5746.2726000000002</v>
      </c>
      <c r="CA1007" s="77">
        <v>503.83100000000002</v>
      </c>
      <c r="CB1007" s="77">
        <v>1733.5429999999999</v>
      </c>
      <c r="CC1007" s="77">
        <v>912.89599999999996</v>
      </c>
      <c r="CD1007" s="77">
        <v>606.02700000000004</v>
      </c>
    </row>
    <row r="1008" spans="1:82">
      <c r="A1008" s="77" t="s">
        <v>830</v>
      </c>
      <c r="B1008" s="77">
        <v>812</v>
      </c>
      <c r="C1008" s="77">
        <v>13</v>
      </c>
      <c r="D1008" s="77">
        <v>48</v>
      </c>
      <c r="E1008" s="77">
        <v>2016</v>
      </c>
      <c r="F1008" s="77" t="s">
        <v>156</v>
      </c>
      <c r="G1008" s="1029" t="s">
        <v>817</v>
      </c>
      <c r="H1008" s="77" t="s">
        <v>818</v>
      </c>
      <c r="I1008" s="1018"/>
      <c r="J1008" s="78">
        <v>452081.44621294813</v>
      </c>
      <c r="K1008" s="78">
        <v>8978.0308347387108</v>
      </c>
      <c r="L1008" s="78">
        <v>18729.088816394138</v>
      </c>
      <c r="M1008" s="78">
        <v>205650.60100130245</v>
      </c>
      <c r="N1008" s="78">
        <v>186770.76009518339</v>
      </c>
      <c r="O1008" s="78">
        <v>107252.08470923202</v>
      </c>
      <c r="P1008" s="78">
        <v>78459.730144925721</v>
      </c>
      <c r="Q1008" s="78">
        <v>9034.3368607314023</v>
      </c>
      <c r="R1008" s="78">
        <v>10451.288003775966</v>
      </c>
      <c r="S1008" s="78">
        <v>14293.685577730321</v>
      </c>
      <c r="T1008" s="79"/>
      <c r="U1008" s="78">
        <v>30194582557</v>
      </c>
      <c r="V1008" s="78">
        <v>3811417</v>
      </c>
      <c r="W1008" s="78">
        <v>363959</v>
      </c>
      <c r="X1008" s="78">
        <v>48403405</v>
      </c>
      <c r="Y1008" s="78">
        <v>57477037</v>
      </c>
      <c r="Z1008" s="78">
        <v>63078638</v>
      </c>
      <c r="AA1008" s="78">
        <v>16148224</v>
      </c>
      <c r="AB1008" s="78">
        <v>127907086</v>
      </c>
      <c r="AC1008" s="78">
        <v>1784977114.0000019</v>
      </c>
      <c r="AD1008" s="78">
        <v>14293.68557773031</v>
      </c>
      <c r="AE1008" s="79"/>
      <c r="AF1008" s="78">
        <v>263301068675.06049</v>
      </c>
      <c r="AG1008" s="78">
        <v>6765707499.1563005</v>
      </c>
      <c r="AH1008" s="78">
        <v>2941453637.0113392</v>
      </c>
      <c r="AI1008" s="78">
        <v>302521923024.18152</v>
      </c>
      <c r="AJ1008" s="78">
        <v>252218150194.80161</v>
      </c>
      <c r="AK1008" s="78"/>
      <c r="AL1008" s="78"/>
      <c r="AM1008" s="78">
        <v>17542747999.999989</v>
      </c>
      <c r="AN1008" s="78"/>
      <c r="AO1008" s="78"/>
      <c r="AP1008" s="78">
        <v>845291051030.2113</v>
      </c>
      <c r="AQ1008" s="79"/>
      <c r="AR1008" s="78">
        <v>2130913</v>
      </c>
      <c r="AS1008" s="78">
        <v>473703</v>
      </c>
      <c r="AT1008" s="78">
        <v>587</v>
      </c>
      <c r="AU1008" s="78">
        <v>464</v>
      </c>
      <c r="AV1008" s="78">
        <v>30</v>
      </c>
      <c r="AW1008" s="78">
        <v>448</v>
      </c>
      <c r="AX1008" s="78"/>
      <c r="AY1008" s="79"/>
      <c r="AZ1008" s="78">
        <v>9024727.0239999853</v>
      </c>
      <c r="BA1008" s="78">
        <v>28996445.434999999</v>
      </c>
      <c r="BB1008" s="78">
        <v>3311204.5</v>
      </c>
      <c r="BC1008" s="78">
        <v>447549.30000000022</v>
      </c>
      <c r="BD1008" s="78">
        <v>15587.5</v>
      </c>
      <c r="BE1008" s="78">
        <v>1973949.5</v>
      </c>
      <c r="BF1008" s="78"/>
      <c r="BG1008" s="79"/>
      <c r="BH1008" s="78">
        <v>529.88699999999994</v>
      </c>
      <c r="BI1008" s="78">
        <v>1349.7439999999999</v>
      </c>
      <c r="BJ1008" s="78">
        <v>448170.04509099998</v>
      </c>
      <c r="BK1008" s="78">
        <v>53762.093000000001</v>
      </c>
      <c r="BL1008" s="78">
        <v>52399.905017279991</v>
      </c>
      <c r="BM1008" s="78">
        <v>43.271999999999998</v>
      </c>
      <c r="BN1008" s="79"/>
      <c r="BO1008" s="78">
        <v>70</v>
      </c>
      <c r="BP1008" s="78">
        <v>74</v>
      </c>
      <c r="BQ1008" s="78">
        <v>9018</v>
      </c>
      <c r="BR1008" s="78">
        <v>413</v>
      </c>
      <c r="BS1008" s="78">
        <v>5620</v>
      </c>
      <c r="BT1008" s="78">
        <v>8</v>
      </c>
      <c r="BU1008"/>
      <c r="BV1008" s="77">
        <v>484378.36024827999</v>
      </c>
      <c r="BW1008" s="77">
        <v>9304.4830000000002</v>
      </c>
      <c r="BX1008" s="77">
        <v>52535.332600000002</v>
      </c>
      <c r="BY1008" s="77">
        <v>872.41134499999998</v>
      </c>
      <c r="BZ1008" s="77">
        <v>5379.0773150000005</v>
      </c>
      <c r="CA1008" s="77">
        <v>557.62059999999997</v>
      </c>
      <c r="CB1008" s="77">
        <v>1728.944</v>
      </c>
      <c r="CC1008" s="77">
        <v>930.46799999999996</v>
      </c>
      <c r="CD1008" s="77">
        <v>568.24900000000002</v>
      </c>
    </row>
    <row r="1009" spans="1:82">
      <c r="A1009" s="77" t="s">
        <v>831</v>
      </c>
      <c r="B1009" s="77">
        <v>813</v>
      </c>
      <c r="C1009" s="77">
        <v>14</v>
      </c>
      <c r="D1009" s="77">
        <v>48</v>
      </c>
      <c r="E1009" s="77">
        <v>2017</v>
      </c>
      <c r="F1009" s="77" t="s">
        <v>157</v>
      </c>
      <c r="G1009" s="1029" t="s">
        <v>817</v>
      </c>
      <c r="H1009" s="77" t="s">
        <v>818</v>
      </c>
      <c r="I1009" s="1018"/>
      <c r="J1009" s="78">
        <v>443203.43302234291</v>
      </c>
      <c r="K1009" s="78">
        <v>9089.1883397251058</v>
      </c>
      <c r="L1009" s="78">
        <v>17338.394197549758</v>
      </c>
      <c r="M1009" s="78">
        <v>195795.83042845147</v>
      </c>
      <c r="N1009" s="78">
        <v>189336.18760735981</v>
      </c>
      <c r="O1009" s="78">
        <v>106087.59679184598</v>
      </c>
      <c r="P1009" s="78">
        <v>77705.396029925847</v>
      </c>
      <c r="Q1009" s="78">
        <v>8722.7561073419693</v>
      </c>
      <c r="R1009" s="78">
        <v>10328.796733797864</v>
      </c>
      <c r="S1009" s="78">
        <v>14621.028668487414</v>
      </c>
      <c r="T1009" s="79"/>
      <c r="U1009" s="78">
        <v>31906603692</v>
      </c>
      <c r="V1009" s="78">
        <v>3811417</v>
      </c>
      <c r="W1009" s="78">
        <v>363959</v>
      </c>
      <c r="X1009" s="78">
        <v>48403405</v>
      </c>
      <c r="Y1009" s="78">
        <v>58007536</v>
      </c>
      <c r="Z1009" s="78">
        <v>63428769</v>
      </c>
      <c r="AA1009" s="78">
        <v>16094926</v>
      </c>
      <c r="AB1009" s="78">
        <v>127707259</v>
      </c>
      <c r="AC1009" s="78">
        <v>1799059370.999999</v>
      </c>
      <c r="AD1009" s="78">
        <v>14621.02866848739</v>
      </c>
      <c r="AE1009" s="79"/>
      <c r="AF1009" s="78">
        <v>268374520053.62589</v>
      </c>
      <c r="AG1009" s="78">
        <v>6963330396.5216665</v>
      </c>
      <c r="AH1009" s="78">
        <v>3201577887.689908</v>
      </c>
      <c r="AI1009" s="78">
        <v>303915782782.58392</v>
      </c>
      <c r="AJ1009" s="78">
        <v>268339518359.67859</v>
      </c>
      <c r="AK1009" s="78"/>
      <c r="AL1009" s="78"/>
      <c r="AM1009" s="78">
        <v>17542748000.000019</v>
      </c>
      <c r="AN1009" s="78"/>
      <c r="AO1009" s="78"/>
      <c r="AP1009" s="78">
        <v>868337477480.09998</v>
      </c>
      <c r="AQ1009" s="79"/>
      <c r="AR1009" s="78">
        <v>2263953</v>
      </c>
      <c r="AS1009" s="78">
        <v>527157</v>
      </c>
      <c r="AT1009" s="78">
        <v>909</v>
      </c>
      <c r="AU1009" s="78">
        <v>550</v>
      </c>
      <c r="AV1009" s="78">
        <v>52</v>
      </c>
      <c r="AW1009" s="78">
        <v>518</v>
      </c>
      <c r="AX1009" s="78"/>
      <c r="AY1009" s="79"/>
      <c r="AZ1009" s="78">
        <v>9691820.2479999661</v>
      </c>
      <c r="BA1009" s="78">
        <v>33768918.31499996</v>
      </c>
      <c r="BB1009" s="78">
        <v>3485940.100000001</v>
      </c>
      <c r="BC1009" s="78">
        <v>522160.20000000019</v>
      </c>
      <c r="BD1009" s="78">
        <v>22086.7</v>
      </c>
      <c r="BE1009" s="78">
        <v>2362183.0159999989</v>
      </c>
      <c r="BF1009" s="78"/>
      <c r="BG1009" s="79"/>
      <c r="BH1009" s="78">
        <v>747.88389000000006</v>
      </c>
      <c r="BI1009" s="78">
        <v>1278.7150000000001</v>
      </c>
      <c r="BJ1009" s="78">
        <v>452827.29045999999</v>
      </c>
      <c r="BK1009" s="78">
        <v>58082.552000000003</v>
      </c>
      <c r="BL1009" s="78">
        <v>53404.980649999998</v>
      </c>
      <c r="BM1009" s="78">
        <v>44.628</v>
      </c>
      <c r="BN1009" s="79"/>
      <c r="BO1009" s="78">
        <v>81</v>
      </c>
      <c r="BP1009" s="78">
        <v>70</v>
      </c>
      <c r="BQ1009" s="78">
        <v>9037</v>
      </c>
      <c r="BR1009" s="78">
        <v>423</v>
      </c>
      <c r="BS1009" s="78">
        <v>5577</v>
      </c>
      <c r="BT1009" s="78">
        <v>8</v>
      </c>
      <c r="BU1009"/>
      <c r="BV1009" s="77">
        <v>490414.40600000002</v>
      </c>
      <c r="BW1009" s="77">
        <v>9799.7819999999992</v>
      </c>
      <c r="BX1009" s="77">
        <v>54849.623469999999</v>
      </c>
      <c r="BY1009" s="77">
        <v>967.96029999999996</v>
      </c>
      <c r="BZ1009" s="77">
        <v>6391.0292300000001</v>
      </c>
      <c r="CA1009" s="77">
        <v>557.65899999999999</v>
      </c>
      <c r="CB1009" s="77">
        <v>1850.8820000000001</v>
      </c>
      <c r="CC1009" s="77">
        <v>1155.1300000000001</v>
      </c>
      <c r="CD1009" s="77">
        <v>399.57799999999997</v>
      </c>
    </row>
    <row r="1010" spans="1:82">
      <c r="A1010" s="77" t="s">
        <v>832</v>
      </c>
      <c r="B1010" s="77">
        <v>814</v>
      </c>
      <c r="C1010" s="77">
        <v>15</v>
      </c>
      <c r="D1010" s="77">
        <v>48</v>
      </c>
      <c r="E1010" s="77">
        <v>2018</v>
      </c>
      <c r="F1010" s="77" t="s">
        <v>184</v>
      </c>
      <c r="G1010" s="77" t="s">
        <v>817</v>
      </c>
      <c r="H1010" s="77" t="s">
        <v>818</v>
      </c>
      <c r="I1010" s="1018"/>
      <c r="J1010" s="78">
        <v>432605.41114862816</v>
      </c>
      <c r="K1010" s="78">
        <v>8373.1378439901673</v>
      </c>
      <c r="L1010" s="78">
        <v>15694.825792123236</v>
      </c>
      <c r="M1010" s="78">
        <v>190542.71925733736</v>
      </c>
      <c r="N1010" s="78">
        <v>168696.88389874177</v>
      </c>
      <c r="O1010" s="78">
        <v>104438.11168825446</v>
      </c>
      <c r="P1010" s="78">
        <v>77001.497981869368</v>
      </c>
      <c r="Q1010" s="78">
        <v>8077.4792318819227</v>
      </c>
      <c r="R1010" s="78">
        <v>10311.592495130208</v>
      </c>
      <c r="S1010" s="78">
        <v>15186.179032553131</v>
      </c>
      <c r="T1010" s="79"/>
      <c r="U1010" s="78">
        <v>33185687806</v>
      </c>
      <c r="V1010" s="78">
        <v>3810256</v>
      </c>
      <c r="W1010" s="78">
        <v>363959</v>
      </c>
      <c r="X1010" s="78">
        <v>48393814</v>
      </c>
      <c r="Y1010" s="78">
        <v>58527117</v>
      </c>
      <c r="Z1010" s="78">
        <v>63638180</v>
      </c>
      <c r="AA1010" s="78">
        <v>16109487</v>
      </c>
      <c r="AB1010" s="78">
        <v>127443563</v>
      </c>
      <c r="AC1010" s="78">
        <v>1789023735</v>
      </c>
      <c r="AD1010" s="78">
        <v>15186.17903255314</v>
      </c>
      <c r="AE1010" s="79"/>
      <c r="AF1010" s="78">
        <v>271065845667.50519</v>
      </c>
      <c r="AG1010" s="78">
        <v>6248666306.631835</v>
      </c>
      <c r="AH1010" s="78">
        <v>2961809357.2738228</v>
      </c>
      <c r="AI1010" s="78">
        <v>296733412557.49689</v>
      </c>
      <c r="AJ1010" s="78">
        <v>248718898848.1246</v>
      </c>
      <c r="AK1010" s="78"/>
      <c r="AL1010" s="78"/>
      <c r="AM1010" s="78">
        <v>17542747999.999981</v>
      </c>
      <c r="AN1010" s="78"/>
      <c r="AO1010" s="78"/>
      <c r="AP1010" s="78">
        <v>843271380737.03235</v>
      </c>
      <c r="AQ1010" s="79"/>
      <c r="AR1010" s="78">
        <v>2524472</v>
      </c>
      <c r="AS1010" s="78">
        <v>582837</v>
      </c>
      <c r="AT1010" s="78">
        <v>1420</v>
      </c>
      <c r="AU1010" s="78">
        <v>637</v>
      </c>
      <c r="AV1010" s="78">
        <v>63</v>
      </c>
      <c r="AW1010" s="78">
        <v>580</v>
      </c>
      <c r="AX1010" s="78"/>
      <c r="AY1010" s="79"/>
      <c r="AZ1010" s="78">
        <v>10860549.82500001</v>
      </c>
      <c r="BA1010" s="78">
        <v>38687998.796999998</v>
      </c>
      <c r="BB1010" s="78">
        <v>3648560.1</v>
      </c>
      <c r="BC1010" s="78">
        <v>571801.80000000005</v>
      </c>
      <c r="BD1010" s="78">
        <v>31305</v>
      </c>
      <c r="BE1010" s="78">
        <v>2900316.8279999997</v>
      </c>
      <c r="BF1010" s="78"/>
      <c r="BG1010" s="79"/>
      <c r="BH1010" s="78">
        <v>742.54511000000002</v>
      </c>
      <c r="BI1010" s="78">
        <v>1229.258</v>
      </c>
      <c r="BJ1010" s="78">
        <v>443036.45656000002</v>
      </c>
      <c r="BK1010" s="78">
        <v>56050.805370000002</v>
      </c>
      <c r="BL1010" s="78">
        <v>51999.844974000007</v>
      </c>
      <c r="BM1010" s="78">
        <v>26.123999999999999</v>
      </c>
      <c r="BN1010" s="79"/>
      <c r="BO1010" s="78">
        <v>83</v>
      </c>
      <c r="BP1010" s="78">
        <v>69</v>
      </c>
      <c r="BQ1010" s="78">
        <v>8980</v>
      </c>
      <c r="BR1010" s="78">
        <v>421</v>
      </c>
      <c r="BS1010" s="78">
        <v>5496</v>
      </c>
      <c r="BT1010" s="78">
        <v>6</v>
      </c>
      <c r="BU1010"/>
      <c r="BV1010" s="77">
        <v>478004.47600000002</v>
      </c>
      <c r="BW1010" s="77">
        <v>10089.032999999999</v>
      </c>
      <c r="BX1010" s="77">
        <v>54497.770429999997</v>
      </c>
      <c r="BY1010" s="77">
        <v>934.29715399999998</v>
      </c>
      <c r="BZ1010" s="77">
        <v>6121.3500599999998</v>
      </c>
      <c r="CA1010" s="77">
        <v>561.70299999999997</v>
      </c>
      <c r="CB1010" s="77">
        <v>1720.671</v>
      </c>
      <c r="CC1010" s="77">
        <v>886.17737</v>
      </c>
      <c r="CD1010" s="77">
        <v>269.55599999999998</v>
      </c>
    </row>
    <row r="1011" spans="1:82">
      <c r="A1011" s="77" t="s">
        <v>833</v>
      </c>
      <c r="B1011" s="77">
        <v>815</v>
      </c>
      <c r="C1011" s="77">
        <v>16</v>
      </c>
      <c r="D1011" s="77">
        <v>48</v>
      </c>
      <c r="E1011" s="77">
        <v>2019</v>
      </c>
      <c r="F1011" s="77" t="s">
        <v>159</v>
      </c>
      <c r="G1011" s="77" t="s">
        <v>817</v>
      </c>
      <c r="H1011" s="77" t="s">
        <v>818</v>
      </c>
      <c r="I1011" s="1018"/>
      <c r="J1011" s="78">
        <v>410489.84785631136</v>
      </c>
      <c r="K1011" s="78">
        <v>7725.9414400444484</v>
      </c>
      <c r="L1011" s="78">
        <v>15817.157086460216</v>
      </c>
      <c r="M1011" s="78">
        <v>182301.88463346442</v>
      </c>
      <c r="N1011" s="78">
        <v>159936.41787962781</v>
      </c>
      <c r="O1011" s="78">
        <v>101743.82699065724</v>
      </c>
      <c r="P1011" s="78">
        <v>75873.628870948116</v>
      </c>
      <c r="Q1011" s="78">
        <v>7845.7159288190642</v>
      </c>
      <c r="R1011" s="78">
        <v>10195.200313239367</v>
      </c>
      <c r="S1011" s="78">
        <v>15314.32091677057</v>
      </c>
      <c r="T1011" s="79"/>
      <c r="U1011" s="78">
        <v>32242574811</v>
      </c>
      <c r="V1011" s="78">
        <v>3811417</v>
      </c>
      <c r="W1011" s="78">
        <v>363959</v>
      </c>
      <c r="X1011" s="78">
        <v>48403405</v>
      </c>
      <c r="Y1011" s="78">
        <v>59071519</v>
      </c>
      <c r="Z1011" s="78">
        <v>63698454</v>
      </c>
      <c r="AA1011" s="78">
        <v>15754711</v>
      </c>
      <c r="AB1011" s="78">
        <v>127138033</v>
      </c>
      <c r="AC1011" s="78">
        <v>1797801442</v>
      </c>
      <c r="AD1011" s="78">
        <v>15314.32091677057</v>
      </c>
      <c r="AE1011" s="79"/>
      <c r="AF1011" s="78">
        <v>262045458988.87418</v>
      </c>
      <c r="AG1011" s="78">
        <v>6044744474.4105082</v>
      </c>
      <c r="AH1011" s="78">
        <v>3199339520.4500785</v>
      </c>
      <c r="AI1011" s="78">
        <v>297831561002.20807</v>
      </c>
      <c r="AJ1011" s="78">
        <v>243394768263.00739</v>
      </c>
      <c r="AK1011" s="78">
        <v>0</v>
      </c>
      <c r="AL1011" s="78">
        <v>0</v>
      </c>
      <c r="AM1011" s="78">
        <v>17315242999.999996</v>
      </c>
      <c r="AN1011" s="78">
        <v>0</v>
      </c>
      <c r="AO1011" s="78">
        <v>0</v>
      </c>
      <c r="AP1011" s="78">
        <v>829831115248.9502</v>
      </c>
      <c r="AQ1011" s="79"/>
      <c r="AR1011" s="78">
        <v>2565049</v>
      </c>
      <c r="AS1011" s="78">
        <v>631198</v>
      </c>
      <c r="AT1011" s="78">
        <v>1747</v>
      </c>
      <c r="AU1011" s="78">
        <v>730</v>
      </c>
      <c r="AV1011" s="78">
        <v>69</v>
      </c>
      <c r="AW1011" s="78">
        <v>641</v>
      </c>
      <c r="AX1011" s="78"/>
      <c r="AY1011" s="79"/>
      <c r="AZ1011" s="78">
        <v>11211975.82400002</v>
      </c>
      <c r="BA1011" s="78">
        <v>43540695.856999993</v>
      </c>
      <c r="BB1011" s="78">
        <v>4106702.6199999992</v>
      </c>
      <c r="BC1011" s="78">
        <v>721925.2</v>
      </c>
      <c r="BD1011" s="78">
        <v>78832.100000000006</v>
      </c>
      <c r="BE1011" s="78">
        <v>3496812.01</v>
      </c>
      <c r="BF1011" s="78"/>
      <c r="BG1011" s="79"/>
      <c r="BH1011" s="78">
        <v>714.93756000000008</v>
      </c>
      <c r="BI1011" s="78">
        <v>1313.0320000000002</v>
      </c>
      <c r="BJ1011" s="78">
        <v>418791.0888571</v>
      </c>
      <c r="BK1011" s="78">
        <v>53159.752999999997</v>
      </c>
      <c r="BL1011" s="78">
        <v>50428.947445900005</v>
      </c>
      <c r="BM1011" s="78">
        <v>30.541</v>
      </c>
      <c r="BN1011" s="79"/>
      <c r="BO1011" s="78">
        <v>84</v>
      </c>
      <c r="BP1011" s="78">
        <v>72</v>
      </c>
      <c r="BQ1011" s="78">
        <v>9014</v>
      </c>
      <c r="BR1011" s="78">
        <v>425</v>
      </c>
      <c r="BS1011" s="78">
        <v>5434</v>
      </c>
      <c r="BT1011" s="78">
        <v>6</v>
      </c>
      <c r="BU1011"/>
      <c r="BV1011" s="77">
        <v>452658.81093709997</v>
      </c>
      <c r="BW1011" s="77">
        <v>9464.7450000000008</v>
      </c>
      <c r="BX1011" s="77">
        <v>53113.496925899999</v>
      </c>
      <c r="BY1011" s="77">
        <v>982.43660999999997</v>
      </c>
      <c r="BZ1011" s="77">
        <v>5674.0413900000003</v>
      </c>
      <c r="CA1011" s="77">
        <v>519.28599999999994</v>
      </c>
      <c r="CB1011" s="77">
        <v>1345.6189999999999</v>
      </c>
      <c r="CC1011" s="77">
        <v>467.67200000000003</v>
      </c>
      <c r="CD1011" s="77">
        <v>212.19200000000001</v>
      </c>
    </row>
    <row r="1012" spans="1:82">
      <c r="A1012" s="77" t="s">
        <v>834</v>
      </c>
      <c r="B1012" s="77">
        <v>816</v>
      </c>
      <c r="C1012" s="77">
        <v>17</v>
      </c>
      <c r="D1012" s="77">
        <v>48</v>
      </c>
      <c r="E1012" s="77">
        <v>2020</v>
      </c>
      <c r="F1012" s="77" t="s">
        <v>160</v>
      </c>
      <c r="G1012" s="77" t="s">
        <v>817</v>
      </c>
      <c r="H1012" s="77" t="s">
        <v>818</v>
      </c>
      <c r="I1012" s="1018"/>
      <c r="J1012" s="78">
        <v>373277.2132129966</v>
      </c>
      <c r="K1012" s="78">
        <v>8209.6887450953982</v>
      </c>
      <c r="L1012" s="78">
        <v>18691.381689177528</v>
      </c>
      <c r="M1012" s="78">
        <v>171036.63155492826</v>
      </c>
      <c r="N1012" s="78">
        <v>162920.11448390366</v>
      </c>
      <c r="O1012" s="78">
        <v>89347.530803817193</v>
      </c>
      <c r="P1012" s="78">
        <v>71549.111903287223</v>
      </c>
      <c r="Q1012" s="78">
        <v>7467.6258477833117</v>
      </c>
      <c r="R1012" s="78">
        <v>9756.1021831012167</v>
      </c>
      <c r="S1012" s="78">
        <v>14967.127198503498</v>
      </c>
      <c r="T1012" s="79"/>
      <c r="U1012" s="78">
        <v>30200327316</v>
      </c>
      <c r="V1012" s="78">
        <v>3757144</v>
      </c>
      <c r="W1012" s="78">
        <v>461376</v>
      </c>
      <c r="X1012" s="78">
        <v>49392647</v>
      </c>
      <c r="Y1012" s="78">
        <v>59497356</v>
      </c>
      <c r="Z1012" s="78">
        <v>63845337</v>
      </c>
      <c r="AA1012" s="78">
        <v>15791161</v>
      </c>
      <c r="AB1012" s="78">
        <v>126654244</v>
      </c>
      <c r="AC1012" s="78">
        <v>1729461957</v>
      </c>
      <c r="AD1012" s="78">
        <v>14967.127198503498</v>
      </c>
      <c r="AE1012" s="79"/>
      <c r="AF1012" s="78">
        <v>250480565613.66467</v>
      </c>
      <c r="AG1012" s="78">
        <v>6058774087.7742491</v>
      </c>
      <c r="AH1012" s="78">
        <v>3899008357.6912184</v>
      </c>
      <c r="AI1012" s="78">
        <v>280644001122.71368</v>
      </c>
      <c r="AJ1012" s="78">
        <v>260844552955.0921</v>
      </c>
      <c r="AK1012" s="78">
        <v>0</v>
      </c>
      <c r="AL1012" s="78">
        <v>0</v>
      </c>
      <c r="AM1012" s="78">
        <v>16529786000.000002</v>
      </c>
      <c r="AN1012" s="78">
        <v>0</v>
      </c>
      <c r="AO1012" s="78">
        <v>0</v>
      </c>
      <c r="AP1012" s="78">
        <v>818456688136.93591</v>
      </c>
      <c r="AQ1012" s="79"/>
      <c r="AR1012" s="78">
        <v>2709958</v>
      </c>
      <c r="AS1012" s="78">
        <v>664712</v>
      </c>
      <c r="AT1012" s="78">
        <v>2000</v>
      </c>
      <c r="AU1012" s="78">
        <v>855</v>
      </c>
      <c r="AV1012" s="78">
        <v>77</v>
      </c>
      <c r="AW1012" s="78">
        <v>699</v>
      </c>
      <c r="AX1012" s="78"/>
      <c r="AY1012" s="79"/>
      <c r="AZ1012" s="78">
        <v>11989214.03300002</v>
      </c>
      <c r="BA1012" s="78">
        <v>48526986.555000022</v>
      </c>
      <c r="BB1012" s="78">
        <v>4484668.9199999981</v>
      </c>
      <c r="BC1012" s="78">
        <v>929680.49999999977</v>
      </c>
      <c r="BD1012" s="78">
        <v>92321.9</v>
      </c>
      <c r="BE1012" s="78">
        <v>4071191.807</v>
      </c>
      <c r="BF1012" s="78"/>
      <c r="BG1012" s="79"/>
      <c r="BH1012" s="78">
        <v>540.06449999999995</v>
      </c>
      <c r="BI1012" s="78">
        <v>1159.2090000000001</v>
      </c>
      <c r="BJ1012" s="78">
        <v>374586.23246999999</v>
      </c>
      <c r="BK1012" s="78">
        <v>50537.366999999998</v>
      </c>
      <c r="BL1012" s="78">
        <v>46366.238330000007</v>
      </c>
      <c r="BM1012" s="78">
        <v>29.585999999999999</v>
      </c>
      <c r="BN1012" s="79"/>
      <c r="BO1012" s="78">
        <v>79</v>
      </c>
      <c r="BP1012" s="78">
        <v>63</v>
      </c>
      <c r="BQ1012" s="78">
        <v>8881</v>
      </c>
      <c r="BR1012" s="78">
        <v>426</v>
      </c>
      <c r="BS1012" s="78">
        <v>5336</v>
      </c>
      <c r="BT1012" s="78">
        <v>6</v>
      </c>
      <c r="BU1012"/>
      <c r="BV1012" s="77">
        <v>407150.50383</v>
      </c>
      <c r="BW1012" s="77">
        <v>8999.5830000000005</v>
      </c>
      <c r="BX1012" s="77">
        <v>48030.2909</v>
      </c>
      <c r="BY1012" s="77">
        <v>880.82912999999996</v>
      </c>
      <c r="BZ1012" s="77">
        <v>5329.25144</v>
      </c>
      <c r="CA1012" s="77">
        <v>504.22699999999998</v>
      </c>
      <c r="CB1012" s="77">
        <v>1595.018</v>
      </c>
      <c r="CC1012" s="77">
        <v>472.33100000000002</v>
      </c>
      <c r="CD1012" s="77">
        <v>256.66300000000001</v>
      </c>
    </row>
    <row r="1013" spans="1:82">
      <c r="A1013" s="77" t="s">
        <v>835</v>
      </c>
      <c r="B1013" s="77">
        <v>816</v>
      </c>
      <c r="C1013" s="77">
        <v>18</v>
      </c>
      <c r="D1013" s="77">
        <v>48</v>
      </c>
      <c r="E1013" s="77">
        <v>2021</v>
      </c>
      <c r="F1013" s="77" t="s">
        <v>161</v>
      </c>
      <c r="G1013" s="77" t="s">
        <v>817</v>
      </c>
      <c r="H1013" s="77" t="s">
        <v>818</v>
      </c>
      <c r="I1013" s="1018"/>
      <c r="J1013" s="78">
        <v>391648.40784204798</v>
      </c>
      <c r="K1013" s="78">
        <v>8809.6026491577213</v>
      </c>
      <c r="L1013" s="78">
        <v>17273.597625382667</v>
      </c>
      <c r="M1013" s="78">
        <v>181587.92711907145</v>
      </c>
      <c r="N1013" s="78">
        <v>160297.64448475288</v>
      </c>
      <c r="O1013" s="78">
        <v>86787.764332700288</v>
      </c>
      <c r="P1013" s="78">
        <v>73550.486494773621</v>
      </c>
      <c r="Q1013" s="78">
        <v>7352.5659384078044</v>
      </c>
      <c r="R1013" s="78">
        <v>10090.044707561263</v>
      </c>
      <c r="S1013" s="78">
        <v>14792.938333926642</v>
      </c>
      <c r="T1013" s="79"/>
      <c r="U1013" s="78">
        <v>33022000570</v>
      </c>
      <c r="V1013" s="78">
        <v>3757144</v>
      </c>
      <c r="W1013" s="78">
        <v>461376</v>
      </c>
      <c r="X1013" s="78">
        <v>49392647</v>
      </c>
      <c r="Y1013" s="78">
        <v>59761065</v>
      </c>
      <c r="Z1013" s="78">
        <v>63855115</v>
      </c>
      <c r="AA1013" s="78">
        <v>15828849</v>
      </c>
      <c r="AB1013" s="78">
        <v>125927902</v>
      </c>
      <c r="AC1013" s="78">
        <v>1735209859</v>
      </c>
      <c r="AD1013" s="78">
        <v>14792.938333926642</v>
      </c>
      <c r="AE1013" s="79"/>
      <c r="AF1013" s="78">
        <v>255832412163.27487</v>
      </c>
      <c r="AG1013" s="78">
        <v>6635734983.3485985</v>
      </c>
      <c r="AH1013" s="78">
        <v>3532876838.3228197</v>
      </c>
      <c r="AI1013" s="78">
        <v>306446039049.63776</v>
      </c>
      <c r="AJ1013" s="78">
        <v>252883559549.99869</v>
      </c>
      <c r="AK1013" s="78">
        <v>0</v>
      </c>
      <c r="AL1013" s="78">
        <v>0</v>
      </c>
      <c r="AM1013" s="78">
        <v>16529786000.000004</v>
      </c>
      <c r="AN1013" s="78">
        <v>0</v>
      </c>
      <c r="AO1013" s="78">
        <v>0</v>
      </c>
      <c r="AP1013" s="78">
        <v>841860408584.58264</v>
      </c>
      <c r="AQ1013" s="79"/>
      <c r="AR1013" s="78">
        <v>2970563</v>
      </c>
      <c r="AS1013" s="78">
        <v>686097</v>
      </c>
      <c r="AT1013" s="78">
        <v>2226</v>
      </c>
      <c r="AU1013" s="78">
        <v>981</v>
      </c>
      <c r="AV1013" s="78">
        <v>81</v>
      </c>
      <c r="AW1013" s="78">
        <v>764</v>
      </c>
      <c r="AX1013" s="78"/>
      <c r="AY1013" s="79"/>
      <c r="AZ1013" s="78">
        <v>13256007.72100009</v>
      </c>
      <c r="BA1013" s="78">
        <v>52271473.049999617</v>
      </c>
      <c r="BB1013" s="78">
        <v>4766753.92</v>
      </c>
      <c r="BC1013" s="78">
        <v>1074197.8</v>
      </c>
      <c r="BD1013" s="78">
        <v>93785.8</v>
      </c>
      <c r="BE1013" s="78">
        <v>4734356.8629999999</v>
      </c>
      <c r="BF1013" s="78"/>
      <c r="BG1013" s="79"/>
      <c r="BH1013" s="78">
        <v>558.79300000000001</v>
      </c>
      <c r="BI1013" s="78">
        <v>1127.096</v>
      </c>
      <c r="BJ1013" s="78">
        <v>403165.21</v>
      </c>
      <c r="BK1013" s="78">
        <v>51552.485000000001</v>
      </c>
      <c r="BL1013" s="78">
        <v>47069.692000000003</v>
      </c>
      <c r="BM1013" s="78">
        <v>0</v>
      </c>
      <c r="BN1013" s="79"/>
      <c r="BO1013" s="78">
        <v>84</v>
      </c>
      <c r="BP1013" s="78">
        <v>61</v>
      </c>
      <c r="BQ1013" s="78">
        <v>8992</v>
      </c>
      <c r="BR1013" s="78">
        <v>429</v>
      </c>
      <c r="BS1013" s="78">
        <v>5349</v>
      </c>
      <c r="BT1013" s="78">
        <v>0</v>
      </c>
      <c r="BU1013"/>
      <c r="BV1013" s="77">
        <v>432974.04399999999</v>
      </c>
      <c r="BW1013" s="77">
        <v>9712.1389999999992</v>
      </c>
      <c r="BX1013" s="77">
        <v>50355.49</v>
      </c>
      <c r="BY1013" s="77">
        <v>958.95699999999999</v>
      </c>
      <c r="BZ1013" s="77">
        <v>5902.9080000000004</v>
      </c>
      <c r="CA1013" s="77">
        <v>689.06399999999996</v>
      </c>
      <c r="CB1013" s="77">
        <v>1823.7819999999999</v>
      </c>
      <c r="CC1013" s="77">
        <v>749.274</v>
      </c>
      <c r="CD1013" s="77">
        <v>307.61799999999999</v>
      </c>
    </row>
    <row r="1014" spans="1:82">
      <c r="A1014" s="77" t="s">
        <v>836</v>
      </c>
      <c r="B1014" s="77">
        <v>816</v>
      </c>
      <c r="C1014" s="77">
        <v>19</v>
      </c>
      <c r="D1014" s="77">
        <v>48</v>
      </c>
      <c r="E1014" s="77">
        <v>2022</v>
      </c>
      <c r="F1014" s="77" t="s">
        <v>162</v>
      </c>
      <c r="G1014" s="77" t="s">
        <v>817</v>
      </c>
      <c r="H1014" s="77" t="s">
        <v>818</v>
      </c>
      <c r="I1014" s="1018"/>
      <c r="J1014" s="78">
        <v>374767.43410208484</v>
      </c>
      <c r="K1014" s="78">
        <v>8264.0635119551789</v>
      </c>
      <c r="L1014" s="78">
        <v>15348.156347693441</v>
      </c>
      <c r="M1014" s="78">
        <v>181031.29429146409</v>
      </c>
      <c r="N1014" s="78">
        <v>170770.03734686482</v>
      </c>
      <c r="O1014" s="78">
        <v>91550.79552831233</v>
      </c>
      <c r="P1014" s="78">
        <v>72904.238517275298</v>
      </c>
      <c r="Q1014" s="78">
        <v>7383.2717967203598</v>
      </c>
      <c r="R1014" s="78">
        <v>10210.947770290206</v>
      </c>
      <c r="S1014" s="78">
        <v>14652.396156884162</v>
      </c>
      <c r="T1014" s="79"/>
      <c r="U1014" s="78">
        <v>36177486671</v>
      </c>
      <c r="V1014" s="78">
        <v>3757144</v>
      </c>
      <c r="W1014" s="78">
        <v>461376</v>
      </c>
      <c r="X1014" s="78">
        <v>49392647</v>
      </c>
      <c r="Y1014" s="78">
        <v>60266318</v>
      </c>
      <c r="Z1014" s="78">
        <v>63998858</v>
      </c>
      <c r="AA1014" s="78">
        <v>15928951</v>
      </c>
      <c r="AB1014" s="78">
        <v>125416877</v>
      </c>
      <c r="AC1014" s="78">
        <v>1778056265</v>
      </c>
      <c r="AD1014" s="78">
        <v>14652.396156884162</v>
      </c>
      <c r="AE1014" s="79"/>
      <c r="AF1014" s="78">
        <v>245764845711.61554</v>
      </c>
      <c r="AG1014" s="78">
        <v>6469407691.2792387</v>
      </c>
      <c r="AH1014" s="78">
        <v>3667861456.1628561</v>
      </c>
      <c r="AI1014" s="78">
        <v>294150281057.94244</v>
      </c>
      <c r="AJ1014" s="78">
        <v>274266999678.43521</v>
      </c>
      <c r="AK1014" s="78">
        <v>0</v>
      </c>
      <c r="AL1014" s="78">
        <v>0</v>
      </c>
      <c r="AM1014" s="78">
        <v>16194742000</v>
      </c>
      <c r="AN1014" s="78">
        <v>0</v>
      </c>
      <c r="AO1014" s="78">
        <v>0</v>
      </c>
      <c r="AP1014" s="78">
        <v>840514137595.4353</v>
      </c>
      <c r="AQ1014" s="79"/>
      <c r="AR1014" s="78">
        <v>3160503</v>
      </c>
      <c r="AS1014" s="78">
        <v>699768</v>
      </c>
      <c r="AT1014" s="78">
        <v>2433</v>
      </c>
      <c r="AU1014" s="78">
        <v>1061</v>
      </c>
      <c r="AV1014" s="78">
        <v>83</v>
      </c>
      <c r="AW1014" s="78">
        <v>818</v>
      </c>
      <c r="AX1014" s="78"/>
      <c r="AY1014" s="79"/>
      <c r="AZ1014" s="78">
        <v>14317051.34900032</v>
      </c>
      <c r="BA1014" s="78">
        <v>55807567.989999704</v>
      </c>
      <c r="BB1014" s="78">
        <v>4969658.12</v>
      </c>
      <c r="BC1014" s="78">
        <v>1370611.9</v>
      </c>
      <c r="BD1014" s="78">
        <v>96361.8</v>
      </c>
      <c r="BE1014" s="78">
        <v>5969329.4399999976</v>
      </c>
      <c r="BF1014" s="78"/>
      <c r="BG1014" s="79"/>
      <c r="BH1014" s="78"/>
      <c r="BI1014" s="78"/>
      <c r="BJ1014" s="78"/>
      <c r="BK1014" s="78"/>
      <c r="BL1014" s="78"/>
      <c r="BM1014" s="78"/>
      <c r="BN1014" s="79"/>
      <c r="BO1014" s="78"/>
      <c r="BP1014" s="78"/>
      <c r="BQ1014" s="78"/>
      <c r="BR1014" s="78"/>
      <c r="BS1014" s="78"/>
      <c r="BT1014" s="78"/>
      <c r="BU1014"/>
      <c r="BV1014" s="77"/>
      <c r="BW1014" s="77"/>
      <c r="BX1014" s="77"/>
      <c r="BY1014" s="77"/>
      <c r="BZ1014" s="77"/>
      <c r="CA1014" s="77"/>
      <c r="CB1014" s="77"/>
      <c r="CC1014" s="77"/>
      <c r="CD1014" s="77"/>
    </row>
    <row r="1015" spans="1:82">
      <c r="A1015" s="77" t="s">
        <v>2573</v>
      </c>
      <c r="B1015" s="77">
        <v>816</v>
      </c>
      <c r="C1015" s="77">
        <v>20</v>
      </c>
      <c r="D1015" s="77">
        <v>48</v>
      </c>
      <c r="E1015" s="77">
        <v>2023</v>
      </c>
      <c r="F1015" s="77" t="s">
        <v>2526</v>
      </c>
      <c r="G1015" s="77" t="s">
        <v>817</v>
      </c>
      <c r="H1015" s="77" t="s">
        <v>818</v>
      </c>
      <c r="I1015" s="1018"/>
      <c r="J1015" s="78"/>
      <c r="K1015" s="78"/>
      <c r="L1015" s="78"/>
      <c r="M1015" s="78"/>
      <c r="N1015" s="78"/>
      <c r="O1015" s="78"/>
      <c r="P1015" s="78"/>
      <c r="Q1015" s="78"/>
      <c r="R1015" s="78"/>
      <c r="S1015" s="78"/>
      <c r="T1015" s="79"/>
      <c r="U1015" s="78"/>
      <c r="V1015" s="78"/>
      <c r="W1015" s="78"/>
      <c r="X1015" s="78"/>
      <c r="Y1015" s="78"/>
      <c r="Z1015" s="78"/>
      <c r="AA1015" s="78"/>
      <c r="AB1015" s="78"/>
      <c r="AC1015" s="78"/>
      <c r="AD1015" s="78"/>
      <c r="AE1015" s="79"/>
      <c r="AF1015" s="78"/>
      <c r="AG1015" s="78"/>
      <c r="AH1015" s="78"/>
      <c r="AI1015" s="78"/>
      <c r="AJ1015" s="78"/>
      <c r="AK1015" s="78"/>
      <c r="AL1015" s="78"/>
      <c r="AM1015" s="78"/>
      <c r="AN1015" s="78"/>
      <c r="AO1015" s="78"/>
      <c r="AP1015" s="78"/>
      <c r="AQ1015" s="79"/>
      <c r="AR1015" s="78">
        <v>3357707</v>
      </c>
      <c r="AS1015" s="78">
        <v>707303</v>
      </c>
      <c r="AT1015" s="78">
        <v>2652</v>
      </c>
      <c r="AU1015" s="78">
        <v>1144</v>
      </c>
      <c r="AV1015" s="78">
        <v>91</v>
      </c>
      <c r="AW1015" s="78">
        <v>877</v>
      </c>
      <c r="AX1015" s="78"/>
      <c r="AY1015" s="79"/>
      <c r="AZ1015" s="78">
        <v>15357161.098000666</v>
      </c>
      <c r="BA1015" s="78">
        <v>57864547.969999723</v>
      </c>
      <c r="BB1015" s="78">
        <v>5780269.4200000009</v>
      </c>
      <c r="BC1015" s="78">
        <v>1619920.7</v>
      </c>
      <c r="BD1015" s="78">
        <v>136904.20000000001</v>
      </c>
      <c r="BE1015" s="78">
        <v>6453512.9459999986</v>
      </c>
      <c r="BF1015" s="78"/>
      <c r="BG1015" s="79"/>
      <c r="BH1015" s="78"/>
      <c r="BI1015" s="78"/>
      <c r="BJ1015" s="78"/>
      <c r="BK1015" s="78"/>
      <c r="BL1015" s="78"/>
      <c r="BM1015" s="78"/>
      <c r="BN1015" s="79"/>
      <c r="BO1015" s="78"/>
      <c r="BP1015" s="78"/>
      <c r="BQ1015" s="78"/>
      <c r="BR1015" s="78"/>
      <c r="BS1015" s="78"/>
      <c r="BT1015" s="78"/>
      <c r="BU1015"/>
      <c r="BV1015" s="77"/>
      <c r="BW1015" s="77"/>
      <c r="BX1015" s="77"/>
      <c r="BY1015" s="77"/>
      <c r="BZ1015" s="77"/>
      <c r="CA1015" s="77"/>
      <c r="CB1015" s="77"/>
      <c r="CC1015" s="77"/>
      <c r="CD1015" s="77"/>
    </row>
    <row r="1016" spans="1:82">
      <c r="A1016" s="77" t="s">
        <v>2635</v>
      </c>
      <c r="B1016" s="77">
        <v>816</v>
      </c>
      <c r="C1016" s="77">
        <v>21</v>
      </c>
      <c r="D1016" s="77">
        <v>48</v>
      </c>
      <c r="E1016" s="77">
        <v>2024</v>
      </c>
      <c r="F1016" s="77" t="s">
        <v>2588</v>
      </c>
      <c r="G1016" s="77" t="s">
        <v>817</v>
      </c>
      <c r="H1016" s="77" t="s">
        <v>818</v>
      </c>
      <c r="I1016" s="1018"/>
      <c r="J1016" s="78"/>
      <c r="K1016" s="78"/>
      <c r="L1016" s="78"/>
      <c r="M1016" s="78"/>
      <c r="N1016" s="78"/>
      <c r="O1016" s="78"/>
      <c r="P1016" s="78"/>
      <c r="Q1016" s="78"/>
      <c r="R1016" s="78"/>
      <c r="S1016" s="78"/>
      <c r="T1016" s="79"/>
      <c r="U1016" s="78"/>
      <c r="V1016" s="78"/>
      <c r="W1016" s="78"/>
      <c r="X1016" s="78"/>
      <c r="Y1016" s="78"/>
      <c r="Z1016" s="78"/>
      <c r="AA1016" s="78"/>
      <c r="AB1016" s="78"/>
      <c r="AC1016" s="78"/>
      <c r="AD1016" s="78"/>
      <c r="AE1016" s="79"/>
      <c r="AF1016" s="78"/>
      <c r="AG1016" s="78"/>
      <c r="AH1016" s="78"/>
      <c r="AI1016" s="78"/>
      <c r="AJ1016" s="78"/>
      <c r="AK1016" s="78"/>
      <c r="AL1016" s="78"/>
      <c r="AM1016" s="78"/>
      <c r="AN1016" s="78"/>
      <c r="AO1016" s="78"/>
      <c r="AP1016" s="78"/>
      <c r="AQ1016" s="79"/>
      <c r="AR1016" s="78"/>
      <c r="AS1016" s="78"/>
      <c r="AT1016" s="78"/>
      <c r="AU1016" s="78"/>
      <c r="AV1016" s="78"/>
      <c r="AW1016" s="78"/>
      <c r="AX1016" s="78"/>
      <c r="AY1016" s="79"/>
      <c r="AZ1016" s="78"/>
      <c r="BA1016" s="78"/>
      <c r="BB1016" s="78"/>
      <c r="BC1016" s="78"/>
      <c r="BD1016" s="78"/>
      <c r="BE1016" s="78"/>
      <c r="BF1016" s="78"/>
      <c r="BG1016" s="79"/>
      <c r="BH1016" s="78"/>
      <c r="BI1016" s="78"/>
      <c r="BJ1016" s="78"/>
      <c r="BK1016" s="78"/>
      <c r="BL1016" s="78"/>
      <c r="BM1016" s="78"/>
      <c r="BN1016" s="79"/>
      <c r="BO1016" s="78"/>
      <c r="BP1016" s="78"/>
      <c r="BQ1016" s="78"/>
      <c r="BR1016" s="78"/>
      <c r="BS1016" s="78"/>
      <c r="BT1016" s="78"/>
      <c r="BU1016"/>
      <c r="BV1016" s="1014"/>
      <c r="BW1016" s="1014"/>
      <c r="BX1016" s="1014"/>
      <c r="BY1016" s="1014"/>
      <c r="BZ1016" s="1014"/>
      <c r="CA1016" s="1014"/>
      <c r="CB1016" s="1014"/>
      <c r="CC1016" s="1014"/>
      <c r="CD1016" s="1014"/>
    </row>
    <row r="1017" spans="1:82">
      <c r="A1017" s="77"/>
      <c r="B1017" s="77"/>
      <c r="C1017" s="77"/>
      <c r="D1017" s="77"/>
      <c r="E1017" s="77"/>
      <c r="F1017" s="77"/>
      <c r="G1017" s="77"/>
      <c r="H1017" s="77"/>
      <c r="I1017" s="1018"/>
      <c r="J1017" s="78"/>
      <c r="K1017" s="78"/>
      <c r="L1017" s="78"/>
      <c r="M1017" s="78"/>
      <c r="N1017" s="78"/>
      <c r="O1017" s="78"/>
      <c r="P1017" s="78"/>
      <c r="Q1017" s="78"/>
      <c r="R1017" s="78"/>
      <c r="S1017" s="78"/>
      <c r="T1017" s="79"/>
      <c r="U1017" s="78"/>
      <c r="V1017" s="78"/>
      <c r="W1017" s="78"/>
      <c r="X1017" s="78"/>
      <c r="Y1017" s="78"/>
      <c r="Z1017" s="78"/>
      <c r="AA1017" s="78"/>
      <c r="AB1017" s="78"/>
      <c r="AC1017" s="78"/>
      <c r="AD1017" s="78"/>
      <c r="AE1017" s="79"/>
      <c r="AF1017" s="78"/>
      <c r="AG1017" s="78"/>
      <c r="AH1017" s="78"/>
      <c r="AI1017" s="78"/>
      <c r="AJ1017" s="78"/>
      <c r="AK1017" s="78"/>
      <c r="AL1017" s="78"/>
      <c r="AM1017" s="78"/>
      <c r="AN1017" s="78"/>
      <c r="AO1017" s="78"/>
      <c r="AP1017" s="78"/>
      <c r="AQ1017" s="79"/>
      <c r="AR1017" s="78"/>
      <c r="AS1017" s="78"/>
      <c r="AT1017" s="78"/>
      <c r="AU1017" s="78"/>
      <c r="AV1017" s="78"/>
      <c r="AW1017" s="78"/>
      <c r="AX1017" s="78"/>
      <c r="AY1017" s="79"/>
      <c r="AZ1017" s="78"/>
      <c r="BA1017" s="78"/>
      <c r="BB1017" s="78"/>
      <c r="BC1017" s="78"/>
      <c r="BD1017" s="78"/>
      <c r="BE1017" s="78"/>
      <c r="BF1017" s="78"/>
      <c r="BG1017" s="79"/>
      <c r="BH1017" s="78"/>
      <c r="BI1017" s="78"/>
      <c r="BJ1017" s="78"/>
      <c r="BK1017" s="78"/>
      <c r="BL1017" s="78"/>
      <c r="BM1017" s="78"/>
      <c r="BN1017" s="79"/>
      <c r="BO1017" s="78"/>
      <c r="BP1017" s="78"/>
      <c r="BQ1017" s="78"/>
      <c r="BR1017" s="78"/>
      <c r="BS1017" s="78"/>
      <c r="BT1017" s="78"/>
      <c r="BU1017"/>
      <c r="BV1017" s="1014"/>
      <c r="BW1017" s="1014"/>
      <c r="BX1017" s="1014"/>
      <c r="BY1017" s="1014"/>
      <c r="BZ1017" s="1014"/>
      <c r="CA1017" s="1014"/>
      <c r="CB1017" s="1014"/>
      <c r="CC1017" s="1014"/>
      <c r="CD1017" s="1014"/>
    </row>
    <row r="1018" spans="1:82">
      <c r="A1018" s="77"/>
      <c r="B1018" s="77"/>
      <c r="C1018" s="77"/>
      <c r="D1018" s="77"/>
      <c r="E1018" s="77"/>
      <c r="F1018" s="77"/>
      <c r="G1018" s="77"/>
      <c r="H1018" s="77"/>
      <c r="I1018" s="1018"/>
      <c r="J1018" s="78"/>
      <c r="K1018" s="78"/>
      <c r="L1018" s="78"/>
      <c r="M1018" s="78"/>
      <c r="N1018" s="78"/>
      <c r="O1018" s="78"/>
      <c r="P1018" s="78"/>
      <c r="Q1018" s="78"/>
      <c r="R1018" s="78"/>
      <c r="S1018" s="78"/>
      <c r="T1018" s="79"/>
      <c r="U1018" s="78"/>
      <c r="V1018" s="78"/>
      <c r="W1018" s="78"/>
      <c r="X1018" s="78"/>
      <c r="Y1018" s="78"/>
      <c r="Z1018" s="78"/>
      <c r="AA1018" s="78"/>
      <c r="AB1018" s="78"/>
      <c r="AC1018" s="78"/>
      <c r="AD1018" s="78"/>
      <c r="AE1018" s="79"/>
      <c r="AF1018" s="78"/>
      <c r="AG1018" s="78"/>
      <c r="AH1018" s="78"/>
      <c r="AI1018" s="78"/>
      <c r="AJ1018" s="78"/>
      <c r="AK1018" s="78"/>
      <c r="AL1018" s="78"/>
      <c r="AM1018" s="78"/>
      <c r="AN1018" s="78"/>
      <c r="AO1018" s="78"/>
      <c r="AP1018" s="78"/>
      <c r="AQ1018" s="79"/>
      <c r="AR1018" s="78"/>
      <c r="AS1018" s="78"/>
      <c r="AT1018" s="78"/>
      <c r="AU1018" s="78"/>
      <c r="AV1018" s="78"/>
      <c r="AW1018" s="78"/>
      <c r="AX1018" s="78"/>
      <c r="AY1018" s="79"/>
      <c r="AZ1018" s="78"/>
      <c r="BA1018" s="78"/>
      <c r="BB1018" s="78"/>
      <c r="BC1018" s="78"/>
      <c r="BD1018" s="78"/>
      <c r="BE1018" s="78"/>
      <c r="BF1018" s="78"/>
      <c r="BG1018" s="79"/>
      <c r="BH1018" s="78"/>
      <c r="BI1018" s="78"/>
      <c r="BJ1018" s="78"/>
      <c r="BK1018" s="78"/>
      <c r="BL1018" s="78"/>
      <c r="BM1018" s="78"/>
      <c r="BN1018" s="79"/>
      <c r="BO1018" s="78"/>
      <c r="BP1018" s="78"/>
      <c r="BQ1018" s="78"/>
      <c r="BR1018" s="78"/>
      <c r="BS1018" s="78"/>
      <c r="BT1018" s="78"/>
      <c r="BU1018"/>
      <c r="BV1018" s="77"/>
      <c r="BW1018" s="77"/>
      <c r="BX1018" s="77"/>
      <c r="BY1018" s="77"/>
      <c r="BZ1018" s="77"/>
      <c r="CA1018" s="77"/>
      <c r="CB1018" s="77"/>
      <c r="CC1018" s="77"/>
      <c r="CD1018" s="77"/>
    </row>
    <row r="1019" spans="1:82">
      <c r="A1019" s="77"/>
      <c r="B1019" s="77"/>
      <c r="C1019" s="77"/>
      <c r="D1019" s="77"/>
      <c r="E1019" s="77"/>
      <c r="F1019" s="77"/>
      <c r="G1019" s="77"/>
      <c r="H1019" s="77"/>
      <c r="I1019" s="1018"/>
      <c r="J1019" s="78"/>
      <c r="K1019" s="78"/>
      <c r="L1019" s="78"/>
      <c r="M1019" s="78"/>
      <c r="N1019" s="78"/>
      <c r="O1019" s="78"/>
      <c r="P1019" s="78"/>
      <c r="Q1019" s="78"/>
      <c r="R1019" s="78"/>
      <c r="S1019" s="78"/>
      <c r="T1019" s="79"/>
      <c r="U1019" s="78"/>
      <c r="V1019" s="78"/>
      <c r="W1019" s="78"/>
      <c r="X1019" s="78"/>
      <c r="Y1019" s="78"/>
      <c r="Z1019" s="78"/>
      <c r="AA1019" s="78"/>
      <c r="AB1019" s="78"/>
      <c r="AC1019" s="78"/>
      <c r="AD1019" s="78"/>
      <c r="AE1019" s="79"/>
      <c r="AF1019" s="78"/>
      <c r="AG1019" s="78"/>
      <c r="AH1019" s="78"/>
      <c r="AI1019" s="78"/>
      <c r="AJ1019" s="78"/>
      <c r="AK1019" s="78"/>
      <c r="AL1019" s="78"/>
      <c r="AM1019" s="78"/>
      <c r="AN1019" s="78"/>
      <c r="AO1019" s="78"/>
      <c r="AP1019" s="78"/>
      <c r="AQ1019" s="79"/>
      <c r="AR1019" s="78"/>
      <c r="AS1019" s="78"/>
      <c r="AT1019" s="78"/>
      <c r="AU1019" s="78"/>
      <c r="AV1019" s="78"/>
      <c r="AW1019" s="78"/>
      <c r="AX1019" s="78"/>
      <c r="AY1019" s="79"/>
      <c r="AZ1019" s="78"/>
      <c r="BA1019" s="78"/>
      <c r="BB1019" s="78"/>
      <c r="BC1019" s="78"/>
      <c r="BD1019" s="78"/>
      <c r="BE1019" s="78"/>
      <c r="BF1019" s="78"/>
      <c r="BG1019" s="79"/>
      <c r="BH1019" s="78"/>
      <c r="BI1019" s="78"/>
      <c r="BJ1019" s="78"/>
      <c r="BK1019" s="78"/>
      <c r="BL1019" s="78"/>
      <c r="BM1019" s="78"/>
      <c r="BN1019" s="79"/>
      <c r="BO1019" s="78"/>
      <c r="BP1019" s="78"/>
      <c r="BQ1019" s="78"/>
      <c r="BR1019" s="78"/>
      <c r="BS1019" s="78"/>
      <c r="BT1019" s="78"/>
      <c r="BU1019"/>
      <c r="BV1019" s="77"/>
      <c r="BW1019" s="77"/>
      <c r="BX1019" s="77"/>
      <c r="BY1019" s="77"/>
      <c r="BZ1019" s="77"/>
      <c r="CA1019" s="77"/>
      <c r="CB1019" s="77"/>
      <c r="CC1019" s="77"/>
      <c r="CD1019" s="77"/>
    </row>
    <row r="1020" spans="1:82">
      <c r="A1020" s="77"/>
      <c r="B1020" s="77"/>
      <c r="C1020" s="77"/>
      <c r="D1020" s="77"/>
      <c r="E1020" s="77"/>
      <c r="F1020" s="77"/>
      <c r="G1020" s="77"/>
      <c r="H1020" s="77"/>
      <c r="I1020" s="1018"/>
      <c r="J1020" s="78"/>
      <c r="K1020" s="78"/>
      <c r="L1020" s="78"/>
      <c r="M1020" s="78"/>
      <c r="N1020" s="78"/>
      <c r="O1020" s="78"/>
      <c r="P1020" s="78"/>
      <c r="Q1020" s="78"/>
      <c r="R1020" s="78"/>
      <c r="S1020" s="78"/>
      <c r="T1020" s="79"/>
      <c r="U1020" s="78"/>
      <c r="V1020" s="78"/>
      <c r="W1020" s="78"/>
      <c r="X1020" s="78"/>
      <c r="Y1020" s="78"/>
      <c r="Z1020" s="78"/>
      <c r="AA1020" s="78"/>
      <c r="AB1020" s="78"/>
      <c r="AC1020" s="78"/>
      <c r="AD1020" s="78"/>
      <c r="AE1020" s="79"/>
      <c r="AF1020" s="78"/>
      <c r="AG1020" s="78"/>
      <c r="AH1020" s="78"/>
      <c r="AI1020" s="78"/>
      <c r="AJ1020" s="78"/>
      <c r="AK1020" s="78"/>
      <c r="AL1020" s="78"/>
      <c r="AM1020" s="78"/>
      <c r="AN1020" s="78"/>
      <c r="AO1020" s="78"/>
      <c r="AP1020" s="78"/>
      <c r="AQ1020" s="79"/>
      <c r="AR1020" s="78"/>
      <c r="AS1020" s="78"/>
      <c r="AT1020" s="78"/>
      <c r="AU1020" s="78"/>
      <c r="AV1020" s="78"/>
      <c r="AW1020" s="78"/>
      <c r="AX1020" s="78"/>
      <c r="AY1020" s="79"/>
      <c r="AZ1020" s="78"/>
      <c r="BA1020" s="78"/>
      <c r="BB1020" s="78"/>
      <c r="BC1020" s="78"/>
      <c r="BD1020" s="78"/>
      <c r="BE1020" s="78"/>
      <c r="BF1020" s="78"/>
      <c r="BG1020" s="79"/>
      <c r="BH1020" s="78"/>
      <c r="BI1020" s="78"/>
      <c r="BJ1020" s="78"/>
      <c r="BK1020" s="78"/>
      <c r="BL1020" s="78"/>
      <c r="BM1020" s="78"/>
      <c r="BN1020" s="79"/>
      <c r="BO1020" s="78"/>
      <c r="BP1020" s="78"/>
      <c r="BQ1020" s="78"/>
      <c r="BR1020" s="78"/>
      <c r="BS1020" s="78"/>
      <c r="BT1020" s="78"/>
      <c r="BU1020"/>
      <c r="BV1020" s="77"/>
      <c r="BW1020" s="77"/>
      <c r="BX1020" s="77"/>
      <c r="BY1020" s="77"/>
      <c r="BZ1020" s="77"/>
      <c r="CA1020" s="77"/>
      <c r="CB1020" s="77"/>
      <c r="CC1020" s="77"/>
      <c r="CD1020" s="77"/>
    </row>
    <row r="1021" spans="1:82">
      <c r="A1021" s="77"/>
      <c r="B1021" s="77"/>
      <c r="C1021" s="77"/>
      <c r="D1021" s="77"/>
      <c r="E1021" s="77"/>
      <c r="F1021" s="77"/>
      <c r="G1021" s="77"/>
      <c r="H1021" s="77"/>
      <c r="I1021" s="1018"/>
      <c r="J1021" s="78"/>
      <c r="K1021" s="78"/>
      <c r="L1021" s="78"/>
      <c r="M1021" s="78"/>
      <c r="N1021" s="78"/>
      <c r="O1021" s="78"/>
      <c r="P1021" s="78"/>
      <c r="Q1021" s="78"/>
      <c r="R1021" s="78"/>
      <c r="S1021" s="78"/>
      <c r="T1021" s="79"/>
      <c r="U1021" s="78"/>
      <c r="V1021" s="78"/>
      <c r="W1021" s="78"/>
      <c r="X1021" s="78"/>
      <c r="Y1021" s="78"/>
      <c r="Z1021" s="78"/>
      <c r="AA1021" s="78"/>
      <c r="AB1021" s="78"/>
      <c r="AC1021" s="78"/>
      <c r="AD1021" s="78"/>
      <c r="AE1021" s="79"/>
      <c r="AF1021" s="78"/>
      <c r="AG1021" s="78"/>
      <c r="AH1021" s="78"/>
      <c r="AI1021" s="78"/>
      <c r="AJ1021" s="78"/>
      <c r="AK1021" s="78"/>
      <c r="AL1021" s="78"/>
      <c r="AM1021" s="78"/>
      <c r="AN1021" s="78"/>
      <c r="AO1021" s="78"/>
      <c r="AP1021" s="78"/>
      <c r="AQ1021" s="79"/>
      <c r="AR1021" s="78"/>
      <c r="AS1021" s="78"/>
      <c r="AT1021" s="78"/>
      <c r="AU1021" s="78"/>
      <c r="AV1021" s="78"/>
      <c r="AW1021" s="78"/>
      <c r="AX1021" s="78"/>
      <c r="AY1021" s="79"/>
      <c r="AZ1021" s="78"/>
      <c r="BA1021" s="78"/>
      <c r="BB1021" s="78"/>
      <c r="BC1021" s="78"/>
      <c r="BD1021" s="78"/>
      <c r="BE1021" s="78"/>
      <c r="BF1021" s="78"/>
      <c r="BG1021" s="79"/>
      <c r="BH1021" s="78"/>
      <c r="BI1021" s="78"/>
      <c r="BJ1021" s="78"/>
      <c r="BK1021" s="78"/>
      <c r="BL1021" s="78"/>
      <c r="BM1021" s="78"/>
      <c r="BN1021" s="79"/>
      <c r="BO1021" s="78"/>
      <c r="BP1021" s="78"/>
      <c r="BQ1021" s="78"/>
      <c r="BR1021" s="78"/>
      <c r="BS1021" s="78"/>
      <c r="BT1021" s="78"/>
      <c r="BU1021"/>
      <c r="BV1021" s="77"/>
      <c r="BW1021" s="77"/>
      <c r="BX1021" s="77"/>
      <c r="BY1021" s="77"/>
      <c r="BZ1021" s="77"/>
      <c r="CA1021" s="77"/>
      <c r="CB1021" s="77"/>
      <c r="CC1021" s="77"/>
      <c r="CD1021" s="77"/>
    </row>
    <row r="1022" spans="1:82">
      <c r="A1022" s="77"/>
      <c r="B1022" s="77"/>
      <c r="C1022" s="77"/>
      <c r="D1022" s="77"/>
      <c r="E1022" s="77"/>
      <c r="F1022" s="77"/>
      <c r="G1022" s="77"/>
      <c r="H1022" s="77"/>
      <c r="I1022" s="1018"/>
      <c r="J1022" s="78"/>
      <c r="K1022" s="78"/>
      <c r="L1022" s="78"/>
      <c r="M1022" s="78"/>
      <c r="N1022" s="78"/>
      <c r="O1022" s="78"/>
      <c r="P1022" s="78"/>
      <c r="Q1022" s="78"/>
      <c r="R1022" s="78"/>
      <c r="S1022" s="78"/>
      <c r="T1022" s="79"/>
      <c r="U1022" s="78"/>
      <c r="V1022" s="78"/>
      <c r="W1022" s="78"/>
      <c r="X1022" s="78"/>
      <c r="Y1022" s="78"/>
      <c r="Z1022" s="78"/>
      <c r="AA1022" s="78"/>
      <c r="AB1022" s="78"/>
      <c r="AC1022" s="78"/>
      <c r="AD1022" s="78"/>
      <c r="AE1022" s="79"/>
      <c r="AF1022" s="78"/>
      <c r="AG1022" s="78"/>
      <c r="AH1022" s="78"/>
      <c r="AI1022" s="78"/>
      <c r="AJ1022" s="78"/>
      <c r="AK1022" s="78"/>
      <c r="AL1022" s="78"/>
      <c r="AM1022" s="78"/>
      <c r="AN1022" s="78"/>
      <c r="AO1022" s="78"/>
      <c r="AP1022" s="78"/>
      <c r="AQ1022" s="79"/>
      <c r="AR1022" s="78"/>
      <c r="AS1022" s="78"/>
      <c r="AT1022" s="78"/>
      <c r="AU1022" s="78"/>
      <c r="AV1022" s="78"/>
      <c r="AW1022" s="78"/>
      <c r="AX1022" s="78"/>
      <c r="AY1022" s="79"/>
      <c r="AZ1022" s="78"/>
      <c r="BA1022" s="78"/>
      <c r="BB1022" s="78"/>
      <c r="BC1022" s="78"/>
      <c r="BD1022" s="78"/>
      <c r="BE1022" s="78"/>
      <c r="BF1022" s="78"/>
      <c r="BG1022" s="79"/>
      <c r="BH1022" s="78"/>
      <c r="BI1022" s="78"/>
      <c r="BJ1022" s="78"/>
      <c r="BK1022" s="78"/>
      <c r="BL1022" s="78"/>
      <c r="BM1022" s="78"/>
      <c r="BN1022" s="79"/>
      <c r="BO1022" s="78"/>
      <c r="BP1022" s="78"/>
      <c r="BQ1022" s="78"/>
      <c r="BR1022" s="78"/>
      <c r="BS1022" s="78"/>
      <c r="BT1022" s="78"/>
      <c r="BU1022"/>
      <c r="BV1022" s="77"/>
      <c r="BW1022" s="77"/>
      <c r="BX1022" s="77"/>
      <c r="BY1022" s="77"/>
      <c r="BZ1022" s="77"/>
      <c r="CA1022" s="77"/>
      <c r="CB1022" s="77"/>
      <c r="CC1022" s="77"/>
      <c r="CD1022" s="77"/>
    </row>
    <row r="1023" spans="1:82">
      <c r="A1023" s="77"/>
      <c r="B1023" s="77"/>
      <c r="C1023" s="77"/>
      <c r="D1023" s="77"/>
      <c r="E1023" s="77"/>
      <c r="F1023" s="77"/>
      <c r="G1023" s="77"/>
      <c r="H1023" s="77"/>
      <c r="I1023" s="1018"/>
      <c r="J1023" s="78"/>
      <c r="K1023" s="78"/>
      <c r="L1023" s="78"/>
      <c r="M1023" s="78"/>
      <c r="N1023" s="78"/>
      <c r="O1023" s="78"/>
      <c r="P1023" s="78"/>
      <c r="Q1023" s="78"/>
      <c r="R1023" s="78"/>
      <c r="S1023" s="78"/>
      <c r="T1023" s="79"/>
      <c r="U1023" s="78"/>
      <c r="V1023" s="78"/>
      <c r="W1023" s="78"/>
      <c r="X1023" s="78"/>
      <c r="Y1023" s="78"/>
      <c r="Z1023" s="78"/>
      <c r="AA1023" s="78"/>
      <c r="AB1023" s="78"/>
      <c r="AC1023" s="78"/>
      <c r="AD1023" s="78"/>
      <c r="AE1023" s="79"/>
      <c r="AF1023" s="78"/>
      <c r="AG1023" s="78"/>
      <c r="AH1023" s="78"/>
      <c r="AI1023" s="78"/>
      <c r="AJ1023" s="78"/>
      <c r="AK1023" s="78"/>
      <c r="AL1023" s="78"/>
      <c r="AM1023" s="78"/>
      <c r="AN1023" s="78"/>
      <c r="AO1023" s="78"/>
      <c r="AP1023" s="78"/>
      <c r="AQ1023" s="79"/>
      <c r="AR1023" s="78"/>
      <c r="AS1023" s="78"/>
      <c r="AT1023" s="78"/>
      <c r="AU1023" s="78"/>
      <c r="AV1023" s="78"/>
      <c r="AW1023" s="78"/>
      <c r="AX1023" s="78"/>
      <c r="AY1023" s="79"/>
      <c r="AZ1023" s="78"/>
      <c r="BA1023" s="78"/>
      <c r="BB1023" s="78"/>
      <c r="BC1023" s="78"/>
      <c r="BD1023" s="78"/>
      <c r="BE1023" s="78"/>
      <c r="BF1023" s="78"/>
      <c r="BG1023" s="79"/>
      <c r="BH1023" s="78"/>
      <c r="BI1023" s="78"/>
      <c r="BJ1023" s="78"/>
      <c r="BK1023" s="78"/>
      <c r="BL1023" s="78"/>
      <c r="BM1023" s="78"/>
      <c r="BN1023" s="79"/>
      <c r="BO1023" s="78"/>
      <c r="BP1023" s="78"/>
      <c r="BQ1023" s="78"/>
      <c r="BR1023" s="78"/>
      <c r="BS1023" s="78"/>
      <c r="BT1023" s="78"/>
      <c r="BU1023"/>
      <c r="BV1023" s="77"/>
      <c r="BW1023" s="77"/>
      <c r="BX1023" s="77"/>
      <c r="BY1023" s="77"/>
      <c r="BZ1023" s="77"/>
      <c r="CA1023" s="77"/>
      <c r="CB1023" s="77"/>
      <c r="CC1023" s="77"/>
      <c r="CD1023" s="77"/>
    </row>
    <row r="1024" spans="1:82">
      <c r="A1024" s="77"/>
      <c r="B1024" s="77"/>
      <c r="C1024" s="77"/>
      <c r="D1024" s="77"/>
      <c r="E1024" s="77"/>
      <c r="F1024" s="77"/>
      <c r="G1024" s="1029"/>
      <c r="H1024" s="77"/>
      <c r="I1024" s="1018"/>
      <c r="J1024" s="78"/>
      <c r="K1024" s="78"/>
      <c r="L1024" s="78"/>
      <c r="M1024" s="78"/>
      <c r="N1024" s="78"/>
      <c r="O1024" s="78"/>
      <c r="P1024" s="78"/>
      <c r="Q1024" s="78"/>
      <c r="R1024" s="78"/>
      <c r="S1024" s="78"/>
      <c r="T1024" s="79"/>
      <c r="U1024" s="78"/>
      <c r="V1024" s="78"/>
      <c r="W1024" s="78"/>
      <c r="X1024" s="78"/>
      <c r="Y1024" s="78"/>
      <c r="Z1024" s="78"/>
      <c r="AA1024" s="78"/>
      <c r="AB1024" s="78"/>
      <c r="AC1024" s="78"/>
      <c r="AD1024" s="78"/>
      <c r="AE1024" s="79"/>
      <c r="AF1024" s="78"/>
      <c r="AG1024" s="78"/>
      <c r="AH1024" s="78"/>
      <c r="AI1024" s="78"/>
      <c r="AJ1024" s="78"/>
      <c r="AK1024" s="78"/>
      <c r="AL1024" s="78"/>
      <c r="AM1024" s="78"/>
      <c r="AN1024" s="78"/>
      <c r="AO1024" s="78"/>
      <c r="AP1024" s="78"/>
      <c r="AQ1024" s="79"/>
      <c r="AR1024" s="78"/>
      <c r="AS1024" s="78"/>
      <c r="AT1024" s="78"/>
      <c r="AU1024" s="78"/>
      <c r="AV1024" s="78"/>
      <c r="AW1024" s="78"/>
      <c r="AX1024" s="78"/>
      <c r="AY1024" s="79"/>
      <c r="AZ1024" s="78"/>
      <c r="BA1024" s="78"/>
      <c r="BB1024" s="78"/>
      <c r="BC1024" s="78"/>
      <c r="BD1024" s="78"/>
      <c r="BE1024" s="78"/>
      <c r="BF1024" s="78"/>
      <c r="BG1024" s="79"/>
      <c r="BH1024" s="78"/>
      <c r="BI1024" s="78"/>
      <c r="BJ1024" s="78"/>
      <c r="BK1024" s="78"/>
      <c r="BL1024" s="78"/>
      <c r="BM1024" s="78"/>
      <c r="BN1024" s="79"/>
      <c r="BO1024" s="78"/>
      <c r="BP1024" s="78"/>
      <c r="BQ1024" s="78"/>
      <c r="BR1024" s="78"/>
      <c r="BS1024" s="78"/>
      <c r="BT1024" s="78"/>
      <c r="BU1024"/>
      <c r="BV1024" s="77"/>
      <c r="BW1024" s="77"/>
      <c r="BX1024" s="77"/>
      <c r="BY1024" s="77"/>
      <c r="BZ1024" s="77"/>
      <c r="CA1024" s="77"/>
      <c r="CB1024" s="77"/>
      <c r="CC1024" s="77"/>
      <c r="CD1024" s="77"/>
    </row>
    <row r="1025" spans="1:82">
      <c r="A1025" s="77"/>
      <c r="B1025" s="77"/>
      <c r="C1025" s="77"/>
      <c r="D1025" s="77"/>
      <c r="E1025" s="77"/>
      <c r="F1025" s="77"/>
      <c r="G1025" s="1029"/>
      <c r="H1025" s="77"/>
      <c r="I1025" s="1018"/>
      <c r="J1025" s="78"/>
      <c r="K1025" s="78"/>
      <c r="L1025" s="78"/>
      <c r="M1025" s="78"/>
      <c r="N1025" s="78"/>
      <c r="O1025" s="78"/>
      <c r="P1025" s="78"/>
      <c r="Q1025" s="78"/>
      <c r="R1025" s="78"/>
      <c r="S1025" s="78"/>
      <c r="T1025" s="79"/>
      <c r="U1025" s="78"/>
      <c r="V1025" s="78"/>
      <c r="W1025" s="78"/>
      <c r="X1025" s="78"/>
      <c r="Y1025" s="78"/>
      <c r="Z1025" s="78"/>
      <c r="AA1025" s="78"/>
      <c r="AB1025" s="78"/>
      <c r="AC1025" s="78"/>
      <c r="AD1025" s="78"/>
      <c r="AE1025" s="79"/>
      <c r="AF1025" s="78"/>
      <c r="AG1025" s="78"/>
      <c r="AH1025" s="78"/>
      <c r="AI1025" s="78"/>
      <c r="AJ1025" s="78"/>
      <c r="AK1025" s="78"/>
      <c r="AL1025" s="78"/>
      <c r="AM1025" s="78"/>
      <c r="AN1025" s="78"/>
      <c r="AO1025" s="78"/>
      <c r="AP1025" s="78"/>
      <c r="AQ1025" s="79"/>
      <c r="AR1025" s="78"/>
      <c r="AS1025" s="78"/>
      <c r="AT1025" s="78"/>
      <c r="AU1025" s="78"/>
      <c r="AV1025" s="78"/>
      <c r="AW1025" s="78"/>
      <c r="AX1025" s="78"/>
      <c r="AY1025" s="79"/>
      <c r="AZ1025" s="78"/>
      <c r="BA1025" s="78"/>
      <c r="BB1025" s="78"/>
      <c r="BC1025" s="78"/>
      <c r="BD1025" s="78"/>
      <c r="BE1025" s="78"/>
      <c r="BF1025" s="78"/>
      <c r="BG1025" s="79"/>
      <c r="BH1025" s="78"/>
      <c r="BI1025" s="78"/>
      <c r="BJ1025" s="78"/>
      <c r="BK1025" s="78"/>
      <c r="BL1025" s="78"/>
      <c r="BM1025" s="78"/>
      <c r="BN1025" s="79"/>
      <c r="BO1025" s="78"/>
      <c r="BP1025" s="78"/>
      <c r="BQ1025" s="78"/>
      <c r="BR1025" s="78"/>
      <c r="BS1025" s="78"/>
      <c r="BT1025" s="78"/>
      <c r="BU1025"/>
      <c r="BV1025" s="77"/>
      <c r="BW1025" s="77"/>
      <c r="BX1025" s="77"/>
      <c r="BY1025" s="77"/>
      <c r="BZ1025" s="77"/>
      <c r="CA1025" s="77"/>
      <c r="CB1025" s="77"/>
      <c r="CC1025" s="77"/>
      <c r="CD1025" s="77"/>
    </row>
    <row r="1026" spans="1:82">
      <c r="A1026" s="77"/>
      <c r="B1026" s="77"/>
      <c r="C1026" s="77"/>
      <c r="D1026" s="77"/>
      <c r="E1026" s="77"/>
      <c r="F1026" s="77"/>
      <c r="G1026" s="77"/>
      <c r="H1026" s="77"/>
      <c r="I1026" s="1018"/>
      <c r="J1026" s="78"/>
      <c r="K1026" s="78"/>
      <c r="L1026" s="78"/>
      <c r="M1026" s="78"/>
      <c r="N1026" s="78"/>
      <c r="O1026" s="78"/>
      <c r="P1026" s="78"/>
      <c r="Q1026" s="78"/>
      <c r="R1026" s="78"/>
      <c r="S1026" s="78"/>
      <c r="T1026" s="79"/>
      <c r="U1026" s="78"/>
      <c r="V1026" s="78"/>
      <c r="W1026" s="78"/>
      <c r="X1026" s="78"/>
      <c r="Y1026" s="78"/>
      <c r="Z1026" s="78"/>
      <c r="AA1026" s="78"/>
      <c r="AB1026" s="78"/>
      <c r="AC1026" s="78"/>
      <c r="AD1026" s="78"/>
      <c r="AE1026" s="79"/>
      <c r="AF1026" s="78"/>
      <c r="AG1026" s="78"/>
      <c r="AH1026" s="78"/>
      <c r="AI1026" s="78"/>
      <c r="AJ1026" s="78"/>
      <c r="AK1026" s="78"/>
      <c r="AL1026" s="78"/>
      <c r="AM1026" s="78"/>
      <c r="AN1026" s="78"/>
      <c r="AO1026" s="78"/>
      <c r="AP1026" s="78"/>
      <c r="AQ1026" s="79"/>
      <c r="AR1026" s="78"/>
      <c r="AS1026" s="78"/>
      <c r="AT1026" s="78"/>
      <c r="AU1026" s="78"/>
      <c r="AV1026" s="78"/>
      <c r="AW1026" s="78"/>
      <c r="AX1026" s="78"/>
      <c r="AY1026" s="79"/>
      <c r="AZ1026" s="78"/>
      <c r="BA1026" s="78"/>
      <c r="BB1026" s="78"/>
      <c r="BC1026" s="78"/>
      <c r="BD1026" s="78"/>
      <c r="BE1026" s="78"/>
      <c r="BF1026" s="78"/>
      <c r="BG1026" s="79"/>
      <c r="BH1026" s="78"/>
      <c r="BI1026" s="78"/>
      <c r="BJ1026" s="78"/>
      <c r="BK1026" s="78"/>
      <c r="BL1026" s="78"/>
      <c r="BM1026" s="78"/>
      <c r="BN1026" s="79"/>
      <c r="BO1026" s="78"/>
      <c r="BP1026" s="78"/>
      <c r="BQ1026" s="78"/>
      <c r="BR1026" s="78"/>
      <c r="BS1026" s="78"/>
      <c r="BT1026" s="78"/>
      <c r="BU1026"/>
      <c r="BV1026" s="77"/>
      <c r="BW1026" s="77"/>
      <c r="BX1026" s="77"/>
      <c r="BY1026" s="77"/>
      <c r="BZ1026" s="77"/>
      <c r="CA1026" s="77"/>
      <c r="CB1026" s="77"/>
      <c r="CC1026" s="77"/>
      <c r="CD1026" s="77"/>
    </row>
    <row r="1027" spans="1:82">
      <c r="A1027" s="77"/>
      <c r="B1027" s="77"/>
      <c r="C1027" s="77"/>
      <c r="D1027" s="77"/>
      <c r="E1027" s="77"/>
      <c r="F1027" s="77"/>
      <c r="G1027" s="77"/>
      <c r="H1027" s="77"/>
      <c r="I1027" s="1018"/>
      <c r="J1027" s="78"/>
      <c r="K1027" s="78"/>
      <c r="L1027" s="78"/>
      <c r="M1027" s="78"/>
      <c r="N1027" s="78"/>
      <c r="O1027" s="78"/>
      <c r="P1027" s="78"/>
      <c r="Q1027" s="78"/>
      <c r="R1027" s="78"/>
      <c r="S1027" s="78"/>
      <c r="T1027" s="79"/>
      <c r="U1027" s="78"/>
      <c r="V1027" s="78"/>
      <c r="W1027" s="78"/>
      <c r="X1027" s="78"/>
      <c r="Y1027" s="78"/>
      <c r="Z1027" s="78"/>
      <c r="AA1027" s="78"/>
      <c r="AB1027" s="78"/>
      <c r="AC1027" s="78"/>
      <c r="AD1027" s="78"/>
      <c r="AE1027" s="79"/>
      <c r="AF1027" s="78"/>
      <c r="AG1027" s="78"/>
      <c r="AH1027" s="78"/>
      <c r="AI1027" s="78"/>
      <c r="AJ1027" s="78"/>
      <c r="AK1027" s="78"/>
      <c r="AL1027" s="78"/>
      <c r="AM1027" s="78"/>
      <c r="AN1027" s="78"/>
      <c r="AO1027" s="78"/>
      <c r="AP1027" s="78"/>
      <c r="AQ1027" s="79"/>
      <c r="AR1027" s="78"/>
      <c r="AS1027" s="78"/>
      <c r="AT1027" s="78"/>
      <c r="AU1027" s="78"/>
      <c r="AV1027" s="78"/>
      <c r="AW1027" s="78"/>
      <c r="AX1027" s="78"/>
      <c r="AY1027" s="79"/>
      <c r="AZ1027" s="78"/>
      <c r="BA1027" s="78"/>
      <c r="BB1027" s="78"/>
      <c r="BC1027" s="78"/>
      <c r="BD1027" s="78"/>
      <c r="BE1027" s="78"/>
      <c r="BF1027" s="78"/>
      <c r="BG1027" s="79"/>
      <c r="BH1027" s="78"/>
      <c r="BI1027" s="78"/>
      <c r="BJ1027" s="78"/>
      <c r="BK1027" s="78"/>
      <c r="BL1027" s="78"/>
      <c r="BM1027" s="78"/>
      <c r="BN1027" s="79"/>
      <c r="BO1027" s="78"/>
      <c r="BP1027" s="78"/>
      <c r="BQ1027" s="78"/>
      <c r="BR1027" s="78"/>
      <c r="BS1027" s="78"/>
      <c r="BT1027" s="78"/>
      <c r="BU1027"/>
      <c r="BV1027" s="77"/>
      <c r="BW1027" s="77"/>
      <c r="BX1027" s="77"/>
      <c r="BY1027" s="77"/>
      <c r="BZ1027" s="77"/>
      <c r="CA1027" s="77"/>
      <c r="CB1027" s="77"/>
      <c r="CC1027" s="77"/>
      <c r="CD1027" s="77"/>
    </row>
    <row r="1028" spans="1:82">
      <c r="A1028" s="77"/>
      <c r="B1028" s="77"/>
      <c r="C1028" s="77"/>
      <c r="D1028" s="77"/>
      <c r="E1028" s="77"/>
      <c r="F1028" s="77"/>
      <c r="G1028" s="77"/>
      <c r="H1028" s="77"/>
      <c r="I1028" s="1018"/>
      <c r="J1028" s="78"/>
      <c r="K1028" s="78"/>
      <c r="L1028" s="78"/>
      <c r="M1028" s="78"/>
      <c r="N1028" s="78"/>
      <c r="O1028" s="78"/>
      <c r="P1028" s="78"/>
      <c r="Q1028" s="78"/>
      <c r="R1028" s="78"/>
      <c r="S1028" s="78"/>
      <c r="T1028" s="79"/>
      <c r="U1028" s="78"/>
      <c r="V1028" s="78"/>
      <c r="W1028" s="78"/>
      <c r="X1028" s="78"/>
      <c r="Y1028" s="78"/>
      <c r="Z1028" s="78"/>
      <c r="AA1028" s="78"/>
      <c r="AB1028" s="78"/>
      <c r="AC1028" s="78"/>
      <c r="AD1028" s="78"/>
      <c r="AE1028" s="79"/>
      <c r="AF1028" s="78"/>
      <c r="AG1028" s="78"/>
      <c r="AH1028" s="78"/>
      <c r="AI1028" s="78"/>
      <c r="AJ1028" s="78"/>
      <c r="AK1028" s="78"/>
      <c r="AL1028" s="78"/>
      <c r="AM1028" s="78"/>
      <c r="AN1028" s="78"/>
      <c r="AO1028" s="78"/>
      <c r="AP1028" s="78"/>
      <c r="AQ1028" s="79"/>
      <c r="AR1028" s="78"/>
      <c r="AS1028" s="78"/>
      <c r="AT1028" s="78"/>
      <c r="AU1028" s="78"/>
      <c r="AV1028" s="78"/>
      <c r="AW1028" s="78"/>
      <c r="AX1028" s="78"/>
      <c r="AY1028" s="79"/>
      <c r="AZ1028" s="78"/>
      <c r="BA1028" s="78"/>
      <c r="BB1028" s="78"/>
      <c r="BC1028" s="78"/>
      <c r="BD1028" s="78"/>
      <c r="BE1028" s="78"/>
      <c r="BF1028" s="78"/>
      <c r="BG1028" s="79"/>
      <c r="BH1028" s="78"/>
      <c r="BI1028" s="78"/>
      <c r="BJ1028" s="78"/>
      <c r="BK1028" s="78"/>
      <c r="BL1028" s="78"/>
      <c r="BM1028" s="78"/>
      <c r="BN1028" s="79"/>
      <c r="BO1028" s="78"/>
      <c r="BP1028" s="78"/>
      <c r="BQ1028" s="78"/>
      <c r="BR1028" s="78"/>
      <c r="BS1028" s="78"/>
      <c r="BT1028" s="78"/>
      <c r="BU1028"/>
      <c r="BV1028" s="77"/>
      <c r="BW1028" s="77"/>
      <c r="BX1028" s="77"/>
      <c r="BY1028" s="77"/>
      <c r="BZ1028" s="77"/>
      <c r="CA1028" s="77"/>
      <c r="CB1028" s="77"/>
      <c r="CC1028" s="77"/>
      <c r="CD1028" s="77"/>
    </row>
    <row r="1029" spans="1:82">
      <c r="A1029" s="77"/>
      <c r="B1029" s="77"/>
      <c r="C1029" s="77"/>
      <c r="D1029" s="77"/>
      <c r="E1029" s="77"/>
      <c r="F1029" s="77"/>
      <c r="G1029" s="77"/>
      <c r="H1029" s="77"/>
      <c r="I1029" s="1018"/>
      <c r="J1029" s="78"/>
      <c r="K1029" s="78"/>
      <c r="L1029" s="78"/>
      <c r="M1029" s="78"/>
      <c r="N1029" s="78"/>
      <c r="O1029" s="78"/>
      <c r="P1029" s="78"/>
      <c r="Q1029" s="78"/>
      <c r="R1029" s="78"/>
      <c r="S1029" s="78"/>
      <c r="T1029" s="79"/>
      <c r="U1029" s="78"/>
      <c r="V1029" s="78"/>
      <c r="W1029" s="78"/>
      <c r="X1029" s="78"/>
      <c r="Y1029" s="78"/>
      <c r="Z1029" s="78"/>
      <c r="AA1029" s="78"/>
      <c r="AB1029" s="78"/>
      <c r="AC1029" s="78"/>
      <c r="AD1029" s="78"/>
      <c r="AE1029" s="79"/>
      <c r="AF1029" s="78"/>
      <c r="AG1029" s="78"/>
      <c r="AH1029" s="78"/>
      <c r="AI1029" s="78"/>
      <c r="AJ1029" s="78"/>
      <c r="AK1029" s="78"/>
      <c r="AL1029" s="78"/>
      <c r="AM1029" s="78"/>
      <c r="AN1029" s="78"/>
      <c r="AO1029" s="78"/>
      <c r="AP1029" s="78"/>
      <c r="AQ1029" s="79"/>
      <c r="AR1029" s="78"/>
      <c r="AS1029" s="78"/>
      <c r="AT1029" s="78"/>
      <c r="AU1029" s="78"/>
      <c r="AV1029" s="78"/>
      <c r="AW1029" s="78"/>
      <c r="AX1029" s="78"/>
      <c r="AY1029" s="79"/>
      <c r="AZ1029" s="78"/>
      <c r="BA1029" s="78"/>
      <c r="BB1029" s="78"/>
      <c r="BC1029" s="78"/>
      <c r="BD1029" s="78"/>
      <c r="BE1029" s="78"/>
      <c r="BF1029" s="78"/>
      <c r="BG1029" s="79"/>
      <c r="BH1029" s="78"/>
      <c r="BI1029" s="78"/>
      <c r="BJ1029" s="78"/>
      <c r="BK1029" s="78"/>
      <c r="BL1029" s="78"/>
      <c r="BM1029" s="78"/>
      <c r="BN1029" s="79"/>
      <c r="BO1029" s="78"/>
      <c r="BP1029" s="78"/>
      <c r="BQ1029" s="78"/>
      <c r="BR1029" s="78"/>
      <c r="BS1029" s="78"/>
      <c r="BT1029" s="78"/>
      <c r="BU1029"/>
      <c r="BV1029" s="77"/>
      <c r="BW1029" s="77"/>
      <c r="BX1029" s="77"/>
      <c r="BY1029" s="77"/>
      <c r="BZ1029" s="77"/>
      <c r="CA1029" s="77"/>
      <c r="CB1029" s="77"/>
      <c r="CC1029" s="77"/>
      <c r="CD1029" s="77"/>
    </row>
    <row r="1030" spans="1:82">
      <c r="A1030" s="77"/>
      <c r="B1030" s="77"/>
      <c r="C1030" s="77"/>
      <c r="D1030" s="77"/>
      <c r="E1030" s="77"/>
      <c r="F1030" s="77"/>
      <c r="G1030" s="77"/>
      <c r="H1030" s="77"/>
      <c r="I1030" s="1018"/>
      <c r="J1030" s="78"/>
      <c r="K1030" s="78"/>
      <c r="L1030" s="78"/>
      <c r="M1030" s="78"/>
      <c r="N1030" s="78"/>
      <c r="O1030" s="78"/>
      <c r="P1030" s="78"/>
      <c r="Q1030" s="78"/>
      <c r="R1030" s="78"/>
      <c r="S1030" s="78"/>
      <c r="T1030" s="79"/>
      <c r="U1030" s="78"/>
      <c r="V1030" s="78"/>
      <c r="W1030" s="78"/>
      <c r="X1030" s="78"/>
      <c r="Y1030" s="78"/>
      <c r="Z1030" s="78"/>
      <c r="AA1030" s="78"/>
      <c r="AB1030" s="78"/>
      <c r="AC1030" s="78"/>
      <c r="AD1030" s="78"/>
      <c r="AE1030" s="79"/>
      <c r="AF1030" s="78"/>
      <c r="AG1030" s="78"/>
      <c r="AH1030" s="78"/>
      <c r="AI1030" s="78"/>
      <c r="AJ1030" s="78"/>
      <c r="AK1030" s="78"/>
      <c r="AL1030" s="78"/>
      <c r="AM1030" s="78"/>
      <c r="AN1030" s="78"/>
      <c r="AO1030" s="78"/>
      <c r="AP1030" s="78"/>
      <c r="AQ1030" s="79"/>
      <c r="AR1030" s="78"/>
      <c r="AS1030" s="78"/>
      <c r="AT1030" s="78"/>
      <c r="AU1030" s="78"/>
      <c r="AV1030" s="78"/>
      <c r="AW1030" s="78"/>
      <c r="AX1030" s="78"/>
      <c r="AY1030" s="79"/>
      <c r="AZ1030" s="78"/>
      <c r="BA1030" s="78"/>
      <c r="BB1030" s="78"/>
      <c r="BC1030" s="78"/>
      <c r="BD1030" s="78"/>
      <c r="BE1030" s="78"/>
      <c r="BF1030" s="78"/>
      <c r="BG1030" s="79"/>
      <c r="BH1030" s="78"/>
      <c r="BI1030" s="78"/>
      <c r="BJ1030" s="78"/>
      <c r="BK1030" s="78"/>
      <c r="BL1030" s="78"/>
      <c r="BM1030" s="78"/>
      <c r="BN1030" s="79"/>
      <c r="BO1030" s="78"/>
      <c r="BP1030" s="78"/>
      <c r="BQ1030" s="78"/>
      <c r="BR1030" s="78"/>
      <c r="BS1030" s="78"/>
      <c r="BT1030" s="78"/>
      <c r="BU1030"/>
      <c r="BV1030" s="77"/>
      <c r="BW1030" s="77"/>
      <c r="BX1030" s="77"/>
      <c r="BY1030" s="77"/>
      <c r="BZ1030" s="77"/>
      <c r="CA1030" s="77"/>
      <c r="CB1030" s="77"/>
      <c r="CC1030" s="77"/>
      <c r="CD1030" s="77"/>
    </row>
    <row r="1031" spans="1:82">
      <c r="A1031" s="77"/>
      <c r="B1031" s="77"/>
      <c r="C1031" s="77"/>
      <c r="D1031" s="77"/>
      <c r="E1031" s="77"/>
      <c r="F1031" s="77"/>
      <c r="G1031" s="1029"/>
      <c r="H1031" s="77"/>
      <c r="I1031" s="1018"/>
      <c r="J1031" s="78"/>
      <c r="K1031" s="78"/>
      <c r="L1031" s="78"/>
      <c r="M1031" s="78"/>
      <c r="N1031" s="78"/>
      <c r="O1031" s="78"/>
      <c r="P1031" s="78"/>
      <c r="Q1031" s="78"/>
      <c r="R1031" s="78"/>
      <c r="S1031" s="78"/>
      <c r="T1031" s="79"/>
      <c r="U1031" s="78"/>
      <c r="V1031" s="78"/>
      <c r="W1031" s="78"/>
      <c r="X1031" s="78"/>
      <c r="Y1031" s="78"/>
      <c r="Z1031" s="78"/>
      <c r="AA1031" s="78"/>
      <c r="AB1031" s="78"/>
      <c r="AC1031" s="78"/>
      <c r="AD1031" s="78"/>
      <c r="AE1031" s="79"/>
      <c r="AF1031" s="78"/>
      <c r="AG1031" s="78"/>
      <c r="AH1031" s="78"/>
      <c r="AI1031" s="78"/>
      <c r="AJ1031" s="78"/>
      <c r="AK1031" s="78"/>
      <c r="AL1031" s="78"/>
      <c r="AM1031" s="78"/>
      <c r="AN1031" s="78"/>
      <c r="AO1031" s="78"/>
      <c r="AP1031" s="78"/>
      <c r="AQ1031" s="79"/>
      <c r="AR1031" s="78"/>
      <c r="AS1031" s="78"/>
      <c r="AT1031" s="78"/>
      <c r="AU1031" s="78"/>
      <c r="AV1031" s="78"/>
      <c r="AW1031" s="78"/>
      <c r="AX1031" s="78"/>
      <c r="AY1031" s="79"/>
      <c r="AZ1031" s="78"/>
      <c r="BA1031" s="78"/>
      <c r="BB1031" s="78"/>
      <c r="BC1031" s="78"/>
      <c r="BD1031" s="78"/>
      <c r="BE1031" s="78"/>
      <c r="BF1031" s="78"/>
      <c r="BG1031" s="79"/>
      <c r="BH1031" s="78"/>
      <c r="BI1031" s="78"/>
      <c r="BJ1031" s="78"/>
      <c r="BK1031" s="78"/>
      <c r="BL1031" s="78"/>
      <c r="BM1031" s="78"/>
      <c r="BN1031" s="79"/>
      <c r="BO1031" s="78"/>
      <c r="BP1031" s="78"/>
      <c r="BQ1031" s="78"/>
      <c r="BR1031" s="78"/>
      <c r="BS1031" s="78"/>
      <c r="BT1031" s="78"/>
      <c r="BU1031"/>
      <c r="BV1031" s="77"/>
      <c r="BW1031" s="77"/>
      <c r="BX1031" s="77"/>
      <c r="BY1031" s="77"/>
      <c r="BZ1031" s="77"/>
      <c r="CA1031" s="77"/>
      <c r="CB1031" s="77"/>
      <c r="CC1031" s="77"/>
      <c r="CD1031" s="77"/>
    </row>
    <row r="1032" spans="1:82">
      <c r="A1032" s="77"/>
      <c r="B1032" s="77"/>
      <c r="C1032" s="77"/>
      <c r="D1032" s="77"/>
      <c r="E1032" s="77"/>
      <c r="F1032" s="77"/>
      <c r="G1032" s="1029"/>
      <c r="H1032" s="77"/>
      <c r="I1032" s="1018"/>
      <c r="J1032" s="78"/>
      <c r="K1032" s="78"/>
      <c r="L1032" s="78"/>
      <c r="M1032" s="78"/>
      <c r="N1032" s="78"/>
      <c r="O1032" s="78"/>
      <c r="P1032" s="78"/>
      <c r="Q1032" s="78"/>
      <c r="R1032" s="78"/>
      <c r="S1032" s="78"/>
      <c r="T1032" s="79"/>
      <c r="U1032" s="78"/>
      <c r="V1032" s="78"/>
      <c r="W1032" s="78"/>
      <c r="X1032" s="78"/>
      <c r="Y1032" s="78"/>
      <c r="Z1032" s="78"/>
      <c r="AA1032" s="78"/>
      <c r="AB1032" s="78"/>
      <c r="AC1032" s="78"/>
      <c r="AD1032" s="78"/>
      <c r="AE1032" s="79"/>
      <c r="AF1032" s="78"/>
      <c r="AG1032" s="78"/>
      <c r="AH1032" s="78"/>
      <c r="AI1032" s="78"/>
      <c r="AJ1032" s="78"/>
      <c r="AK1032" s="78"/>
      <c r="AL1032" s="78"/>
      <c r="AM1032" s="78"/>
      <c r="AN1032" s="78"/>
      <c r="AO1032" s="78"/>
      <c r="AP1032" s="78"/>
      <c r="AQ1032" s="79"/>
      <c r="AR1032" s="78"/>
      <c r="AS1032" s="78"/>
      <c r="AT1032" s="78"/>
      <c r="AU1032" s="78"/>
      <c r="AV1032" s="78"/>
      <c r="AW1032" s="78"/>
      <c r="AX1032" s="78"/>
      <c r="AY1032" s="79"/>
      <c r="AZ1032" s="78"/>
      <c r="BA1032" s="78"/>
      <c r="BB1032" s="78"/>
      <c r="BC1032" s="78"/>
      <c r="BD1032" s="78"/>
      <c r="BE1032" s="78"/>
      <c r="BF1032" s="78"/>
      <c r="BG1032" s="79"/>
      <c r="BH1032" s="78"/>
      <c r="BI1032" s="78"/>
      <c r="BJ1032" s="78"/>
      <c r="BK1032" s="78"/>
      <c r="BL1032" s="78"/>
      <c r="BM1032" s="78"/>
      <c r="BN1032" s="79"/>
      <c r="BO1032" s="78"/>
      <c r="BP1032" s="78"/>
      <c r="BQ1032" s="78"/>
      <c r="BR1032" s="78"/>
      <c r="BS1032" s="78"/>
      <c r="BT1032" s="78"/>
      <c r="BU1032"/>
      <c r="BV1032" s="77"/>
      <c r="BW1032" s="77"/>
      <c r="BX1032" s="77"/>
      <c r="BY1032" s="77"/>
      <c r="BZ1032" s="77"/>
      <c r="CA1032" s="77"/>
      <c r="CB1032" s="77"/>
      <c r="CC1032" s="77"/>
      <c r="CD1032" s="77"/>
    </row>
    <row r="1033" spans="1:82">
      <c r="A1033" s="77"/>
      <c r="B1033" s="77"/>
      <c r="C1033" s="77"/>
      <c r="D1033" s="77"/>
      <c r="E1033" s="77"/>
      <c r="F1033" s="77"/>
      <c r="G1033" s="77"/>
      <c r="H1033" s="77"/>
      <c r="I1033" s="1018"/>
      <c r="J1033" s="78"/>
      <c r="K1033" s="78"/>
      <c r="L1033" s="78"/>
      <c r="M1033" s="78"/>
      <c r="N1033" s="78"/>
      <c r="O1033" s="78"/>
      <c r="P1033" s="78"/>
      <c r="Q1033" s="78"/>
      <c r="R1033" s="78"/>
      <c r="S1033" s="78"/>
      <c r="T1033" s="79"/>
      <c r="U1033" s="78"/>
      <c r="V1033" s="78"/>
      <c r="W1033" s="78"/>
      <c r="X1033" s="78"/>
      <c r="Y1033" s="78"/>
      <c r="Z1033" s="78"/>
      <c r="AA1033" s="78"/>
      <c r="AB1033" s="78"/>
      <c r="AC1033" s="78"/>
      <c r="AD1033" s="78"/>
      <c r="AE1033" s="79"/>
      <c r="AF1033" s="78"/>
      <c r="AG1033" s="78"/>
      <c r="AH1033" s="78"/>
      <c r="AI1033" s="78"/>
      <c r="AJ1033" s="78"/>
      <c r="AK1033" s="78"/>
      <c r="AL1033" s="78"/>
      <c r="AM1033" s="78"/>
      <c r="AN1033" s="78"/>
      <c r="AO1033" s="78"/>
      <c r="AP1033" s="78"/>
      <c r="AQ1033" s="79"/>
      <c r="AR1033" s="78"/>
      <c r="AS1033" s="78"/>
      <c r="AT1033" s="78"/>
      <c r="AU1033" s="78"/>
      <c r="AV1033" s="78"/>
      <c r="AW1033" s="78"/>
      <c r="AX1033" s="78"/>
      <c r="AY1033" s="79"/>
      <c r="AZ1033" s="78"/>
      <c r="BA1033" s="78"/>
      <c r="BB1033" s="78"/>
      <c r="BC1033" s="78"/>
      <c r="BD1033" s="78"/>
      <c r="BE1033" s="78"/>
      <c r="BF1033" s="78"/>
      <c r="BG1033" s="79"/>
      <c r="BH1033" s="78"/>
      <c r="BI1033" s="78"/>
      <c r="BJ1033" s="78"/>
      <c r="BK1033" s="78"/>
      <c r="BL1033" s="78"/>
      <c r="BM1033" s="78"/>
      <c r="BN1033" s="79"/>
      <c r="BO1033" s="78"/>
      <c r="BP1033" s="78"/>
      <c r="BQ1033" s="78"/>
      <c r="BR1033" s="78"/>
      <c r="BS1033" s="78"/>
      <c r="BT1033" s="78"/>
      <c r="BU1033"/>
      <c r="BV1033" s="77"/>
      <c r="BW1033" s="77"/>
      <c r="BX1033" s="77"/>
      <c r="BY1033" s="77"/>
      <c r="BZ1033" s="77"/>
      <c r="CA1033" s="77"/>
      <c r="CB1033" s="77"/>
      <c r="CC1033" s="77"/>
      <c r="CD1033" s="77"/>
    </row>
    <row r="1034" spans="1:82">
      <c r="A1034" s="77"/>
      <c r="B1034" s="77"/>
      <c r="C1034" s="77"/>
      <c r="D1034" s="77"/>
      <c r="E1034" s="77"/>
      <c r="F1034" s="77"/>
      <c r="G1034" s="77"/>
      <c r="H1034" s="77"/>
      <c r="I1034" s="1018"/>
      <c r="J1034" s="78"/>
      <c r="K1034" s="78"/>
      <c r="L1034" s="78"/>
      <c r="M1034" s="78"/>
      <c r="N1034" s="78"/>
      <c r="O1034" s="78"/>
      <c r="P1034" s="78"/>
      <c r="Q1034" s="78"/>
      <c r="R1034" s="78"/>
      <c r="S1034" s="78"/>
      <c r="T1034" s="79"/>
      <c r="U1034" s="78"/>
      <c r="V1034" s="78"/>
      <c r="W1034" s="78"/>
      <c r="X1034" s="78"/>
      <c r="Y1034" s="78"/>
      <c r="Z1034" s="78"/>
      <c r="AA1034" s="78"/>
      <c r="AB1034" s="78"/>
      <c r="AC1034" s="78"/>
      <c r="AD1034" s="78"/>
      <c r="AE1034" s="79"/>
      <c r="AF1034" s="78"/>
      <c r="AG1034" s="78"/>
      <c r="AH1034" s="78"/>
      <c r="AI1034" s="78"/>
      <c r="AJ1034" s="78"/>
      <c r="AK1034" s="78"/>
      <c r="AL1034" s="78"/>
      <c r="AM1034" s="78"/>
      <c r="AN1034" s="78"/>
      <c r="AO1034" s="78"/>
      <c r="AP1034" s="78"/>
      <c r="AQ1034" s="79"/>
      <c r="AR1034" s="78"/>
      <c r="AS1034" s="78"/>
      <c r="AT1034" s="78"/>
      <c r="AU1034" s="78"/>
      <c r="AV1034" s="78"/>
      <c r="AW1034" s="78"/>
      <c r="AX1034" s="78"/>
      <c r="AY1034" s="79"/>
      <c r="AZ1034" s="78"/>
      <c r="BA1034" s="78"/>
      <c r="BB1034" s="78"/>
      <c r="BC1034" s="78"/>
      <c r="BD1034" s="78"/>
      <c r="BE1034" s="78"/>
      <c r="BF1034" s="78"/>
      <c r="BG1034" s="79"/>
      <c r="BH1034" s="78"/>
      <c r="BI1034" s="78"/>
      <c r="BJ1034" s="78"/>
      <c r="BK1034" s="78"/>
      <c r="BL1034" s="78"/>
      <c r="BM1034" s="78"/>
      <c r="BN1034" s="79"/>
      <c r="BO1034" s="78"/>
      <c r="BP1034" s="78"/>
      <c r="BQ1034" s="78"/>
      <c r="BR1034" s="78"/>
      <c r="BS1034" s="78"/>
      <c r="BT1034" s="78"/>
      <c r="BU1034"/>
      <c r="BV1034" s="77"/>
      <c r="BW1034" s="77"/>
      <c r="BX1034" s="77"/>
      <c r="BY1034" s="77"/>
      <c r="BZ1034" s="77"/>
      <c r="CA1034" s="77"/>
      <c r="CB1034" s="77"/>
      <c r="CC1034" s="77"/>
      <c r="CD1034" s="77"/>
    </row>
    <row r="1035" spans="1:82">
      <c r="A1035" s="77"/>
      <c r="B1035" s="77"/>
      <c r="C1035" s="77"/>
      <c r="D1035" s="77"/>
      <c r="E1035" s="77"/>
      <c r="F1035" s="77"/>
      <c r="G1035" s="77"/>
      <c r="H1035" s="77"/>
      <c r="I1035" s="1018"/>
      <c r="J1035" s="78"/>
      <c r="K1035" s="78"/>
      <c r="L1035" s="78"/>
      <c r="M1035" s="78"/>
      <c r="N1035" s="78"/>
      <c r="O1035" s="78"/>
      <c r="P1035" s="78"/>
      <c r="Q1035" s="78"/>
      <c r="R1035" s="78"/>
      <c r="S1035" s="78"/>
      <c r="T1035" s="79"/>
      <c r="U1035" s="78"/>
      <c r="V1035" s="78"/>
      <c r="W1035" s="78"/>
      <c r="X1035" s="78"/>
      <c r="Y1035" s="78"/>
      <c r="Z1035" s="78"/>
      <c r="AA1035" s="78"/>
      <c r="AB1035" s="78"/>
      <c r="AC1035" s="78"/>
      <c r="AD1035" s="78"/>
      <c r="AE1035" s="79"/>
      <c r="AF1035" s="78"/>
      <c r="AG1035" s="78"/>
      <c r="AH1035" s="78"/>
      <c r="AI1035" s="78"/>
      <c r="AJ1035" s="78"/>
      <c r="AK1035" s="78"/>
      <c r="AL1035" s="78"/>
      <c r="AM1035" s="78"/>
      <c r="AN1035" s="78"/>
      <c r="AO1035" s="78"/>
      <c r="AP1035" s="78"/>
      <c r="AQ1035" s="79"/>
      <c r="AR1035" s="78"/>
      <c r="AS1035" s="78"/>
      <c r="AT1035" s="78"/>
      <c r="AU1035" s="78"/>
      <c r="AV1035" s="78"/>
      <c r="AW1035" s="78"/>
      <c r="AX1035" s="78"/>
      <c r="AY1035" s="79"/>
      <c r="AZ1035" s="78"/>
      <c r="BA1035" s="78"/>
      <c r="BB1035" s="78"/>
      <c r="BC1035" s="78"/>
      <c r="BD1035" s="78"/>
      <c r="BE1035" s="78"/>
      <c r="BF1035" s="78"/>
      <c r="BG1035" s="79"/>
      <c r="BH1035" s="78"/>
      <c r="BI1035" s="78"/>
      <c r="BJ1035" s="78"/>
      <c r="BK1035" s="78"/>
      <c r="BL1035" s="78"/>
      <c r="BM1035" s="78"/>
      <c r="BN1035" s="79"/>
      <c r="BO1035" s="78"/>
      <c r="BP1035" s="78"/>
      <c r="BQ1035" s="78"/>
      <c r="BR1035" s="78"/>
      <c r="BS1035" s="78"/>
      <c r="BT1035" s="78"/>
      <c r="BU1035"/>
      <c r="BV1035" s="77"/>
      <c r="BW1035" s="77"/>
      <c r="BX1035" s="77"/>
      <c r="BY1035" s="77"/>
      <c r="BZ1035" s="77"/>
      <c r="CA1035" s="77"/>
      <c r="CB1035" s="77"/>
      <c r="CC1035" s="77"/>
      <c r="CD1035" s="77"/>
    </row>
    <row r="1036" spans="1:82">
      <c r="A1036" s="77"/>
      <c r="B1036" s="77"/>
      <c r="C1036" s="77"/>
      <c r="D1036" s="77"/>
      <c r="E1036" s="77"/>
      <c r="F1036" s="77"/>
      <c r="G1036" s="77"/>
      <c r="H1036" s="77"/>
      <c r="I1036" s="1018"/>
      <c r="J1036" s="78"/>
      <c r="K1036" s="78"/>
      <c r="L1036" s="78"/>
      <c r="M1036" s="78"/>
      <c r="N1036" s="78"/>
      <c r="O1036" s="78"/>
      <c r="P1036" s="78"/>
      <c r="Q1036" s="78"/>
      <c r="R1036" s="78"/>
      <c r="S1036" s="78"/>
      <c r="T1036" s="79"/>
      <c r="U1036" s="78"/>
      <c r="V1036" s="78"/>
      <c r="W1036" s="78"/>
      <c r="X1036" s="78"/>
      <c r="Y1036" s="78"/>
      <c r="Z1036" s="78"/>
      <c r="AA1036" s="78"/>
      <c r="AB1036" s="78"/>
      <c r="AC1036" s="78"/>
      <c r="AD1036" s="78"/>
      <c r="AE1036" s="79"/>
      <c r="AF1036" s="78"/>
      <c r="AG1036" s="78"/>
      <c r="AH1036" s="78"/>
      <c r="AI1036" s="78"/>
      <c r="AJ1036" s="78"/>
      <c r="AK1036" s="78"/>
      <c r="AL1036" s="78"/>
      <c r="AM1036" s="78"/>
      <c r="AN1036" s="78"/>
      <c r="AO1036" s="78"/>
      <c r="AP1036" s="78"/>
      <c r="AQ1036" s="79"/>
      <c r="AR1036" s="78"/>
      <c r="AS1036" s="78"/>
      <c r="AT1036" s="78"/>
      <c r="AU1036" s="78"/>
      <c r="AV1036" s="78"/>
      <c r="AW1036" s="78"/>
      <c r="AX1036" s="78"/>
      <c r="AY1036" s="79"/>
      <c r="AZ1036" s="78"/>
      <c r="BA1036" s="78"/>
      <c r="BB1036" s="78"/>
      <c r="BC1036" s="78"/>
      <c r="BD1036" s="78"/>
      <c r="BE1036" s="78"/>
      <c r="BF1036" s="78"/>
      <c r="BG1036" s="79"/>
      <c r="BH1036" s="78"/>
      <c r="BI1036" s="78"/>
      <c r="BJ1036" s="78"/>
      <c r="BK1036" s="78"/>
      <c r="BL1036" s="78"/>
      <c r="BM1036" s="78"/>
      <c r="BN1036" s="79"/>
      <c r="BO1036" s="78"/>
      <c r="BP1036" s="78"/>
      <c r="BQ1036" s="78"/>
      <c r="BR1036" s="78"/>
      <c r="BS1036" s="78"/>
      <c r="BT1036" s="78"/>
      <c r="BU1036"/>
      <c r="BV1036" s="77"/>
      <c r="BW1036" s="77"/>
      <c r="BX1036" s="77"/>
      <c r="BY1036" s="77"/>
      <c r="BZ1036" s="77"/>
      <c r="CA1036" s="77"/>
      <c r="CB1036" s="77"/>
      <c r="CC1036" s="77"/>
      <c r="CD1036" s="77"/>
    </row>
    <row r="1037" spans="1:82">
      <c r="A1037" s="77"/>
      <c r="B1037" s="77"/>
      <c r="C1037" s="77"/>
      <c r="D1037" s="77"/>
      <c r="E1037" s="77"/>
      <c r="F1037" s="77"/>
      <c r="G1037" s="77"/>
      <c r="H1037" s="77"/>
      <c r="I1037" s="1018"/>
      <c r="J1037" s="78"/>
      <c r="K1037" s="78"/>
      <c r="L1037" s="78"/>
      <c r="M1037" s="78"/>
      <c r="N1037" s="78"/>
      <c r="O1037" s="78"/>
      <c r="P1037" s="78"/>
      <c r="Q1037" s="78"/>
      <c r="R1037" s="78"/>
      <c r="S1037" s="78"/>
      <c r="T1037" s="79"/>
      <c r="U1037" s="78"/>
      <c r="V1037" s="78"/>
      <c r="W1037" s="78"/>
      <c r="X1037" s="78"/>
      <c r="Y1037" s="78"/>
      <c r="Z1037" s="78"/>
      <c r="AA1037" s="78"/>
      <c r="AB1037" s="78"/>
      <c r="AC1037" s="78"/>
      <c r="AD1037" s="78"/>
      <c r="AE1037" s="79"/>
      <c r="AF1037" s="78"/>
      <c r="AG1037" s="78"/>
      <c r="AH1037" s="78"/>
      <c r="AI1037" s="78"/>
      <c r="AJ1037" s="78"/>
      <c r="AK1037" s="78"/>
      <c r="AL1037" s="78"/>
      <c r="AM1037" s="78"/>
      <c r="AN1037" s="78"/>
      <c r="AO1037" s="78"/>
      <c r="AP1037" s="78"/>
      <c r="AQ1037" s="79"/>
      <c r="AR1037" s="78"/>
      <c r="AS1037" s="78"/>
      <c r="AT1037" s="78"/>
      <c r="AU1037" s="78"/>
      <c r="AV1037" s="78"/>
      <c r="AW1037" s="78"/>
      <c r="AX1037" s="78"/>
      <c r="AY1037" s="79"/>
      <c r="AZ1037" s="78"/>
      <c r="BA1037" s="78"/>
      <c r="BB1037" s="78"/>
      <c r="BC1037" s="78"/>
      <c r="BD1037" s="78"/>
      <c r="BE1037" s="78"/>
      <c r="BF1037" s="78"/>
      <c r="BG1037" s="79"/>
      <c r="BH1037" s="78"/>
      <c r="BI1037" s="78"/>
      <c r="BJ1037" s="78"/>
      <c r="BK1037" s="78"/>
      <c r="BL1037" s="78"/>
      <c r="BM1037" s="78"/>
      <c r="BN1037" s="79"/>
      <c r="BO1037" s="78"/>
      <c r="BP1037" s="78"/>
      <c r="BQ1037" s="78"/>
      <c r="BR1037" s="78"/>
      <c r="BS1037" s="78"/>
      <c r="BT1037" s="78"/>
      <c r="BU1037"/>
      <c r="BV1037" s="77"/>
      <c r="BW1037" s="77"/>
      <c r="BX1037" s="77"/>
      <c r="BY1037" s="77"/>
      <c r="BZ1037" s="77"/>
      <c r="CA1037" s="77"/>
      <c r="CB1037" s="77"/>
      <c r="CC1037" s="77"/>
      <c r="CD1037" s="77"/>
    </row>
    <row r="1038" spans="1:82">
      <c r="A1038" s="77"/>
      <c r="B1038" s="77"/>
      <c r="C1038" s="77"/>
      <c r="D1038" s="77"/>
      <c r="E1038" s="77"/>
      <c r="F1038" s="77"/>
      <c r="G1038" s="77"/>
      <c r="H1038" s="77"/>
      <c r="I1038" s="1018"/>
      <c r="J1038" s="78"/>
      <c r="K1038" s="78"/>
      <c r="L1038" s="78"/>
      <c r="M1038" s="78"/>
      <c r="N1038" s="78"/>
      <c r="O1038" s="78"/>
      <c r="P1038" s="78"/>
      <c r="Q1038" s="78"/>
      <c r="R1038" s="78"/>
      <c r="S1038" s="78"/>
      <c r="T1038" s="79"/>
      <c r="U1038" s="78"/>
      <c r="V1038" s="78"/>
      <c r="W1038" s="78"/>
      <c r="X1038" s="78"/>
      <c r="Y1038" s="78"/>
      <c r="Z1038" s="78"/>
      <c r="AA1038" s="78"/>
      <c r="AB1038" s="78"/>
      <c r="AC1038" s="78"/>
      <c r="AD1038" s="78"/>
      <c r="AE1038" s="79"/>
      <c r="AF1038" s="78"/>
      <c r="AG1038" s="78"/>
      <c r="AH1038" s="78"/>
      <c r="AI1038" s="78"/>
      <c r="AJ1038" s="78"/>
      <c r="AK1038" s="78"/>
      <c r="AL1038" s="78"/>
      <c r="AM1038" s="78"/>
      <c r="AN1038" s="78"/>
      <c r="AO1038" s="78"/>
      <c r="AP1038" s="78"/>
      <c r="AQ1038" s="79"/>
      <c r="AR1038" s="78"/>
      <c r="AS1038" s="78"/>
      <c r="AT1038" s="78"/>
      <c r="AU1038" s="78"/>
      <c r="AV1038" s="78"/>
      <c r="AW1038" s="78"/>
      <c r="AX1038" s="78"/>
      <c r="AY1038" s="79"/>
      <c r="AZ1038" s="78"/>
      <c r="BA1038" s="78"/>
      <c r="BB1038" s="78"/>
      <c r="BC1038" s="78"/>
      <c r="BD1038" s="78"/>
      <c r="BE1038" s="78"/>
      <c r="BF1038" s="78"/>
      <c r="BG1038" s="79"/>
      <c r="BH1038" s="78"/>
      <c r="BI1038" s="78"/>
      <c r="BJ1038" s="78"/>
      <c r="BK1038" s="78"/>
      <c r="BL1038" s="78"/>
      <c r="BM1038" s="78"/>
      <c r="BN1038" s="79"/>
      <c r="BO1038" s="78"/>
      <c r="BP1038" s="78"/>
      <c r="BQ1038" s="78"/>
      <c r="BR1038" s="78"/>
      <c r="BS1038" s="78"/>
      <c r="BT1038" s="78"/>
      <c r="BU1038"/>
      <c r="BV1038" s="77"/>
      <c r="BW1038" s="77"/>
      <c r="BX1038" s="77"/>
      <c r="BY1038" s="77"/>
      <c r="BZ1038" s="77"/>
      <c r="CA1038" s="77"/>
      <c r="CB1038" s="77"/>
      <c r="CC1038" s="77"/>
      <c r="CD1038" s="77"/>
    </row>
    <row r="1039" spans="1:82">
      <c r="A1039" s="77"/>
      <c r="B1039" s="77"/>
      <c r="C1039" s="77"/>
      <c r="D1039" s="77"/>
      <c r="E1039" s="77"/>
      <c r="F1039" s="77"/>
      <c r="G1039" s="77"/>
      <c r="H1039" s="77"/>
      <c r="I1039" s="1018"/>
      <c r="J1039" s="78"/>
      <c r="K1039" s="78"/>
      <c r="L1039" s="78"/>
      <c r="M1039" s="78"/>
      <c r="N1039" s="78"/>
      <c r="O1039" s="78"/>
      <c r="P1039" s="78"/>
      <c r="Q1039" s="78"/>
      <c r="R1039" s="78"/>
      <c r="S1039" s="78"/>
      <c r="T1039" s="79"/>
      <c r="U1039" s="78"/>
      <c r="V1039" s="78"/>
      <c r="W1039" s="78"/>
      <c r="X1039" s="78"/>
      <c r="Y1039" s="78"/>
      <c r="Z1039" s="78"/>
      <c r="AA1039" s="78"/>
      <c r="AB1039" s="78"/>
      <c r="AC1039" s="78"/>
      <c r="AD1039" s="78"/>
      <c r="AE1039" s="79"/>
      <c r="AF1039" s="78"/>
      <c r="AG1039" s="78"/>
      <c r="AH1039" s="78"/>
      <c r="AI1039" s="78"/>
      <c r="AJ1039" s="78"/>
      <c r="AK1039" s="78"/>
      <c r="AL1039" s="78"/>
      <c r="AM1039" s="78"/>
      <c r="AN1039" s="78"/>
      <c r="AO1039" s="78"/>
      <c r="AP1039" s="78"/>
      <c r="AQ1039" s="79"/>
      <c r="AR1039" s="78"/>
      <c r="AS1039" s="78"/>
      <c r="AT1039" s="78"/>
      <c r="AU1039" s="78"/>
      <c r="AV1039" s="78"/>
      <c r="AW1039" s="78"/>
      <c r="AX1039" s="78"/>
      <c r="AY1039" s="79"/>
      <c r="AZ1039" s="78"/>
      <c r="BA1039" s="78"/>
      <c r="BB1039" s="78"/>
      <c r="BC1039" s="78"/>
      <c r="BD1039" s="78"/>
      <c r="BE1039" s="78"/>
      <c r="BF1039" s="78"/>
      <c r="BG1039" s="79"/>
      <c r="BH1039" s="78"/>
      <c r="BI1039" s="78"/>
      <c r="BJ1039" s="78"/>
      <c r="BK1039" s="78"/>
      <c r="BL1039" s="78"/>
      <c r="BM1039" s="78"/>
      <c r="BN1039" s="79"/>
      <c r="BO1039" s="78"/>
      <c r="BP1039" s="78"/>
      <c r="BQ1039" s="78"/>
      <c r="BR1039" s="78"/>
      <c r="BS1039" s="78"/>
      <c r="BT1039" s="78"/>
      <c r="BU1039"/>
      <c r="BV1039" s="1014"/>
      <c r="BW1039" s="1014"/>
      <c r="BX1039" s="1014"/>
      <c r="BY1039" s="1014"/>
      <c r="BZ1039" s="1014"/>
      <c r="CA1039" s="1014"/>
      <c r="CB1039" s="1014"/>
      <c r="CC1039" s="1014"/>
      <c r="CD1039" s="1014"/>
    </row>
    <row r="1040" spans="1:82">
      <c r="A1040" s="77"/>
      <c r="B1040" s="77"/>
      <c r="C1040" s="77"/>
      <c r="D1040" s="77"/>
      <c r="E1040" s="77"/>
      <c r="F1040" s="77"/>
      <c r="G1040" s="77"/>
      <c r="H1040" s="77"/>
      <c r="I1040" s="1018"/>
      <c r="J1040" s="78"/>
      <c r="K1040" s="78"/>
      <c r="L1040" s="78"/>
      <c r="M1040" s="78"/>
      <c r="N1040" s="78"/>
      <c r="O1040" s="78"/>
      <c r="P1040" s="78"/>
      <c r="Q1040" s="78"/>
      <c r="R1040" s="78"/>
      <c r="S1040" s="78"/>
      <c r="T1040" s="79"/>
      <c r="U1040" s="78"/>
      <c r="V1040" s="78"/>
      <c r="W1040" s="78"/>
      <c r="X1040" s="78"/>
      <c r="Y1040" s="78"/>
      <c r="Z1040" s="78"/>
      <c r="AA1040" s="78"/>
      <c r="AB1040" s="78"/>
      <c r="AC1040" s="78"/>
      <c r="AD1040" s="78"/>
      <c r="AE1040" s="79"/>
      <c r="AF1040" s="78"/>
      <c r="AG1040" s="78"/>
      <c r="AH1040" s="78"/>
      <c r="AI1040" s="78"/>
      <c r="AJ1040" s="78"/>
      <c r="AK1040" s="78"/>
      <c r="AL1040" s="78"/>
      <c r="AM1040" s="78"/>
      <c r="AN1040" s="78"/>
      <c r="AO1040" s="78"/>
      <c r="AP1040" s="78"/>
      <c r="AQ1040" s="79"/>
      <c r="AR1040" s="78"/>
      <c r="AS1040" s="78"/>
      <c r="AT1040" s="78"/>
      <c r="AU1040" s="78"/>
      <c r="AV1040" s="78"/>
      <c r="AW1040" s="78"/>
      <c r="AX1040" s="78"/>
      <c r="AY1040" s="79"/>
      <c r="AZ1040" s="78"/>
      <c r="BA1040" s="78"/>
      <c r="BB1040" s="78"/>
      <c r="BC1040" s="78"/>
      <c r="BD1040" s="78"/>
      <c r="BE1040" s="78"/>
      <c r="BF1040" s="78"/>
      <c r="BG1040" s="79"/>
      <c r="BH1040" s="78"/>
      <c r="BI1040" s="78"/>
      <c r="BJ1040" s="78"/>
      <c r="BK1040" s="78"/>
      <c r="BL1040" s="78"/>
      <c r="BM1040" s="78"/>
      <c r="BN1040" s="79"/>
      <c r="BO1040" s="78"/>
      <c r="BP1040" s="78"/>
      <c r="BQ1040" s="78"/>
      <c r="BR1040" s="78"/>
      <c r="BS1040" s="78"/>
      <c r="BT1040" s="78"/>
      <c r="BU1040"/>
      <c r="BV1040" s="1014"/>
      <c r="BW1040" s="1014"/>
      <c r="BX1040" s="1014"/>
      <c r="BY1040" s="1014"/>
      <c r="BZ1040" s="1014"/>
      <c r="CA1040" s="1014"/>
      <c r="CB1040" s="1014"/>
      <c r="CC1040" s="1014"/>
      <c r="CD1040" s="1014"/>
    </row>
    <row r="1041" spans="1:82">
      <c r="A1041" s="77"/>
      <c r="B1041" s="77"/>
      <c r="C1041" s="77"/>
      <c r="D1041" s="77"/>
      <c r="E1041" s="77"/>
      <c r="F1041" s="77"/>
      <c r="G1041" s="77"/>
      <c r="H1041" s="77"/>
      <c r="I1041" s="1018"/>
      <c r="J1041" s="78"/>
      <c r="K1041" s="78"/>
      <c r="L1041" s="78"/>
      <c r="M1041" s="78"/>
      <c r="N1041" s="78"/>
      <c r="O1041" s="78"/>
      <c r="P1041" s="78"/>
      <c r="Q1041" s="78"/>
      <c r="R1041" s="78"/>
      <c r="S1041" s="78"/>
      <c r="T1041" s="79"/>
      <c r="U1041" s="78"/>
      <c r="V1041" s="78"/>
      <c r="W1041" s="78"/>
      <c r="X1041" s="78"/>
      <c r="Y1041" s="78"/>
      <c r="Z1041" s="78"/>
      <c r="AA1041" s="78"/>
      <c r="AB1041" s="78"/>
      <c r="AC1041" s="78"/>
      <c r="AD1041" s="78"/>
      <c r="AE1041" s="79"/>
      <c r="AF1041" s="78"/>
      <c r="AG1041" s="78"/>
      <c r="AH1041" s="78"/>
      <c r="AI1041" s="78"/>
      <c r="AJ1041" s="78"/>
      <c r="AK1041" s="78"/>
      <c r="AL1041" s="78"/>
      <c r="AM1041" s="78"/>
      <c r="AN1041" s="78"/>
      <c r="AO1041" s="78"/>
      <c r="AP1041" s="78"/>
      <c r="AQ1041" s="79"/>
      <c r="AR1041" s="78"/>
      <c r="AS1041" s="78"/>
      <c r="AT1041" s="78"/>
      <c r="AU1041" s="78"/>
      <c r="AV1041" s="78"/>
      <c r="AW1041" s="78"/>
      <c r="AX1041" s="78"/>
      <c r="AY1041" s="79"/>
      <c r="AZ1041" s="78"/>
      <c r="BA1041" s="78"/>
      <c r="BB1041" s="78"/>
      <c r="BC1041" s="78"/>
      <c r="BD1041" s="78"/>
      <c r="BE1041" s="78"/>
      <c r="BF1041" s="78"/>
      <c r="BG1041" s="79"/>
      <c r="BH1041" s="78"/>
      <c r="BI1041" s="78"/>
      <c r="BJ1041" s="78"/>
      <c r="BK1041" s="78"/>
      <c r="BL1041" s="78"/>
      <c r="BM1041" s="78"/>
      <c r="BN1041" s="79"/>
      <c r="BO1041" s="78"/>
      <c r="BP1041" s="78"/>
      <c r="BQ1041" s="78"/>
      <c r="BR1041" s="78"/>
      <c r="BS1041" s="78"/>
      <c r="BT1041" s="78"/>
      <c r="BU1041"/>
      <c r="BV1041" s="77"/>
      <c r="BW1041" s="77"/>
      <c r="BX1041" s="77"/>
      <c r="BY1041" s="77"/>
      <c r="BZ1041" s="77"/>
      <c r="CA1041" s="77"/>
      <c r="CB1041" s="77"/>
      <c r="CC1041" s="77"/>
      <c r="CD1041" s="77"/>
    </row>
    <row r="1042" spans="1:82">
      <c r="A1042" s="77"/>
      <c r="B1042" s="77"/>
      <c r="C1042" s="77"/>
      <c r="D1042" s="77"/>
      <c r="E1042" s="77"/>
      <c r="F1042" s="77"/>
      <c r="G1042" s="77"/>
      <c r="H1042" s="77"/>
      <c r="I1042" s="1018"/>
      <c r="J1042" s="78"/>
      <c r="K1042" s="78"/>
      <c r="L1042" s="78"/>
      <c r="M1042" s="78"/>
      <c r="N1042" s="78"/>
      <c r="O1042" s="78"/>
      <c r="P1042" s="78"/>
      <c r="Q1042" s="78"/>
      <c r="R1042" s="78"/>
      <c r="S1042" s="78"/>
      <c r="T1042" s="79"/>
      <c r="U1042" s="78"/>
      <c r="V1042" s="78"/>
      <c r="W1042" s="78"/>
      <c r="X1042" s="78"/>
      <c r="Y1042" s="78"/>
      <c r="Z1042" s="78"/>
      <c r="AA1042" s="78"/>
      <c r="AB1042" s="78"/>
      <c r="AC1042" s="78"/>
      <c r="AD1042" s="78"/>
      <c r="AE1042" s="79"/>
      <c r="AF1042" s="78"/>
      <c r="AG1042" s="78"/>
      <c r="AH1042" s="78"/>
      <c r="AI1042" s="78"/>
      <c r="AJ1042" s="78"/>
      <c r="AK1042" s="78"/>
      <c r="AL1042" s="78"/>
      <c r="AM1042" s="78"/>
      <c r="AN1042" s="78"/>
      <c r="AO1042" s="78"/>
      <c r="AP1042" s="78"/>
      <c r="AQ1042" s="79"/>
      <c r="AR1042" s="78"/>
      <c r="AS1042" s="78"/>
      <c r="AT1042" s="78"/>
      <c r="AU1042" s="78"/>
      <c r="AV1042" s="78"/>
      <c r="AW1042" s="78"/>
      <c r="AX1042" s="78"/>
      <c r="AY1042" s="79"/>
      <c r="AZ1042" s="78"/>
      <c r="BA1042" s="78"/>
      <c r="BB1042" s="78"/>
      <c r="BC1042" s="78"/>
      <c r="BD1042" s="78"/>
      <c r="BE1042" s="78"/>
      <c r="BF1042" s="78"/>
      <c r="BG1042" s="79"/>
      <c r="BH1042" s="78"/>
      <c r="BI1042" s="78"/>
      <c r="BJ1042" s="78"/>
      <c r="BK1042" s="78"/>
      <c r="BL1042" s="78"/>
      <c r="BM1042" s="78"/>
      <c r="BN1042" s="79"/>
      <c r="BO1042" s="78"/>
      <c r="BP1042" s="78"/>
      <c r="BQ1042" s="78"/>
      <c r="BR1042" s="78"/>
      <c r="BS1042" s="78"/>
      <c r="BT1042" s="78"/>
      <c r="BU1042"/>
      <c r="BV1042" s="77"/>
      <c r="BW1042" s="77"/>
      <c r="BX1042" s="77"/>
      <c r="BY1042" s="77"/>
      <c r="BZ1042" s="77"/>
      <c r="CA1042" s="77"/>
      <c r="CB1042" s="77"/>
      <c r="CC1042" s="77"/>
      <c r="CD1042" s="77"/>
    </row>
    <row r="1043" spans="1:82">
      <c r="A1043" s="77"/>
      <c r="B1043" s="77"/>
      <c r="C1043" s="77"/>
      <c r="D1043" s="77"/>
      <c r="E1043" s="77"/>
      <c r="F1043" s="77"/>
      <c r="G1043" s="77"/>
      <c r="H1043" s="77"/>
      <c r="I1043" s="1018"/>
      <c r="J1043" s="78"/>
      <c r="K1043" s="78"/>
      <c r="L1043" s="78"/>
      <c r="M1043" s="78"/>
      <c r="N1043" s="78"/>
      <c r="O1043" s="78"/>
      <c r="P1043" s="78"/>
      <c r="Q1043" s="78"/>
      <c r="R1043" s="78"/>
      <c r="S1043" s="78"/>
      <c r="T1043" s="79"/>
      <c r="U1043" s="78"/>
      <c r="V1043" s="78"/>
      <c r="W1043" s="78"/>
      <c r="X1043" s="78"/>
      <c r="Y1043" s="78"/>
      <c r="Z1043" s="78"/>
      <c r="AA1043" s="78"/>
      <c r="AB1043" s="78"/>
      <c r="AC1043" s="78"/>
      <c r="AD1043" s="78"/>
      <c r="AE1043" s="79"/>
      <c r="AF1043" s="78"/>
      <c r="AG1043" s="78"/>
      <c r="AH1043" s="78"/>
      <c r="AI1043" s="78"/>
      <c r="AJ1043" s="78"/>
      <c r="AK1043" s="78"/>
      <c r="AL1043" s="78"/>
      <c r="AM1043" s="78"/>
      <c r="AN1043" s="78"/>
      <c r="AO1043" s="78"/>
      <c r="AP1043" s="78"/>
      <c r="AQ1043" s="79"/>
      <c r="AR1043" s="78"/>
      <c r="AS1043" s="78"/>
      <c r="AT1043" s="78"/>
      <c r="AU1043" s="78"/>
      <c r="AV1043" s="78"/>
      <c r="AW1043" s="78"/>
      <c r="AX1043" s="78"/>
      <c r="AY1043" s="79"/>
      <c r="AZ1043" s="78"/>
      <c r="BA1043" s="78"/>
      <c r="BB1043" s="78"/>
      <c r="BC1043" s="78"/>
      <c r="BD1043" s="78"/>
      <c r="BE1043" s="78"/>
      <c r="BF1043" s="78"/>
      <c r="BG1043" s="79"/>
      <c r="BH1043" s="78"/>
      <c r="BI1043" s="78"/>
      <c r="BJ1043" s="78"/>
      <c r="BK1043" s="78"/>
      <c r="BL1043" s="78"/>
      <c r="BM1043" s="78"/>
      <c r="BN1043" s="79"/>
      <c r="BO1043" s="78"/>
      <c r="BP1043" s="78"/>
      <c r="BQ1043" s="78"/>
      <c r="BR1043" s="78"/>
      <c r="BS1043" s="78"/>
      <c r="BT1043" s="78"/>
      <c r="BU1043"/>
      <c r="BV1043" s="77"/>
      <c r="BW1043" s="77"/>
      <c r="BX1043" s="77"/>
      <c r="BY1043" s="77"/>
      <c r="BZ1043" s="77"/>
      <c r="CA1043" s="77"/>
      <c r="CB1043" s="77"/>
      <c r="CC1043" s="77"/>
      <c r="CD1043" s="77"/>
    </row>
    <row r="1044" spans="1:82">
      <c r="A1044" s="77"/>
      <c r="B1044" s="77"/>
      <c r="C1044" s="77"/>
      <c r="D1044" s="77"/>
      <c r="E1044" s="77"/>
      <c r="F1044" s="77"/>
      <c r="G1044" s="77"/>
      <c r="H1044" s="77"/>
      <c r="I1044" s="1018"/>
      <c r="J1044" s="78"/>
      <c r="K1044" s="78"/>
      <c r="L1044" s="78"/>
      <c r="M1044" s="78"/>
      <c r="N1044" s="78"/>
      <c r="O1044" s="78"/>
      <c r="P1044" s="78"/>
      <c r="Q1044" s="78"/>
      <c r="R1044" s="78"/>
      <c r="S1044" s="78"/>
      <c r="T1044" s="79"/>
      <c r="U1044" s="78"/>
      <c r="V1044" s="78"/>
      <c r="W1044" s="78"/>
      <c r="X1044" s="78"/>
      <c r="Y1044" s="78"/>
      <c r="Z1044" s="78"/>
      <c r="AA1044" s="78"/>
      <c r="AB1044" s="78"/>
      <c r="AC1044" s="78"/>
      <c r="AD1044" s="78"/>
      <c r="AE1044" s="79"/>
      <c r="AF1044" s="78"/>
      <c r="AG1044" s="78"/>
      <c r="AH1044" s="78"/>
      <c r="AI1044" s="78"/>
      <c r="AJ1044" s="78"/>
      <c r="AK1044" s="78"/>
      <c r="AL1044" s="78"/>
      <c r="AM1044" s="78"/>
      <c r="AN1044" s="78"/>
      <c r="AO1044" s="78"/>
      <c r="AP1044" s="78"/>
      <c r="AQ1044" s="79"/>
      <c r="AR1044" s="78"/>
      <c r="AS1044" s="78"/>
      <c r="AT1044" s="78"/>
      <c r="AU1044" s="78"/>
      <c r="AV1044" s="78"/>
      <c r="AW1044" s="78"/>
      <c r="AX1044" s="78"/>
      <c r="AY1044" s="79"/>
      <c r="AZ1044" s="78"/>
      <c r="BA1044" s="78"/>
      <c r="BB1044" s="78"/>
      <c r="BC1044" s="78"/>
      <c r="BD1044" s="78"/>
      <c r="BE1044" s="78"/>
      <c r="BF1044" s="78"/>
      <c r="BG1044" s="79"/>
      <c r="BH1044" s="78"/>
      <c r="BI1044" s="78"/>
      <c r="BJ1044" s="78"/>
      <c r="BK1044" s="78"/>
      <c r="BL1044" s="78"/>
      <c r="BM1044" s="78"/>
      <c r="BN1044" s="79"/>
      <c r="BO1044" s="78"/>
      <c r="BP1044" s="78"/>
      <c r="BQ1044" s="78"/>
      <c r="BR1044" s="78"/>
      <c r="BS1044" s="78"/>
      <c r="BT1044" s="78"/>
      <c r="BU1044"/>
      <c r="BV1044" s="77"/>
      <c r="BW1044" s="77"/>
      <c r="BX1044" s="77"/>
      <c r="BY1044" s="77"/>
      <c r="BZ1044" s="77"/>
      <c r="CA1044" s="77"/>
      <c r="CB1044" s="77"/>
      <c r="CC1044" s="77"/>
      <c r="CD1044" s="77"/>
    </row>
    <row r="1045" spans="1:82">
      <c r="A1045" s="77"/>
      <c r="B1045" s="77"/>
      <c r="C1045" s="77"/>
      <c r="D1045" s="77"/>
      <c r="E1045" s="77"/>
      <c r="F1045" s="77"/>
      <c r="G1045" s="77"/>
      <c r="H1045" s="77"/>
      <c r="I1045" s="1018"/>
      <c r="J1045" s="78"/>
      <c r="K1045" s="78"/>
      <c r="L1045" s="78"/>
      <c r="M1045" s="78"/>
      <c r="N1045" s="78"/>
      <c r="O1045" s="78"/>
      <c r="P1045" s="78"/>
      <c r="Q1045" s="78"/>
      <c r="R1045" s="78"/>
      <c r="S1045" s="78"/>
      <c r="T1045" s="79"/>
      <c r="U1045" s="78"/>
      <c r="V1045" s="78"/>
      <c r="W1045" s="78"/>
      <c r="X1045" s="78"/>
      <c r="Y1045" s="78"/>
      <c r="Z1045" s="78"/>
      <c r="AA1045" s="78"/>
      <c r="AB1045" s="78"/>
      <c r="AC1045" s="78"/>
      <c r="AD1045" s="78"/>
      <c r="AE1045" s="79"/>
      <c r="AF1045" s="78"/>
      <c r="AG1045" s="78"/>
      <c r="AH1045" s="78"/>
      <c r="AI1045" s="78"/>
      <c r="AJ1045" s="78"/>
      <c r="AK1045" s="78"/>
      <c r="AL1045" s="78"/>
      <c r="AM1045" s="78"/>
      <c r="AN1045" s="78"/>
      <c r="AO1045" s="78"/>
      <c r="AP1045" s="78"/>
      <c r="AQ1045" s="79"/>
      <c r="AR1045" s="78"/>
      <c r="AS1045" s="78"/>
      <c r="AT1045" s="78"/>
      <c r="AU1045" s="78"/>
      <c r="AV1045" s="78"/>
      <c r="AW1045" s="78"/>
      <c r="AX1045" s="78"/>
      <c r="AY1045" s="79"/>
      <c r="AZ1045" s="78"/>
      <c r="BA1045" s="78"/>
      <c r="BB1045" s="78"/>
      <c r="BC1045" s="78"/>
      <c r="BD1045" s="78"/>
      <c r="BE1045" s="78"/>
      <c r="BF1045" s="78"/>
      <c r="BG1045" s="79"/>
      <c r="BH1045" s="78"/>
      <c r="BI1045" s="78"/>
      <c r="BJ1045" s="78"/>
      <c r="BK1045" s="78"/>
      <c r="BL1045" s="78"/>
      <c r="BM1045" s="78"/>
      <c r="BN1045" s="79"/>
      <c r="BO1045" s="78"/>
      <c r="BP1045" s="78"/>
      <c r="BQ1045" s="78"/>
      <c r="BR1045" s="78"/>
      <c r="BS1045" s="78"/>
      <c r="BT1045" s="78"/>
      <c r="BU1045"/>
      <c r="BV1045" s="77"/>
      <c r="BW1045" s="77"/>
      <c r="BX1045" s="77"/>
      <c r="BY1045" s="77"/>
      <c r="BZ1045" s="77"/>
      <c r="CA1045" s="77"/>
      <c r="CB1045" s="77"/>
      <c r="CC1045" s="77"/>
      <c r="CD1045" s="77"/>
    </row>
    <row r="1046" spans="1:82">
      <c r="A1046" s="77"/>
      <c r="B1046" s="77"/>
      <c r="C1046" s="77"/>
      <c r="D1046" s="77"/>
      <c r="E1046" s="77"/>
      <c r="F1046" s="77"/>
      <c r="G1046" s="77"/>
      <c r="H1046" s="77"/>
      <c r="I1046" s="1018"/>
      <c r="J1046" s="78"/>
      <c r="K1046" s="78"/>
      <c r="L1046" s="78"/>
      <c r="M1046" s="78"/>
      <c r="N1046" s="78"/>
      <c r="O1046" s="78"/>
      <c r="P1046" s="78"/>
      <c r="Q1046" s="78"/>
      <c r="R1046" s="78"/>
      <c r="S1046" s="78"/>
      <c r="T1046" s="79"/>
      <c r="U1046" s="78"/>
      <c r="V1046" s="78"/>
      <c r="W1046" s="78"/>
      <c r="X1046" s="78"/>
      <c r="Y1046" s="78"/>
      <c r="Z1046" s="78"/>
      <c r="AA1046" s="78"/>
      <c r="AB1046" s="78"/>
      <c r="AC1046" s="78"/>
      <c r="AD1046" s="78"/>
      <c r="AE1046" s="79"/>
      <c r="AF1046" s="78"/>
      <c r="AG1046" s="78"/>
      <c r="AH1046" s="78"/>
      <c r="AI1046" s="78"/>
      <c r="AJ1046" s="78"/>
      <c r="AK1046" s="78"/>
      <c r="AL1046" s="78"/>
      <c r="AM1046" s="78"/>
      <c r="AN1046" s="78"/>
      <c r="AO1046" s="78"/>
      <c r="AP1046" s="78"/>
      <c r="AQ1046" s="79"/>
      <c r="AR1046" s="78"/>
      <c r="AS1046" s="78"/>
      <c r="AT1046" s="78"/>
      <c r="AU1046" s="78"/>
      <c r="AV1046" s="78"/>
      <c r="AW1046" s="78"/>
      <c r="AX1046" s="78"/>
      <c r="AY1046" s="79"/>
      <c r="AZ1046" s="78"/>
      <c r="BA1046" s="78"/>
      <c r="BB1046" s="78"/>
      <c r="BC1046" s="78"/>
      <c r="BD1046" s="78"/>
      <c r="BE1046" s="78"/>
      <c r="BF1046" s="78"/>
      <c r="BG1046" s="79"/>
      <c r="BH1046" s="78"/>
      <c r="BI1046" s="78"/>
      <c r="BJ1046" s="78"/>
      <c r="BK1046" s="78"/>
      <c r="BL1046" s="78"/>
      <c r="BM1046" s="78"/>
      <c r="BN1046" s="79"/>
      <c r="BO1046" s="78"/>
      <c r="BP1046" s="78"/>
      <c r="BQ1046" s="78"/>
      <c r="BR1046" s="78"/>
      <c r="BS1046" s="78"/>
      <c r="BT1046" s="78"/>
      <c r="BU1046"/>
      <c r="BV1046" s="77"/>
      <c r="BW1046" s="77"/>
      <c r="BX1046" s="77"/>
      <c r="BY1046" s="77"/>
      <c r="BZ1046" s="77"/>
      <c r="CA1046" s="77"/>
      <c r="CB1046" s="77"/>
      <c r="CC1046" s="77"/>
      <c r="CD1046" s="77"/>
    </row>
    <row r="1047" spans="1:82">
      <c r="A1047" s="77"/>
      <c r="B1047" s="77"/>
      <c r="C1047" s="77"/>
      <c r="D1047" s="77"/>
      <c r="E1047" s="77"/>
      <c r="F1047" s="77"/>
      <c r="G1047" s="77"/>
      <c r="H1047" s="77"/>
      <c r="I1047" s="1018"/>
      <c r="J1047" s="78"/>
      <c r="K1047" s="78"/>
      <c r="L1047" s="78"/>
      <c r="M1047" s="78"/>
      <c r="N1047" s="78"/>
      <c r="O1047" s="78"/>
      <c r="P1047" s="78"/>
      <c r="Q1047" s="78"/>
      <c r="R1047" s="78"/>
      <c r="S1047" s="78"/>
      <c r="T1047" s="79"/>
      <c r="U1047" s="78"/>
      <c r="V1047" s="78"/>
      <c r="W1047" s="78"/>
      <c r="X1047" s="78"/>
      <c r="Y1047" s="78"/>
      <c r="Z1047" s="78"/>
      <c r="AA1047" s="78"/>
      <c r="AB1047" s="78"/>
      <c r="AC1047" s="78"/>
      <c r="AD1047" s="78"/>
      <c r="AE1047" s="79"/>
      <c r="AF1047" s="78"/>
      <c r="AG1047" s="78"/>
      <c r="AH1047" s="78"/>
      <c r="AI1047" s="78"/>
      <c r="AJ1047" s="78"/>
      <c r="AK1047" s="78"/>
      <c r="AL1047" s="78"/>
      <c r="AM1047" s="78"/>
      <c r="AN1047" s="78"/>
      <c r="AO1047" s="78"/>
      <c r="AP1047" s="78"/>
      <c r="AQ1047" s="79"/>
      <c r="AR1047" s="78"/>
      <c r="AS1047" s="78"/>
      <c r="AT1047" s="78"/>
      <c r="AU1047" s="78"/>
      <c r="AV1047" s="78"/>
      <c r="AW1047" s="78"/>
      <c r="AX1047" s="78"/>
      <c r="AY1047" s="79"/>
      <c r="AZ1047" s="78"/>
      <c r="BA1047" s="78"/>
      <c r="BB1047" s="78"/>
      <c r="BC1047" s="78"/>
      <c r="BD1047" s="78"/>
      <c r="BE1047" s="78"/>
      <c r="BF1047" s="78"/>
      <c r="BG1047" s="79"/>
      <c r="BH1047" s="78"/>
      <c r="BI1047" s="78"/>
      <c r="BJ1047" s="78"/>
      <c r="BK1047" s="78"/>
      <c r="BL1047" s="78"/>
      <c r="BM1047" s="78"/>
      <c r="BN1047" s="79"/>
      <c r="BO1047" s="78"/>
      <c r="BP1047" s="78"/>
      <c r="BQ1047" s="78"/>
      <c r="BR1047" s="78"/>
      <c r="BS1047" s="78"/>
      <c r="BT1047" s="78"/>
      <c r="BU1047"/>
      <c r="BV1047" s="77"/>
      <c r="BW1047" s="77"/>
      <c r="BX1047" s="77"/>
      <c r="BY1047" s="77"/>
      <c r="BZ1047" s="77"/>
      <c r="CA1047" s="77"/>
      <c r="CB1047" s="77"/>
      <c r="CC1047" s="77"/>
      <c r="CD1047" s="77"/>
    </row>
    <row r="1048" spans="1:82">
      <c r="A1048" s="77"/>
      <c r="B1048" s="77"/>
      <c r="C1048" s="77"/>
      <c r="D1048" s="77"/>
      <c r="E1048" s="77"/>
      <c r="F1048" s="77"/>
      <c r="G1048" s="77"/>
      <c r="H1048" s="77"/>
      <c r="I1048" s="1018"/>
      <c r="J1048" s="78"/>
      <c r="K1048" s="78"/>
      <c r="L1048" s="78"/>
      <c r="M1048" s="78"/>
      <c r="N1048" s="78"/>
      <c r="O1048" s="78"/>
      <c r="P1048" s="78"/>
      <c r="Q1048" s="78"/>
      <c r="R1048" s="78"/>
      <c r="S1048" s="78"/>
      <c r="T1048" s="79"/>
      <c r="U1048" s="78"/>
      <c r="V1048" s="78"/>
      <c r="W1048" s="78"/>
      <c r="X1048" s="78"/>
      <c r="Y1048" s="78"/>
      <c r="Z1048" s="78"/>
      <c r="AA1048" s="78"/>
      <c r="AB1048" s="78"/>
      <c r="AC1048" s="78"/>
      <c r="AD1048" s="78"/>
      <c r="AE1048" s="79"/>
      <c r="AF1048" s="78"/>
      <c r="AG1048" s="78"/>
      <c r="AH1048" s="78"/>
      <c r="AI1048" s="78"/>
      <c r="AJ1048" s="78"/>
      <c r="AK1048" s="78"/>
      <c r="AL1048" s="78"/>
      <c r="AM1048" s="78"/>
      <c r="AN1048" s="78"/>
      <c r="AO1048" s="78"/>
      <c r="AP1048" s="78"/>
      <c r="AQ1048" s="79"/>
      <c r="AR1048" s="78"/>
      <c r="AS1048" s="78"/>
      <c r="AT1048" s="78"/>
      <c r="AU1048" s="78"/>
      <c r="AV1048" s="78"/>
      <c r="AW1048" s="78"/>
      <c r="AX1048" s="78"/>
      <c r="AY1048" s="79"/>
      <c r="AZ1048" s="78"/>
      <c r="BA1048" s="78"/>
      <c r="BB1048" s="78"/>
      <c r="BC1048" s="78"/>
      <c r="BD1048" s="78"/>
      <c r="BE1048" s="78"/>
      <c r="BF1048" s="78"/>
      <c r="BG1048" s="79"/>
      <c r="BH1048" s="78"/>
      <c r="BI1048" s="78"/>
      <c r="BJ1048" s="78"/>
      <c r="BK1048" s="78"/>
      <c r="BL1048" s="78"/>
      <c r="BM1048" s="78"/>
      <c r="BN1048" s="79"/>
      <c r="BO1048" s="78"/>
      <c r="BP1048" s="78"/>
      <c r="BQ1048" s="78"/>
      <c r="BR1048" s="78"/>
      <c r="BS1048" s="78"/>
      <c r="BT1048" s="78"/>
      <c r="BU1048"/>
      <c r="BV1048" s="77"/>
      <c r="BW1048" s="77"/>
      <c r="BX1048" s="77"/>
      <c r="BY1048" s="77"/>
      <c r="BZ1048" s="77"/>
      <c r="CA1048" s="77"/>
      <c r="CB1048" s="77"/>
      <c r="CC1048" s="77"/>
      <c r="CD1048" s="77"/>
    </row>
    <row r="1049" spans="1:82">
      <c r="A1049" s="77"/>
      <c r="B1049" s="77"/>
      <c r="C1049" s="77"/>
      <c r="D1049" s="77"/>
      <c r="E1049" s="77"/>
      <c r="F1049" s="77"/>
      <c r="G1049" s="77"/>
      <c r="H1049" s="77"/>
      <c r="I1049" s="1018"/>
      <c r="J1049" s="78"/>
      <c r="K1049" s="78"/>
      <c r="L1049" s="78"/>
      <c r="M1049" s="78"/>
      <c r="N1049" s="78"/>
      <c r="O1049" s="78"/>
      <c r="P1049" s="78"/>
      <c r="Q1049" s="78"/>
      <c r="R1049" s="78"/>
      <c r="S1049" s="78"/>
      <c r="T1049" s="79"/>
      <c r="U1049" s="78"/>
      <c r="V1049" s="78"/>
      <c r="W1049" s="78"/>
      <c r="X1049" s="78"/>
      <c r="Y1049" s="78"/>
      <c r="Z1049" s="78"/>
      <c r="AA1049" s="78"/>
      <c r="AB1049" s="78"/>
      <c r="AC1049" s="78"/>
      <c r="AD1049" s="78"/>
      <c r="AE1049" s="79"/>
      <c r="AF1049" s="78"/>
      <c r="AG1049" s="78"/>
      <c r="AH1049" s="78"/>
      <c r="AI1049" s="78"/>
      <c r="AJ1049" s="78"/>
      <c r="AK1049" s="78"/>
      <c r="AL1049" s="78"/>
      <c r="AM1049" s="78"/>
      <c r="AN1049" s="78"/>
      <c r="AO1049" s="78"/>
      <c r="AP1049" s="78"/>
      <c r="AQ1049" s="79"/>
      <c r="AR1049" s="78"/>
      <c r="AS1049" s="78"/>
      <c r="AT1049" s="78"/>
      <c r="AU1049" s="78"/>
      <c r="AV1049" s="78"/>
      <c r="AW1049" s="78"/>
      <c r="AX1049" s="78"/>
      <c r="AY1049" s="79"/>
      <c r="AZ1049" s="78"/>
      <c r="BA1049" s="78"/>
      <c r="BB1049" s="78"/>
      <c r="BC1049" s="78"/>
      <c r="BD1049" s="78"/>
      <c r="BE1049" s="78"/>
      <c r="BF1049" s="78"/>
      <c r="BG1049" s="79"/>
      <c r="BH1049" s="78"/>
      <c r="BI1049" s="78"/>
      <c r="BJ1049" s="78"/>
      <c r="BK1049" s="78"/>
      <c r="BL1049" s="78"/>
      <c r="BM1049" s="78"/>
      <c r="BN1049" s="79"/>
      <c r="BO1049" s="78"/>
      <c r="BP1049" s="78"/>
      <c r="BQ1049" s="78"/>
      <c r="BR1049" s="78"/>
      <c r="BS1049" s="78"/>
      <c r="BT1049" s="78"/>
      <c r="BU1049"/>
      <c r="BV1049" s="77"/>
      <c r="BW1049" s="77"/>
      <c r="BX1049" s="77"/>
      <c r="BY1049" s="77"/>
      <c r="BZ1049" s="77"/>
      <c r="CA1049" s="77"/>
      <c r="CB1049" s="77"/>
      <c r="CC1049" s="77"/>
      <c r="CD1049" s="77"/>
    </row>
    <row r="1050" spans="1:82">
      <c r="A1050" s="77"/>
      <c r="B1050" s="77"/>
      <c r="C1050" s="77"/>
      <c r="D1050" s="77"/>
      <c r="E1050" s="77"/>
      <c r="F1050" s="77"/>
      <c r="G1050" s="77"/>
      <c r="H1050" s="77"/>
      <c r="I1050" s="1019"/>
      <c r="J1050" s="78"/>
      <c r="K1050" s="78"/>
      <c r="L1050" s="78"/>
      <c r="M1050" s="78"/>
      <c r="N1050" s="78"/>
      <c r="O1050" s="78"/>
      <c r="P1050" s="78"/>
      <c r="Q1050" s="78"/>
      <c r="R1050" s="78"/>
      <c r="S1050" s="78"/>
      <c r="T1050" s="79"/>
      <c r="U1050" s="78"/>
      <c r="V1050" s="78"/>
      <c r="W1050" s="78"/>
      <c r="X1050" s="78"/>
      <c r="Y1050" s="78"/>
      <c r="Z1050" s="78"/>
      <c r="AA1050" s="78"/>
      <c r="AB1050" s="78"/>
      <c r="AC1050" s="78"/>
      <c r="AD1050" s="78"/>
      <c r="AE1050" s="79"/>
      <c r="AF1050" s="78"/>
      <c r="AG1050" s="78"/>
      <c r="AH1050" s="78"/>
      <c r="AI1050" s="78"/>
      <c r="AJ1050" s="78"/>
      <c r="AK1050" s="78"/>
      <c r="AL1050" s="78"/>
      <c r="AM1050" s="78"/>
      <c r="AN1050" s="78"/>
      <c r="AO1050" s="78"/>
      <c r="AP1050" s="78"/>
      <c r="AQ1050" s="79"/>
      <c r="AR1050" s="78"/>
      <c r="AS1050" s="78"/>
      <c r="AT1050" s="78"/>
      <c r="AU1050" s="78"/>
      <c r="AV1050" s="78"/>
      <c r="AW1050" s="78"/>
      <c r="AX1050" s="78"/>
      <c r="AY1050" s="79"/>
      <c r="AZ1050" s="78"/>
      <c r="BA1050" s="78"/>
      <c r="BB1050" s="78"/>
      <c r="BC1050" s="78"/>
      <c r="BD1050" s="78"/>
      <c r="BE1050" s="78"/>
      <c r="BF1050" s="78"/>
      <c r="BG1050" s="79"/>
      <c r="BH1050" s="78"/>
      <c r="BI1050" s="78"/>
      <c r="BJ1050" s="78"/>
      <c r="BK1050" s="78"/>
      <c r="BL1050" s="78"/>
      <c r="BM1050" s="78"/>
      <c r="BN1050" s="79"/>
      <c r="BO1050" s="78"/>
      <c r="BP1050" s="78"/>
      <c r="BQ1050" s="78"/>
      <c r="BR1050" s="78"/>
      <c r="BS1050" s="78"/>
      <c r="BT1050" s="78"/>
      <c r="BU1050"/>
    </row>
    <row r="1051" spans="1:82">
      <c r="G1051" s="1031"/>
      <c r="I1051" s="158"/>
      <c r="J1051" s="81"/>
      <c r="K1051" s="81"/>
      <c r="L1051" s="81"/>
      <c r="M1051" s="81"/>
      <c r="N1051" s="81"/>
      <c r="O1051" s="81"/>
      <c r="P1051" s="81"/>
      <c r="Q1051" s="81"/>
      <c r="R1051" s="81"/>
      <c r="S1051" s="81"/>
      <c r="T1051" s="79"/>
      <c r="U1051" s="81"/>
      <c r="V1051" s="81"/>
      <c r="W1051" s="81"/>
      <c r="X1051" s="81"/>
      <c r="Y1051" s="81"/>
      <c r="Z1051" s="81"/>
      <c r="AA1051" s="81"/>
      <c r="AB1051" s="81"/>
      <c r="AC1051" s="81"/>
      <c r="AD1051" s="81"/>
      <c r="AE1051" s="79"/>
      <c r="AF1051" s="81"/>
      <c r="AG1051" s="81"/>
      <c r="AH1051" s="81"/>
      <c r="AI1051" s="81"/>
      <c r="AJ1051" s="81"/>
      <c r="AK1051" s="81"/>
      <c r="AL1051" s="81"/>
      <c r="AM1051" s="81"/>
      <c r="AN1051" s="81"/>
      <c r="AO1051" s="81"/>
      <c r="AP1051" s="81"/>
      <c r="AQ1051" s="79"/>
      <c r="AR1051" s="81"/>
      <c r="AS1051" s="81"/>
      <c r="AT1051" s="81"/>
      <c r="AU1051" s="81"/>
      <c r="AV1051" s="81"/>
      <c r="AW1051" s="81"/>
      <c r="AX1051" s="81"/>
      <c r="AY1051" s="79"/>
      <c r="AZ1051" s="81"/>
      <c r="BA1051" s="81"/>
      <c r="BB1051" s="81"/>
      <c r="BC1051" s="81"/>
      <c r="BD1051" s="81"/>
      <c r="BE1051" s="81"/>
      <c r="BF1051" s="81"/>
      <c r="BG1051" s="79"/>
      <c r="BH1051" s="81"/>
      <c r="BI1051" s="81"/>
      <c r="BJ1051" s="81"/>
      <c r="BK1051" s="81"/>
      <c r="BL1051" s="81"/>
      <c r="BM1051" s="81"/>
      <c r="BN1051" s="79"/>
      <c r="BO1051" s="81"/>
      <c r="BP1051" s="81"/>
      <c r="BQ1051" s="81"/>
      <c r="BR1051" s="81"/>
      <c r="BS1051" s="81"/>
      <c r="BT1051" s="81"/>
      <c r="BU1051"/>
    </row>
    <row r="1052" spans="1:82">
      <c r="G1052" s="1031"/>
      <c r="I1052" s="158"/>
      <c r="J1052" s="81"/>
      <c r="K1052" s="81"/>
      <c r="L1052" s="81"/>
      <c r="M1052" s="81"/>
      <c r="N1052" s="81"/>
      <c r="O1052" s="81"/>
      <c r="P1052" s="81"/>
      <c r="Q1052" s="81"/>
      <c r="R1052" s="81"/>
      <c r="S1052" s="81"/>
      <c r="T1052" s="79"/>
      <c r="U1052" s="81"/>
      <c r="V1052" s="81"/>
      <c r="W1052" s="81"/>
      <c r="X1052" s="81"/>
      <c r="Y1052" s="81"/>
      <c r="Z1052" s="81"/>
      <c r="AA1052" s="81"/>
      <c r="AB1052" s="81"/>
      <c r="AC1052" s="81"/>
      <c r="AD1052" s="81"/>
      <c r="AE1052" s="79"/>
      <c r="AF1052" s="81"/>
      <c r="AG1052" s="81"/>
      <c r="AH1052" s="81"/>
      <c r="AI1052" s="81"/>
      <c r="AJ1052" s="81"/>
      <c r="AK1052" s="81"/>
      <c r="AL1052" s="81"/>
      <c r="AM1052" s="81"/>
      <c r="AN1052" s="81"/>
      <c r="AO1052" s="81"/>
      <c r="AP1052" s="81"/>
      <c r="AQ1052" s="79"/>
      <c r="AR1052" s="81"/>
      <c r="AS1052" s="81"/>
      <c r="AT1052" s="81"/>
      <c r="AU1052" s="81"/>
      <c r="AV1052" s="81"/>
      <c r="AW1052" s="81"/>
      <c r="AX1052" s="81"/>
      <c r="AY1052" s="79"/>
      <c r="AZ1052" s="81"/>
      <c r="BA1052" s="81"/>
      <c r="BB1052" s="81"/>
      <c r="BC1052" s="81"/>
      <c r="BD1052" s="81"/>
      <c r="BE1052" s="81"/>
      <c r="BF1052" s="81"/>
      <c r="BG1052" s="79"/>
      <c r="BH1052" s="81"/>
      <c r="BI1052" s="81"/>
      <c r="BJ1052" s="81"/>
      <c r="BK1052" s="81"/>
      <c r="BL1052" s="81"/>
      <c r="BM1052" s="81"/>
      <c r="BN1052" s="79"/>
      <c r="BO1052" s="81"/>
      <c r="BP1052" s="81"/>
      <c r="BQ1052" s="81"/>
      <c r="BR1052" s="81"/>
      <c r="BS1052" s="81"/>
      <c r="BT1052" s="81"/>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2"/>
  <sheetViews>
    <sheetView topLeftCell="E4" zoomScale="70" zoomScaleNormal="70" workbookViewId="0">
      <pane xSplit="4" ySplit="5" topLeftCell="I9" activePane="bottomRight" state="frozen"/>
      <selection activeCell="E4" sqref="E4"/>
      <selection pane="topRight" activeCell="I4" sqref="I4"/>
      <selection pane="bottomLeft" activeCell="E9" sqref="E9"/>
      <selection pane="bottomRight" activeCell="A9" sqref="A9:SJ62"/>
    </sheetView>
  </sheetViews>
  <sheetFormatPr defaultColWidth="8.83203125" defaultRowHeight="12" outlineLevelRow="1" outlineLevelCol="1"/>
  <cols>
    <col min="1" max="1" width="12" style="17" hidden="1" customWidth="1" outlineLevel="1"/>
    <col min="2" max="2" width="4.1640625" style="17" hidden="1" customWidth="1" outlineLevel="1"/>
    <col min="3" max="3" width="5" style="17" hidden="1" customWidth="1" outlineLevel="1"/>
    <col min="4" max="4" width="6.33203125" style="17" hidden="1" customWidth="1" outlineLevel="1"/>
    <col min="5" max="5" width="9.1640625" style="17" customWidth="1" collapsed="1"/>
    <col min="6" max="6" width="12.33203125" style="17" bestFit="1" customWidth="1"/>
    <col min="7" max="7" width="9.83203125" style="17" customWidth="1"/>
    <col min="8" max="8" width="14.33203125" style="17" customWidth="1"/>
    <col min="9" max="9" width="11.33203125" style="17" customWidth="1"/>
    <col min="10" max="502" width="11.33203125" style="159" customWidth="1"/>
    <col min="503" max="503" width="66.83203125" style="17" hidden="1" customWidth="1" outlineLevel="1"/>
    <col min="504" max="504" width="8.83203125" style="17" collapsed="1"/>
    <col min="505" max="16384" width="8.83203125" style="17"/>
  </cols>
  <sheetData>
    <row r="1" spans="1:503" ht="24" hidden="1" outlineLevel="1">
      <c r="A1" s="1008" t="s">
        <v>671</v>
      </c>
      <c r="B1" s="1009"/>
      <c r="C1" s="1009"/>
      <c r="D1" s="1009"/>
      <c r="E1" s="1009"/>
      <c r="F1" s="1009"/>
      <c r="G1" s="1009"/>
      <c r="H1" s="1009"/>
      <c r="I1" s="1010"/>
      <c r="J1" s="1009" t="s">
        <v>837</v>
      </c>
      <c r="K1" s="1009" t="s">
        <v>838</v>
      </c>
      <c r="L1" s="1009" t="s">
        <v>839</v>
      </c>
      <c r="M1" s="1009" t="s">
        <v>840</v>
      </c>
      <c r="N1" s="1009" t="s">
        <v>841</v>
      </c>
      <c r="O1" s="1009" t="s">
        <v>842</v>
      </c>
      <c r="P1" s="1009" t="s">
        <v>843</v>
      </c>
      <c r="Q1" s="1009" t="s">
        <v>844</v>
      </c>
      <c r="R1" s="1009" t="s">
        <v>845</v>
      </c>
      <c r="S1" s="1009" t="s">
        <v>846</v>
      </c>
      <c r="T1" s="1009" t="s">
        <v>847</v>
      </c>
      <c r="U1" s="1009" t="s">
        <v>848</v>
      </c>
      <c r="V1" s="1009" t="s">
        <v>849</v>
      </c>
      <c r="W1" s="1009" t="s">
        <v>850</v>
      </c>
      <c r="X1" s="1009" t="s">
        <v>851</v>
      </c>
      <c r="Y1" s="1009" t="s">
        <v>852</v>
      </c>
      <c r="Z1" s="1009" t="s">
        <v>853</v>
      </c>
      <c r="AA1" s="1009" t="s">
        <v>854</v>
      </c>
      <c r="AB1" s="1009" t="s">
        <v>855</v>
      </c>
      <c r="AC1" s="1009" t="s">
        <v>856</v>
      </c>
      <c r="AD1" s="1009" t="s">
        <v>857</v>
      </c>
      <c r="AE1" s="1009" t="s">
        <v>858</v>
      </c>
      <c r="AF1" s="1009" t="s">
        <v>859</v>
      </c>
      <c r="AG1" s="1009" t="s">
        <v>860</v>
      </c>
      <c r="AH1" s="1009" t="s">
        <v>861</v>
      </c>
      <c r="AI1" s="1009" t="s">
        <v>862</v>
      </c>
      <c r="AJ1" s="1009" t="s">
        <v>863</v>
      </c>
      <c r="AK1" s="1009" t="s">
        <v>864</v>
      </c>
      <c r="AL1" s="1009" t="s">
        <v>865</v>
      </c>
      <c r="AM1" s="1009" t="s">
        <v>866</v>
      </c>
      <c r="AN1" s="1009" t="s">
        <v>867</v>
      </c>
      <c r="AO1" s="1009" t="s">
        <v>868</v>
      </c>
      <c r="AP1" s="1009" t="s">
        <v>869</v>
      </c>
      <c r="AQ1" s="1009" t="s">
        <v>870</v>
      </c>
      <c r="AR1" s="1009" t="s">
        <v>871</v>
      </c>
      <c r="AS1" s="1009" t="s">
        <v>872</v>
      </c>
      <c r="AT1" s="1009" t="s">
        <v>873</v>
      </c>
      <c r="AU1" s="1009" t="s">
        <v>874</v>
      </c>
      <c r="AV1" s="1009" t="s">
        <v>875</v>
      </c>
      <c r="AW1" s="1009" t="s">
        <v>876</v>
      </c>
      <c r="AX1" s="1009" t="s">
        <v>877</v>
      </c>
      <c r="AY1" s="1009" t="s">
        <v>878</v>
      </c>
      <c r="AZ1" s="1009" t="s">
        <v>879</v>
      </c>
      <c r="BA1" s="1009" t="s">
        <v>880</v>
      </c>
      <c r="BB1" s="1009" t="s">
        <v>881</v>
      </c>
      <c r="BC1" s="1009" t="s">
        <v>882</v>
      </c>
      <c r="BD1" s="1009" t="s">
        <v>883</v>
      </c>
      <c r="BE1" s="1009" t="s">
        <v>884</v>
      </c>
      <c r="BF1" s="1009" t="s">
        <v>885</v>
      </c>
      <c r="BG1" s="1009" t="s">
        <v>886</v>
      </c>
      <c r="BH1" s="1009" t="s">
        <v>887</v>
      </c>
      <c r="BI1" s="1009" t="s">
        <v>888</v>
      </c>
      <c r="BJ1" s="1009" t="s">
        <v>889</v>
      </c>
      <c r="BK1" s="1009" t="s">
        <v>890</v>
      </c>
      <c r="BL1" s="1009" t="s">
        <v>891</v>
      </c>
      <c r="BM1" s="1009" t="s">
        <v>892</v>
      </c>
      <c r="BN1" s="1009" t="s">
        <v>893</v>
      </c>
      <c r="BO1" s="1009" t="s">
        <v>894</v>
      </c>
      <c r="BP1" s="1009" t="s">
        <v>895</v>
      </c>
      <c r="BQ1" s="1009" t="s">
        <v>896</v>
      </c>
      <c r="BR1" s="1009" t="s">
        <v>897</v>
      </c>
      <c r="BS1" s="1009" t="s">
        <v>898</v>
      </c>
      <c r="BT1" s="1009" t="s">
        <v>899</v>
      </c>
      <c r="BU1" s="1009" t="s">
        <v>900</v>
      </c>
      <c r="BV1" s="1009" t="s">
        <v>901</v>
      </c>
      <c r="BW1" s="1009" t="s">
        <v>902</v>
      </c>
      <c r="BX1" s="1009" t="s">
        <v>903</v>
      </c>
      <c r="BY1" s="1009" t="s">
        <v>904</v>
      </c>
      <c r="BZ1" s="1009" t="s">
        <v>905</v>
      </c>
      <c r="CA1" s="1009" t="s">
        <v>906</v>
      </c>
      <c r="CB1" s="1009" t="s">
        <v>907</v>
      </c>
      <c r="CC1" s="1009" t="s">
        <v>908</v>
      </c>
      <c r="CD1" s="1009" t="s">
        <v>909</v>
      </c>
      <c r="CE1" s="1009" t="s">
        <v>910</v>
      </c>
      <c r="CF1" s="1009" t="s">
        <v>911</v>
      </c>
      <c r="CG1" s="1009" t="s">
        <v>912</v>
      </c>
      <c r="CH1" s="1009" t="s">
        <v>913</v>
      </c>
      <c r="CI1" s="1009" t="s">
        <v>914</v>
      </c>
      <c r="CJ1" s="1009" t="s">
        <v>915</v>
      </c>
      <c r="CK1" s="1009" t="s">
        <v>916</v>
      </c>
      <c r="CL1" s="1009" t="s">
        <v>917</v>
      </c>
      <c r="CM1" s="1009" t="s">
        <v>918</v>
      </c>
      <c r="CN1" s="1009" t="s">
        <v>919</v>
      </c>
      <c r="CO1" s="1009" t="s">
        <v>920</v>
      </c>
      <c r="CP1" s="1009" t="s">
        <v>921</v>
      </c>
      <c r="CQ1" s="1009" t="s">
        <v>922</v>
      </c>
      <c r="CR1" s="1009" t="s">
        <v>923</v>
      </c>
      <c r="CS1" s="1009" t="s">
        <v>924</v>
      </c>
      <c r="CT1" s="1009" t="s">
        <v>925</v>
      </c>
      <c r="CU1" s="1009" t="s">
        <v>926</v>
      </c>
      <c r="CV1" s="1009" t="s">
        <v>927</v>
      </c>
      <c r="CW1" s="1009" t="s">
        <v>928</v>
      </c>
      <c r="CX1" s="1009" t="s">
        <v>929</v>
      </c>
      <c r="CY1" s="1009" t="s">
        <v>930</v>
      </c>
      <c r="CZ1" s="1009" t="s">
        <v>931</v>
      </c>
      <c r="DA1" s="1009" t="s">
        <v>932</v>
      </c>
      <c r="DB1" s="1009" t="s">
        <v>933</v>
      </c>
      <c r="DC1" s="1009" t="s">
        <v>934</v>
      </c>
      <c r="DD1" s="1009" t="s">
        <v>935</v>
      </c>
      <c r="DE1" s="1009" t="s">
        <v>936</v>
      </c>
      <c r="DF1" s="1009" t="s">
        <v>937</v>
      </c>
      <c r="DG1" s="1009" t="s">
        <v>938</v>
      </c>
      <c r="DH1" s="1009" t="s">
        <v>939</v>
      </c>
      <c r="DI1" s="1009" t="s">
        <v>940</v>
      </c>
      <c r="DJ1" s="1009" t="s">
        <v>941</v>
      </c>
      <c r="DK1" s="1009" t="s">
        <v>942</v>
      </c>
      <c r="DL1" s="1009" t="s">
        <v>943</v>
      </c>
      <c r="DM1" s="1009" t="s">
        <v>944</v>
      </c>
      <c r="DN1" s="1009" t="s">
        <v>945</v>
      </c>
      <c r="DO1" s="1009" t="s">
        <v>946</v>
      </c>
      <c r="DP1" s="1009" t="s">
        <v>947</v>
      </c>
      <c r="DQ1" s="1009" t="s">
        <v>948</v>
      </c>
      <c r="DR1" s="1009" t="s">
        <v>949</v>
      </c>
      <c r="DS1" s="1009" t="s">
        <v>950</v>
      </c>
      <c r="DT1" s="1009" t="s">
        <v>951</v>
      </c>
      <c r="DU1" s="1009" t="s">
        <v>952</v>
      </c>
      <c r="DV1" s="1009" t="s">
        <v>953</v>
      </c>
      <c r="DW1" s="1009" t="s">
        <v>954</v>
      </c>
      <c r="DX1" s="1009" t="s">
        <v>955</v>
      </c>
      <c r="DY1" s="1009" t="s">
        <v>956</v>
      </c>
      <c r="DZ1" s="1009" t="s">
        <v>957</v>
      </c>
      <c r="EA1" s="1009" t="s">
        <v>958</v>
      </c>
      <c r="EB1" s="1009" t="s">
        <v>959</v>
      </c>
      <c r="EC1" s="1009" t="s">
        <v>960</v>
      </c>
      <c r="ED1" s="1009" t="s">
        <v>961</v>
      </c>
      <c r="EE1" s="1009" t="s">
        <v>962</v>
      </c>
      <c r="EF1" s="1009" t="s">
        <v>963</v>
      </c>
      <c r="EG1" s="1009" t="s">
        <v>964</v>
      </c>
      <c r="EH1" s="1009" t="s">
        <v>965</v>
      </c>
      <c r="EI1" s="1009" t="s">
        <v>966</v>
      </c>
      <c r="EJ1" s="1009" t="s">
        <v>967</v>
      </c>
      <c r="EK1" s="1009" t="s">
        <v>968</v>
      </c>
      <c r="EL1" s="1009" t="s">
        <v>969</v>
      </c>
      <c r="EM1" s="1009" t="s">
        <v>970</v>
      </c>
      <c r="EN1" s="1009" t="s">
        <v>971</v>
      </c>
      <c r="EO1" s="1009" t="s">
        <v>972</v>
      </c>
      <c r="EP1" s="1009" t="s">
        <v>973</v>
      </c>
      <c r="EQ1" s="1009" t="s">
        <v>974</v>
      </c>
      <c r="ER1" s="1009" t="s">
        <v>975</v>
      </c>
      <c r="ES1" s="1009" t="s">
        <v>976</v>
      </c>
      <c r="ET1" s="1009" t="s">
        <v>977</v>
      </c>
      <c r="EU1" s="1009" t="s">
        <v>978</v>
      </c>
      <c r="EV1" s="1009" t="s">
        <v>979</v>
      </c>
      <c r="EW1" s="1009" t="s">
        <v>980</v>
      </c>
      <c r="EX1" s="1009" t="s">
        <v>981</v>
      </c>
      <c r="EY1" s="1009" t="s">
        <v>982</v>
      </c>
      <c r="EZ1" s="1009" t="s">
        <v>983</v>
      </c>
      <c r="FA1" s="1009" t="s">
        <v>984</v>
      </c>
      <c r="FB1" s="1009" t="s">
        <v>985</v>
      </c>
      <c r="FC1" s="1009" t="s">
        <v>986</v>
      </c>
      <c r="FD1" s="1009" t="s">
        <v>987</v>
      </c>
      <c r="FE1" s="1009" t="s">
        <v>988</v>
      </c>
      <c r="FF1" s="1009" t="s">
        <v>989</v>
      </c>
      <c r="FG1" s="1009" t="s">
        <v>990</v>
      </c>
      <c r="FH1" s="1009" t="s">
        <v>991</v>
      </c>
      <c r="FI1" s="1009" t="s">
        <v>992</v>
      </c>
      <c r="FJ1" s="1009" t="s">
        <v>993</v>
      </c>
      <c r="FK1" s="1009" t="s">
        <v>994</v>
      </c>
      <c r="FL1" s="1009" t="s">
        <v>995</v>
      </c>
      <c r="FM1" s="1009" t="s">
        <v>996</v>
      </c>
      <c r="FN1" s="1009" t="s">
        <v>997</v>
      </c>
      <c r="FO1" s="1009" t="s">
        <v>998</v>
      </c>
      <c r="FP1" s="1009" t="s">
        <v>999</v>
      </c>
      <c r="FQ1" s="1009" t="s">
        <v>1000</v>
      </c>
      <c r="FR1" s="1009" t="s">
        <v>1001</v>
      </c>
      <c r="FS1" s="1009" t="s">
        <v>1002</v>
      </c>
      <c r="FT1" s="1009" t="s">
        <v>1003</v>
      </c>
      <c r="FU1" s="1009" t="s">
        <v>1004</v>
      </c>
      <c r="FV1" s="1009" t="s">
        <v>1005</v>
      </c>
      <c r="FW1" s="1009" t="s">
        <v>1006</v>
      </c>
      <c r="FX1" s="1009" t="s">
        <v>1007</v>
      </c>
      <c r="FY1" s="1009" t="s">
        <v>1008</v>
      </c>
      <c r="FZ1" s="1009" t="s">
        <v>1009</v>
      </c>
      <c r="GA1" s="1009" t="s">
        <v>1010</v>
      </c>
      <c r="GB1" s="1009" t="s">
        <v>1011</v>
      </c>
      <c r="GC1" s="1009" t="s">
        <v>1012</v>
      </c>
      <c r="GD1" s="1009" t="s">
        <v>1013</v>
      </c>
      <c r="GE1" s="1009" t="s">
        <v>1014</v>
      </c>
      <c r="GF1" s="1009" t="s">
        <v>1015</v>
      </c>
      <c r="GG1" s="1009" t="s">
        <v>1016</v>
      </c>
      <c r="GH1" s="1009" t="s">
        <v>1017</v>
      </c>
      <c r="GI1" s="1009" t="s">
        <v>1018</v>
      </c>
      <c r="GJ1" s="1009" t="s">
        <v>1019</v>
      </c>
      <c r="GK1" s="1009" t="s">
        <v>1020</v>
      </c>
      <c r="GL1" s="1009" t="s">
        <v>1021</v>
      </c>
      <c r="GM1" s="1009" t="s">
        <v>1022</v>
      </c>
      <c r="GN1" s="1009" t="s">
        <v>1023</v>
      </c>
      <c r="GO1" s="1009" t="s">
        <v>1024</v>
      </c>
      <c r="GP1" s="1009" t="s">
        <v>1025</v>
      </c>
      <c r="GQ1" s="1009" t="s">
        <v>1026</v>
      </c>
      <c r="GR1" s="1009" t="s">
        <v>1027</v>
      </c>
      <c r="GS1" s="1009" t="s">
        <v>1028</v>
      </c>
      <c r="GT1" s="1009" t="s">
        <v>1029</v>
      </c>
      <c r="GU1" s="1009" t="s">
        <v>1030</v>
      </c>
      <c r="GV1" s="1009" t="s">
        <v>1031</v>
      </c>
      <c r="GW1" s="1009" t="s">
        <v>1032</v>
      </c>
      <c r="GX1" s="1009" t="s">
        <v>1033</v>
      </c>
      <c r="GY1" s="1009" t="s">
        <v>1034</v>
      </c>
      <c r="GZ1" s="1009" t="s">
        <v>1035</v>
      </c>
      <c r="HA1" s="1009" t="s">
        <v>1036</v>
      </c>
      <c r="HB1" s="1009" t="s">
        <v>1037</v>
      </c>
      <c r="HC1" s="1009" t="s">
        <v>1038</v>
      </c>
      <c r="HD1" s="1009" t="s">
        <v>1039</v>
      </c>
      <c r="HE1" s="1009" t="s">
        <v>1040</v>
      </c>
      <c r="HF1" s="1009" t="s">
        <v>1041</v>
      </c>
      <c r="HG1" s="1009" t="s">
        <v>1042</v>
      </c>
      <c r="HH1" s="1009" t="s">
        <v>1043</v>
      </c>
      <c r="HI1" s="1009" t="s">
        <v>1044</v>
      </c>
      <c r="HJ1" s="1009" t="s">
        <v>1045</v>
      </c>
      <c r="HK1" s="1009" t="s">
        <v>1046</v>
      </c>
      <c r="HL1" s="1009" t="s">
        <v>1047</v>
      </c>
      <c r="HM1" s="1009" t="s">
        <v>1048</v>
      </c>
      <c r="HN1" s="1009" t="s">
        <v>1049</v>
      </c>
      <c r="HO1" s="1009" t="s">
        <v>1050</v>
      </c>
      <c r="HP1" s="1009" t="s">
        <v>1051</v>
      </c>
      <c r="HQ1" s="1009" t="s">
        <v>1052</v>
      </c>
      <c r="HR1" s="1009" t="s">
        <v>1053</v>
      </c>
      <c r="HS1" s="1009" t="s">
        <v>1054</v>
      </c>
      <c r="HT1" s="1009" t="s">
        <v>1055</v>
      </c>
      <c r="HU1" s="1009" t="s">
        <v>1056</v>
      </c>
      <c r="HV1" s="1009" t="s">
        <v>1057</v>
      </c>
      <c r="HW1" s="1009" t="s">
        <v>1058</v>
      </c>
      <c r="HX1" s="1009" t="s">
        <v>1059</v>
      </c>
      <c r="HY1" s="1009" t="s">
        <v>1060</v>
      </c>
      <c r="HZ1" s="1009" t="s">
        <v>1061</v>
      </c>
      <c r="IA1" s="1009" t="s">
        <v>1062</v>
      </c>
      <c r="IB1" s="1009" t="s">
        <v>1063</v>
      </c>
      <c r="IC1" s="1009" t="s">
        <v>1064</v>
      </c>
      <c r="ID1" s="1009" t="s">
        <v>1065</v>
      </c>
      <c r="IE1" s="1009" t="s">
        <v>1066</v>
      </c>
      <c r="IF1" s="1009" t="s">
        <v>1067</v>
      </c>
      <c r="IG1" s="1009" t="s">
        <v>1068</v>
      </c>
      <c r="IH1" s="1009" t="s">
        <v>1069</v>
      </c>
      <c r="II1" s="1009" t="s">
        <v>1070</v>
      </c>
      <c r="IJ1" s="1009" t="s">
        <v>1071</v>
      </c>
      <c r="IK1" s="1009" t="s">
        <v>1072</v>
      </c>
      <c r="IL1" s="1009" t="s">
        <v>1073</v>
      </c>
      <c r="IM1" s="1009" t="s">
        <v>1074</v>
      </c>
      <c r="IN1" s="1009" t="s">
        <v>1075</v>
      </c>
      <c r="IO1" s="1009" t="s">
        <v>1076</v>
      </c>
      <c r="IP1" s="1009" t="s">
        <v>1077</v>
      </c>
      <c r="IQ1" s="1009" t="s">
        <v>1078</v>
      </c>
      <c r="IR1" s="1009" t="s">
        <v>1079</v>
      </c>
      <c r="IS1" s="1009" t="s">
        <v>1080</v>
      </c>
      <c r="IT1" s="1009" t="s">
        <v>1081</v>
      </c>
      <c r="IU1" s="1009" t="s">
        <v>1082</v>
      </c>
      <c r="IV1" s="1009"/>
      <c r="IW1" s="1009" t="s">
        <v>1083</v>
      </c>
      <c r="IX1" s="1009" t="s">
        <v>1084</v>
      </c>
      <c r="IY1" s="1009" t="s">
        <v>1085</v>
      </c>
      <c r="IZ1" s="1009" t="s">
        <v>1086</v>
      </c>
      <c r="JA1" s="1009" t="s">
        <v>1087</v>
      </c>
      <c r="JB1" s="1009" t="s">
        <v>1088</v>
      </c>
      <c r="JC1" s="1009" t="s">
        <v>1089</v>
      </c>
      <c r="JD1" s="1009" t="s">
        <v>1090</v>
      </c>
      <c r="JE1" s="1009" t="s">
        <v>1091</v>
      </c>
      <c r="JF1" s="1009" t="s">
        <v>1092</v>
      </c>
      <c r="JG1" s="1009" t="s">
        <v>1093</v>
      </c>
      <c r="JH1" s="1009" t="s">
        <v>1094</v>
      </c>
      <c r="JI1" s="1009" t="s">
        <v>1095</v>
      </c>
      <c r="JJ1" s="1009" t="s">
        <v>1096</v>
      </c>
      <c r="JK1" s="1009" t="s">
        <v>1097</v>
      </c>
      <c r="JL1" s="1009" t="s">
        <v>1098</v>
      </c>
      <c r="JM1" s="1009" t="s">
        <v>1099</v>
      </c>
      <c r="JN1" s="1009" t="s">
        <v>1100</v>
      </c>
      <c r="JO1" s="1009" t="s">
        <v>1101</v>
      </c>
      <c r="JP1" s="1009" t="s">
        <v>1102</v>
      </c>
      <c r="JQ1" s="1009" t="s">
        <v>1103</v>
      </c>
      <c r="JR1" s="1009" t="s">
        <v>1104</v>
      </c>
      <c r="JS1" s="1009" t="s">
        <v>1105</v>
      </c>
      <c r="JT1" s="1009" t="s">
        <v>1106</v>
      </c>
      <c r="JU1" s="1009" t="s">
        <v>1107</v>
      </c>
      <c r="JV1" s="1009" t="s">
        <v>1108</v>
      </c>
      <c r="JW1" s="1009" t="s">
        <v>1109</v>
      </c>
      <c r="JX1" s="1009" t="s">
        <v>1110</v>
      </c>
      <c r="JY1" s="1009" t="s">
        <v>1111</v>
      </c>
      <c r="JZ1" s="1009" t="s">
        <v>1112</v>
      </c>
      <c r="KA1" s="1009" t="s">
        <v>1113</v>
      </c>
      <c r="KB1" s="1009" t="s">
        <v>1114</v>
      </c>
      <c r="KC1" s="1009" t="s">
        <v>1115</v>
      </c>
      <c r="KD1" s="1009" t="s">
        <v>1116</v>
      </c>
      <c r="KE1" s="1009" t="s">
        <v>1117</v>
      </c>
      <c r="KF1" s="1009" t="s">
        <v>1118</v>
      </c>
      <c r="KG1" s="1009" t="s">
        <v>1119</v>
      </c>
      <c r="KH1" s="1009" t="s">
        <v>1120</v>
      </c>
      <c r="KI1" s="1009" t="s">
        <v>1121</v>
      </c>
      <c r="KJ1" s="1009" t="s">
        <v>1122</v>
      </c>
      <c r="KK1" s="1009" t="s">
        <v>1123</v>
      </c>
      <c r="KL1" s="1009" t="s">
        <v>1124</v>
      </c>
      <c r="KM1" s="1009" t="s">
        <v>1125</v>
      </c>
      <c r="KN1" s="1009" t="s">
        <v>1126</v>
      </c>
      <c r="KO1" s="1009" t="s">
        <v>1127</v>
      </c>
      <c r="KP1" s="1009" t="s">
        <v>1128</v>
      </c>
      <c r="KQ1" s="1009" t="s">
        <v>1129</v>
      </c>
      <c r="KR1" s="1009" t="s">
        <v>1130</v>
      </c>
      <c r="KS1" s="1009" t="s">
        <v>1131</v>
      </c>
      <c r="KT1" s="1009" t="s">
        <v>1132</v>
      </c>
      <c r="KU1" s="1009" t="s">
        <v>1133</v>
      </c>
      <c r="KV1" s="1009" t="s">
        <v>1134</v>
      </c>
      <c r="KW1" s="1009" t="s">
        <v>1135</v>
      </c>
      <c r="KX1" s="1009" t="s">
        <v>1136</v>
      </c>
      <c r="KY1" s="1009" t="s">
        <v>1137</v>
      </c>
      <c r="KZ1" s="1009" t="s">
        <v>1138</v>
      </c>
      <c r="LA1" s="1009" t="s">
        <v>1139</v>
      </c>
      <c r="LB1" s="1009" t="s">
        <v>1140</v>
      </c>
      <c r="LC1" s="1009" t="s">
        <v>1141</v>
      </c>
      <c r="LD1" s="1009" t="s">
        <v>1142</v>
      </c>
      <c r="LE1" s="1009" t="s">
        <v>1143</v>
      </c>
      <c r="LF1" s="1009" t="s">
        <v>1144</v>
      </c>
      <c r="LG1" s="1009" t="s">
        <v>1145</v>
      </c>
      <c r="LH1" s="1009" t="s">
        <v>1146</v>
      </c>
      <c r="LI1" s="1009" t="s">
        <v>1147</v>
      </c>
      <c r="LJ1" s="1009" t="s">
        <v>1148</v>
      </c>
      <c r="LK1" s="1009" t="s">
        <v>1149</v>
      </c>
      <c r="LL1" s="1009" t="s">
        <v>1150</v>
      </c>
      <c r="LM1" s="1009" t="s">
        <v>1151</v>
      </c>
      <c r="LN1" s="1009" t="s">
        <v>1152</v>
      </c>
      <c r="LO1" s="1009" t="s">
        <v>1153</v>
      </c>
      <c r="LP1" s="1009" t="s">
        <v>1154</v>
      </c>
      <c r="LQ1" s="1009" t="s">
        <v>1155</v>
      </c>
      <c r="LR1" s="1009" t="s">
        <v>1156</v>
      </c>
      <c r="LS1" s="1009" t="s">
        <v>1157</v>
      </c>
      <c r="LT1" s="1009" t="s">
        <v>1158</v>
      </c>
      <c r="LU1" s="1009" t="s">
        <v>1159</v>
      </c>
      <c r="LV1" s="1009" t="s">
        <v>1160</v>
      </c>
      <c r="LW1" s="1009" t="s">
        <v>1161</v>
      </c>
      <c r="LX1" s="1009" t="s">
        <v>1162</v>
      </c>
      <c r="LY1" s="1009" t="s">
        <v>1163</v>
      </c>
      <c r="LZ1" s="1009" t="s">
        <v>1164</v>
      </c>
      <c r="MA1" s="1009" t="s">
        <v>1165</v>
      </c>
      <c r="MB1" s="1009" t="s">
        <v>1166</v>
      </c>
      <c r="MC1" s="1009" t="s">
        <v>1167</v>
      </c>
      <c r="MD1" s="1009" t="s">
        <v>1168</v>
      </c>
      <c r="ME1" s="1009" t="s">
        <v>1169</v>
      </c>
      <c r="MF1" s="1009" t="s">
        <v>1170</v>
      </c>
      <c r="MG1" s="1009" t="s">
        <v>1171</v>
      </c>
      <c r="MH1" s="1009" t="s">
        <v>1172</v>
      </c>
      <c r="MI1" s="1009" t="s">
        <v>1173</v>
      </c>
      <c r="MJ1" s="1009" t="s">
        <v>1174</v>
      </c>
      <c r="MK1" s="1009" t="s">
        <v>1175</v>
      </c>
      <c r="ML1" s="1009" t="s">
        <v>1176</v>
      </c>
      <c r="MM1" s="1009" t="s">
        <v>1177</v>
      </c>
      <c r="MN1" s="1009" t="s">
        <v>1178</v>
      </c>
      <c r="MO1" s="1009" t="s">
        <v>1179</v>
      </c>
      <c r="MP1" s="1009" t="s">
        <v>1180</v>
      </c>
      <c r="MQ1" s="1009" t="s">
        <v>1181</v>
      </c>
      <c r="MR1" s="1009" t="s">
        <v>1182</v>
      </c>
      <c r="MS1" s="1009" t="s">
        <v>1183</v>
      </c>
      <c r="MT1" s="1009" t="s">
        <v>1184</v>
      </c>
      <c r="MU1" s="1009" t="s">
        <v>1185</v>
      </c>
      <c r="MV1" s="1009" t="s">
        <v>1186</v>
      </c>
      <c r="MW1" s="1009" t="s">
        <v>1187</v>
      </c>
      <c r="MX1" s="1009" t="s">
        <v>1188</v>
      </c>
      <c r="MY1" s="1009" t="s">
        <v>1189</v>
      </c>
      <c r="MZ1" s="1009" t="s">
        <v>1190</v>
      </c>
      <c r="NA1" s="1009" t="s">
        <v>1191</v>
      </c>
      <c r="NB1" s="1009" t="s">
        <v>1192</v>
      </c>
      <c r="NC1" s="1009" t="s">
        <v>1193</v>
      </c>
      <c r="ND1" s="1009" t="s">
        <v>1194</v>
      </c>
      <c r="NE1" s="1009" t="s">
        <v>1195</v>
      </c>
      <c r="NF1" s="1009" t="s">
        <v>1196</v>
      </c>
      <c r="NG1" s="1009" t="s">
        <v>1197</v>
      </c>
      <c r="NH1" s="1009" t="s">
        <v>1198</v>
      </c>
      <c r="NI1" s="1009" t="s">
        <v>1199</v>
      </c>
      <c r="NJ1" s="1009" t="s">
        <v>1200</v>
      </c>
      <c r="NK1" s="1009" t="s">
        <v>1201</v>
      </c>
      <c r="NL1" s="1009" t="s">
        <v>1202</v>
      </c>
      <c r="NM1" s="1009" t="s">
        <v>1203</v>
      </c>
      <c r="NN1" s="1009" t="s">
        <v>1204</v>
      </c>
      <c r="NO1" s="1009" t="s">
        <v>1205</v>
      </c>
      <c r="NP1" s="1009" t="s">
        <v>1206</v>
      </c>
      <c r="NQ1" s="1009" t="s">
        <v>1207</v>
      </c>
      <c r="NR1" s="1009" t="s">
        <v>1208</v>
      </c>
      <c r="NS1" s="1009" t="s">
        <v>1209</v>
      </c>
      <c r="NT1" s="1009" t="s">
        <v>1210</v>
      </c>
      <c r="NU1" s="1009" t="s">
        <v>1211</v>
      </c>
      <c r="NV1" s="1009" t="s">
        <v>1212</v>
      </c>
      <c r="NW1" s="1009" t="s">
        <v>1213</v>
      </c>
      <c r="NX1" s="1009" t="s">
        <v>1214</v>
      </c>
      <c r="NY1" s="1009" t="s">
        <v>1215</v>
      </c>
      <c r="NZ1" s="1009" t="s">
        <v>1216</v>
      </c>
      <c r="OA1" s="1009" t="s">
        <v>1217</v>
      </c>
      <c r="OB1" s="1009" t="s">
        <v>1218</v>
      </c>
      <c r="OC1" s="1009" t="s">
        <v>1219</v>
      </c>
      <c r="OD1" s="1009" t="s">
        <v>1220</v>
      </c>
      <c r="OE1" s="1009" t="s">
        <v>1221</v>
      </c>
      <c r="OF1" s="1009" t="s">
        <v>1222</v>
      </c>
      <c r="OG1" s="1009" t="s">
        <v>1223</v>
      </c>
      <c r="OH1" s="1009" t="s">
        <v>1224</v>
      </c>
      <c r="OI1" s="1009" t="s">
        <v>1225</v>
      </c>
      <c r="OJ1" s="1009" t="s">
        <v>1226</v>
      </c>
      <c r="OK1" s="1009" t="s">
        <v>1227</v>
      </c>
      <c r="OL1" s="1009" t="s">
        <v>1228</v>
      </c>
      <c r="OM1" s="1009" t="s">
        <v>1229</v>
      </c>
      <c r="ON1" s="1009" t="s">
        <v>1230</v>
      </c>
      <c r="OO1" s="1009" t="s">
        <v>1231</v>
      </c>
      <c r="OP1" s="1009" t="s">
        <v>1232</v>
      </c>
      <c r="OQ1" s="1009" t="s">
        <v>1233</v>
      </c>
      <c r="OR1" s="1009" t="s">
        <v>1234</v>
      </c>
      <c r="OS1" s="1009" t="s">
        <v>1235</v>
      </c>
      <c r="OT1" s="1009" t="s">
        <v>1236</v>
      </c>
      <c r="OU1" s="1009" t="s">
        <v>1237</v>
      </c>
      <c r="OV1" s="1009" t="s">
        <v>1238</v>
      </c>
      <c r="OW1" s="1009" t="s">
        <v>1239</v>
      </c>
      <c r="OX1" s="1009" t="s">
        <v>1240</v>
      </c>
      <c r="OY1" s="1009" t="s">
        <v>1241</v>
      </c>
      <c r="OZ1" s="1009" t="s">
        <v>1242</v>
      </c>
      <c r="PA1" s="1009" t="s">
        <v>1243</v>
      </c>
      <c r="PB1" s="1009" t="s">
        <v>1244</v>
      </c>
      <c r="PC1" s="1009" t="s">
        <v>1245</v>
      </c>
      <c r="PD1" s="1009" t="s">
        <v>1246</v>
      </c>
      <c r="PE1" s="1009" t="s">
        <v>1247</v>
      </c>
      <c r="PF1" s="1009" t="s">
        <v>1248</v>
      </c>
      <c r="PG1" s="1009" t="s">
        <v>1249</v>
      </c>
      <c r="PH1" s="1009" t="s">
        <v>1250</v>
      </c>
      <c r="PI1" s="1009" t="s">
        <v>1251</v>
      </c>
      <c r="PJ1" s="1009" t="s">
        <v>1252</v>
      </c>
      <c r="PK1" s="1009" t="s">
        <v>1253</v>
      </c>
      <c r="PL1" s="1009" t="s">
        <v>1254</v>
      </c>
      <c r="PM1" s="1009" t="s">
        <v>1255</v>
      </c>
      <c r="PN1" s="1009" t="s">
        <v>1256</v>
      </c>
      <c r="PO1" s="1009" t="s">
        <v>1257</v>
      </c>
      <c r="PP1" s="1009" t="s">
        <v>1258</v>
      </c>
      <c r="PQ1" s="1009" t="s">
        <v>1259</v>
      </c>
      <c r="PR1" s="1009" t="s">
        <v>1260</v>
      </c>
      <c r="PS1" s="1009" t="s">
        <v>1261</v>
      </c>
      <c r="PT1" s="1009" t="s">
        <v>1262</v>
      </c>
      <c r="PU1" s="1009" t="s">
        <v>1263</v>
      </c>
      <c r="PV1" s="1009" t="s">
        <v>1264</v>
      </c>
      <c r="PW1" s="1009" t="s">
        <v>1265</v>
      </c>
      <c r="PX1" s="1009" t="s">
        <v>1266</v>
      </c>
      <c r="PY1" s="1009" t="s">
        <v>1267</v>
      </c>
      <c r="PZ1" s="1009" t="s">
        <v>1268</v>
      </c>
      <c r="QA1" s="1009" t="s">
        <v>1269</v>
      </c>
      <c r="QB1" s="1009" t="s">
        <v>1270</v>
      </c>
      <c r="QC1" s="1009" t="s">
        <v>1271</v>
      </c>
      <c r="QD1" s="1009" t="s">
        <v>1272</v>
      </c>
      <c r="QE1" s="1009" t="s">
        <v>1273</v>
      </c>
      <c r="QF1" s="1009" t="s">
        <v>1274</v>
      </c>
      <c r="QG1" s="1009" t="s">
        <v>1275</v>
      </c>
      <c r="QH1" s="1009" t="s">
        <v>1276</v>
      </c>
      <c r="QI1" s="1009" t="s">
        <v>1277</v>
      </c>
      <c r="QJ1" s="1009" t="s">
        <v>1278</v>
      </c>
      <c r="QK1" s="1009" t="s">
        <v>1279</v>
      </c>
      <c r="QL1" s="1009" t="s">
        <v>1280</v>
      </c>
      <c r="QM1" s="1009" t="s">
        <v>1281</v>
      </c>
      <c r="QN1" s="1009" t="s">
        <v>1282</v>
      </c>
      <c r="QO1" s="1009" t="s">
        <v>1283</v>
      </c>
      <c r="QP1" s="1009" t="s">
        <v>1284</v>
      </c>
      <c r="QQ1" s="1009" t="s">
        <v>1285</v>
      </c>
      <c r="QR1" s="1009" t="s">
        <v>1286</v>
      </c>
      <c r="QS1" s="1009" t="s">
        <v>1287</v>
      </c>
      <c r="QT1" s="1009" t="s">
        <v>1288</v>
      </c>
      <c r="QU1" s="1009" t="s">
        <v>1289</v>
      </c>
      <c r="QV1" s="1009" t="s">
        <v>1290</v>
      </c>
      <c r="QW1" s="1009" t="s">
        <v>1291</v>
      </c>
      <c r="QX1" s="1009" t="s">
        <v>1292</v>
      </c>
      <c r="QY1" s="1009" t="s">
        <v>1293</v>
      </c>
      <c r="QZ1" s="1009" t="s">
        <v>1294</v>
      </c>
      <c r="RA1" s="1009" t="s">
        <v>1295</v>
      </c>
      <c r="RB1" s="1009" t="s">
        <v>1296</v>
      </c>
      <c r="RC1" s="1009" t="s">
        <v>1297</v>
      </c>
      <c r="RD1" s="1009" t="s">
        <v>1298</v>
      </c>
      <c r="RE1" s="1009" t="s">
        <v>1299</v>
      </c>
      <c r="RF1" s="1009" t="s">
        <v>1300</v>
      </c>
      <c r="RG1" s="1009" t="s">
        <v>1301</v>
      </c>
      <c r="RH1" s="1009" t="s">
        <v>1302</v>
      </c>
      <c r="RI1" s="1009" t="s">
        <v>1303</v>
      </c>
      <c r="RJ1" s="1009" t="s">
        <v>1304</v>
      </c>
      <c r="RK1" s="1009" t="s">
        <v>1305</v>
      </c>
      <c r="RL1" s="1009" t="s">
        <v>1306</v>
      </c>
      <c r="RM1" s="1009" t="s">
        <v>1307</v>
      </c>
      <c r="RN1" s="1009" t="s">
        <v>1308</v>
      </c>
      <c r="RO1" s="1009" t="s">
        <v>1309</v>
      </c>
      <c r="RP1" s="1009" t="s">
        <v>1310</v>
      </c>
      <c r="RQ1" s="1009" t="s">
        <v>1311</v>
      </c>
      <c r="RR1" s="1009" t="s">
        <v>1312</v>
      </c>
      <c r="RS1" s="1009" t="s">
        <v>1313</v>
      </c>
      <c r="RT1" s="1009" t="s">
        <v>1314</v>
      </c>
      <c r="RU1" s="1009" t="s">
        <v>1315</v>
      </c>
      <c r="RV1" s="1009" t="s">
        <v>1316</v>
      </c>
      <c r="RW1" s="1009" t="s">
        <v>1317</v>
      </c>
      <c r="RX1" s="1009" t="s">
        <v>1318</v>
      </c>
      <c r="RY1" s="1009" t="s">
        <v>1319</v>
      </c>
      <c r="RZ1" s="1009" t="s">
        <v>1320</v>
      </c>
      <c r="SA1" s="1009" t="s">
        <v>1321</v>
      </c>
      <c r="SB1" s="1009" t="s">
        <v>1322</v>
      </c>
      <c r="SC1" s="1009" t="s">
        <v>1323</v>
      </c>
      <c r="SD1" s="1009" t="s">
        <v>1324</v>
      </c>
      <c r="SE1" s="1009" t="s">
        <v>1325</v>
      </c>
      <c r="SF1" s="1009" t="s">
        <v>1326</v>
      </c>
      <c r="SG1" s="1009" t="s">
        <v>1327</v>
      </c>
      <c r="SH1" s="1000" t="s">
        <v>1328</v>
      </c>
      <c r="SI1" s="1020" t="s">
        <v>1329</v>
      </c>
    </row>
    <row r="2" spans="1:503" ht="9.9499999999999993" hidden="1" customHeight="1" outlineLevel="1">
      <c r="I2" s="1021"/>
      <c r="J2" s="1011"/>
      <c r="K2" s="1011"/>
      <c r="L2" s="1011"/>
      <c r="M2" s="1011"/>
      <c r="N2" s="1011"/>
      <c r="O2" s="1011"/>
      <c r="P2" s="1011"/>
      <c r="Q2" s="1011"/>
      <c r="R2" s="1011"/>
      <c r="S2" s="1011"/>
      <c r="T2" s="1011"/>
      <c r="U2" s="1011"/>
      <c r="V2" s="1011"/>
      <c r="W2" s="1011"/>
      <c r="X2" s="1011"/>
      <c r="Y2" s="1011"/>
      <c r="Z2" s="1011"/>
      <c r="AA2" s="1011"/>
      <c r="AB2" s="1011"/>
      <c r="AC2" s="1011"/>
      <c r="AD2" s="1011"/>
      <c r="AE2" s="1011"/>
      <c r="AF2" s="1011"/>
      <c r="AG2" s="1011"/>
      <c r="AH2" s="1011"/>
      <c r="AI2" s="1011"/>
      <c r="AJ2" s="1011"/>
      <c r="AK2" s="1011"/>
      <c r="AL2" s="1011"/>
      <c r="AM2" s="1011"/>
      <c r="AN2" s="1011"/>
      <c r="AO2" s="1011"/>
      <c r="AP2" s="1011"/>
      <c r="AQ2" s="1011"/>
      <c r="AR2" s="1011"/>
      <c r="AS2" s="1011"/>
      <c r="AT2" s="1011"/>
      <c r="AU2" s="1011"/>
      <c r="AV2" s="1011"/>
      <c r="AW2" s="1011"/>
      <c r="AX2" s="1011"/>
      <c r="AY2" s="1011"/>
      <c r="AZ2" s="1011"/>
      <c r="BA2" s="1011"/>
      <c r="BB2" s="1011"/>
      <c r="BC2" s="1011"/>
      <c r="BD2" s="1011"/>
      <c r="BE2" s="1011"/>
      <c r="BF2" s="1011"/>
      <c r="BG2" s="1011"/>
      <c r="BH2" s="1011"/>
      <c r="BI2" s="1011"/>
      <c r="BJ2" s="1011"/>
      <c r="BK2" s="1011"/>
      <c r="BL2" s="1011"/>
      <c r="BM2" s="1011"/>
      <c r="BN2" s="1011"/>
      <c r="BO2" s="1011"/>
      <c r="BP2" s="1011"/>
      <c r="BQ2" s="1011"/>
      <c r="BR2" s="1011"/>
      <c r="BS2" s="1011"/>
      <c r="BT2" s="1011"/>
      <c r="BU2" s="1011"/>
      <c r="BV2" s="1011"/>
      <c r="BW2" s="1011"/>
      <c r="BX2" s="1011"/>
      <c r="BY2" s="1011"/>
      <c r="BZ2" s="1011"/>
      <c r="CA2" s="1011"/>
      <c r="CB2" s="1011"/>
      <c r="CC2" s="1011"/>
      <c r="CD2" s="1011"/>
      <c r="CE2" s="1011"/>
      <c r="CF2" s="1011"/>
      <c r="CG2" s="1011"/>
      <c r="CH2" s="1011"/>
      <c r="CI2" s="1011"/>
      <c r="CJ2" s="1011"/>
      <c r="CK2" s="1011"/>
      <c r="CL2" s="1011"/>
      <c r="CM2" s="1011"/>
      <c r="CN2" s="1011"/>
      <c r="CO2" s="1011"/>
      <c r="CP2" s="1011"/>
      <c r="CQ2" s="1011"/>
      <c r="CR2" s="1011"/>
      <c r="CS2" s="1011"/>
      <c r="CT2" s="1011"/>
      <c r="CU2" s="1011"/>
      <c r="CV2" s="1011"/>
      <c r="CW2" s="1011"/>
      <c r="CX2" s="1011"/>
      <c r="CY2" s="1011"/>
      <c r="CZ2" s="1011"/>
      <c r="DA2" s="1011"/>
      <c r="DB2" s="1011"/>
      <c r="DC2" s="1011"/>
      <c r="DD2" s="1011"/>
      <c r="DE2" s="1011"/>
      <c r="DF2" s="1011"/>
      <c r="DG2" s="1011"/>
      <c r="DH2" s="1011"/>
      <c r="DI2" s="1011"/>
      <c r="DJ2" s="1011"/>
      <c r="DK2" s="1011"/>
      <c r="DL2" s="1011"/>
      <c r="DM2" s="1011"/>
      <c r="DN2" s="1011"/>
      <c r="DO2" s="1011"/>
      <c r="DP2" s="1011"/>
      <c r="DQ2" s="1011"/>
      <c r="DR2" s="1011"/>
      <c r="DS2" s="1011"/>
      <c r="DT2" s="1011"/>
      <c r="DU2" s="1011"/>
      <c r="DV2" s="1011"/>
      <c r="DW2" s="1011"/>
      <c r="DX2" s="1011"/>
      <c r="DY2" s="1011"/>
      <c r="DZ2" s="1011"/>
      <c r="EA2" s="1011"/>
      <c r="EB2" s="1011"/>
      <c r="EC2" s="1011"/>
      <c r="ED2" s="1011"/>
      <c r="EE2" s="1011"/>
      <c r="EF2" s="1011"/>
      <c r="EG2" s="1011"/>
      <c r="EH2" s="1011"/>
      <c r="EI2" s="1011"/>
      <c r="EJ2" s="1011"/>
      <c r="EK2" s="1011"/>
      <c r="EL2" s="1011"/>
      <c r="EM2" s="1011"/>
      <c r="EN2" s="1011"/>
      <c r="EO2" s="1011"/>
      <c r="EP2" s="1011"/>
      <c r="EQ2" s="1011"/>
      <c r="ER2" s="1011"/>
      <c r="ES2" s="1011"/>
      <c r="ET2" s="1011"/>
      <c r="EU2" s="1011"/>
      <c r="EV2" s="1011"/>
      <c r="EW2" s="1011"/>
      <c r="EX2" s="1011"/>
      <c r="EY2" s="1011"/>
      <c r="EZ2" s="1011"/>
      <c r="FA2" s="1011"/>
      <c r="FB2" s="1011"/>
      <c r="FC2" s="1011"/>
      <c r="FD2" s="1011"/>
      <c r="FE2" s="1011"/>
      <c r="FF2" s="1011"/>
      <c r="FG2" s="1011"/>
      <c r="FH2" s="1011"/>
      <c r="FI2" s="1011"/>
      <c r="FJ2" s="1011"/>
      <c r="FK2" s="1011"/>
      <c r="FL2" s="1011"/>
      <c r="FM2" s="1011"/>
      <c r="FN2" s="1011"/>
      <c r="FO2" s="1011"/>
      <c r="FP2" s="1011"/>
      <c r="FQ2" s="1011"/>
      <c r="FR2" s="1011"/>
      <c r="FS2" s="1011"/>
      <c r="FT2" s="1011"/>
      <c r="FU2" s="1011"/>
      <c r="FV2" s="1011"/>
      <c r="FW2" s="1011"/>
      <c r="FX2" s="1011"/>
      <c r="FY2" s="1011"/>
      <c r="FZ2" s="1011"/>
      <c r="GA2" s="1011"/>
      <c r="GB2" s="1011"/>
      <c r="GC2" s="1011"/>
      <c r="GD2" s="1011"/>
      <c r="GE2" s="1011"/>
      <c r="GF2" s="1011"/>
      <c r="GG2" s="1011"/>
      <c r="GH2" s="1011"/>
      <c r="GI2" s="1011"/>
      <c r="GJ2" s="1011"/>
      <c r="GK2" s="1011"/>
      <c r="GL2" s="1011"/>
      <c r="GM2" s="1011"/>
      <c r="GN2" s="1011"/>
      <c r="GO2" s="1011"/>
      <c r="GP2" s="1011"/>
      <c r="GQ2" s="1011"/>
      <c r="GR2" s="1011"/>
      <c r="GS2" s="1011"/>
      <c r="GT2" s="1011"/>
      <c r="GU2" s="1011"/>
      <c r="GV2" s="1011"/>
      <c r="GW2" s="1011"/>
      <c r="GX2" s="1011"/>
      <c r="GY2" s="1011"/>
      <c r="GZ2" s="1011"/>
      <c r="HA2" s="1011"/>
      <c r="HB2" s="1011"/>
      <c r="HC2" s="1011"/>
      <c r="HD2" s="1011"/>
      <c r="HE2" s="1011"/>
      <c r="HF2" s="1011"/>
      <c r="HG2" s="1011"/>
      <c r="HH2" s="1011"/>
      <c r="HI2" s="1011"/>
      <c r="HJ2" s="1011"/>
      <c r="HK2" s="1011"/>
      <c r="HL2" s="1011"/>
      <c r="HM2" s="1011"/>
      <c r="HN2" s="1011"/>
      <c r="HO2" s="1011"/>
      <c r="HP2" s="1011"/>
      <c r="HQ2" s="1011"/>
      <c r="HR2" s="1011"/>
      <c r="HS2" s="1011"/>
      <c r="HT2" s="1011"/>
      <c r="HU2" s="1011"/>
      <c r="HV2" s="1011"/>
      <c r="HW2" s="1011"/>
      <c r="HX2" s="1011"/>
      <c r="HY2" s="1011"/>
      <c r="HZ2" s="1011"/>
      <c r="IA2" s="1011"/>
      <c r="IB2" s="1011"/>
      <c r="IC2" s="1011"/>
      <c r="ID2" s="1011"/>
      <c r="IE2" s="1011"/>
      <c r="IF2" s="1011"/>
      <c r="IG2" s="1011"/>
      <c r="IH2" s="1011"/>
      <c r="II2" s="1011"/>
      <c r="IJ2" s="1011"/>
      <c r="IK2" s="1011"/>
      <c r="IL2" s="1011"/>
      <c r="IM2" s="1011"/>
      <c r="IN2" s="1011"/>
      <c r="IO2" s="1011"/>
      <c r="IP2" s="1011"/>
      <c r="IQ2" s="1011"/>
      <c r="IR2" s="1011"/>
      <c r="IS2" s="1011"/>
      <c r="IT2" s="1011"/>
      <c r="IU2" s="1011"/>
      <c r="IV2" s="1011"/>
      <c r="IW2" s="1011"/>
      <c r="IX2" s="1011"/>
      <c r="IY2" s="1011"/>
      <c r="IZ2" s="1011"/>
      <c r="JA2" s="1011"/>
      <c r="JB2" s="1011"/>
      <c r="JC2" s="1011"/>
      <c r="JD2" s="1011"/>
      <c r="JE2" s="1011"/>
      <c r="JF2" s="1011"/>
      <c r="JG2" s="1011"/>
      <c r="JH2" s="1011"/>
      <c r="JI2" s="1011"/>
      <c r="JJ2" s="1011"/>
      <c r="JK2" s="1011"/>
      <c r="JL2" s="1011"/>
      <c r="JM2" s="1011"/>
      <c r="JN2" s="1011"/>
      <c r="JO2" s="1011"/>
      <c r="JP2" s="1011"/>
      <c r="JQ2" s="1011"/>
      <c r="JR2" s="1011"/>
      <c r="JS2" s="1011"/>
      <c r="JT2" s="1011"/>
      <c r="JU2" s="1011"/>
      <c r="JV2" s="1011"/>
      <c r="JW2" s="1011"/>
      <c r="JX2" s="1011"/>
      <c r="JY2" s="1011"/>
      <c r="JZ2" s="1011"/>
      <c r="KA2" s="1011"/>
      <c r="KB2" s="1011"/>
      <c r="KC2" s="1011"/>
      <c r="KD2" s="1011"/>
      <c r="KE2" s="1011"/>
      <c r="KF2" s="1011"/>
      <c r="KG2" s="1011"/>
      <c r="KH2" s="1011"/>
      <c r="KI2" s="1011"/>
      <c r="KJ2" s="1011"/>
      <c r="KK2" s="1011"/>
      <c r="KL2" s="1011"/>
      <c r="KM2" s="1011"/>
      <c r="KN2" s="1011"/>
      <c r="KO2" s="1011"/>
      <c r="KP2" s="1011"/>
      <c r="KQ2" s="1011"/>
      <c r="KR2" s="1011"/>
      <c r="KS2" s="1011"/>
      <c r="KT2" s="1011"/>
      <c r="KU2" s="1011"/>
      <c r="KV2" s="1011"/>
      <c r="KW2" s="1011"/>
      <c r="KX2" s="1011"/>
      <c r="KY2" s="1011"/>
      <c r="KZ2" s="1011"/>
      <c r="LA2" s="1011"/>
      <c r="LB2" s="1011"/>
      <c r="LC2" s="1011"/>
      <c r="LD2" s="1011"/>
      <c r="LE2" s="1011"/>
      <c r="LF2" s="1011"/>
      <c r="LG2" s="1011"/>
      <c r="LH2" s="1011"/>
      <c r="LI2" s="1011"/>
      <c r="LJ2" s="1011"/>
      <c r="LK2" s="1011"/>
      <c r="LL2" s="1011"/>
      <c r="LM2" s="1011"/>
      <c r="LN2" s="1011"/>
      <c r="LO2" s="1011"/>
      <c r="LP2" s="1011"/>
      <c r="LQ2" s="1011"/>
      <c r="LR2" s="1011"/>
      <c r="LS2" s="1011"/>
      <c r="LT2" s="1011"/>
      <c r="LU2" s="1011"/>
      <c r="LV2" s="1011"/>
      <c r="LW2" s="1011"/>
      <c r="LX2" s="1011"/>
      <c r="LY2" s="1011"/>
      <c r="LZ2" s="1011"/>
      <c r="MA2" s="1011"/>
      <c r="MB2" s="1011"/>
      <c r="MC2" s="1011"/>
      <c r="MD2" s="1011"/>
      <c r="ME2" s="1011"/>
      <c r="MF2" s="1011"/>
      <c r="MG2" s="1011"/>
      <c r="MH2" s="1011"/>
      <c r="MI2" s="1011"/>
      <c r="MJ2" s="1011"/>
      <c r="MK2" s="1011"/>
      <c r="ML2" s="1011"/>
      <c r="MM2" s="1011"/>
      <c r="MN2" s="1011"/>
      <c r="MO2" s="1011"/>
      <c r="MP2" s="1011"/>
      <c r="MQ2" s="1011"/>
      <c r="MR2" s="1011"/>
      <c r="MS2" s="1011"/>
      <c r="MT2" s="1011"/>
      <c r="MU2" s="1011"/>
      <c r="MV2" s="1011"/>
      <c r="MW2" s="1011"/>
      <c r="MX2" s="1011"/>
      <c r="MY2" s="1011"/>
      <c r="MZ2" s="1011"/>
      <c r="NA2" s="1011"/>
      <c r="NB2" s="1011"/>
      <c r="NC2" s="1011"/>
      <c r="ND2" s="1011"/>
      <c r="NE2" s="1011"/>
      <c r="NF2" s="1011"/>
      <c r="NG2" s="1011"/>
      <c r="NH2" s="1011"/>
      <c r="NI2" s="1011"/>
      <c r="NJ2" s="1011"/>
      <c r="NK2" s="1011"/>
      <c r="NL2" s="1011"/>
      <c r="NM2" s="1011"/>
      <c r="NN2" s="1011"/>
      <c r="NO2" s="1011"/>
      <c r="NP2" s="1011"/>
      <c r="NQ2" s="1011"/>
      <c r="NR2" s="1011"/>
      <c r="NS2" s="1011"/>
      <c r="NT2" s="1011"/>
      <c r="NU2" s="1011"/>
      <c r="NV2" s="1011"/>
      <c r="NW2" s="1011"/>
      <c r="NX2" s="1011"/>
      <c r="NY2" s="1011"/>
      <c r="NZ2" s="1011"/>
      <c r="OA2" s="1011"/>
      <c r="OB2" s="1011"/>
      <c r="OC2" s="1011"/>
      <c r="OD2" s="1011"/>
      <c r="OE2" s="1011"/>
      <c r="OF2" s="1011"/>
      <c r="OG2" s="1011"/>
      <c r="OH2" s="1011"/>
      <c r="OI2" s="1011"/>
      <c r="OJ2" s="1011"/>
      <c r="OK2" s="1011"/>
      <c r="OL2" s="1011"/>
      <c r="OM2" s="1011"/>
      <c r="ON2" s="1011"/>
      <c r="OO2" s="1011"/>
      <c r="OP2" s="1011"/>
      <c r="OQ2" s="1011"/>
      <c r="OR2" s="1011"/>
      <c r="OS2" s="1011"/>
      <c r="OT2" s="1011"/>
      <c r="OU2" s="1011"/>
      <c r="OV2" s="1011"/>
      <c r="OW2" s="1011"/>
      <c r="OX2" s="1011"/>
      <c r="OY2" s="1011"/>
      <c r="OZ2" s="1011"/>
      <c r="PA2" s="1011"/>
      <c r="PB2" s="1011"/>
      <c r="PC2" s="1011"/>
      <c r="PD2" s="1011"/>
      <c r="PE2" s="1011"/>
      <c r="PF2" s="1011"/>
      <c r="PG2" s="1011"/>
      <c r="PH2" s="1011"/>
      <c r="PI2" s="1011"/>
      <c r="PJ2" s="1011"/>
      <c r="PK2" s="1011"/>
      <c r="PL2" s="1011"/>
      <c r="PM2" s="1011"/>
      <c r="PN2" s="1011"/>
      <c r="PO2" s="1011"/>
      <c r="PP2" s="1011"/>
      <c r="PQ2" s="1011"/>
      <c r="PR2" s="1011"/>
      <c r="PS2" s="1011"/>
      <c r="PT2" s="1011"/>
      <c r="PU2" s="1011"/>
      <c r="PV2" s="1011"/>
      <c r="PW2" s="1011"/>
      <c r="PX2" s="1011"/>
      <c r="PY2" s="1011"/>
      <c r="PZ2" s="1011"/>
      <c r="QA2" s="1011"/>
      <c r="QB2" s="1011"/>
      <c r="QC2" s="1011"/>
      <c r="QD2" s="1011"/>
      <c r="QE2" s="1011"/>
      <c r="QF2" s="1011"/>
      <c r="QG2" s="1011"/>
      <c r="QH2" s="1011"/>
      <c r="QI2" s="1011"/>
      <c r="QJ2" s="1011"/>
      <c r="QK2" s="1011"/>
      <c r="QL2" s="1011"/>
      <c r="QM2" s="1011"/>
      <c r="QN2" s="1011"/>
      <c r="QO2" s="1011"/>
      <c r="QP2" s="1011"/>
      <c r="QQ2" s="1011"/>
      <c r="QR2" s="1011"/>
      <c r="QS2" s="1011"/>
      <c r="QT2" s="1011"/>
      <c r="QU2" s="1011"/>
      <c r="QV2" s="1011"/>
      <c r="QW2" s="1011"/>
      <c r="QX2" s="1011"/>
      <c r="QY2" s="1011"/>
      <c r="QZ2" s="1011"/>
      <c r="RA2" s="1011"/>
      <c r="RB2" s="1011"/>
      <c r="RC2" s="1011"/>
      <c r="RD2" s="1011"/>
      <c r="RE2" s="1011"/>
      <c r="RF2" s="1011"/>
      <c r="RG2" s="1011"/>
      <c r="RH2" s="1011"/>
      <c r="RI2" s="1011"/>
      <c r="RJ2" s="1011"/>
      <c r="RK2" s="1011"/>
      <c r="RL2" s="1011"/>
      <c r="RM2" s="1011"/>
      <c r="RN2" s="1011"/>
      <c r="RO2" s="1011"/>
      <c r="RP2" s="1011"/>
      <c r="RQ2" s="1011"/>
      <c r="RR2" s="1011"/>
      <c r="RS2" s="1011"/>
      <c r="RT2" s="1011"/>
      <c r="RU2" s="1011"/>
      <c r="RV2" s="1011"/>
      <c r="RW2" s="1011"/>
      <c r="RX2" s="1011"/>
      <c r="RY2" s="1011"/>
      <c r="RZ2" s="1011"/>
      <c r="SA2" s="1011"/>
      <c r="SB2" s="1011"/>
      <c r="SC2" s="1011"/>
      <c r="SD2" s="1011"/>
      <c r="SE2" s="1011"/>
      <c r="SF2" s="1011"/>
      <c r="SG2" s="1011"/>
      <c r="SH2" s="1011"/>
    </row>
    <row r="3" spans="1:503" ht="24" hidden="1" outlineLevel="1">
      <c r="I3" s="1019" t="s">
        <v>1330</v>
      </c>
      <c r="J3" s="1022" t="s">
        <v>1331</v>
      </c>
      <c r="K3" s="1022" t="s">
        <v>1331</v>
      </c>
      <c r="L3" s="1022" t="s">
        <v>1331</v>
      </c>
      <c r="M3" s="1022" t="s">
        <v>1331</v>
      </c>
      <c r="N3" s="1022" t="s">
        <v>1331</v>
      </c>
      <c r="O3" s="1022" t="s">
        <v>1331</v>
      </c>
      <c r="P3" s="1022" t="s">
        <v>1331</v>
      </c>
      <c r="Q3" s="1022" t="s">
        <v>1331</v>
      </c>
      <c r="R3" s="1022" t="s">
        <v>1331</v>
      </c>
      <c r="S3" s="1022" t="s">
        <v>1331</v>
      </c>
      <c r="T3" s="1022" t="s">
        <v>1331</v>
      </c>
      <c r="U3" s="1022" t="s">
        <v>1331</v>
      </c>
      <c r="V3" s="1022" t="s">
        <v>1331</v>
      </c>
      <c r="W3" s="1022" t="s">
        <v>1331</v>
      </c>
      <c r="X3" s="1022" t="s">
        <v>1331</v>
      </c>
      <c r="Y3" s="1022" t="s">
        <v>1331</v>
      </c>
      <c r="Z3" s="1022" t="s">
        <v>1331</v>
      </c>
      <c r="AA3" s="1022" t="s">
        <v>1331</v>
      </c>
      <c r="AB3" s="1022" t="s">
        <v>1331</v>
      </c>
      <c r="AC3" s="1022" t="s">
        <v>1331</v>
      </c>
      <c r="AD3" s="1022" t="s">
        <v>1331</v>
      </c>
      <c r="AE3" s="1022" t="s">
        <v>1331</v>
      </c>
      <c r="AF3" s="1022" t="s">
        <v>1331</v>
      </c>
      <c r="AG3" s="1022" t="s">
        <v>1331</v>
      </c>
      <c r="AH3" s="1022" t="s">
        <v>1331</v>
      </c>
      <c r="AI3" s="1022" t="s">
        <v>1331</v>
      </c>
      <c r="AJ3" s="1022" t="s">
        <v>1331</v>
      </c>
      <c r="AK3" s="1022" t="s">
        <v>1331</v>
      </c>
      <c r="AL3" s="1022" t="s">
        <v>1331</v>
      </c>
      <c r="AM3" s="1022" t="s">
        <v>1331</v>
      </c>
      <c r="AN3" s="1022" t="s">
        <v>1331</v>
      </c>
      <c r="AO3" s="1022" t="s">
        <v>1331</v>
      </c>
      <c r="AP3" s="1022" t="s">
        <v>1331</v>
      </c>
      <c r="AQ3" s="1022" t="s">
        <v>1331</v>
      </c>
      <c r="AR3" s="1022" t="s">
        <v>1331</v>
      </c>
      <c r="AS3" s="1022" t="s">
        <v>1331</v>
      </c>
      <c r="AT3" s="1022" t="s">
        <v>1331</v>
      </c>
      <c r="AU3" s="1022" t="s">
        <v>1331</v>
      </c>
      <c r="AV3" s="1022" t="s">
        <v>1331</v>
      </c>
      <c r="AW3" s="1022" t="s">
        <v>1331</v>
      </c>
      <c r="AX3" s="1022" t="s">
        <v>1331</v>
      </c>
      <c r="AY3" s="1022" t="s">
        <v>1331</v>
      </c>
      <c r="AZ3" s="1022" t="s">
        <v>1331</v>
      </c>
      <c r="BA3" s="1022" t="s">
        <v>1331</v>
      </c>
      <c r="BB3" s="1022" t="s">
        <v>1331</v>
      </c>
      <c r="BC3" s="1022" t="s">
        <v>1331</v>
      </c>
      <c r="BD3" s="1022" t="s">
        <v>1331</v>
      </c>
      <c r="BE3" s="1022" t="s">
        <v>1331</v>
      </c>
      <c r="BF3" s="1022" t="s">
        <v>1331</v>
      </c>
      <c r="BG3" s="1022" t="s">
        <v>1331</v>
      </c>
      <c r="BH3" s="1022" t="s">
        <v>1331</v>
      </c>
      <c r="BI3" s="1022" t="s">
        <v>1331</v>
      </c>
      <c r="BJ3" s="1022" t="s">
        <v>1331</v>
      </c>
      <c r="BK3" s="1022" t="s">
        <v>1331</v>
      </c>
      <c r="BL3" s="1022" t="s">
        <v>1331</v>
      </c>
      <c r="BM3" s="1022" t="s">
        <v>1331</v>
      </c>
      <c r="BN3" s="1022" t="s">
        <v>1331</v>
      </c>
      <c r="BO3" s="1022" t="s">
        <v>1331</v>
      </c>
      <c r="BP3" s="1022" t="s">
        <v>1331</v>
      </c>
      <c r="BQ3" s="1022" t="s">
        <v>1331</v>
      </c>
      <c r="BR3" s="1022" t="s">
        <v>1331</v>
      </c>
      <c r="BS3" s="1022" t="s">
        <v>1331</v>
      </c>
      <c r="BT3" s="1022" t="s">
        <v>1331</v>
      </c>
      <c r="BU3" s="1022" t="s">
        <v>1331</v>
      </c>
      <c r="BV3" s="1022" t="s">
        <v>1331</v>
      </c>
      <c r="BW3" s="1022" t="s">
        <v>1331</v>
      </c>
      <c r="BX3" s="1022" t="s">
        <v>1331</v>
      </c>
      <c r="BY3" s="1022" t="s">
        <v>1331</v>
      </c>
      <c r="BZ3" s="1022" t="s">
        <v>1331</v>
      </c>
      <c r="CA3" s="1022" t="s">
        <v>1331</v>
      </c>
      <c r="CB3" s="1022" t="s">
        <v>1331</v>
      </c>
      <c r="CC3" s="1022" t="s">
        <v>1331</v>
      </c>
      <c r="CD3" s="1022" t="s">
        <v>1331</v>
      </c>
      <c r="CE3" s="1022" t="s">
        <v>1331</v>
      </c>
      <c r="CF3" s="1022" t="s">
        <v>1331</v>
      </c>
      <c r="CG3" s="1022" t="s">
        <v>1331</v>
      </c>
      <c r="CH3" s="1022" t="s">
        <v>1331</v>
      </c>
      <c r="CI3" s="1022" t="s">
        <v>1331</v>
      </c>
      <c r="CJ3" s="1022" t="s">
        <v>1331</v>
      </c>
      <c r="CK3" s="1022" t="s">
        <v>1331</v>
      </c>
      <c r="CL3" s="1022" t="s">
        <v>1331</v>
      </c>
      <c r="CM3" s="1022" t="s">
        <v>1331</v>
      </c>
      <c r="CN3" s="1022" t="s">
        <v>1331</v>
      </c>
      <c r="CO3" s="1022" t="s">
        <v>1331</v>
      </c>
      <c r="CP3" s="1022" t="s">
        <v>1331</v>
      </c>
      <c r="CQ3" s="1022" t="s">
        <v>1331</v>
      </c>
      <c r="CR3" s="1022" t="s">
        <v>1331</v>
      </c>
      <c r="CS3" s="1022" t="s">
        <v>1331</v>
      </c>
      <c r="CT3" s="1022" t="s">
        <v>1331</v>
      </c>
      <c r="CU3" s="1022" t="s">
        <v>1331</v>
      </c>
      <c r="CV3" s="1022" t="s">
        <v>1331</v>
      </c>
      <c r="CW3" s="1022" t="s">
        <v>1331</v>
      </c>
      <c r="CX3" s="1022" t="s">
        <v>1331</v>
      </c>
      <c r="CY3" s="1022" t="s">
        <v>1331</v>
      </c>
      <c r="CZ3" s="1022" t="s">
        <v>1331</v>
      </c>
      <c r="DA3" s="1022" t="s">
        <v>1331</v>
      </c>
      <c r="DB3" s="1022" t="s">
        <v>1331</v>
      </c>
      <c r="DC3" s="1022" t="s">
        <v>1331</v>
      </c>
      <c r="DD3" s="1022" t="s">
        <v>1331</v>
      </c>
      <c r="DE3" s="1022" t="s">
        <v>1332</v>
      </c>
      <c r="DF3" s="1022" t="s">
        <v>1332</v>
      </c>
      <c r="DG3" s="1022" t="s">
        <v>1332</v>
      </c>
      <c r="DH3" s="1022" t="s">
        <v>1332</v>
      </c>
      <c r="DI3" s="1022" t="s">
        <v>1332</v>
      </c>
      <c r="DJ3" s="1022" t="s">
        <v>1332</v>
      </c>
      <c r="DK3" s="1022" t="s">
        <v>1333</v>
      </c>
      <c r="DL3" s="1022" t="s">
        <v>1333</v>
      </c>
      <c r="DM3" s="1022" t="s">
        <v>1333</v>
      </c>
      <c r="DN3" s="1022" t="s">
        <v>1333</v>
      </c>
      <c r="DO3" s="1022" t="s">
        <v>1333</v>
      </c>
      <c r="DP3" s="1022" t="s">
        <v>1333</v>
      </c>
      <c r="DQ3" s="1022" t="s">
        <v>1333</v>
      </c>
      <c r="DR3" s="1022" t="s">
        <v>1333</v>
      </c>
      <c r="DS3" s="1022" t="s">
        <v>1333</v>
      </c>
      <c r="DT3" s="1022" t="s">
        <v>1333</v>
      </c>
      <c r="DU3" s="1022" t="s">
        <v>1333</v>
      </c>
      <c r="DV3" s="1022" t="s">
        <v>1333</v>
      </c>
      <c r="DW3" s="1022" t="s">
        <v>1333</v>
      </c>
      <c r="DX3" s="1022" t="s">
        <v>1333</v>
      </c>
      <c r="DY3" s="1022" t="s">
        <v>1333</v>
      </c>
      <c r="DZ3" s="1022" t="s">
        <v>1333</v>
      </c>
      <c r="EA3" s="1022" t="s">
        <v>1333</v>
      </c>
      <c r="EB3" s="1022" t="s">
        <v>1333</v>
      </c>
      <c r="EC3" s="1022" t="s">
        <v>1333</v>
      </c>
      <c r="ED3" s="1022" t="s">
        <v>1333</v>
      </c>
      <c r="EE3" s="1022" t="s">
        <v>1333</v>
      </c>
      <c r="EF3" s="1022" t="s">
        <v>1333</v>
      </c>
      <c r="EG3" s="1022" t="s">
        <v>1333</v>
      </c>
      <c r="EH3" s="1022" t="s">
        <v>1333</v>
      </c>
      <c r="EI3" s="1022" t="s">
        <v>1333</v>
      </c>
      <c r="EJ3" s="1022" t="s">
        <v>1333</v>
      </c>
      <c r="EK3" s="1022" t="s">
        <v>1333</v>
      </c>
      <c r="EL3" s="1022" t="s">
        <v>1333</v>
      </c>
      <c r="EM3" s="1022" t="s">
        <v>1333</v>
      </c>
      <c r="EN3" s="1022" t="s">
        <v>1333</v>
      </c>
      <c r="EO3" s="1022" t="s">
        <v>1333</v>
      </c>
      <c r="EP3" s="1022" t="s">
        <v>1333</v>
      </c>
      <c r="EQ3" s="1022" t="s">
        <v>1333</v>
      </c>
      <c r="ER3" s="1022" t="s">
        <v>1333</v>
      </c>
      <c r="ES3" s="1022" t="s">
        <v>1333</v>
      </c>
      <c r="ET3" s="1022" t="s">
        <v>1333</v>
      </c>
      <c r="EU3" s="1022" t="s">
        <v>1333</v>
      </c>
      <c r="EV3" s="1022" t="s">
        <v>1333</v>
      </c>
      <c r="EW3" s="1022" t="s">
        <v>1333</v>
      </c>
      <c r="EX3" s="1022" t="s">
        <v>1333</v>
      </c>
      <c r="EY3" s="1022" t="s">
        <v>1333</v>
      </c>
      <c r="EZ3" s="1022" t="s">
        <v>1333</v>
      </c>
      <c r="FA3" s="1022" t="s">
        <v>1333</v>
      </c>
      <c r="FB3" s="1022" t="s">
        <v>1333</v>
      </c>
      <c r="FC3" s="1022" t="s">
        <v>1333</v>
      </c>
      <c r="FD3" s="1022" t="s">
        <v>1333</v>
      </c>
      <c r="FE3" s="1022" t="s">
        <v>1333</v>
      </c>
      <c r="FF3" s="1022" t="s">
        <v>1333</v>
      </c>
      <c r="FG3" s="1022" t="s">
        <v>1333</v>
      </c>
      <c r="FH3" s="1022" t="s">
        <v>1333</v>
      </c>
      <c r="FI3" s="1022" t="s">
        <v>1333</v>
      </c>
      <c r="FJ3" s="1022" t="s">
        <v>1333</v>
      </c>
      <c r="FK3" s="1022" t="s">
        <v>1333</v>
      </c>
      <c r="FL3" s="1022" t="s">
        <v>1333</v>
      </c>
      <c r="FM3" s="1022" t="s">
        <v>1333</v>
      </c>
      <c r="FN3" s="1022" t="s">
        <v>1333</v>
      </c>
      <c r="FO3" s="1022" t="s">
        <v>1333</v>
      </c>
      <c r="FP3" s="1022" t="s">
        <v>1333</v>
      </c>
      <c r="FQ3" s="1022" t="s">
        <v>1333</v>
      </c>
      <c r="FR3" s="1022" t="s">
        <v>1333</v>
      </c>
      <c r="FS3" s="1022" t="s">
        <v>1333</v>
      </c>
      <c r="FT3" s="1022" t="s">
        <v>1333</v>
      </c>
      <c r="FU3" s="1022" t="s">
        <v>1333</v>
      </c>
      <c r="FV3" s="1022" t="s">
        <v>1333</v>
      </c>
      <c r="FW3" s="1022" t="s">
        <v>1333</v>
      </c>
      <c r="FX3" s="1022" t="s">
        <v>1333</v>
      </c>
      <c r="FY3" s="1022" t="s">
        <v>1333</v>
      </c>
      <c r="FZ3" s="1022" t="s">
        <v>1333</v>
      </c>
      <c r="GA3" s="1022" t="s">
        <v>1333</v>
      </c>
      <c r="GB3" s="1022" t="s">
        <v>1333</v>
      </c>
      <c r="GC3" s="1022" t="s">
        <v>1333</v>
      </c>
      <c r="GD3" s="1022" t="s">
        <v>1333</v>
      </c>
      <c r="GE3" s="1022" t="s">
        <v>1333</v>
      </c>
      <c r="GF3" s="1022" t="s">
        <v>1333</v>
      </c>
      <c r="GG3" s="1022" t="s">
        <v>1333</v>
      </c>
      <c r="GH3" s="1022" t="s">
        <v>1333</v>
      </c>
      <c r="GI3" s="1022" t="s">
        <v>1333</v>
      </c>
      <c r="GJ3" s="1022" t="s">
        <v>1333</v>
      </c>
      <c r="GK3" s="1022" t="s">
        <v>1333</v>
      </c>
      <c r="GL3" s="1022" t="s">
        <v>1333</v>
      </c>
      <c r="GM3" s="1022" t="s">
        <v>1333</v>
      </c>
      <c r="GN3" s="1022" t="s">
        <v>1333</v>
      </c>
      <c r="GO3" s="1022" t="s">
        <v>1333</v>
      </c>
      <c r="GP3" s="1022" t="s">
        <v>1333</v>
      </c>
      <c r="GQ3" s="1022" t="s">
        <v>1333</v>
      </c>
      <c r="GR3" s="1022" t="s">
        <v>1333</v>
      </c>
      <c r="GS3" s="1022" t="s">
        <v>1333</v>
      </c>
      <c r="GT3" s="1022" t="s">
        <v>1333</v>
      </c>
      <c r="GU3" s="1022" t="s">
        <v>1333</v>
      </c>
      <c r="GV3" s="1022" t="s">
        <v>1333</v>
      </c>
      <c r="GW3" s="1022" t="s">
        <v>1333</v>
      </c>
      <c r="GX3" s="1022" t="s">
        <v>1333</v>
      </c>
      <c r="GY3" s="1022" t="s">
        <v>1333</v>
      </c>
      <c r="GZ3" s="1022" t="s">
        <v>1333</v>
      </c>
      <c r="HA3" s="1022" t="s">
        <v>1333</v>
      </c>
      <c r="HB3" s="1022" t="s">
        <v>1333</v>
      </c>
      <c r="HC3" s="1022" t="s">
        <v>1333</v>
      </c>
      <c r="HD3" s="1022" t="s">
        <v>1333</v>
      </c>
      <c r="HE3" s="1022" t="s">
        <v>1333</v>
      </c>
      <c r="HF3" s="1022" t="s">
        <v>1333</v>
      </c>
      <c r="HG3" s="1022" t="s">
        <v>1334</v>
      </c>
      <c r="HH3" s="1022" t="s">
        <v>1334</v>
      </c>
      <c r="HI3" s="1022" t="s">
        <v>1334</v>
      </c>
      <c r="HJ3" s="1022" t="s">
        <v>1334</v>
      </c>
      <c r="HK3" s="1022" t="s">
        <v>1334</v>
      </c>
      <c r="HL3" s="1022" t="s">
        <v>1334</v>
      </c>
      <c r="HM3" s="1022" t="s">
        <v>1334</v>
      </c>
      <c r="HN3" s="1022" t="s">
        <v>1334</v>
      </c>
      <c r="HO3" s="1022" t="s">
        <v>1334</v>
      </c>
      <c r="HP3" s="1022" t="s">
        <v>1334</v>
      </c>
      <c r="HQ3" s="1022" t="s">
        <v>1334</v>
      </c>
      <c r="HR3" s="1022" t="s">
        <v>1334</v>
      </c>
      <c r="HS3" s="1022" t="s">
        <v>1334</v>
      </c>
      <c r="HT3" s="1022" t="s">
        <v>1334</v>
      </c>
      <c r="HU3" s="1022" t="s">
        <v>1334</v>
      </c>
      <c r="HV3" s="1022" t="s">
        <v>1334</v>
      </c>
      <c r="HW3" s="1022" t="s">
        <v>1334</v>
      </c>
      <c r="HX3" s="1022" t="s">
        <v>1334</v>
      </c>
      <c r="HY3" s="1022" t="s">
        <v>1334</v>
      </c>
      <c r="HZ3" s="1022" t="s">
        <v>1334</v>
      </c>
      <c r="IA3" s="1022" t="s">
        <v>1334</v>
      </c>
      <c r="IB3" s="1022" t="s">
        <v>1335</v>
      </c>
      <c r="IC3" s="1022" t="s">
        <v>1335</v>
      </c>
      <c r="ID3" s="1022" t="s">
        <v>1335</v>
      </c>
      <c r="IE3" s="1022" t="s">
        <v>1335</v>
      </c>
      <c r="IF3" s="1022" t="s">
        <v>1335</v>
      </c>
      <c r="IG3" s="1022" t="s">
        <v>1335</v>
      </c>
      <c r="IH3" s="1022" t="s">
        <v>1335</v>
      </c>
      <c r="II3" s="1022" t="s">
        <v>1335</v>
      </c>
      <c r="IJ3" s="1022" t="s">
        <v>1335</v>
      </c>
      <c r="IK3" s="1022" t="s">
        <v>1335</v>
      </c>
      <c r="IL3" s="1022" t="s">
        <v>1335</v>
      </c>
      <c r="IM3" s="1022" t="s">
        <v>1335</v>
      </c>
      <c r="IN3" s="1022" t="s">
        <v>1335</v>
      </c>
      <c r="IO3" s="1022" t="s">
        <v>1335</v>
      </c>
      <c r="IP3" s="1022" t="s">
        <v>1335</v>
      </c>
      <c r="IQ3" s="1022" t="s">
        <v>1335</v>
      </c>
      <c r="IR3" s="1022" t="s">
        <v>1335</v>
      </c>
      <c r="IS3" s="1022" t="s">
        <v>1335</v>
      </c>
      <c r="IT3" s="1022" t="s">
        <v>1335</v>
      </c>
      <c r="IU3" s="1022" t="s">
        <v>1335</v>
      </c>
      <c r="IV3" s="17"/>
      <c r="IW3" s="1022" t="s">
        <v>1331</v>
      </c>
      <c r="IX3" s="1022" t="s">
        <v>1331</v>
      </c>
      <c r="IY3" s="1022" t="s">
        <v>1331</v>
      </c>
      <c r="IZ3" s="1022" t="s">
        <v>1331</v>
      </c>
      <c r="JA3" s="1022" t="s">
        <v>1331</v>
      </c>
      <c r="JB3" s="1022" t="s">
        <v>1331</v>
      </c>
      <c r="JC3" s="1022" t="s">
        <v>1331</v>
      </c>
      <c r="JD3" s="1022" t="s">
        <v>1331</v>
      </c>
      <c r="JE3" s="1022" t="s">
        <v>1331</v>
      </c>
      <c r="JF3" s="1022" t="s">
        <v>1331</v>
      </c>
      <c r="JG3" s="1022" t="s">
        <v>1331</v>
      </c>
      <c r="JH3" s="1022" t="s">
        <v>1331</v>
      </c>
      <c r="JI3" s="1022" t="s">
        <v>1331</v>
      </c>
      <c r="JJ3" s="1022" t="s">
        <v>1331</v>
      </c>
      <c r="JK3" s="1022" t="s">
        <v>1331</v>
      </c>
      <c r="JL3" s="1022" t="s">
        <v>1331</v>
      </c>
      <c r="JM3" s="1022" t="s">
        <v>1331</v>
      </c>
      <c r="JN3" s="1022" t="s">
        <v>1331</v>
      </c>
      <c r="JO3" s="1022" t="s">
        <v>1331</v>
      </c>
      <c r="JP3" s="1022" t="s">
        <v>1331</v>
      </c>
      <c r="JQ3" s="1022" t="s">
        <v>1331</v>
      </c>
      <c r="JR3" s="1022" t="s">
        <v>1331</v>
      </c>
      <c r="JS3" s="1022" t="s">
        <v>1331</v>
      </c>
      <c r="JT3" s="1022" t="s">
        <v>1331</v>
      </c>
      <c r="JU3" s="1022" t="s">
        <v>1331</v>
      </c>
      <c r="JV3" s="1022" t="s">
        <v>1331</v>
      </c>
      <c r="JW3" s="1022" t="s">
        <v>1331</v>
      </c>
      <c r="JX3" s="1022" t="s">
        <v>1331</v>
      </c>
      <c r="JY3" s="1022" t="s">
        <v>1331</v>
      </c>
      <c r="JZ3" s="1022" t="s">
        <v>1331</v>
      </c>
      <c r="KA3" s="1022" t="s">
        <v>1331</v>
      </c>
      <c r="KB3" s="1022" t="s">
        <v>1331</v>
      </c>
      <c r="KC3" s="1022" t="s">
        <v>1331</v>
      </c>
      <c r="KD3" s="1022" t="s">
        <v>1331</v>
      </c>
      <c r="KE3" s="1022" t="s">
        <v>1331</v>
      </c>
      <c r="KF3" s="1022" t="s">
        <v>1331</v>
      </c>
      <c r="KG3" s="1022" t="s">
        <v>1331</v>
      </c>
      <c r="KH3" s="1022" t="s">
        <v>1331</v>
      </c>
      <c r="KI3" s="1022" t="s">
        <v>1331</v>
      </c>
      <c r="KJ3" s="1022" t="s">
        <v>1331</v>
      </c>
      <c r="KK3" s="1022" t="s">
        <v>1331</v>
      </c>
      <c r="KL3" s="1022" t="s">
        <v>1331</v>
      </c>
      <c r="KM3" s="1022" t="s">
        <v>1331</v>
      </c>
      <c r="KN3" s="1022" t="s">
        <v>1331</v>
      </c>
      <c r="KO3" s="1022" t="s">
        <v>1331</v>
      </c>
      <c r="KP3" s="1022" t="s">
        <v>1331</v>
      </c>
      <c r="KQ3" s="1022" t="s">
        <v>1331</v>
      </c>
      <c r="KR3" s="1022" t="s">
        <v>1331</v>
      </c>
      <c r="KS3" s="1022" t="s">
        <v>1331</v>
      </c>
      <c r="KT3" s="1022" t="s">
        <v>1331</v>
      </c>
      <c r="KU3" s="1022" t="s">
        <v>1331</v>
      </c>
      <c r="KV3" s="1022" t="s">
        <v>1331</v>
      </c>
      <c r="KW3" s="1022" t="s">
        <v>1331</v>
      </c>
      <c r="KX3" s="1022" t="s">
        <v>1331</v>
      </c>
      <c r="KY3" s="1022" t="s">
        <v>1331</v>
      </c>
      <c r="KZ3" s="1022" t="s">
        <v>1331</v>
      </c>
      <c r="LA3" s="1022" t="s">
        <v>1331</v>
      </c>
      <c r="LB3" s="1022" t="s">
        <v>1331</v>
      </c>
      <c r="LC3" s="1022" t="s">
        <v>1331</v>
      </c>
      <c r="LD3" s="1022" t="s">
        <v>1331</v>
      </c>
      <c r="LE3" s="1022" t="s">
        <v>1331</v>
      </c>
      <c r="LF3" s="1022" t="s">
        <v>1331</v>
      </c>
      <c r="LG3" s="1022" t="s">
        <v>1331</v>
      </c>
      <c r="LH3" s="1022" t="s">
        <v>1331</v>
      </c>
      <c r="LI3" s="1022" t="s">
        <v>1331</v>
      </c>
      <c r="LJ3" s="1022" t="s">
        <v>1331</v>
      </c>
      <c r="LK3" s="1022" t="s">
        <v>1331</v>
      </c>
      <c r="LL3" s="1022" t="s">
        <v>1331</v>
      </c>
      <c r="LM3" s="1022" t="s">
        <v>1331</v>
      </c>
      <c r="LN3" s="1022" t="s">
        <v>1331</v>
      </c>
      <c r="LO3" s="1022" t="s">
        <v>1331</v>
      </c>
      <c r="LP3" s="1022" t="s">
        <v>1331</v>
      </c>
      <c r="LQ3" s="1022" t="s">
        <v>1331</v>
      </c>
      <c r="LR3" s="1022" t="s">
        <v>1331</v>
      </c>
      <c r="LS3" s="1022" t="s">
        <v>1331</v>
      </c>
      <c r="LT3" s="1022" t="s">
        <v>1331</v>
      </c>
      <c r="LU3" s="1022" t="s">
        <v>1331</v>
      </c>
      <c r="LV3" s="1022" t="s">
        <v>1331</v>
      </c>
      <c r="LW3" s="1022" t="s">
        <v>1331</v>
      </c>
      <c r="LX3" s="1022" t="s">
        <v>1331</v>
      </c>
      <c r="LY3" s="1022" t="s">
        <v>1331</v>
      </c>
      <c r="LZ3" s="1022" t="s">
        <v>1331</v>
      </c>
      <c r="MA3" s="1022" t="s">
        <v>1331</v>
      </c>
      <c r="MB3" s="1022" t="s">
        <v>1331</v>
      </c>
      <c r="MC3" s="1022" t="s">
        <v>1331</v>
      </c>
      <c r="MD3" s="1022" t="s">
        <v>1331</v>
      </c>
      <c r="ME3" s="1022" t="s">
        <v>1331</v>
      </c>
      <c r="MF3" s="1022" t="s">
        <v>1331</v>
      </c>
      <c r="MG3" s="1022" t="s">
        <v>1331</v>
      </c>
      <c r="MH3" s="1022" t="s">
        <v>1331</v>
      </c>
      <c r="MI3" s="1022" t="s">
        <v>1331</v>
      </c>
      <c r="MJ3" s="1022" t="s">
        <v>1331</v>
      </c>
      <c r="MK3" s="1022" t="s">
        <v>1331</v>
      </c>
      <c r="ML3" s="1022" t="s">
        <v>1331</v>
      </c>
      <c r="MM3" s="1022" t="s">
        <v>1331</v>
      </c>
      <c r="MN3" s="1022" t="s">
        <v>1331</v>
      </c>
      <c r="MO3" s="1022" t="s">
        <v>1331</v>
      </c>
      <c r="MP3" s="1022" t="s">
        <v>1331</v>
      </c>
      <c r="MQ3" s="1022" t="s">
        <v>1331</v>
      </c>
      <c r="MR3" s="1022" t="s">
        <v>1332</v>
      </c>
      <c r="MS3" s="1022" t="s">
        <v>1332</v>
      </c>
      <c r="MT3" s="1022" t="s">
        <v>1332</v>
      </c>
      <c r="MU3" s="1022" t="s">
        <v>1332</v>
      </c>
      <c r="MV3" s="1022" t="s">
        <v>1332</v>
      </c>
      <c r="MW3" s="1022" t="s">
        <v>1332</v>
      </c>
      <c r="MX3" s="1022" t="s">
        <v>1333</v>
      </c>
      <c r="MY3" s="1022" t="s">
        <v>1333</v>
      </c>
      <c r="MZ3" s="1022" t="s">
        <v>1333</v>
      </c>
      <c r="NA3" s="1022" t="s">
        <v>1333</v>
      </c>
      <c r="NB3" s="1022" t="s">
        <v>1333</v>
      </c>
      <c r="NC3" s="1022" t="s">
        <v>1333</v>
      </c>
      <c r="ND3" s="1022" t="s">
        <v>1333</v>
      </c>
      <c r="NE3" s="1022" t="s">
        <v>1333</v>
      </c>
      <c r="NF3" s="1022" t="s">
        <v>1333</v>
      </c>
      <c r="NG3" s="1022" t="s">
        <v>1333</v>
      </c>
      <c r="NH3" s="1022" t="s">
        <v>1333</v>
      </c>
      <c r="NI3" s="1022" t="s">
        <v>1333</v>
      </c>
      <c r="NJ3" s="1022" t="s">
        <v>1333</v>
      </c>
      <c r="NK3" s="1022" t="s">
        <v>1333</v>
      </c>
      <c r="NL3" s="1022" t="s">
        <v>1333</v>
      </c>
      <c r="NM3" s="1022" t="s">
        <v>1333</v>
      </c>
      <c r="NN3" s="1022" t="s">
        <v>1333</v>
      </c>
      <c r="NO3" s="1022" t="s">
        <v>1333</v>
      </c>
      <c r="NP3" s="1022" t="s">
        <v>1333</v>
      </c>
      <c r="NQ3" s="1022" t="s">
        <v>1333</v>
      </c>
      <c r="NR3" s="1022" t="s">
        <v>1333</v>
      </c>
      <c r="NS3" s="1022" t="s">
        <v>1333</v>
      </c>
      <c r="NT3" s="1022" t="s">
        <v>1333</v>
      </c>
      <c r="NU3" s="1022" t="s">
        <v>1333</v>
      </c>
      <c r="NV3" s="1022" t="s">
        <v>1333</v>
      </c>
      <c r="NW3" s="1022" t="s">
        <v>1333</v>
      </c>
      <c r="NX3" s="1022" t="s">
        <v>1333</v>
      </c>
      <c r="NY3" s="1022" t="s">
        <v>1333</v>
      </c>
      <c r="NZ3" s="1022" t="s">
        <v>1333</v>
      </c>
      <c r="OA3" s="1022" t="s">
        <v>1333</v>
      </c>
      <c r="OB3" s="1022" t="s">
        <v>1333</v>
      </c>
      <c r="OC3" s="1022" t="s">
        <v>1333</v>
      </c>
      <c r="OD3" s="1022" t="s">
        <v>1333</v>
      </c>
      <c r="OE3" s="1022" t="s">
        <v>1333</v>
      </c>
      <c r="OF3" s="1022" t="s">
        <v>1333</v>
      </c>
      <c r="OG3" s="1022" t="s">
        <v>1333</v>
      </c>
      <c r="OH3" s="1022" t="s">
        <v>1333</v>
      </c>
      <c r="OI3" s="1022" t="s">
        <v>1333</v>
      </c>
      <c r="OJ3" s="1022" t="s">
        <v>1333</v>
      </c>
      <c r="OK3" s="1022" t="s">
        <v>1333</v>
      </c>
      <c r="OL3" s="1022" t="s">
        <v>1333</v>
      </c>
      <c r="OM3" s="1022" t="s">
        <v>1333</v>
      </c>
      <c r="ON3" s="1022" t="s">
        <v>1333</v>
      </c>
      <c r="OO3" s="1022" t="s">
        <v>1333</v>
      </c>
      <c r="OP3" s="1022" t="s">
        <v>1333</v>
      </c>
      <c r="OQ3" s="1022" t="s">
        <v>1333</v>
      </c>
      <c r="OR3" s="1022" t="s">
        <v>1333</v>
      </c>
      <c r="OS3" s="1022" t="s">
        <v>1333</v>
      </c>
      <c r="OT3" s="1022" t="s">
        <v>1333</v>
      </c>
      <c r="OU3" s="1022" t="s">
        <v>1333</v>
      </c>
      <c r="OV3" s="1022" t="s">
        <v>1333</v>
      </c>
      <c r="OW3" s="1022" t="s">
        <v>1333</v>
      </c>
      <c r="OX3" s="1022" t="s">
        <v>1333</v>
      </c>
      <c r="OY3" s="1022" t="s">
        <v>1333</v>
      </c>
      <c r="OZ3" s="1022" t="s">
        <v>1333</v>
      </c>
      <c r="PA3" s="1022" t="s">
        <v>1333</v>
      </c>
      <c r="PB3" s="1022" t="s">
        <v>1333</v>
      </c>
      <c r="PC3" s="1022" t="s">
        <v>1333</v>
      </c>
      <c r="PD3" s="1022" t="s">
        <v>1333</v>
      </c>
      <c r="PE3" s="1022" t="s">
        <v>1333</v>
      </c>
      <c r="PF3" s="1022" t="s">
        <v>1333</v>
      </c>
      <c r="PG3" s="1022" t="s">
        <v>1333</v>
      </c>
      <c r="PH3" s="1022" t="s">
        <v>1333</v>
      </c>
      <c r="PI3" s="1022" t="s">
        <v>1333</v>
      </c>
      <c r="PJ3" s="1022" t="s">
        <v>1333</v>
      </c>
      <c r="PK3" s="1022" t="s">
        <v>1333</v>
      </c>
      <c r="PL3" s="1022" t="s">
        <v>1333</v>
      </c>
      <c r="PM3" s="1022" t="s">
        <v>1333</v>
      </c>
      <c r="PN3" s="1022" t="s">
        <v>1333</v>
      </c>
      <c r="PO3" s="1022" t="s">
        <v>1333</v>
      </c>
      <c r="PP3" s="1022" t="s">
        <v>1333</v>
      </c>
      <c r="PQ3" s="1022" t="s">
        <v>1333</v>
      </c>
      <c r="PR3" s="1022" t="s">
        <v>1333</v>
      </c>
      <c r="PS3" s="1022" t="s">
        <v>1333</v>
      </c>
      <c r="PT3" s="1022" t="s">
        <v>1333</v>
      </c>
      <c r="PU3" s="1022" t="s">
        <v>1333</v>
      </c>
      <c r="PV3" s="1022" t="s">
        <v>1333</v>
      </c>
      <c r="PW3" s="1022" t="s">
        <v>1333</v>
      </c>
      <c r="PX3" s="1022" t="s">
        <v>1333</v>
      </c>
      <c r="PY3" s="1022" t="s">
        <v>1333</v>
      </c>
      <c r="PZ3" s="1022" t="s">
        <v>1333</v>
      </c>
      <c r="QA3" s="1022" t="s">
        <v>1333</v>
      </c>
      <c r="QB3" s="1022" t="s">
        <v>1333</v>
      </c>
      <c r="QC3" s="1022" t="s">
        <v>1333</v>
      </c>
      <c r="QD3" s="1022" t="s">
        <v>1333</v>
      </c>
      <c r="QE3" s="1022" t="s">
        <v>1333</v>
      </c>
      <c r="QF3" s="1022" t="s">
        <v>1333</v>
      </c>
      <c r="QG3" s="1022" t="s">
        <v>1333</v>
      </c>
      <c r="QH3" s="1022" t="s">
        <v>1333</v>
      </c>
      <c r="QI3" s="1022" t="s">
        <v>1333</v>
      </c>
      <c r="QJ3" s="1022" t="s">
        <v>1333</v>
      </c>
      <c r="QK3" s="1022" t="s">
        <v>1333</v>
      </c>
      <c r="QL3" s="1022" t="s">
        <v>1333</v>
      </c>
      <c r="QM3" s="1022" t="s">
        <v>1333</v>
      </c>
      <c r="QN3" s="1022" t="s">
        <v>1333</v>
      </c>
      <c r="QO3" s="1022" t="s">
        <v>1333</v>
      </c>
      <c r="QP3" s="1022" t="s">
        <v>1333</v>
      </c>
      <c r="QQ3" s="1022" t="s">
        <v>1333</v>
      </c>
      <c r="QR3" s="1022" t="s">
        <v>1333</v>
      </c>
      <c r="QS3" s="1022" t="s">
        <v>1333</v>
      </c>
      <c r="QT3" s="1022" t="s">
        <v>1334</v>
      </c>
      <c r="QU3" s="1022" t="s">
        <v>1334</v>
      </c>
      <c r="QV3" s="1022" t="s">
        <v>1334</v>
      </c>
      <c r="QW3" s="1022" t="s">
        <v>1334</v>
      </c>
      <c r="QX3" s="1022" t="s">
        <v>1334</v>
      </c>
      <c r="QY3" s="1022" t="s">
        <v>1334</v>
      </c>
      <c r="QZ3" s="1022" t="s">
        <v>1334</v>
      </c>
      <c r="RA3" s="1022" t="s">
        <v>1334</v>
      </c>
      <c r="RB3" s="1022" t="s">
        <v>1334</v>
      </c>
      <c r="RC3" s="1022" t="s">
        <v>1334</v>
      </c>
      <c r="RD3" s="1022" t="s">
        <v>1334</v>
      </c>
      <c r="RE3" s="1022" t="s">
        <v>1334</v>
      </c>
      <c r="RF3" s="1022" t="s">
        <v>1334</v>
      </c>
      <c r="RG3" s="1022" t="s">
        <v>1334</v>
      </c>
      <c r="RH3" s="1022" t="s">
        <v>1334</v>
      </c>
      <c r="RI3" s="1022" t="s">
        <v>1334</v>
      </c>
      <c r="RJ3" s="1022" t="s">
        <v>1334</v>
      </c>
      <c r="RK3" s="1022" t="s">
        <v>1334</v>
      </c>
      <c r="RL3" s="1022" t="s">
        <v>1334</v>
      </c>
      <c r="RM3" s="1022" t="s">
        <v>1334</v>
      </c>
      <c r="RN3" s="1022" t="s">
        <v>1334</v>
      </c>
      <c r="RO3" s="1022" t="s">
        <v>1335</v>
      </c>
      <c r="RP3" s="1022" t="s">
        <v>1335</v>
      </c>
      <c r="RQ3" s="1022" t="s">
        <v>1335</v>
      </c>
      <c r="RR3" s="1022" t="s">
        <v>1335</v>
      </c>
      <c r="RS3" s="1022" t="s">
        <v>1335</v>
      </c>
      <c r="RT3" s="1022" t="s">
        <v>1335</v>
      </c>
      <c r="RU3" s="1022" t="s">
        <v>1335</v>
      </c>
      <c r="RV3" s="1022" t="s">
        <v>1335</v>
      </c>
      <c r="RW3" s="1022" t="s">
        <v>1335</v>
      </c>
      <c r="RX3" s="1022" t="s">
        <v>1335</v>
      </c>
      <c r="RY3" s="1022" t="s">
        <v>1335</v>
      </c>
      <c r="RZ3" s="1022" t="s">
        <v>1335</v>
      </c>
      <c r="SA3" s="1022" t="s">
        <v>1335</v>
      </c>
      <c r="SB3" s="1022" t="s">
        <v>1335</v>
      </c>
      <c r="SC3" s="1022" t="s">
        <v>1335</v>
      </c>
      <c r="SD3" s="1022" t="s">
        <v>1335</v>
      </c>
      <c r="SE3" s="1022" t="s">
        <v>1335</v>
      </c>
      <c r="SF3" s="1022" t="s">
        <v>1335</v>
      </c>
      <c r="SG3" s="1022" t="s">
        <v>1335</v>
      </c>
      <c r="SH3" s="1022" t="s">
        <v>1335</v>
      </c>
    </row>
    <row r="4" spans="1:503" ht="38.25" customHeight="1" collapsed="1">
      <c r="I4" s="1013" t="s">
        <v>736</v>
      </c>
      <c r="J4" s="1014" t="s">
        <v>260</v>
      </c>
      <c r="K4" s="1014" t="s">
        <v>260</v>
      </c>
      <c r="L4" s="1014" t="s">
        <v>260</v>
      </c>
      <c r="M4" s="1014" t="s">
        <v>260</v>
      </c>
      <c r="N4" s="1014" t="s">
        <v>260</v>
      </c>
      <c r="O4" s="1014" t="s">
        <v>260</v>
      </c>
      <c r="P4" s="1014" t="s">
        <v>260</v>
      </c>
      <c r="Q4" s="1014" t="s">
        <v>260</v>
      </c>
      <c r="R4" s="1014" t="s">
        <v>260</v>
      </c>
      <c r="S4" s="1014" t="s">
        <v>260</v>
      </c>
      <c r="T4" s="1014" t="s">
        <v>260</v>
      </c>
      <c r="U4" s="1014" t="s">
        <v>260</v>
      </c>
      <c r="V4" s="1014" t="s">
        <v>260</v>
      </c>
      <c r="W4" s="1014" t="s">
        <v>260</v>
      </c>
      <c r="X4" s="1014" t="s">
        <v>260</v>
      </c>
      <c r="Y4" s="1014" t="s">
        <v>260</v>
      </c>
      <c r="Z4" s="1014" t="s">
        <v>260</v>
      </c>
      <c r="AA4" s="1014" t="s">
        <v>260</v>
      </c>
      <c r="AB4" s="1014" t="s">
        <v>260</v>
      </c>
      <c r="AC4" s="1014" t="s">
        <v>260</v>
      </c>
      <c r="AD4" s="1014" t="s">
        <v>260</v>
      </c>
      <c r="AE4" s="1014" t="s">
        <v>260</v>
      </c>
      <c r="AF4" s="1014" t="s">
        <v>260</v>
      </c>
      <c r="AG4" s="1014" t="s">
        <v>260</v>
      </c>
      <c r="AH4" s="1014" t="s">
        <v>260</v>
      </c>
      <c r="AI4" s="1014" t="s">
        <v>260</v>
      </c>
      <c r="AJ4" s="1014" t="s">
        <v>260</v>
      </c>
      <c r="AK4" s="1014" t="s">
        <v>260</v>
      </c>
      <c r="AL4" s="1014" t="s">
        <v>260</v>
      </c>
      <c r="AM4" s="1014" t="s">
        <v>260</v>
      </c>
      <c r="AN4" s="1014" t="s">
        <v>260</v>
      </c>
      <c r="AO4" s="1014" t="s">
        <v>260</v>
      </c>
      <c r="AP4" s="1014" t="s">
        <v>260</v>
      </c>
      <c r="AQ4" s="1014" t="s">
        <v>260</v>
      </c>
      <c r="AR4" s="1014" t="s">
        <v>260</v>
      </c>
      <c r="AS4" s="1014" t="s">
        <v>260</v>
      </c>
      <c r="AT4" s="1014" t="s">
        <v>260</v>
      </c>
      <c r="AU4" s="1014" t="s">
        <v>260</v>
      </c>
      <c r="AV4" s="1014" t="s">
        <v>260</v>
      </c>
      <c r="AW4" s="1014" t="s">
        <v>260</v>
      </c>
      <c r="AX4" s="1014" t="s">
        <v>260</v>
      </c>
      <c r="AY4" s="1014" t="s">
        <v>260</v>
      </c>
      <c r="AZ4" s="1014" t="s">
        <v>260</v>
      </c>
      <c r="BA4" s="1014" t="s">
        <v>260</v>
      </c>
      <c r="BB4" s="1014" t="s">
        <v>260</v>
      </c>
      <c r="BC4" s="1014" t="s">
        <v>260</v>
      </c>
      <c r="BD4" s="1014" t="s">
        <v>260</v>
      </c>
      <c r="BE4" s="1014" t="s">
        <v>260</v>
      </c>
      <c r="BF4" s="1014" t="s">
        <v>260</v>
      </c>
      <c r="BG4" s="1014" t="s">
        <v>260</v>
      </c>
      <c r="BH4" s="1014" t="s">
        <v>260</v>
      </c>
      <c r="BI4" s="1014" t="s">
        <v>260</v>
      </c>
      <c r="BJ4" s="1014" t="s">
        <v>260</v>
      </c>
      <c r="BK4" s="1014" t="s">
        <v>260</v>
      </c>
      <c r="BL4" s="1014" t="s">
        <v>260</v>
      </c>
      <c r="BM4" s="1014" t="s">
        <v>260</v>
      </c>
      <c r="BN4" s="1014" t="s">
        <v>260</v>
      </c>
      <c r="BO4" s="1014" t="s">
        <v>260</v>
      </c>
      <c r="BP4" s="1014" t="s">
        <v>260</v>
      </c>
      <c r="BQ4" s="1014" t="s">
        <v>260</v>
      </c>
      <c r="BR4" s="1014" t="s">
        <v>260</v>
      </c>
      <c r="BS4" s="1014" t="s">
        <v>260</v>
      </c>
      <c r="BT4" s="1014" t="s">
        <v>260</v>
      </c>
      <c r="BU4" s="1014" t="s">
        <v>260</v>
      </c>
      <c r="BV4" s="1014" t="s">
        <v>260</v>
      </c>
      <c r="BW4" s="1014" t="s">
        <v>260</v>
      </c>
      <c r="BX4" s="1014" t="s">
        <v>260</v>
      </c>
      <c r="BY4" s="1014" t="s">
        <v>260</v>
      </c>
      <c r="BZ4" s="1014" t="s">
        <v>260</v>
      </c>
      <c r="CA4" s="1014" t="s">
        <v>260</v>
      </c>
      <c r="CB4" s="1014" t="s">
        <v>260</v>
      </c>
      <c r="CC4" s="1014" t="s">
        <v>260</v>
      </c>
      <c r="CD4" s="1014" t="s">
        <v>260</v>
      </c>
      <c r="CE4" s="1014" t="s">
        <v>260</v>
      </c>
      <c r="CF4" s="1014" t="s">
        <v>260</v>
      </c>
      <c r="CG4" s="1014" t="s">
        <v>260</v>
      </c>
      <c r="CH4" s="1014" t="s">
        <v>260</v>
      </c>
      <c r="CI4" s="1014" t="s">
        <v>260</v>
      </c>
      <c r="CJ4" s="1014" t="s">
        <v>260</v>
      </c>
      <c r="CK4" s="1014" t="s">
        <v>260</v>
      </c>
      <c r="CL4" s="1014" t="s">
        <v>260</v>
      </c>
      <c r="CM4" s="1014" t="s">
        <v>260</v>
      </c>
      <c r="CN4" s="1014" t="s">
        <v>260</v>
      </c>
      <c r="CO4" s="1014" t="s">
        <v>260</v>
      </c>
      <c r="CP4" s="1014" t="s">
        <v>260</v>
      </c>
      <c r="CQ4" s="1014" t="s">
        <v>260</v>
      </c>
      <c r="CR4" s="1014" t="s">
        <v>260</v>
      </c>
      <c r="CS4" s="1014" t="s">
        <v>260</v>
      </c>
      <c r="CT4" s="1014" t="s">
        <v>260</v>
      </c>
      <c r="CU4" s="1014" t="s">
        <v>260</v>
      </c>
      <c r="CV4" s="1014" t="s">
        <v>260</v>
      </c>
      <c r="CW4" s="1014" t="s">
        <v>260</v>
      </c>
      <c r="CX4" s="1014" t="s">
        <v>260</v>
      </c>
      <c r="CY4" s="1014" t="s">
        <v>260</v>
      </c>
      <c r="CZ4" s="1014" t="s">
        <v>260</v>
      </c>
      <c r="DA4" s="1014" t="s">
        <v>260</v>
      </c>
      <c r="DB4" s="1014" t="s">
        <v>260</v>
      </c>
      <c r="DC4" s="1014" t="s">
        <v>260</v>
      </c>
      <c r="DD4" s="1014" t="s">
        <v>260</v>
      </c>
      <c r="DE4" s="1014" t="s">
        <v>260</v>
      </c>
      <c r="DF4" s="1014" t="s">
        <v>260</v>
      </c>
      <c r="DG4" s="1014" t="s">
        <v>260</v>
      </c>
      <c r="DH4" s="1014" t="s">
        <v>260</v>
      </c>
      <c r="DI4" s="1014" t="s">
        <v>260</v>
      </c>
      <c r="DJ4" s="1014" t="s">
        <v>260</v>
      </c>
      <c r="DK4" s="1014" t="s">
        <v>260</v>
      </c>
      <c r="DL4" s="1014" t="s">
        <v>260</v>
      </c>
      <c r="DM4" s="1014" t="s">
        <v>260</v>
      </c>
      <c r="DN4" s="1014" t="s">
        <v>260</v>
      </c>
      <c r="DO4" s="1014" t="s">
        <v>260</v>
      </c>
      <c r="DP4" s="1014" t="s">
        <v>260</v>
      </c>
      <c r="DQ4" s="1014" t="s">
        <v>260</v>
      </c>
      <c r="DR4" s="1014" t="s">
        <v>260</v>
      </c>
      <c r="DS4" s="1014" t="s">
        <v>260</v>
      </c>
      <c r="DT4" s="1014" t="s">
        <v>260</v>
      </c>
      <c r="DU4" s="1014" t="s">
        <v>260</v>
      </c>
      <c r="DV4" s="1014" t="s">
        <v>260</v>
      </c>
      <c r="DW4" s="1014" t="s">
        <v>260</v>
      </c>
      <c r="DX4" s="1014" t="s">
        <v>260</v>
      </c>
      <c r="DY4" s="1014" t="s">
        <v>260</v>
      </c>
      <c r="DZ4" s="1014" t="s">
        <v>260</v>
      </c>
      <c r="EA4" s="1014" t="s">
        <v>260</v>
      </c>
      <c r="EB4" s="1014" t="s">
        <v>260</v>
      </c>
      <c r="EC4" s="1014" t="s">
        <v>260</v>
      </c>
      <c r="ED4" s="1014" t="s">
        <v>260</v>
      </c>
      <c r="EE4" s="1014" t="s">
        <v>260</v>
      </c>
      <c r="EF4" s="1014" t="s">
        <v>260</v>
      </c>
      <c r="EG4" s="1014" t="s">
        <v>260</v>
      </c>
      <c r="EH4" s="1014" t="s">
        <v>260</v>
      </c>
      <c r="EI4" s="1014" t="s">
        <v>260</v>
      </c>
      <c r="EJ4" s="1014" t="s">
        <v>260</v>
      </c>
      <c r="EK4" s="1014" t="s">
        <v>260</v>
      </c>
      <c r="EL4" s="1014" t="s">
        <v>260</v>
      </c>
      <c r="EM4" s="1014" t="s">
        <v>260</v>
      </c>
      <c r="EN4" s="1014" t="s">
        <v>260</v>
      </c>
      <c r="EO4" s="1014" t="s">
        <v>260</v>
      </c>
      <c r="EP4" s="1014" t="s">
        <v>260</v>
      </c>
      <c r="EQ4" s="1014" t="s">
        <v>260</v>
      </c>
      <c r="ER4" s="1014" t="s">
        <v>260</v>
      </c>
      <c r="ES4" s="1014" t="s">
        <v>260</v>
      </c>
      <c r="ET4" s="1014" t="s">
        <v>260</v>
      </c>
      <c r="EU4" s="1014" t="s">
        <v>260</v>
      </c>
      <c r="EV4" s="1014" t="s">
        <v>260</v>
      </c>
      <c r="EW4" s="1014" t="s">
        <v>260</v>
      </c>
      <c r="EX4" s="1014" t="s">
        <v>260</v>
      </c>
      <c r="EY4" s="1014" t="s">
        <v>260</v>
      </c>
      <c r="EZ4" s="1014" t="s">
        <v>260</v>
      </c>
      <c r="FA4" s="1014" t="s">
        <v>260</v>
      </c>
      <c r="FB4" s="1014" t="s">
        <v>260</v>
      </c>
      <c r="FC4" s="1014" t="s">
        <v>260</v>
      </c>
      <c r="FD4" s="1014" t="s">
        <v>260</v>
      </c>
      <c r="FE4" s="1014" t="s">
        <v>260</v>
      </c>
      <c r="FF4" s="1014" t="s">
        <v>260</v>
      </c>
      <c r="FG4" s="1014" t="s">
        <v>260</v>
      </c>
      <c r="FH4" s="1014" t="s">
        <v>260</v>
      </c>
      <c r="FI4" s="1014" t="s">
        <v>260</v>
      </c>
      <c r="FJ4" s="1014" t="s">
        <v>260</v>
      </c>
      <c r="FK4" s="1014" t="s">
        <v>260</v>
      </c>
      <c r="FL4" s="1014" t="s">
        <v>260</v>
      </c>
      <c r="FM4" s="1014" t="s">
        <v>260</v>
      </c>
      <c r="FN4" s="1014" t="s">
        <v>260</v>
      </c>
      <c r="FO4" s="1014" t="s">
        <v>260</v>
      </c>
      <c r="FP4" s="1014" t="s">
        <v>260</v>
      </c>
      <c r="FQ4" s="1014" t="s">
        <v>260</v>
      </c>
      <c r="FR4" s="1014" t="s">
        <v>260</v>
      </c>
      <c r="FS4" s="1014" t="s">
        <v>260</v>
      </c>
      <c r="FT4" s="1014" t="s">
        <v>260</v>
      </c>
      <c r="FU4" s="1014" t="s">
        <v>260</v>
      </c>
      <c r="FV4" s="1014" t="s">
        <v>260</v>
      </c>
      <c r="FW4" s="1014" t="s">
        <v>260</v>
      </c>
      <c r="FX4" s="1014" t="s">
        <v>260</v>
      </c>
      <c r="FY4" s="1014" t="s">
        <v>260</v>
      </c>
      <c r="FZ4" s="1014" t="s">
        <v>260</v>
      </c>
      <c r="GA4" s="1014" t="s">
        <v>260</v>
      </c>
      <c r="GB4" s="1014" t="s">
        <v>260</v>
      </c>
      <c r="GC4" s="1014" t="s">
        <v>260</v>
      </c>
      <c r="GD4" s="1014" t="s">
        <v>260</v>
      </c>
      <c r="GE4" s="1014" t="s">
        <v>260</v>
      </c>
      <c r="GF4" s="1014" t="s">
        <v>260</v>
      </c>
      <c r="GG4" s="1014" t="s">
        <v>260</v>
      </c>
      <c r="GH4" s="1014" t="s">
        <v>260</v>
      </c>
      <c r="GI4" s="1014" t="s">
        <v>260</v>
      </c>
      <c r="GJ4" s="1014" t="s">
        <v>260</v>
      </c>
      <c r="GK4" s="1014" t="s">
        <v>260</v>
      </c>
      <c r="GL4" s="1014" t="s">
        <v>260</v>
      </c>
      <c r="GM4" s="1014" t="s">
        <v>260</v>
      </c>
      <c r="GN4" s="1014" t="s">
        <v>260</v>
      </c>
      <c r="GO4" s="1014" t="s">
        <v>260</v>
      </c>
      <c r="GP4" s="1014" t="s">
        <v>260</v>
      </c>
      <c r="GQ4" s="1014" t="s">
        <v>260</v>
      </c>
      <c r="GR4" s="1014" t="s">
        <v>260</v>
      </c>
      <c r="GS4" s="1014" t="s">
        <v>260</v>
      </c>
      <c r="GT4" s="1014" t="s">
        <v>260</v>
      </c>
      <c r="GU4" s="1014" t="s">
        <v>260</v>
      </c>
      <c r="GV4" s="1014" t="s">
        <v>260</v>
      </c>
      <c r="GW4" s="1014" t="s">
        <v>260</v>
      </c>
      <c r="GX4" s="1014" t="s">
        <v>260</v>
      </c>
      <c r="GY4" s="1014" t="s">
        <v>260</v>
      </c>
      <c r="GZ4" s="1014" t="s">
        <v>260</v>
      </c>
      <c r="HA4" s="1014" t="s">
        <v>260</v>
      </c>
      <c r="HB4" s="1014" t="s">
        <v>260</v>
      </c>
      <c r="HC4" s="1014" t="s">
        <v>260</v>
      </c>
      <c r="HD4" s="1014" t="s">
        <v>260</v>
      </c>
      <c r="HE4" s="1014" t="s">
        <v>260</v>
      </c>
      <c r="HF4" s="1014" t="s">
        <v>260</v>
      </c>
      <c r="HG4" s="1014" t="s">
        <v>260</v>
      </c>
      <c r="HH4" s="1014" t="s">
        <v>260</v>
      </c>
      <c r="HI4" s="1014" t="s">
        <v>260</v>
      </c>
      <c r="HJ4" s="1014" t="s">
        <v>260</v>
      </c>
      <c r="HK4" s="1014" t="s">
        <v>260</v>
      </c>
      <c r="HL4" s="1014" t="s">
        <v>260</v>
      </c>
      <c r="HM4" s="1014" t="s">
        <v>260</v>
      </c>
      <c r="HN4" s="1014" t="s">
        <v>260</v>
      </c>
      <c r="HO4" s="1014" t="s">
        <v>260</v>
      </c>
      <c r="HP4" s="1014" t="s">
        <v>260</v>
      </c>
      <c r="HQ4" s="1014" t="s">
        <v>260</v>
      </c>
      <c r="HR4" s="1014" t="s">
        <v>260</v>
      </c>
      <c r="HS4" s="1014" t="s">
        <v>260</v>
      </c>
      <c r="HT4" s="1014" t="s">
        <v>260</v>
      </c>
      <c r="HU4" s="1014" t="s">
        <v>260</v>
      </c>
      <c r="HV4" s="1014" t="s">
        <v>260</v>
      </c>
      <c r="HW4" s="1014" t="s">
        <v>260</v>
      </c>
      <c r="HX4" s="1014" t="s">
        <v>260</v>
      </c>
      <c r="HY4" s="1014" t="s">
        <v>260</v>
      </c>
      <c r="HZ4" s="1014" t="s">
        <v>260</v>
      </c>
      <c r="IA4" s="1014" t="s">
        <v>260</v>
      </c>
      <c r="IB4" s="1014" t="s">
        <v>260</v>
      </c>
      <c r="IC4" s="1014" t="s">
        <v>260</v>
      </c>
      <c r="ID4" s="1014" t="s">
        <v>260</v>
      </c>
      <c r="IE4" s="1014" t="s">
        <v>260</v>
      </c>
      <c r="IF4" s="1014" t="s">
        <v>260</v>
      </c>
      <c r="IG4" s="1014" t="s">
        <v>260</v>
      </c>
      <c r="IH4" s="1014" t="s">
        <v>260</v>
      </c>
      <c r="II4" s="1014" t="s">
        <v>260</v>
      </c>
      <c r="IJ4" s="1014" t="s">
        <v>260</v>
      </c>
      <c r="IK4" s="1014" t="s">
        <v>260</v>
      </c>
      <c r="IL4" s="1014" t="s">
        <v>260</v>
      </c>
      <c r="IM4" s="1014" t="s">
        <v>260</v>
      </c>
      <c r="IN4" s="1014" t="s">
        <v>260</v>
      </c>
      <c r="IO4" s="1014" t="s">
        <v>260</v>
      </c>
      <c r="IP4" s="1014" t="s">
        <v>260</v>
      </c>
      <c r="IQ4" s="1014" t="s">
        <v>260</v>
      </c>
      <c r="IR4" s="1014" t="s">
        <v>260</v>
      </c>
      <c r="IS4" s="1014" t="s">
        <v>260</v>
      </c>
      <c r="IT4" s="1014" t="s">
        <v>260</v>
      </c>
      <c r="IU4" s="1014" t="s">
        <v>260</v>
      </c>
      <c r="IV4" s="17" t="s">
        <v>789</v>
      </c>
      <c r="IW4" s="1014" t="s">
        <v>259</v>
      </c>
      <c r="IX4" s="1014" t="s">
        <v>259</v>
      </c>
      <c r="IY4" s="1014" t="s">
        <v>259</v>
      </c>
      <c r="IZ4" s="1014" t="s">
        <v>259</v>
      </c>
      <c r="JA4" s="1014" t="s">
        <v>259</v>
      </c>
      <c r="JB4" s="1014" t="s">
        <v>259</v>
      </c>
      <c r="JC4" s="1014" t="s">
        <v>259</v>
      </c>
      <c r="JD4" s="1014" t="s">
        <v>259</v>
      </c>
      <c r="JE4" s="1014" t="s">
        <v>259</v>
      </c>
      <c r="JF4" s="1014" t="s">
        <v>259</v>
      </c>
      <c r="JG4" s="1014" t="s">
        <v>259</v>
      </c>
      <c r="JH4" s="1014" t="s">
        <v>259</v>
      </c>
      <c r="JI4" s="1014" t="s">
        <v>259</v>
      </c>
      <c r="JJ4" s="1014" t="s">
        <v>259</v>
      </c>
      <c r="JK4" s="1014" t="s">
        <v>259</v>
      </c>
      <c r="JL4" s="1014" t="s">
        <v>259</v>
      </c>
      <c r="JM4" s="1014" t="s">
        <v>259</v>
      </c>
      <c r="JN4" s="1014" t="s">
        <v>259</v>
      </c>
      <c r="JO4" s="1014" t="s">
        <v>259</v>
      </c>
      <c r="JP4" s="1014" t="s">
        <v>259</v>
      </c>
      <c r="JQ4" s="1014" t="s">
        <v>259</v>
      </c>
      <c r="JR4" s="1014" t="s">
        <v>259</v>
      </c>
      <c r="JS4" s="1014" t="s">
        <v>259</v>
      </c>
      <c r="JT4" s="1014" t="s">
        <v>259</v>
      </c>
      <c r="JU4" s="1014" t="s">
        <v>259</v>
      </c>
      <c r="JV4" s="1014" t="s">
        <v>259</v>
      </c>
      <c r="JW4" s="1014" t="s">
        <v>259</v>
      </c>
      <c r="JX4" s="1014" t="s">
        <v>259</v>
      </c>
      <c r="JY4" s="1014" t="s">
        <v>259</v>
      </c>
      <c r="JZ4" s="1014" t="s">
        <v>259</v>
      </c>
      <c r="KA4" s="1014" t="s">
        <v>259</v>
      </c>
      <c r="KB4" s="1014" t="s">
        <v>259</v>
      </c>
      <c r="KC4" s="1014" t="s">
        <v>259</v>
      </c>
      <c r="KD4" s="1014" t="s">
        <v>259</v>
      </c>
      <c r="KE4" s="1014" t="s">
        <v>259</v>
      </c>
      <c r="KF4" s="1014" t="s">
        <v>259</v>
      </c>
      <c r="KG4" s="1014" t="s">
        <v>259</v>
      </c>
      <c r="KH4" s="1014" t="s">
        <v>259</v>
      </c>
      <c r="KI4" s="1014" t="s">
        <v>259</v>
      </c>
      <c r="KJ4" s="1014" t="s">
        <v>259</v>
      </c>
      <c r="KK4" s="1014" t="s">
        <v>259</v>
      </c>
      <c r="KL4" s="1014" t="s">
        <v>259</v>
      </c>
      <c r="KM4" s="1014" t="s">
        <v>259</v>
      </c>
      <c r="KN4" s="1014" t="s">
        <v>259</v>
      </c>
      <c r="KO4" s="1014" t="s">
        <v>259</v>
      </c>
      <c r="KP4" s="1014" t="s">
        <v>259</v>
      </c>
      <c r="KQ4" s="1014" t="s">
        <v>259</v>
      </c>
      <c r="KR4" s="1014" t="s">
        <v>259</v>
      </c>
      <c r="KS4" s="1014" t="s">
        <v>259</v>
      </c>
      <c r="KT4" s="1014" t="s">
        <v>259</v>
      </c>
      <c r="KU4" s="1014" t="s">
        <v>259</v>
      </c>
      <c r="KV4" s="1014" t="s">
        <v>259</v>
      </c>
      <c r="KW4" s="1014" t="s">
        <v>259</v>
      </c>
      <c r="KX4" s="1014" t="s">
        <v>259</v>
      </c>
      <c r="KY4" s="1014" t="s">
        <v>259</v>
      </c>
      <c r="KZ4" s="1014" t="s">
        <v>259</v>
      </c>
      <c r="LA4" s="1014" t="s">
        <v>259</v>
      </c>
      <c r="LB4" s="1014" t="s">
        <v>259</v>
      </c>
      <c r="LC4" s="1014" t="s">
        <v>259</v>
      </c>
      <c r="LD4" s="1014" t="s">
        <v>259</v>
      </c>
      <c r="LE4" s="1014" t="s">
        <v>259</v>
      </c>
      <c r="LF4" s="1014" t="s">
        <v>259</v>
      </c>
      <c r="LG4" s="1014" t="s">
        <v>259</v>
      </c>
      <c r="LH4" s="1014" t="s">
        <v>259</v>
      </c>
      <c r="LI4" s="1014" t="s">
        <v>259</v>
      </c>
      <c r="LJ4" s="1014" t="s">
        <v>259</v>
      </c>
      <c r="LK4" s="1014" t="s">
        <v>259</v>
      </c>
      <c r="LL4" s="1014" t="s">
        <v>259</v>
      </c>
      <c r="LM4" s="1014" t="s">
        <v>259</v>
      </c>
      <c r="LN4" s="1014" t="s">
        <v>259</v>
      </c>
      <c r="LO4" s="1014" t="s">
        <v>259</v>
      </c>
      <c r="LP4" s="1014" t="s">
        <v>259</v>
      </c>
      <c r="LQ4" s="1014" t="s">
        <v>259</v>
      </c>
      <c r="LR4" s="1014" t="s">
        <v>259</v>
      </c>
      <c r="LS4" s="1014" t="s">
        <v>259</v>
      </c>
      <c r="LT4" s="1014" t="s">
        <v>259</v>
      </c>
      <c r="LU4" s="1014" t="s">
        <v>259</v>
      </c>
      <c r="LV4" s="1014" t="s">
        <v>259</v>
      </c>
      <c r="LW4" s="1014" t="s">
        <v>259</v>
      </c>
      <c r="LX4" s="1014" t="s">
        <v>259</v>
      </c>
      <c r="LY4" s="1014" t="s">
        <v>259</v>
      </c>
      <c r="LZ4" s="1014" t="s">
        <v>259</v>
      </c>
      <c r="MA4" s="1014" t="s">
        <v>259</v>
      </c>
      <c r="MB4" s="1014" t="s">
        <v>259</v>
      </c>
      <c r="MC4" s="1014" t="s">
        <v>259</v>
      </c>
      <c r="MD4" s="1014" t="s">
        <v>259</v>
      </c>
      <c r="ME4" s="1014" t="s">
        <v>259</v>
      </c>
      <c r="MF4" s="1014" t="s">
        <v>259</v>
      </c>
      <c r="MG4" s="1014" t="s">
        <v>259</v>
      </c>
      <c r="MH4" s="1014" t="s">
        <v>259</v>
      </c>
      <c r="MI4" s="1014" t="s">
        <v>259</v>
      </c>
      <c r="MJ4" s="1014" t="s">
        <v>259</v>
      </c>
      <c r="MK4" s="1014" t="s">
        <v>259</v>
      </c>
      <c r="ML4" s="1014" t="s">
        <v>259</v>
      </c>
      <c r="MM4" s="1014" t="s">
        <v>259</v>
      </c>
      <c r="MN4" s="1014" t="s">
        <v>259</v>
      </c>
      <c r="MO4" s="1014" t="s">
        <v>259</v>
      </c>
      <c r="MP4" s="1014" t="s">
        <v>259</v>
      </c>
      <c r="MQ4" s="1014" t="s">
        <v>259</v>
      </c>
      <c r="MR4" s="1014" t="s">
        <v>259</v>
      </c>
      <c r="MS4" s="1014" t="s">
        <v>259</v>
      </c>
      <c r="MT4" s="1014" t="s">
        <v>259</v>
      </c>
      <c r="MU4" s="1014" t="s">
        <v>259</v>
      </c>
      <c r="MV4" s="1014" t="s">
        <v>259</v>
      </c>
      <c r="MW4" s="1014" t="s">
        <v>259</v>
      </c>
      <c r="MX4" s="1014" t="s">
        <v>259</v>
      </c>
      <c r="MY4" s="1014" t="s">
        <v>259</v>
      </c>
      <c r="MZ4" s="1014" t="s">
        <v>259</v>
      </c>
      <c r="NA4" s="1014" t="s">
        <v>259</v>
      </c>
      <c r="NB4" s="1014" t="s">
        <v>259</v>
      </c>
      <c r="NC4" s="1014" t="s">
        <v>259</v>
      </c>
      <c r="ND4" s="1014" t="s">
        <v>259</v>
      </c>
      <c r="NE4" s="1014" t="s">
        <v>259</v>
      </c>
      <c r="NF4" s="1014" t="s">
        <v>259</v>
      </c>
      <c r="NG4" s="1014" t="s">
        <v>259</v>
      </c>
      <c r="NH4" s="1014" t="s">
        <v>259</v>
      </c>
      <c r="NI4" s="1014" t="s">
        <v>259</v>
      </c>
      <c r="NJ4" s="1014" t="s">
        <v>259</v>
      </c>
      <c r="NK4" s="1014" t="s">
        <v>259</v>
      </c>
      <c r="NL4" s="1014" t="s">
        <v>259</v>
      </c>
      <c r="NM4" s="1014" t="s">
        <v>259</v>
      </c>
      <c r="NN4" s="1014" t="s">
        <v>259</v>
      </c>
      <c r="NO4" s="1014" t="s">
        <v>259</v>
      </c>
      <c r="NP4" s="1014" t="s">
        <v>259</v>
      </c>
      <c r="NQ4" s="1014" t="s">
        <v>259</v>
      </c>
      <c r="NR4" s="1014" t="s">
        <v>259</v>
      </c>
      <c r="NS4" s="1014" t="s">
        <v>259</v>
      </c>
      <c r="NT4" s="1014" t="s">
        <v>259</v>
      </c>
      <c r="NU4" s="1014" t="s">
        <v>259</v>
      </c>
      <c r="NV4" s="1014" t="s">
        <v>259</v>
      </c>
      <c r="NW4" s="1014" t="s">
        <v>259</v>
      </c>
      <c r="NX4" s="1014" t="s">
        <v>259</v>
      </c>
      <c r="NY4" s="1014" t="s">
        <v>259</v>
      </c>
      <c r="NZ4" s="1014" t="s">
        <v>259</v>
      </c>
      <c r="OA4" s="1014" t="s">
        <v>259</v>
      </c>
      <c r="OB4" s="1014" t="s">
        <v>259</v>
      </c>
      <c r="OC4" s="1014" t="s">
        <v>259</v>
      </c>
      <c r="OD4" s="1014" t="s">
        <v>259</v>
      </c>
      <c r="OE4" s="1014" t="s">
        <v>259</v>
      </c>
      <c r="OF4" s="1014" t="s">
        <v>259</v>
      </c>
      <c r="OG4" s="1014" t="s">
        <v>259</v>
      </c>
      <c r="OH4" s="1014" t="s">
        <v>259</v>
      </c>
      <c r="OI4" s="1014" t="s">
        <v>259</v>
      </c>
      <c r="OJ4" s="1014" t="s">
        <v>259</v>
      </c>
      <c r="OK4" s="1014" t="s">
        <v>259</v>
      </c>
      <c r="OL4" s="1014" t="s">
        <v>259</v>
      </c>
      <c r="OM4" s="1014" t="s">
        <v>259</v>
      </c>
      <c r="ON4" s="1014" t="s">
        <v>259</v>
      </c>
      <c r="OO4" s="1014" t="s">
        <v>259</v>
      </c>
      <c r="OP4" s="1014" t="s">
        <v>259</v>
      </c>
      <c r="OQ4" s="1014" t="s">
        <v>259</v>
      </c>
      <c r="OR4" s="1014" t="s">
        <v>259</v>
      </c>
      <c r="OS4" s="1014" t="s">
        <v>259</v>
      </c>
      <c r="OT4" s="1014" t="s">
        <v>259</v>
      </c>
      <c r="OU4" s="1014" t="s">
        <v>259</v>
      </c>
      <c r="OV4" s="1014" t="s">
        <v>259</v>
      </c>
      <c r="OW4" s="1014" t="s">
        <v>259</v>
      </c>
      <c r="OX4" s="1014" t="s">
        <v>259</v>
      </c>
      <c r="OY4" s="1014" t="s">
        <v>259</v>
      </c>
      <c r="OZ4" s="1014" t="s">
        <v>259</v>
      </c>
      <c r="PA4" s="1014" t="s">
        <v>259</v>
      </c>
      <c r="PB4" s="1014" t="s">
        <v>259</v>
      </c>
      <c r="PC4" s="1014" t="s">
        <v>259</v>
      </c>
      <c r="PD4" s="1014" t="s">
        <v>259</v>
      </c>
      <c r="PE4" s="1014" t="s">
        <v>259</v>
      </c>
      <c r="PF4" s="1014" t="s">
        <v>259</v>
      </c>
      <c r="PG4" s="1014" t="s">
        <v>259</v>
      </c>
      <c r="PH4" s="1014" t="s">
        <v>259</v>
      </c>
      <c r="PI4" s="1014" t="s">
        <v>259</v>
      </c>
      <c r="PJ4" s="1014" t="s">
        <v>259</v>
      </c>
      <c r="PK4" s="1014" t="s">
        <v>259</v>
      </c>
      <c r="PL4" s="1014" t="s">
        <v>259</v>
      </c>
      <c r="PM4" s="1014" t="s">
        <v>259</v>
      </c>
      <c r="PN4" s="1014" t="s">
        <v>259</v>
      </c>
      <c r="PO4" s="1014" t="s">
        <v>259</v>
      </c>
      <c r="PP4" s="1014" t="s">
        <v>259</v>
      </c>
      <c r="PQ4" s="1014" t="s">
        <v>259</v>
      </c>
      <c r="PR4" s="1014" t="s">
        <v>259</v>
      </c>
      <c r="PS4" s="1014" t="s">
        <v>259</v>
      </c>
      <c r="PT4" s="1014" t="s">
        <v>259</v>
      </c>
      <c r="PU4" s="1014" t="s">
        <v>259</v>
      </c>
      <c r="PV4" s="1014" t="s">
        <v>259</v>
      </c>
      <c r="PW4" s="1014" t="s">
        <v>259</v>
      </c>
      <c r="PX4" s="1014" t="s">
        <v>259</v>
      </c>
      <c r="PY4" s="1014" t="s">
        <v>259</v>
      </c>
      <c r="PZ4" s="1014" t="s">
        <v>259</v>
      </c>
      <c r="QA4" s="1014" t="s">
        <v>259</v>
      </c>
      <c r="QB4" s="1014" t="s">
        <v>259</v>
      </c>
      <c r="QC4" s="1014" t="s">
        <v>259</v>
      </c>
      <c r="QD4" s="1014" t="s">
        <v>259</v>
      </c>
      <c r="QE4" s="1014" t="s">
        <v>259</v>
      </c>
      <c r="QF4" s="1014" t="s">
        <v>259</v>
      </c>
      <c r="QG4" s="1014" t="s">
        <v>259</v>
      </c>
      <c r="QH4" s="1014" t="s">
        <v>259</v>
      </c>
      <c r="QI4" s="1014" t="s">
        <v>259</v>
      </c>
      <c r="QJ4" s="1014" t="s">
        <v>259</v>
      </c>
      <c r="QK4" s="1014" t="s">
        <v>259</v>
      </c>
      <c r="QL4" s="1014" t="s">
        <v>259</v>
      </c>
      <c r="QM4" s="1014" t="s">
        <v>259</v>
      </c>
      <c r="QN4" s="1014" t="s">
        <v>259</v>
      </c>
      <c r="QO4" s="1014" t="s">
        <v>259</v>
      </c>
      <c r="QP4" s="1014" t="s">
        <v>259</v>
      </c>
      <c r="QQ4" s="1014" t="s">
        <v>259</v>
      </c>
      <c r="QR4" s="1014" t="s">
        <v>259</v>
      </c>
      <c r="QS4" s="1014" t="s">
        <v>259</v>
      </c>
      <c r="QT4" s="1014" t="s">
        <v>259</v>
      </c>
      <c r="QU4" s="1014" t="s">
        <v>259</v>
      </c>
      <c r="QV4" s="1014" t="s">
        <v>259</v>
      </c>
      <c r="QW4" s="1014" t="s">
        <v>259</v>
      </c>
      <c r="QX4" s="1014" t="s">
        <v>259</v>
      </c>
      <c r="QY4" s="1014" t="s">
        <v>259</v>
      </c>
      <c r="QZ4" s="1014" t="s">
        <v>259</v>
      </c>
      <c r="RA4" s="1014" t="s">
        <v>259</v>
      </c>
      <c r="RB4" s="1014" t="s">
        <v>259</v>
      </c>
      <c r="RC4" s="1014" t="s">
        <v>259</v>
      </c>
      <c r="RD4" s="1014" t="s">
        <v>259</v>
      </c>
      <c r="RE4" s="1014" t="s">
        <v>259</v>
      </c>
      <c r="RF4" s="1014" t="s">
        <v>259</v>
      </c>
      <c r="RG4" s="1014" t="s">
        <v>259</v>
      </c>
      <c r="RH4" s="1014" t="s">
        <v>259</v>
      </c>
      <c r="RI4" s="1014" t="s">
        <v>259</v>
      </c>
      <c r="RJ4" s="1014" t="s">
        <v>259</v>
      </c>
      <c r="RK4" s="1014" t="s">
        <v>259</v>
      </c>
      <c r="RL4" s="1014" t="s">
        <v>259</v>
      </c>
      <c r="RM4" s="1014" t="s">
        <v>259</v>
      </c>
      <c r="RN4" s="1014" t="s">
        <v>259</v>
      </c>
      <c r="RO4" s="1014" t="s">
        <v>259</v>
      </c>
      <c r="RP4" s="1014" t="s">
        <v>259</v>
      </c>
      <c r="RQ4" s="1014" t="s">
        <v>259</v>
      </c>
      <c r="RR4" s="1014" t="s">
        <v>259</v>
      </c>
      <c r="RS4" s="1014" t="s">
        <v>259</v>
      </c>
      <c r="RT4" s="1014" t="s">
        <v>259</v>
      </c>
      <c r="RU4" s="1014" t="s">
        <v>259</v>
      </c>
      <c r="RV4" s="1014" t="s">
        <v>259</v>
      </c>
      <c r="RW4" s="1014" t="s">
        <v>259</v>
      </c>
      <c r="RX4" s="1014" t="s">
        <v>259</v>
      </c>
      <c r="RY4" s="1014" t="s">
        <v>259</v>
      </c>
      <c r="RZ4" s="1014" t="s">
        <v>259</v>
      </c>
      <c r="SA4" s="1014" t="s">
        <v>259</v>
      </c>
      <c r="SB4" s="1014" t="s">
        <v>259</v>
      </c>
      <c r="SC4" s="1014" t="s">
        <v>259</v>
      </c>
      <c r="SD4" s="1014" t="s">
        <v>259</v>
      </c>
      <c r="SE4" s="1014" t="s">
        <v>259</v>
      </c>
      <c r="SF4" s="1014" t="s">
        <v>259</v>
      </c>
      <c r="SG4" s="1014" t="s">
        <v>259</v>
      </c>
      <c r="SH4" s="1014" t="s">
        <v>259</v>
      </c>
    </row>
    <row r="5" spans="1:503" ht="9.9499999999999993" hidden="1" customHeight="1" outlineLevel="1">
      <c r="I5" s="1013"/>
      <c r="J5" s="1014"/>
      <c r="K5" s="1014"/>
      <c r="L5" s="1014"/>
      <c r="M5" s="1014"/>
      <c r="N5" s="1014"/>
      <c r="O5" s="1014"/>
      <c r="P5" s="1014"/>
      <c r="Q5" s="1014"/>
      <c r="R5" s="1014"/>
      <c r="S5" s="1014"/>
      <c r="T5" s="1014"/>
      <c r="U5" s="1014"/>
      <c r="V5" s="1014"/>
      <c r="W5" s="1014"/>
      <c r="X5" s="1014"/>
      <c r="Y5" s="1014"/>
      <c r="Z5" s="1014"/>
      <c r="AA5" s="1014"/>
      <c r="AB5" s="1014"/>
      <c r="AC5" s="1014"/>
      <c r="AD5" s="1014"/>
      <c r="AE5" s="1014"/>
      <c r="AF5" s="1014"/>
      <c r="AG5" s="1014"/>
      <c r="AH5" s="1014"/>
      <c r="AI5" s="1014"/>
      <c r="AJ5" s="1014"/>
      <c r="AK5" s="1014"/>
      <c r="AL5" s="1014"/>
      <c r="AM5" s="1014"/>
      <c r="AN5" s="1014"/>
      <c r="AO5" s="1014"/>
      <c r="AP5" s="1014"/>
      <c r="AQ5" s="1014"/>
      <c r="AR5" s="1014"/>
      <c r="AS5" s="1014"/>
      <c r="AT5" s="1014"/>
      <c r="AU5" s="1014"/>
      <c r="AV5" s="1014"/>
      <c r="AW5" s="1014"/>
      <c r="AX5" s="1014"/>
      <c r="AY5" s="1014"/>
      <c r="AZ5" s="1014"/>
      <c r="BA5" s="1014"/>
      <c r="BB5" s="1014"/>
      <c r="BC5" s="1014"/>
      <c r="BD5" s="1014"/>
      <c r="BE5" s="1014"/>
      <c r="BF5" s="1014"/>
      <c r="BG5" s="1014"/>
      <c r="BH5" s="1014"/>
      <c r="BI5" s="1014"/>
      <c r="BJ5" s="1014"/>
      <c r="BK5" s="1014"/>
      <c r="BL5" s="1014"/>
      <c r="BM5" s="1014"/>
      <c r="BN5" s="1014"/>
      <c r="BO5" s="1014"/>
      <c r="BP5" s="1014"/>
      <c r="BQ5" s="1014"/>
      <c r="BR5" s="1014"/>
      <c r="BS5" s="1014"/>
      <c r="BT5" s="1014"/>
      <c r="BU5" s="1014"/>
      <c r="BV5" s="1014"/>
      <c r="BW5" s="1014"/>
      <c r="BX5" s="1014"/>
      <c r="BY5" s="1014"/>
      <c r="BZ5" s="1014"/>
      <c r="CA5" s="1014"/>
      <c r="CB5" s="1014"/>
      <c r="CC5" s="1014"/>
      <c r="CD5" s="1014"/>
      <c r="CE5" s="1014"/>
      <c r="CF5" s="1014"/>
      <c r="CG5" s="1014"/>
      <c r="CH5" s="1014"/>
      <c r="CI5" s="1014"/>
      <c r="CJ5" s="1014"/>
      <c r="CK5" s="1014"/>
      <c r="CL5" s="1014"/>
      <c r="CM5" s="1014"/>
      <c r="CN5" s="1014"/>
      <c r="CO5" s="1014"/>
      <c r="CP5" s="1014"/>
      <c r="CQ5" s="1014"/>
      <c r="CR5" s="1014"/>
      <c r="CS5" s="1014"/>
      <c r="CT5" s="1014"/>
      <c r="CU5" s="1014"/>
      <c r="CV5" s="1014"/>
      <c r="CW5" s="1014"/>
      <c r="CX5" s="1014"/>
      <c r="CY5" s="1014"/>
      <c r="CZ5" s="1014"/>
      <c r="DA5" s="1014"/>
      <c r="DB5" s="1014"/>
      <c r="DC5" s="1014"/>
      <c r="DD5" s="1014"/>
      <c r="DE5" s="1014"/>
      <c r="DF5" s="1014"/>
      <c r="DG5" s="1014"/>
      <c r="DH5" s="1014"/>
      <c r="DI5" s="1014"/>
      <c r="DJ5" s="1014"/>
      <c r="DK5" s="1014"/>
      <c r="DL5" s="1014"/>
      <c r="DM5" s="1014"/>
      <c r="DN5" s="1014"/>
      <c r="DO5" s="1014"/>
      <c r="DP5" s="1014"/>
      <c r="DQ5" s="1014"/>
      <c r="DR5" s="1014"/>
      <c r="DS5" s="1014"/>
      <c r="DT5" s="1014"/>
      <c r="DU5" s="1014"/>
      <c r="DV5" s="1014"/>
      <c r="DW5" s="1014"/>
      <c r="DX5" s="1014"/>
      <c r="DY5" s="1014"/>
      <c r="DZ5" s="1014"/>
      <c r="EA5" s="1014"/>
      <c r="EB5" s="1014"/>
      <c r="EC5" s="1014"/>
      <c r="ED5" s="1014"/>
      <c r="EE5" s="1014"/>
      <c r="EF5" s="1014"/>
      <c r="EG5" s="1014"/>
      <c r="EH5" s="1014"/>
      <c r="EI5" s="1014"/>
      <c r="EJ5" s="1014"/>
      <c r="EK5" s="1014"/>
      <c r="EL5" s="1014"/>
      <c r="EM5" s="1014"/>
      <c r="EN5" s="1014"/>
      <c r="EO5" s="1014"/>
      <c r="EP5" s="1014"/>
      <c r="EQ5" s="1014"/>
      <c r="ER5" s="1014"/>
      <c r="ES5" s="1014"/>
      <c r="ET5" s="1014"/>
      <c r="EU5" s="1014"/>
      <c r="EV5" s="1014"/>
      <c r="EW5" s="1014"/>
      <c r="EX5" s="1014"/>
      <c r="EY5" s="1014"/>
      <c r="EZ5" s="1014"/>
      <c r="FA5" s="1014"/>
      <c r="FB5" s="1014"/>
      <c r="FC5" s="1014"/>
      <c r="FD5" s="1014"/>
      <c r="FE5" s="1014"/>
      <c r="FF5" s="1014"/>
      <c r="FG5" s="1014"/>
      <c r="FH5" s="1014"/>
      <c r="FI5" s="1014"/>
      <c r="FJ5" s="1014"/>
      <c r="FK5" s="1014"/>
      <c r="FL5" s="1014"/>
      <c r="FM5" s="1014"/>
      <c r="FN5" s="1014"/>
      <c r="FO5" s="1014"/>
      <c r="FP5" s="1014"/>
      <c r="FQ5" s="1014"/>
      <c r="FR5" s="1014"/>
      <c r="FS5" s="1014"/>
      <c r="FT5" s="1014"/>
      <c r="FU5" s="1014"/>
      <c r="FV5" s="1014"/>
      <c r="FW5" s="1014"/>
      <c r="FX5" s="1014"/>
      <c r="FY5" s="1014"/>
      <c r="FZ5" s="1014"/>
      <c r="GA5" s="1014"/>
      <c r="GB5" s="1014"/>
      <c r="GC5" s="1014"/>
      <c r="GD5" s="1014"/>
      <c r="GE5" s="1014"/>
      <c r="GF5" s="1014"/>
      <c r="GG5" s="1014"/>
      <c r="GH5" s="1014"/>
      <c r="GI5" s="1014"/>
      <c r="GJ5" s="1014"/>
      <c r="GK5" s="1014"/>
      <c r="GL5" s="1014"/>
      <c r="GM5" s="1014"/>
      <c r="GN5" s="1014"/>
      <c r="GO5" s="1014"/>
      <c r="GP5" s="1014"/>
      <c r="GQ5" s="1014"/>
      <c r="GR5" s="1014"/>
      <c r="GS5" s="1014"/>
      <c r="GT5" s="1014"/>
      <c r="GU5" s="1014"/>
      <c r="GV5" s="1014"/>
      <c r="GW5" s="1014"/>
      <c r="GX5" s="1014"/>
      <c r="GY5" s="1014"/>
      <c r="GZ5" s="1014"/>
      <c r="HA5" s="1014"/>
      <c r="HB5" s="1014"/>
      <c r="HC5" s="1014"/>
      <c r="HD5" s="1014"/>
      <c r="HE5" s="1014"/>
      <c r="HF5" s="1014"/>
      <c r="HG5" s="1014"/>
      <c r="HH5" s="1014"/>
      <c r="HI5" s="1014"/>
      <c r="HJ5" s="1014"/>
      <c r="HK5" s="1014"/>
      <c r="HL5" s="1014"/>
      <c r="HM5" s="1014"/>
      <c r="HN5" s="1014"/>
      <c r="HO5" s="1014"/>
      <c r="HP5" s="1014"/>
      <c r="HQ5" s="1014"/>
      <c r="HR5" s="1014"/>
      <c r="HS5" s="1014"/>
      <c r="HT5" s="1014"/>
      <c r="HU5" s="1014"/>
      <c r="HV5" s="1014"/>
      <c r="HW5" s="1014"/>
      <c r="HX5" s="1014"/>
      <c r="HY5" s="1014"/>
      <c r="HZ5" s="1014"/>
      <c r="IA5" s="1014"/>
      <c r="IB5" s="1014"/>
      <c r="IC5" s="1014"/>
      <c r="ID5" s="1014"/>
      <c r="IE5" s="1014"/>
      <c r="IF5" s="1014"/>
      <c r="IG5" s="1014"/>
      <c r="IH5" s="1014"/>
      <c r="II5" s="1014"/>
      <c r="IJ5" s="1014"/>
      <c r="IK5" s="1014"/>
      <c r="IL5" s="1014"/>
      <c r="IM5" s="1014"/>
      <c r="IN5" s="1014"/>
      <c r="IO5" s="1014"/>
      <c r="IP5" s="1014"/>
      <c r="IQ5" s="1014"/>
      <c r="IR5" s="1014"/>
      <c r="IS5" s="1014"/>
      <c r="IT5" s="1014"/>
      <c r="IU5" s="1014"/>
      <c r="IV5" s="17"/>
      <c r="IW5" s="1014"/>
      <c r="IX5" s="1014"/>
      <c r="IY5" s="1014"/>
      <c r="IZ5" s="1014"/>
      <c r="JA5" s="1014"/>
      <c r="JB5" s="1014"/>
      <c r="JC5" s="1014"/>
      <c r="JD5" s="1014"/>
      <c r="JE5" s="1014"/>
      <c r="JF5" s="1014"/>
      <c r="JG5" s="1014"/>
      <c r="JH5" s="1014"/>
      <c r="JI5" s="1014"/>
      <c r="JJ5" s="1014"/>
      <c r="JK5" s="1014"/>
      <c r="JL5" s="1014"/>
      <c r="JM5" s="1014"/>
      <c r="JN5" s="1014"/>
      <c r="JO5" s="1014"/>
      <c r="JP5" s="1014"/>
      <c r="JQ5" s="1014"/>
      <c r="JR5" s="1014"/>
      <c r="JS5" s="1014"/>
      <c r="JT5" s="1014"/>
      <c r="JU5" s="1014"/>
      <c r="JV5" s="1014"/>
      <c r="JW5" s="1014"/>
      <c r="JX5" s="1014"/>
      <c r="JY5" s="1014"/>
      <c r="JZ5" s="1014"/>
      <c r="KA5" s="1014"/>
      <c r="KB5" s="1014"/>
      <c r="KC5" s="1014"/>
      <c r="KD5" s="1014"/>
      <c r="KE5" s="1014"/>
      <c r="KF5" s="1014"/>
      <c r="KG5" s="1014"/>
      <c r="KH5" s="1014"/>
      <c r="KI5" s="1014"/>
      <c r="KJ5" s="1014"/>
      <c r="KK5" s="1014"/>
      <c r="KL5" s="1014"/>
      <c r="KM5" s="1014"/>
      <c r="KN5" s="1014"/>
      <c r="KO5" s="1014"/>
      <c r="KP5" s="1014"/>
      <c r="KQ5" s="1014"/>
      <c r="KR5" s="1014"/>
      <c r="KS5" s="1014"/>
      <c r="KT5" s="1014"/>
      <c r="KU5" s="1014"/>
      <c r="KV5" s="1014"/>
      <c r="KW5" s="1014"/>
      <c r="KX5" s="1014"/>
      <c r="KY5" s="1014"/>
      <c r="KZ5" s="1014"/>
      <c r="LA5" s="1014"/>
      <c r="LB5" s="1014"/>
      <c r="LC5" s="1014"/>
      <c r="LD5" s="1014"/>
      <c r="LE5" s="1014"/>
      <c r="LF5" s="1014"/>
      <c r="LG5" s="1014"/>
      <c r="LH5" s="1014"/>
      <c r="LI5" s="1014"/>
      <c r="LJ5" s="1014"/>
      <c r="LK5" s="1014"/>
      <c r="LL5" s="1014"/>
      <c r="LM5" s="1014"/>
      <c r="LN5" s="1014"/>
      <c r="LO5" s="1014"/>
      <c r="LP5" s="1014"/>
      <c r="LQ5" s="1014"/>
      <c r="LR5" s="1014"/>
      <c r="LS5" s="1014"/>
      <c r="LT5" s="1014"/>
      <c r="LU5" s="1014"/>
      <c r="LV5" s="1014"/>
      <c r="LW5" s="1014"/>
      <c r="LX5" s="1014"/>
      <c r="LY5" s="1014"/>
      <c r="LZ5" s="1014"/>
      <c r="MA5" s="1014"/>
      <c r="MB5" s="1014"/>
      <c r="MC5" s="1014"/>
      <c r="MD5" s="1014"/>
      <c r="ME5" s="1014"/>
      <c r="MF5" s="1014"/>
      <c r="MG5" s="1014"/>
      <c r="MH5" s="1014"/>
      <c r="MI5" s="1014"/>
      <c r="MJ5" s="1014"/>
      <c r="MK5" s="1014"/>
      <c r="ML5" s="1014"/>
      <c r="MM5" s="1014"/>
      <c r="MN5" s="1014"/>
      <c r="MO5" s="1014"/>
      <c r="MP5" s="1014"/>
      <c r="MQ5" s="1014"/>
      <c r="MR5" s="1014"/>
      <c r="MS5" s="1014"/>
      <c r="MT5" s="1014"/>
      <c r="MU5" s="1014"/>
      <c r="MV5" s="1014"/>
      <c r="MW5" s="1014"/>
      <c r="MX5" s="1014"/>
      <c r="MY5" s="1014"/>
      <c r="MZ5" s="1014"/>
      <c r="NA5" s="1014"/>
      <c r="NB5" s="1014"/>
      <c r="NC5" s="1014"/>
      <c r="ND5" s="1014"/>
      <c r="NE5" s="1014"/>
      <c r="NF5" s="1014"/>
      <c r="NG5" s="1014"/>
      <c r="NH5" s="1014"/>
      <c r="NI5" s="1014"/>
      <c r="NJ5" s="1014"/>
      <c r="NK5" s="1014"/>
      <c r="NL5" s="1014"/>
      <c r="NM5" s="1014"/>
      <c r="NN5" s="1014"/>
      <c r="NO5" s="1014"/>
      <c r="NP5" s="1014"/>
      <c r="NQ5" s="1014"/>
      <c r="NR5" s="1014"/>
      <c r="NS5" s="1014"/>
      <c r="NT5" s="1014"/>
      <c r="NU5" s="1014"/>
      <c r="NV5" s="1014"/>
      <c r="NW5" s="1014"/>
      <c r="NX5" s="1014"/>
      <c r="NY5" s="1014"/>
      <c r="NZ5" s="1014"/>
      <c r="OA5" s="1014"/>
      <c r="OB5" s="1014"/>
      <c r="OC5" s="1014"/>
      <c r="OD5" s="1014"/>
      <c r="OE5" s="1014"/>
      <c r="OF5" s="1014"/>
      <c r="OG5" s="1014"/>
      <c r="OH5" s="1014"/>
      <c r="OI5" s="1014"/>
      <c r="OJ5" s="1014"/>
      <c r="OK5" s="1014"/>
      <c r="OL5" s="1014"/>
      <c r="OM5" s="1014"/>
      <c r="ON5" s="1014"/>
      <c r="OO5" s="1014"/>
      <c r="OP5" s="1014"/>
      <c r="OQ5" s="1014"/>
      <c r="OR5" s="1014"/>
      <c r="OS5" s="1014"/>
      <c r="OT5" s="1014"/>
      <c r="OU5" s="1014"/>
      <c r="OV5" s="1014"/>
      <c r="OW5" s="1014"/>
      <c r="OX5" s="1014"/>
      <c r="OY5" s="1014"/>
      <c r="OZ5" s="1014"/>
      <c r="PA5" s="1014"/>
      <c r="PB5" s="1014"/>
      <c r="PC5" s="1014"/>
      <c r="PD5" s="1014"/>
      <c r="PE5" s="1014"/>
      <c r="PF5" s="1014"/>
      <c r="PG5" s="1014"/>
      <c r="PH5" s="1014"/>
      <c r="PI5" s="1014"/>
      <c r="PJ5" s="1014"/>
      <c r="PK5" s="1014"/>
      <c r="PL5" s="1014"/>
      <c r="PM5" s="1014"/>
      <c r="PN5" s="1014"/>
      <c r="PO5" s="1014"/>
      <c r="PP5" s="1014"/>
      <c r="PQ5" s="1014"/>
      <c r="PR5" s="1014"/>
      <c r="PS5" s="1014"/>
      <c r="PT5" s="1014"/>
      <c r="PU5" s="1014"/>
      <c r="PV5" s="1014"/>
      <c r="PW5" s="1014"/>
      <c r="PX5" s="1014"/>
      <c r="PY5" s="1014"/>
      <c r="PZ5" s="1014"/>
      <c r="QA5" s="1014"/>
      <c r="QB5" s="1014"/>
      <c r="QC5" s="1014"/>
      <c r="QD5" s="1014"/>
      <c r="QE5" s="1014"/>
      <c r="QF5" s="1014"/>
      <c r="QG5" s="1014"/>
      <c r="QH5" s="1014"/>
      <c r="QI5" s="1014"/>
      <c r="QJ5" s="1014"/>
      <c r="QK5" s="1014"/>
      <c r="QL5" s="1014"/>
      <c r="QM5" s="1014"/>
      <c r="QN5" s="1014"/>
      <c r="QO5" s="1014"/>
      <c r="QP5" s="1014"/>
      <c r="QQ5" s="1014"/>
      <c r="QR5" s="1014"/>
      <c r="QS5" s="1014"/>
      <c r="QT5" s="1014"/>
      <c r="QU5" s="1014"/>
      <c r="QV5" s="1014"/>
      <c r="QW5" s="1014"/>
      <c r="QX5" s="1014"/>
      <c r="QY5" s="1014"/>
      <c r="QZ5" s="1014"/>
      <c r="RA5" s="1014"/>
      <c r="RB5" s="1014"/>
      <c r="RC5" s="1014"/>
      <c r="RD5" s="1014"/>
      <c r="RE5" s="1014"/>
      <c r="RF5" s="1014"/>
      <c r="RG5" s="1014"/>
      <c r="RH5" s="1014"/>
      <c r="RI5" s="1014"/>
      <c r="RJ5" s="1014"/>
      <c r="RK5" s="1014"/>
      <c r="RL5" s="1014"/>
      <c r="RM5" s="1014"/>
      <c r="RN5" s="1014"/>
      <c r="RO5" s="1014"/>
      <c r="RP5" s="1014"/>
      <c r="RQ5" s="1014"/>
      <c r="RR5" s="1014"/>
      <c r="RS5" s="1014"/>
      <c r="RT5" s="1014"/>
      <c r="RU5" s="1014"/>
      <c r="RV5" s="1014"/>
      <c r="RW5" s="1014"/>
      <c r="RX5" s="1014"/>
      <c r="RY5" s="1014"/>
      <c r="RZ5" s="1014"/>
      <c r="SA5" s="1014"/>
      <c r="SB5" s="1014"/>
      <c r="SC5" s="1014"/>
      <c r="SD5" s="1014"/>
      <c r="SE5" s="1014"/>
      <c r="SF5" s="1014"/>
      <c r="SG5" s="1014"/>
      <c r="SH5" s="1014"/>
    </row>
    <row r="6" spans="1:503" ht="21.75" customHeight="1" collapsed="1">
      <c r="B6" s="707"/>
      <c r="I6" s="1013" t="s">
        <v>740</v>
      </c>
      <c r="J6" s="1014" t="s">
        <v>741</v>
      </c>
      <c r="K6" s="1014" t="s">
        <v>741</v>
      </c>
      <c r="L6" s="1014" t="s">
        <v>741</v>
      </c>
      <c r="M6" s="1014" t="s">
        <v>741</v>
      </c>
      <c r="N6" s="1014" t="s">
        <v>741</v>
      </c>
      <c r="O6" s="1014" t="s">
        <v>741</v>
      </c>
      <c r="P6" s="1014" t="s">
        <v>741</v>
      </c>
      <c r="Q6" s="1014" t="s">
        <v>741</v>
      </c>
      <c r="R6" s="1014" t="s">
        <v>741</v>
      </c>
      <c r="S6" s="1014" t="s">
        <v>741</v>
      </c>
      <c r="T6" s="1014" t="s">
        <v>741</v>
      </c>
      <c r="U6" s="1014" t="s">
        <v>741</v>
      </c>
      <c r="V6" s="1014" t="s">
        <v>741</v>
      </c>
      <c r="W6" s="1014" t="s">
        <v>741</v>
      </c>
      <c r="X6" s="1014" t="s">
        <v>741</v>
      </c>
      <c r="Y6" s="1014" t="s">
        <v>741</v>
      </c>
      <c r="Z6" s="1014" t="s">
        <v>741</v>
      </c>
      <c r="AA6" s="1014" t="s">
        <v>741</v>
      </c>
      <c r="AB6" s="1014" t="s">
        <v>741</v>
      </c>
      <c r="AC6" s="1014" t="s">
        <v>741</v>
      </c>
      <c r="AD6" s="1014" t="s">
        <v>741</v>
      </c>
      <c r="AE6" s="1014" t="s">
        <v>741</v>
      </c>
      <c r="AF6" s="1014" t="s">
        <v>741</v>
      </c>
      <c r="AG6" s="1014" t="s">
        <v>741</v>
      </c>
      <c r="AH6" s="1014" t="s">
        <v>741</v>
      </c>
      <c r="AI6" s="1014" t="s">
        <v>741</v>
      </c>
      <c r="AJ6" s="1014" t="s">
        <v>741</v>
      </c>
      <c r="AK6" s="1014" t="s">
        <v>741</v>
      </c>
      <c r="AL6" s="1014" t="s">
        <v>741</v>
      </c>
      <c r="AM6" s="1014" t="s">
        <v>741</v>
      </c>
      <c r="AN6" s="1014" t="s">
        <v>741</v>
      </c>
      <c r="AO6" s="1014" t="s">
        <v>741</v>
      </c>
      <c r="AP6" s="1014" t="s">
        <v>741</v>
      </c>
      <c r="AQ6" s="1014" t="s">
        <v>741</v>
      </c>
      <c r="AR6" s="1014" t="s">
        <v>741</v>
      </c>
      <c r="AS6" s="1014" t="s">
        <v>741</v>
      </c>
      <c r="AT6" s="1014" t="s">
        <v>741</v>
      </c>
      <c r="AU6" s="1014" t="s">
        <v>741</v>
      </c>
      <c r="AV6" s="1014" t="s">
        <v>741</v>
      </c>
      <c r="AW6" s="1014" t="s">
        <v>741</v>
      </c>
      <c r="AX6" s="1014" t="s">
        <v>741</v>
      </c>
      <c r="AY6" s="1014" t="s">
        <v>741</v>
      </c>
      <c r="AZ6" s="1014" t="s">
        <v>741</v>
      </c>
      <c r="BA6" s="1014" t="s">
        <v>741</v>
      </c>
      <c r="BB6" s="1014" t="s">
        <v>741</v>
      </c>
      <c r="BC6" s="1014" t="s">
        <v>741</v>
      </c>
      <c r="BD6" s="1014" t="s">
        <v>741</v>
      </c>
      <c r="BE6" s="1014" t="s">
        <v>741</v>
      </c>
      <c r="BF6" s="1014" t="s">
        <v>741</v>
      </c>
      <c r="BG6" s="1014" t="s">
        <v>741</v>
      </c>
      <c r="BH6" s="1014" t="s">
        <v>741</v>
      </c>
      <c r="BI6" s="1014" t="s">
        <v>741</v>
      </c>
      <c r="BJ6" s="1014" t="s">
        <v>741</v>
      </c>
      <c r="BK6" s="1014" t="s">
        <v>741</v>
      </c>
      <c r="BL6" s="1014" t="s">
        <v>741</v>
      </c>
      <c r="BM6" s="1014" t="s">
        <v>741</v>
      </c>
      <c r="BN6" s="1014" t="s">
        <v>741</v>
      </c>
      <c r="BO6" s="1014" t="s">
        <v>741</v>
      </c>
      <c r="BP6" s="1014" t="s">
        <v>741</v>
      </c>
      <c r="BQ6" s="1014" t="s">
        <v>741</v>
      </c>
      <c r="BR6" s="1014" t="s">
        <v>741</v>
      </c>
      <c r="BS6" s="1014" t="s">
        <v>741</v>
      </c>
      <c r="BT6" s="1014" t="s">
        <v>741</v>
      </c>
      <c r="BU6" s="1014" t="s">
        <v>741</v>
      </c>
      <c r="BV6" s="1014" t="s">
        <v>741</v>
      </c>
      <c r="BW6" s="1014" t="s">
        <v>741</v>
      </c>
      <c r="BX6" s="1014" t="s">
        <v>741</v>
      </c>
      <c r="BY6" s="1014" t="s">
        <v>741</v>
      </c>
      <c r="BZ6" s="1014" t="s">
        <v>741</v>
      </c>
      <c r="CA6" s="1014" t="s">
        <v>741</v>
      </c>
      <c r="CB6" s="1014" t="s">
        <v>741</v>
      </c>
      <c r="CC6" s="1014" t="s">
        <v>741</v>
      </c>
      <c r="CD6" s="1014" t="s">
        <v>741</v>
      </c>
      <c r="CE6" s="1014" t="s">
        <v>741</v>
      </c>
      <c r="CF6" s="1014" t="s">
        <v>741</v>
      </c>
      <c r="CG6" s="1014" t="s">
        <v>741</v>
      </c>
      <c r="CH6" s="1014" t="s">
        <v>741</v>
      </c>
      <c r="CI6" s="1014" t="s">
        <v>741</v>
      </c>
      <c r="CJ6" s="1014" t="s">
        <v>741</v>
      </c>
      <c r="CK6" s="1014" t="s">
        <v>741</v>
      </c>
      <c r="CL6" s="1014" t="s">
        <v>741</v>
      </c>
      <c r="CM6" s="1014" t="s">
        <v>741</v>
      </c>
      <c r="CN6" s="1014" t="s">
        <v>741</v>
      </c>
      <c r="CO6" s="1014" t="s">
        <v>741</v>
      </c>
      <c r="CP6" s="1014" t="s">
        <v>741</v>
      </c>
      <c r="CQ6" s="1014" t="s">
        <v>741</v>
      </c>
      <c r="CR6" s="1014" t="s">
        <v>741</v>
      </c>
      <c r="CS6" s="1014" t="s">
        <v>741</v>
      </c>
      <c r="CT6" s="1014" t="s">
        <v>741</v>
      </c>
      <c r="CU6" s="1014" t="s">
        <v>741</v>
      </c>
      <c r="CV6" s="1014" t="s">
        <v>741</v>
      </c>
      <c r="CW6" s="1014" t="s">
        <v>741</v>
      </c>
      <c r="CX6" s="1014" t="s">
        <v>741</v>
      </c>
      <c r="CY6" s="1014" t="s">
        <v>741</v>
      </c>
      <c r="CZ6" s="1014" t="s">
        <v>741</v>
      </c>
      <c r="DA6" s="1014" t="s">
        <v>741</v>
      </c>
      <c r="DB6" s="1014" t="s">
        <v>741</v>
      </c>
      <c r="DC6" s="1014" t="s">
        <v>741</v>
      </c>
      <c r="DD6" s="1014" t="s">
        <v>741</v>
      </c>
      <c r="DE6" s="1014" t="s">
        <v>741</v>
      </c>
      <c r="DF6" s="1014" t="s">
        <v>741</v>
      </c>
      <c r="DG6" s="1014" t="s">
        <v>741</v>
      </c>
      <c r="DH6" s="1014" t="s">
        <v>741</v>
      </c>
      <c r="DI6" s="1014" t="s">
        <v>741</v>
      </c>
      <c r="DJ6" s="1014" t="s">
        <v>741</v>
      </c>
      <c r="DK6" s="1014" t="s">
        <v>741</v>
      </c>
      <c r="DL6" s="1014" t="s">
        <v>741</v>
      </c>
      <c r="DM6" s="1014" t="s">
        <v>741</v>
      </c>
      <c r="DN6" s="1014" t="s">
        <v>741</v>
      </c>
      <c r="DO6" s="1014" t="s">
        <v>741</v>
      </c>
      <c r="DP6" s="1014" t="s">
        <v>741</v>
      </c>
      <c r="DQ6" s="1014" t="s">
        <v>741</v>
      </c>
      <c r="DR6" s="1014" t="s">
        <v>741</v>
      </c>
      <c r="DS6" s="1014" t="s">
        <v>741</v>
      </c>
      <c r="DT6" s="1014" t="s">
        <v>741</v>
      </c>
      <c r="DU6" s="1014" t="s">
        <v>741</v>
      </c>
      <c r="DV6" s="1014" t="s">
        <v>741</v>
      </c>
      <c r="DW6" s="1014" t="s">
        <v>741</v>
      </c>
      <c r="DX6" s="1014" t="s">
        <v>741</v>
      </c>
      <c r="DY6" s="1014" t="s">
        <v>741</v>
      </c>
      <c r="DZ6" s="1014" t="s">
        <v>741</v>
      </c>
      <c r="EA6" s="1014" t="s">
        <v>741</v>
      </c>
      <c r="EB6" s="1014" t="s">
        <v>741</v>
      </c>
      <c r="EC6" s="1014" t="s">
        <v>741</v>
      </c>
      <c r="ED6" s="1014" t="s">
        <v>741</v>
      </c>
      <c r="EE6" s="1014" t="s">
        <v>741</v>
      </c>
      <c r="EF6" s="1014" t="s">
        <v>741</v>
      </c>
      <c r="EG6" s="1014" t="s">
        <v>741</v>
      </c>
      <c r="EH6" s="1014" t="s">
        <v>741</v>
      </c>
      <c r="EI6" s="1014" t="s">
        <v>741</v>
      </c>
      <c r="EJ6" s="1014" t="s">
        <v>741</v>
      </c>
      <c r="EK6" s="1014" t="s">
        <v>741</v>
      </c>
      <c r="EL6" s="1014" t="s">
        <v>741</v>
      </c>
      <c r="EM6" s="1014" t="s">
        <v>741</v>
      </c>
      <c r="EN6" s="1014" t="s">
        <v>741</v>
      </c>
      <c r="EO6" s="1014" t="s">
        <v>741</v>
      </c>
      <c r="EP6" s="1014" t="s">
        <v>741</v>
      </c>
      <c r="EQ6" s="1014" t="s">
        <v>741</v>
      </c>
      <c r="ER6" s="1014" t="s">
        <v>741</v>
      </c>
      <c r="ES6" s="1014" t="s">
        <v>741</v>
      </c>
      <c r="ET6" s="1014" t="s">
        <v>741</v>
      </c>
      <c r="EU6" s="1014" t="s">
        <v>741</v>
      </c>
      <c r="EV6" s="1014" t="s">
        <v>741</v>
      </c>
      <c r="EW6" s="1014" t="s">
        <v>741</v>
      </c>
      <c r="EX6" s="1014" t="s">
        <v>741</v>
      </c>
      <c r="EY6" s="1014" t="s">
        <v>741</v>
      </c>
      <c r="EZ6" s="1014" t="s">
        <v>741</v>
      </c>
      <c r="FA6" s="1014" t="s">
        <v>741</v>
      </c>
      <c r="FB6" s="1014" t="s">
        <v>741</v>
      </c>
      <c r="FC6" s="1014" t="s">
        <v>741</v>
      </c>
      <c r="FD6" s="1014" t="s">
        <v>741</v>
      </c>
      <c r="FE6" s="1014" t="s">
        <v>741</v>
      </c>
      <c r="FF6" s="1014" t="s">
        <v>741</v>
      </c>
      <c r="FG6" s="1014" t="s">
        <v>741</v>
      </c>
      <c r="FH6" s="1014" t="s">
        <v>741</v>
      </c>
      <c r="FI6" s="1014" t="s">
        <v>741</v>
      </c>
      <c r="FJ6" s="1014" t="s">
        <v>741</v>
      </c>
      <c r="FK6" s="1014" t="s">
        <v>741</v>
      </c>
      <c r="FL6" s="1014" t="s">
        <v>741</v>
      </c>
      <c r="FM6" s="1014" t="s">
        <v>741</v>
      </c>
      <c r="FN6" s="1014" t="s">
        <v>741</v>
      </c>
      <c r="FO6" s="1014" t="s">
        <v>741</v>
      </c>
      <c r="FP6" s="1014" t="s">
        <v>741</v>
      </c>
      <c r="FQ6" s="1014" t="s">
        <v>741</v>
      </c>
      <c r="FR6" s="1014" t="s">
        <v>741</v>
      </c>
      <c r="FS6" s="1014" t="s">
        <v>741</v>
      </c>
      <c r="FT6" s="1014" t="s">
        <v>741</v>
      </c>
      <c r="FU6" s="1014" t="s">
        <v>741</v>
      </c>
      <c r="FV6" s="1014" t="s">
        <v>741</v>
      </c>
      <c r="FW6" s="1014" t="s">
        <v>741</v>
      </c>
      <c r="FX6" s="1014" t="s">
        <v>741</v>
      </c>
      <c r="FY6" s="1014" t="s">
        <v>741</v>
      </c>
      <c r="FZ6" s="1014" t="s">
        <v>741</v>
      </c>
      <c r="GA6" s="1014" t="s">
        <v>741</v>
      </c>
      <c r="GB6" s="1014" t="s">
        <v>741</v>
      </c>
      <c r="GC6" s="1014" t="s">
        <v>741</v>
      </c>
      <c r="GD6" s="1014" t="s">
        <v>741</v>
      </c>
      <c r="GE6" s="1014" t="s">
        <v>741</v>
      </c>
      <c r="GF6" s="1014" t="s">
        <v>741</v>
      </c>
      <c r="GG6" s="1014" t="s">
        <v>741</v>
      </c>
      <c r="GH6" s="1014" t="s">
        <v>741</v>
      </c>
      <c r="GI6" s="1014" t="s">
        <v>741</v>
      </c>
      <c r="GJ6" s="1014" t="s">
        <v>741</v>
      </c>
      <c r="GK6" s="1014" t="s">
        <v>741</v>
      </c>
      <c r="GL6" s="1014" t="s">
        <v>741</v>
      </c>
      <c r="GM6" s="1014" t="s">
        <v>741</v>
      </c>
      <c r="GN6" s="1014" t="s">
        <v>741</v>
      </c>
      <c r="GO6" s="1014" t="s">
        <v>741</v>
      </c>
      <c r="GP6" s="1014" t="s">
        <v>741</v>
      </c>
      <c r="GQ6" s="1014" t="s">
        <v>741</v>
      </c>
      <c r="GR6" s="1014" t="s">
        <v>741</v>
      </c>
      <c r="GS6" s="1014" t="s">
        <v>741</v>
      </c>
      <c r="GT6" s="1014" t="s">
        <v>741</v>
      </c>
      <c r="GU6" s="1014" t="s">
        <v>741</v>
      </c>
      <c r="GV6" s="1014" t="s">
        <v>741</v>
      </c>
      <c r="GW6" s="1014" t="s">
        <v>741</v>
      </c>
      <c r="GX6" s="1014" t="s">
        <v>741</v>
      </c>
      <c r="GY6" s="1014" t="s">
        <v>741</v>
      </c>
      <c r="GZ6" s="1014" t="s">
        <v>741</v>
      </c>
      <c r="HA6" s="1014" t="s">
        <v>741</v>
      </c>
      <c r="HB6" s="1014" t="s">
        <v>741</v>
      </c>
      <c r="HC6" s="1014" t="s">
        <v>741</v>
      </c>
      <c r="HD6" s="1014" t="s">
        <v>741</v>
      </c>
      <c r="HE6" s="1014" t="s">
        <v>741</v>
      </c>
      <c r="HF6" s="1014" t="s">
        <v>741</v>
      </c>
      <c r="HG6" s="1014" t="s">
        <v>741</v>
      </c>
      <c r="HH6" s="1014" t="s">
        <v>741</v>
      </c>
      <c r="HI6" s="1014" t="s">
        <v>741</v>
      </c>
      <c r="HJ6" s="1014" t="s">
        <v>741</v>
      </c>
      <c r="HK6" s="1014" t="s">
        <v>741</v>
      </c>
      <c r="HL6" s="1014" t="s">
        <v>741</v>
      </c>
      <c r="HM6" s="1014" t="s">
        <v>741</v>
      </c>
      <c r="HN6" s="1014" t="s">
        <v>741</v>
      </c>
      <c r="HO6" s="1014" t="s">
        <v>741</v>
      </c>
      <c r="HP6" s="1014" t="s">
        <v>741</v>
      </c>
      <c r="HQ6" s="1014" t="s">
        <v>741</v>
      </c>
      <c r="HR6" s="1014" t="s">
        <v>741</v>
      </c>
      <c r="HS6" s="1014" t="s">
        <v>741</v>
      </c>
      <c r="HT6" s="1014" t="s">
        <v>741</v>
      </c>
      <c r="HU6" s="1014" t="s">
        <v>741</v>
      </c>
      <c r="HV6" s="1014" t="s">
        <v>741</v>
      </c>
      <c r="HW6" s="1014" t="s">
        <v>741</v>
      </c>
      <c r="HX6" s="1014" t="s">
        <v>741</v>
      </c>
      <c r="HY6" s="1014" t="s">
        <v>741</v>
      </c>
      <c r="HZ6" s="1014" t="s">
        <v>741</v>
      </c>
      <c r="IA6" s="1014" t="s">
        <v>741</v>
      </c>
      <c r="IB6" s="1014" t="s">
        <v>741</v>
      </c>
      <c r="IC6" s="1014" t="s">
        <v>741</v>
      </c>
      <c r="ID6" s="1014" t="s">
        <v>741</v>
      </c>
      <c r="IE6" s="1014" t="s">
        <v>741</v>
      </c>
      <c r="IF6" s="1014" t="s">
        <v>741</v>
      </c>
      <c r="IG6" s="1014" t="s">
        <v>741</v>
      </c>
      <c r="IH6" s="1014" t="s">
        <v>741</v>
      </c>
      <c r="II6" s="1014" t="s">
        <v>741</v>
      </c>
      <c r="IJ6" s="1014" t="s">
        <v>741</v>
      </c>
      <c r="IK6" s="1014" t="s">
        <v>741</v>
      </c>
      <c r="IL6" s="1014" t="s">
        <v>741</v>
      </c>
      <c r="IM6" s="1014" t="s">
        <v>741</v>
      </c>
      <c r="IN6" s="1014" t="s">
        <v>741</v>
      </c>
      <c r="IO6" s="1014" t="s">
        <v>741</v>
      </c>
      <c r="IP6" s="1014" t="s">
        <v>741</v>
      </c>
      <c r="IQ6" s="1014" t="s">
        <v>741</v>
      </c>
      <c r="IR6" s="1014" t="s">
        <v>741</v>
      </c>
      <c r="IS6" s="1014" t="s">
        <v>741</v>
      </c>
      <c r="IT6" s="1014" t="s">
        <v>741</v>
      </c>
      <c r="IU6" s="1014" t="s">
        <v>741</v>
      </c>
      <c r="IV6" s="17"/>
      <c r="IW6" s="1014" t="s">
        <v>2650</v>
      </c>
      <c r="IX6" s="1014" t="s">
        <v>2650</v>
      </c>
      <c r="IY6" s="1014" t="s">
        <v>2650</v>
      </c>
      <c r="IZ6" s="1014" t="s">
        <v>2650</v>
      </c>
      <c r="JA6" s="1014" t="s">
        <v>2650</v>
      </c>
      <c r="JB6" s="1014" t="s">
        <v>2650</v>
      </c>
      <c r="JC6" s="1014" t="s">
        <v>2650</v>
      </c>
      <c r="JD6" s="1014" t="s">
        <v>2650</v>
      </c>
      <c r="JE6" s="1014" t="s">
        <v>2650</v>
      </c>
      <c r="JF6" s="1014" t="s">
        <v>2650</v>
      </c>
      <c r="JG6" s="1014" t="s">
        <v>2650</v>
      </c>
      <c r="JH6" s="1014" t="s">
        <v>2650</v>
      </c>
      <c r="JI6" s="1014" t="s">
        <v>2650</v>
      </c>
      <c r="JJ6" s="1014" t="s">
        <v>2650</v>
      </c>
      <c r="JK6" s="1014" t="s">
        <v>2650</v>
      </c>
      <c r="JL6" s="1014" t="s">
        <v>2650</v>
      </c>
      <c r="JM6" s="1014" t="s">
        <v>2650</v>
      </c>
      <c r="JN6" s="1014" t="s">
        <v>2650</v>
      </c>
      <c r="JO6" s="1014" t="s">
        <v>2650</v>
      </c>
      <c r="JP6" s="1014" t="s">
        <v>2650</v>
      </c>
      <c r="JQ6" s="1014" t="s">
        <v>2650</v>
      </c>
      <c r="JR6" s="1014" t="s">
        <v>2650</v>
      </c>
      <c r="JS6" s="1014" t="s">
        <v>2650</v>
      </c>
      <c r="JT6" s="1014" t="s">
        <v>2650</v>
      </c>
      <c r="JU6" s="1014" t="s">
        <v>2650</v>
      </c>
      <c r="JV6" s="1014" t="s">
        <v>2650</v>
      </c>
      <c r="JW6" s="1014" t="s">
        <v>2650</v>
      </c>
      <c r="JX6" s="1014" t="s">
        <v>2650</v>
      </c>
      <c r="JY6" s="1014" t="s">
        <v>2650</v>
      </c>
      <c r="JZ6" s="1014" t="s">
        <v>2650</v>
      </c>
      <c r="KA6" s="1014" t="s">
        <v>2650</v>
      </c>
      <c r="KB6" s="1014" t="s">
        <v>2650</v>
      </c>
      <c r="KC6" s="1014" t="s">
        <v>2650</v>
      </c>
      <c r="KD6" s="1014" t="s">
        <v>2650</v>
      </c>
      <c r="KE6" s="1014" t="s">
        <v>2650</v>
      </c>
      <c r="KF6" s="1014" t="s">
        <v>2650</v>
      </c>
      <c r="KG6" s="1014" t="s">
        <v>2650</v>
      </c>
      <c r="KH6" s="1014" t="s">
        <v>2650</v>
      </c>
      <c r="KI6" s="1014" t="s">
        <v>2650</v>
      </c>
      <c r="KJ6" s="1014" t="s">
        <v>2650</v>
      </c>
      <c r="KK6" s="1014" t="s">
        <v>2650</v>
      </c>
      <c r="KL6" s="1014" t="s">
        <v>2650</v>
      </c>
      <c r="KM6" s="1014" t="s">
        <v>2650</v>
      </c>
      <c r="KN6" s="1014" t="s">
        <v>2650</v>
      </c>
      <c r="KO6" s="1014" t="s">
        <v>2650</v>
      </c>
      <c r="KP6" s="1014" t="s">
        <v>2650</v>
      </c>
      <c r="KQ6" s="1014" t="s">
        <v>2650</v>
      </c>
      <c r="KR6" s="1014" t="s">
        <v>2650</v>
      </c>
      <c r="KS6" s="1014" t="s">
        <v>2650</v>
      </c>
      <c r="KT6" s="1014" t="s">
        <v>2650</v>
      </c>
      <c r="KU6" s="1014" t="s">
        <v>2650</v>
      </c>
      <c r="KV6" s="1014" t="s">
        <v>2650</v>
      </c>
      <c r="KW6" s="1014" t="s">
        <v>2650</v>
      </c>
      <c r="KX6" s="1014" t="s">
        <v>2650</v>
      </c>
      <c r="KY6" s="1014" t="s">
        <v>2650</v>
      </c>
      <c r="KZ6" s="1014" t="s">
        <v>2650</v>
      </c>
      <c r="LA6" s="1014" t="s">
        <v>2650</v>
      </c>
      <c r="LB6" s="1014" t="s">
        <v>2650</v>
      </c>
      <c r="LC6" s="1014" t="s">
        <v>2650</v>
      </c>
      <c r="LD6" s="1014" t="s">
        <v>2650</v>
      </c>
      <c r="LE6" s="1014" t="s">
        <v>2650</v>
      </c>
      <c r="LF6" s="1014" t="s">
        <v>2650</v>
      </c>
      <c r="LG6" s="1014" t="s">
        <v>2650</v>
      </c>
      <c r="LH6" s="1014" t="s">
        <v>2650</v>
      </c>
      <c r="LI6" s="1014" t="s">
        <v>2650</v>
      </c>
      <c r="LJ6" s="1014" t="s">
        <v>2650</v>
      </c>
      <c r="LK6" s="1014" t="s">
        <v>2650</v>
      </c>
      <c r="LL6" s="1014" t="s">
        <v>2650</v>
      </c>
      <c r="LM6" s="1014" t="s">
        <v>2650</v>
      </c>
      <c r="LN6" s="1014" t="s">
        <v>2650</v>
      </c>
      <c r="LO6" s="1014" t="s">
        <v>2650</v>
      </c>
      <c r="LP6" s="1014" t="s">
        <v>2650</v>
      </c>
      <c r="LQ6" s="1014" t="s">
        <v>2650</v>
      </c>
      <c r="LR6" s="1014" t="s">
        <v>2650</v>
      </c>
      <c r="LS6" s="1014" t="s">
        <v>2650</v>
      </c>
      <c r="LT6" s="1014" t="s">
        <v>2650</v>
      </c>
      <c r="LU6" s="1014" t="s">
        <v>2650</v>
      </c>
      <c r="LV6" s="1014" t="s">
        <v>2650</v>
      </c>
      <c r="LW6" s="1014" t="s">
        <v>2650</v>
      </c>
      <c r="LX6" s="1014" t="s">
        <v>2650</v>
      </c>
      <c r="LY6" s="1014" t="s">
        <v>2650</v>
      </c>
      <c r="LZ6" s="1014" t="s">
        <v>2650</v>
      </c>
      <c r="MA6" s="1014" t="s">
        <v>2650</v>
      </c>
      <c r="MB6" s="1014" t="s">
        <v>2650</v>
      </c>
      <c r="MC6" s="1014" t="s">
        <v>2650</v>
      </c>
      <c r="MD6" s="1014" t="s">
        <v>2650</v>
      </c>
      <c r="ME6" s="1014" t="s">
        <v>2650</v>
      </c>
      <c r="MF6" s="1014" t="s">
        <v>2650</v>
      </c>
      <c r="MG6" s="1014" t="s">
        <v>2650</v>
      </c>
      <c r="MH6" s="1014" t="s">
        <v>2650</v>
      </c>
      <c r="MI6" s="1014" t="s">
        <v>2650</v>
      </c>
      <c r="MJ6" s="1014" t="s">
        <v>2650</v>
      </c>
      <c r="MK6" s="1014" t="s">
        <v>2650</v>
      </c>
      <c r="ML6" s="1014" t="s">
        <v>2650</v>
      </c>
      <c r="MM6" s="1014" t="s">
        <v>2650</v>
      </c>
      <c r="MN6" s="1014" t="s">
        <v>2650</v>
      </c>
      <c r="MO6" s="1014" t="s">
        <v>2650</v>
      </c>
      <c r="MP6" s="1014" t="s">
        <v>2650</v>
      </c>
      <c r="MQ6" s="1014" t="s">
        <v>2650</v>
      </c>
      <c r="MR6" s="1014" t="s">
        <v>2650</v>
      </c>
      <c r="MS6" s="1014" t="s">
        <v>2650</v>
      </c>
      <c r="MT6" s="1014" t="s">
        <v>2650</v>
      </c>
      <c r="MU6" s="1014" t="s">
        <v>2650</v>
      </c>
      <c r="MV6" s="1014" t="s">
        <v>2650</v>
      </c>
      <c r="MW6" s="1014" t="s">
        <v>2650</v>
      </c>
      <c r="MX6" s="1014" t="s">
        <v>2650</v>
      </c>
      <c r="MY6" s="1014" t="s">
        <v>2650</v>
      </c>
      <c r="MZ6" s="1014" t="s">
        <v>2650</v>
      </c>
      <c r="NA6" s="1014" t="s">
        <v>2650</v>
      </c>
      <c r="NB6" s="1014" t="s">
        <v>2650</v>
      </c>
      <c r="NC6" s="1014" t="s">
        <v>2650</v>
      </c>
      <c r="ND6" s="1014" t="s">
        <v>2650</v>
      </c>
      <c r="NE6" s="1014" t="s">
        <v>2650</v>
      </c>
      <c r="NF6" s="1014" t="s">
        <v>2650</v>
      </c>
      <c r="NG6" s="1014" t="s">
        <v>2650</v>
      </c>
      <c r="NH6" s="1014" t="s">
        <v>2650</v>
      </c>
      <c r="NI6" s="1014" t="s">
        <v>2650</v>
      </c>
      <c r="NJ6" s="1014" t="s">
        <v>2650</v>
      </c>
      <c r="NK6" s="1014" t="s">
        <v>2650</v>
      </c>
      <c r="NL6" s="1014" t="s">
        <v>2650</v>
      </c>
      <c r="NM6" s="1014" t="s">
        <v>2650</v>
      </c>
      <c r="NN6" s="1014" t="s">
        <v>2650</v>
      </c>
      <c r="NO6" s="1014" t="s">
        <v>2650</v>
      </c>
      <c r="NP6" s="1014" t="s">
        <v>2650</v>
      </c>
      <c r="NQ6" s="1014" t="s">
        <v>2650</v>
      </c>
      <c r="NR6" s="1014" t="s">
        <v>2650</v>
      </c>
      <c r="NS6" s="1014" t="s">
        <v>2650</v>
      </c>
      <c r="NT6" s="1014" t="s">
        <v>2650</v>
      </c>
      <c r="NU6" s="1014" t="s">
        <v>2650</v>
      </c>
      <c r="NV6" s="1014" t="s">
        <v>2650</v>
      </c>
      <c r="NW6" s="1014" t="s">
        <v>2650</v>
      </c>
      <c r="NX6" s="1014" t="s">
        <v>2650</v>
      </c>
      <c r="NY6" s="1014" t="s">
        <v>2650</v>
      </c>
      <c r="NZ6" s="1014" t="s">
        <v>2650</v>
      </c>
      <c r="OA6" s="1014" t="s">
        <v>2650</v>
      </c>
      <c r="OB6" s="1014" t="s">
        <v>2650</v>
      </c>
      <c r="OC6" s="1014" t="s">
        <v>2650</v>
      </c>
      <c r="OD6" s="1014" t="s">
        <v>2650</v>
      </c>
      <c r="OE6" s="1014" t="s">
        <v>2650</v>
      </c>
      <c r="OF6" s="1014" t="s">
        <v>2650</v>
      </c>
      <c r="OG6" s="1014" t="s">
        <v>2650</v>
      </c>
      <c r="OH6" s="1014" t="s">
        <v>2650</v>
      </c>
      <c r="OI6" s="1014" t="s">
        <v>2650</v>
      </c>
      <c r="OJ6" s="1014" t="s">
        <v>2650</v>
      </c>
      <c r="OK6" s="1014" t="s">
        <v>2650</v>
      </c>
      <c r="OL6" s="1014" t="s">
        <v>2650</v>
      </c>
      <c r="OM6" s="1014" t="s">
        <v>2650</v>
      </c>
      <c r="ON6" s="1014" t="s">
        <v>2650</v>
      </c>
      <c r="OO6" s="1014" t="s">
        <v>2650</v>
      </c>
      <c r="OP6" s="1014" t="s">
        <v>2650</v>
      </c>
      <c r="OQ6" s="1014" t="s">
        <v>2650</v>
      </c>
      <c r="OR6" s="1014" t="s">
        <v>2650</v>
      </c>
      <c r="OS6" s="1014" t="s">
        <v>2650</v>
      </c>
      <c r="OT6" s="1014" t="s">
        <v>2650</v>
      </c>
      <c r="OU6" s="1014" t="s">
        <v>2650</v>
      </c>
      <c r="OV6" s="1014" t="s">
        <v>2650</v>
      </c>
      <c r="OW6" s="1014" t="s">
        <v>2650</v>
      </c>
      <c r="OX6" s="1014" t="s">
        <v>2650</v>
      </c>
      <c r="OY6" s="1014" t="s">
        <v>2650</v>
      </c>
      <c r="OZ6" s="1014" t="s">
        <v>2650</v>
      </c>
      <c r="PA6" s="1014" t="s">
        <v>2650</v>
      </c>
      <c r="PB6" s="1014" t="s">
        <v>2650</v>
      </c>
      <c r="PC6" s="1014" t="s">
        <v>2650</v>
      </c>
      <c r="PD6" s="1014" t="s">
        <v>2650</v>
      </c>
      <c r="PE6" s="1014" t="s">
        <v>2650</v>
      </c>
      <c r="PF6" s="1014" t="s">
        <v>2650</v>
      </c>
      <c r="PG6" s="1014" t="s">
        <v>2650</v>
      </c>
      <c r="PH6" s="1014" t="s">
        <v>2650</v>
      </c>
      <c r="PI6" s="1014" t="s">
        <v>2650</v>
      </c>
      <c r="PJ6" s="1014" t="s">
        <v>2650</v>
      </c>
      <c r="PK6" s="1014" t="s">
        <v>2650</v>
      </c>
      <c r="PL6" s="1014" t="s">
        <v>2650</v>
      </c>
      <c r="PM6" s="1014" t="s">
        <v>2650</v>
      </c>
      <c r="PN6" s="1014" t="s">
        <v>2650</v>
      </c>
      <c r="PO6" s="1014" t="s">
        <v>2650</v>
      </c>
      <c r="PP6" s="1014" t="s">
        <v>2650</v>
      </c>
      <c r="PQ6" s="1014" t="s">
        <v>2650</v>
      </c>
      <c r="PR6" s="1014" t="s">
        <v>2650</v>
      </c>
      <c r="PS6" s="1014" t="s">
        <v>2650</v>
      </c>
      <c r="PT6" s="1014" t="s">
        <v>2650</v>
      </c>
      <c r="PU6" s="1014" t="s">
        <v>2650</v>
      </c>
      <c r="PV6" s="1014" t="s">
        <v>2650</v>
      </c>
      <c r="PW6" s="1014" t="s">
        <v>2650</v>
      </c>
      <c r="PX6" s="1014" t="s">
        <v>2650</v>
      </c>
      <c r="PY6" s="1014" t="s">
        <v>2650</v>
      </c>
      <c r="PZ6" s="1014" t="s">
        <v>2650</v>
      </c>
      <c r="QA6" s="1014" t="s">
        <v>2650</v>
      </c>
      <c r="QB6" s="1014" t="s">
        <v>2650</v>
      </c>
      <c r="QC6" s="1014" t="s">
        <v>2650</v>
      </c>
      <c r="QD6" s="1014" t="s">
        <v>2650</v>
      </c>
      <c r="QE6" s="1014" t="s">
        <v>2650</v>
      </c>
      <c r="QF6" s="1014" t="s">
        <v>2650</v>
      </c>
      <c r="QG6" s="1014" t="s">
        <v>2650</v>
      </c>
      <c r="QH6" s="1014" t="s">
        <v>2650</v>
      </c>
      <c r="QI6" s="1014" t="s">
        <v>2650</v>
      </c>
      <c r="QJ6" s="1014" t="s">
        <v>2650</v>
      </c>
      <c r="QK6" s="1014" t="s">
        <v>2650</v>
      </c>
      <c r="QL6" s="1014" t="s">
        <v>2650</v>
      </c>
      <c r="QM6" s="1014" t="s">
        <v>2650</v>
      </c>
      <c r="QN6" s="1014" t="s">
        <v>2650</v>
      </c>
      <c r="QO6" s="1014" t="s">
        <v>2650</v>
      </c>
      <c r="QP6" s="1014" t="s">
        <v>2650</v>
      </c>
      <c r="QQ6" s="1014" t="s">
        <v>2650</v>
      </c>
      <c r="QR6" s="1014" t="s">
        <v>2650</v>
      </c>
      <c r="QS6" s="1014" t="s">
        <v>2650</v>
      </c>
      <c r="QT6" s="1014" t="s">
        <v>2650</v>
      </c>
      <c r="QU6" s="1014" t="s">
        <v>2650</v>
      </c>
      <c r="QV6" s="1014" t="s">
        <v>2650</v>
      </c>
      <c r="QW6" s="1014" t="s">
        <v>2650</v>
      </c>
      <c r="QX6" s="1014" t="s">
        <v>2650</v>
      </c>
      <c r="QY6" s="1014" t="s">
        <v>2650</v>
      </c>
      <c r="QZ6" s="1014" t="s">
        <v>2650</v>
      </c>
      <c r="RA6" s="1014" t="s">
        <v>2650</v>
      </c>
      <c r="RB6" s="1014" t="s">
        <v>2650</v>
      </c>
      <c r="RC6" s="1014" t="s">
        <v>2650</v>
      </c>
      <c r="RD6" s="1014" t="s">
        <v>2650</v>
      </c>
      <c r="RE6" s="1014" t="s">
        <v>2650</v>
      </c>
      <c r="RF6" s="1014" t="s">
        <v>2650</v>
      </c>
      <c r="RG6" s="1014" t="s">
        <v>2650</v>
      </c>
      <c r="RH6" s="1014" t="s">
        <v>2650</v>
      </c>
      <c r="RI6" s="1014" t="s">
        <v>2650</v>
      </c>
      <c r="RJ6" s="1014" t="s">
        <v>2650</v>
      </c>
      <c r="RK6" s="1014" t="s">
        <v>2650</v>
      </c>
      <c r="RL6" s="1014" t="s">
        <v>2650</v>
      </c>
      <c r="RM6" s="1014" t="s">
        <v>2650</v>
      </c>
      <c r="RN6" s="1014" t="s">
        <v>2650</v>
      </c>
      <c r="RO6" s="1014" t="s">
        <v>2650</v>
      </c>
      <c r="RP6" s="1014" t="s">
        <v>2650</v>
      </c>
      <c r="RQ6" s="1014" t="s">
        <v>2650</v>
      </c>
      <c r="RR6" s="1014" t="s">
        <v>2650</v>
      </c>
      <c r="RS6" s="1014" t="s">
        <v>2650</v>
      </c>
      <c r="RT6" s="1014" t="s">
        <v>2650</v>
      </c>
      <c r="RU6" s="1014" t="s">
        <v>2650</v>
      </c>
      <c r="RV6" s="1014" t="s">
        <v>2650</v>
      </c>
      <c r="RW6" s="1014" t="s">
        <v>2650</v>
      </c>
      <c r="RX6" s="1014" t="s">
        <v>2650</v>
      </c>
      <c r="RY6" s="1014" t="s">
        <v>2650</v>
      </c>
      <c r="RZ6" s="1014" t="s">
        <v>2650</v>
      </c>
      <c r="SA6" s="1014" t="s">
        <v>2650</v>
      </c>
      <c r="SB6" s="1014" t="s">
        <v>2650</v>
      </c>
      <c r="SC6" s="1014" t="s">
        <v>2650</v>
      </c>
      <c r="SD6" s="1014" t="s">
        <v>2650</v>
      </c>
      <c r="SE6" s="1014" t="s">
        <v>2650</v>
      </c>
      <c r="SF6" s="1014" t="s">
        <v>2650</v>
      </c>
      <c r="SG6" s="1014" t="s">
        <v>2650</v>
      </c>
      <c r="SH6" s="1014" t="s">
        <v>2650</v>
      </c>
    </row>
    <row r="7" spans="1:503" ht="9.9499999999999993" hidden="1" customHeight="1" outlineLevel="1">
      <c r="B7" s="707" t="s">
        <v>1558</v>
      </c>
      <c r="I7" s="1013"/>
      <c r="J7" s="1014"/>
      <c r="K7" s="1014"/>
      <c r="L7" s="1014"/>
      <c r="M7" s="1014"/>
      <c r="N7" s="1014"/>
      <c r="O7" s="1014"/>
      <c r="P7" s="1014"/>
      <c r="Q7" s="1014"/>
      <c r="R7" s="1014"/>
      <c r="S7" s="1014"/>
      <c r="T7" s="1014"/>
      <c r="U7" s="1014"/>
      <c r="V7" s="1014"/>
      <c r="W7" s="1014"/>
      <c r="X7" s="1014"/>
      <c r="Y7" s="1014"/>
      <c r="Z7" s="1014"/>
      <c r="AA7" s="1014"/>
      <c r="AB7" s="1014"/>
      <c r="AC7" s="1014"/>
      <c r="AD7" s="1014"/>
      <c r="AE7" s="1014"/>
      <c r="AF7" s="1014"/>
      <c r="AG7" s="1014"/>
      <c r="AH7" s="1014"/>
      <c r="AI7" s="1014"/>
      <c r="AJ7" s="1014"/>
      <c r="AK7" s="1014"/>
      <c r="AL7" s="1014"/>
      <c r="AM7" s="1014"/>
      <c r="AN7" s="1014"/>
      <c r="AO7" s="1014"/>
      <c r="AP7" s="1014"/>
      <c r="AQ7" s="1014"/>
      <c r="AR7" s="1014"/>
      <c r="AS7" s="1014"/>
      <c r="AT7" s="1014"/>
      <c r="AU7" s="1014"/>
      <c r="AV7" s="1014"/>
      <c r="AW7" s="1014"/>
      <c r="AX7" s="1014"/>
      <c r="AY7" s="1014"/>
      <c r="AZ7" s="1014"/>
      <c r="BA7" s="1014"/>
      <c r="BB7" s="1014"/>
      <c r="BC7" s="1014"/>
      <c r="BD7" s="1014"/>
      <c r="BE7" s="1014"/>
      <c r="BF7" s="1014"/>
      <c r="BG7" s="1014"/>
      <c r="BH7" s="1014"/>
      <c r="BI7" s="1014"/>
      <c r="BJ7" s="1014"/>
      <c r="BK7" s="1014"/>
      <c r="BL7" s="1014"/>
      <c r="BM7" s="1014"/>
      <c r="BN7" s="1014"/>
      <c r="BO7" s="1014"/>
      <c r="BP7" s="1014"/>
      <c r="BQ7" s="1014"/>
      <c r="BR7" s="1014"/>
      <c r="BS7" s="1014"/>
      <c r="BT7" s="1014"/>
      <c r="BU7" s="1014"/>
      <c r="BV7" s="1014"/>
      <c r="BW7" s="1014"/>
      <c r="BX7" s="1014"/>
      <c r="BY7" s="1014"/>
      <c r="BZ7" s="1014"/>
      <c r="CA7" s="1014"/>
      <c r="CB7" s="1014"/>
      <c r="CC7" s="1014"/>
      <c r="CD7" s="1014"/>
      <c r="CE7" s="1014"/>
      <c r="CF7" s="1014"/>
      <c r="CG7" s="1014"/>
      <c r="CH7" s="1014"/>
      <c r="CI7" s="1014"/>
      <c r="CJ7" s="1014"/>
      <c r="CK7" s="1014"/>
      <c r="CL7" s="1014"/>
      <c r="CM7" s="1014"/>
      <c r="CN7" s="1014"/>
      <c r="CO7" s="1014"/>
      <c r="CP7" s="1014"/>
      <c r="CQ7" s="1014"/>
      <c r="CR7" s="1014"/>
      <c r="CS7" s="1014"/>
      <c r="CT7" s="1014"/>
      <c r="CU7" s="1014"/>
      <c r="CV7" s="1014"/>
      <c r="CW7" s="1014"/>
      <c r="CX7" s="1014"/>
      <c r="CY7" s="1014"/>
      <c r="CZ7" s="1014"/>
      <c r="DA7" s="1014"/>
      <c r="DB7" s="1014"/>
      <c r="DC7" s="1014"/>
      <c r="DD7" s="1014"/>
      <c r="DE7" s="1014"/>
      <c r="DF7" s="1014"/>
      <c r="DG7" s="1014"/>
      <c r="DH7" s="1014"/>
      <c r="DI7" s="1014"/>
      <c r="DJ7" s="1014"/>
      <c r="DK7" s="1014"/>
      <c r="DL7" s="1014"/>
      <c r="DM7" s="1014"/>
      <c r="DN7" s="1014"/>
      <c r="DO7" s="1014"/>
      <c r="DP7" s="1014"/>
      <c r="DQ7" s="1014"/>
      <c r="DR7" s="1014"/>
      <c r="DS7" s="1014"/>
      <c r="DT7" s="1014"/>
      <c r="DU7" s="1014"/>
      <c r="DV7" s="1014"/>
      <c r="DW7" s="1014"/>
      <c r="DX7" s="1014"/>
      <c r="DY7" s="1014"/>
      <c r="DZ7" s="1014"/>
      <c r="EA7" s="1014"/>
      <c r="EB7" s="1014"/>
      <c r="EC7" s="1014"/>
      <c r="ED7" s="1014"/>
      <c r="EE7" s="1014"/>
      <c r="EF7" s="1014"/>
      <c r="EG7" s="1014"/>
      <c r="EH7" s="1014"/>
      <c r="EI7" s="1014"/>
      <c r="EJ7" s="1014"/>
      <c r="EK7" s="1014"/>
      <c r="EL7" s="1014"/>
      <c r="EM7" s="1014"/>
      <c r="EN7" s="1014"/>
      <c r="EO7" s="1014"/>
      <c r="EP7" s="1014"/>
      <c r="EQ7" s="1014"/>
      <c r="ER7" s="1014"/>
      <c r="ES7" s="1014"/>
      <c r="ET7" s="1014"/>
      <c r="EU7" s="1014"/>
      <c r="EV7" s="1014"/>
      <c r="EW7" s="1014"/>
      <c r="EX7" s="1014"/>
      <c r="EY7" s="1014"/>
      <c r="EZ7" s="1014"/>
      <c r="FA7" s="1014"/>
      <c r="FB7" s="1014"/>
      <c r="FC7" s="1014"/>
      <c r="FD7" s="1014"/>
      <c r="FE7" s="1014"/>
      <c r="FF7" s="1014"/>
      <c r="FG7" s="1014"/>
      <c r="FH7" s="1014"/>
      <c r="FI7" s="1014"/>
      <c r="FJ7" s="1014"/>
      <c r="FK7" s="1014"/>
      <c r="FL7" s="1014"/>
      <c r="FM7" s="1014"/>
      <c r="FN7" s="1014"/>
      <c r="FO7" s="1014"/>
      <c r="FP7" s="1014"/>
      <c r="FQ7" s="1014"/>
      <c r="FR7" s="1014"/>
      <c r="FS7" s="1014"/>
      <c r="FT7" s="1014"/>
      <c r="FU7" s="1014"/>
      <c r="FV7" s="1014"/>
      <c r="FW7" s="1014"/>
      <c r="FX7" s="1014"/>
      <c r="FY7" s="1014"/>
      <c r="FZ7" s="1014"/>
      <c r="GA7" s="1014"/>
      <c r="GB7" s="1014"/>
      <c r="GC7" s="1014"/>
      <c r="GD7" s="1014"/>
      <c r="GE7" s="1014"/>
      <c r="GF7" s="1014"/>
      <c r="GG7" s="1014"/>
      <c r="GH7" s="1014"/>
      <c r="GI7" s="1014"/>
      <c r="GJ7" s="1014"/>
      <c r="GK7" s="1014"/>
      <c r="GL7" s="1014"/>
      <c r="GM7" s="1014"/>
      <c r="GN7" s="1014"/>
      <c r="GO7" s="1014"/>
      <c r="GP7" s="1014"/>
      <c r="GQ7" s="1014"/>
      <c r="GR7" s="1014"/>
      <c r="GS7" s="1014"/>
      <c r="GT7" s="1014"/>
      <c r="GU7" s="1014"/>
      <c r="GV7" s="1014"/>
      <c r="GW7" s="1014"/>
      <c r="GX7" s="1014"/>
      <c r="GY7" s="1014"/>
      <c r="GZ7" s="1014"/>
      <c r="HA7" s="1014"/>
      <c r="HB7" s="1014"/>
      <c r="HC7" s="1014"/>
      <c r="HD7" s="1014"/>
      <c r="HE7" s="1014"/>
      <c r="HF7" s="1014"/>
      <c r="HG7" s="1014"/>
      <c r="HH7" s="1014"/>
      <c r="HI7" s="1014"/>
      <c r="HJ7" s="1014"/>
      <c r="HK7" s="1014"/>
      <c r="HL7" s="1014"/>
      <c r="HM7" s="1014"/>
      <c r="HN7" s="1014"/>
      <c r="HO7" s="1014"/>
      <c r="HP7" s="1014"/>
      <c r="HQ7" s="1014"/>
      <c r="HR7" s="1014"/>
      <c r="HS7" s="1014"/>
      <c r="HT7" s="1014"/>
      <c r="HU7" s="1014"/>
      <c r="HV7" s="1014"/>
      <c r="HW7" s="1014"/>
      <c r="HX7" s="1014"/>
      <c r="HY7" s="1014"/>
      <c r="HZ7" s="1014"/>
      <c r="IA7" s="1014"/>
      <c r="IB7" s="1014"/>
      <c r="IC7" s="1014"/>
      <c r="ID7" s="1014"/>
      <c r="IE7" s="1014"/>
      <c r="IF7" s="1014"/>
      <c r="IG7" s="1014"/>
      <c r="IH7" s="1014"/>
      <c r="II7" s="1014"/>
      <c r="IJ7" s="1014"/>
      <c r="IK7" s="1014"/>
      <c r="IL7" s="1014"/>
      <c r="IM7" s="1014"/>
      <c r="IN7" s="1014"/>
      <c r="IO7" s="1014"/>
      <c r="IP7" s="1014"/>
      <c r="IQ7" s="1014"/>
      <c r="IR7" s="1014"/>
      <c r="IS7" s="1014"/>
      <c r="IT7" s="1014"/>
      <c r="IU7" s="1014"/>
      <c r="IV7" s="17"/>
      <c r="IW7" s="1014"/>
      <c r="IX7" s="1014"/>
      <c r="IY7" s="1014"/>
      <c r="IZ7" s="1014"/>
      <c r="JA7" s="1014"/>
      <c r="JB7" s="1014"/>
      <c r="JC7" s="1014"/>
      <c r="JD7" s="1014"/>
      <c r="JE7" s="1014"/>
      <c r="JF7" s="1014"/>
      <c r="JG7" s="1014"/>
      <c r="JH7" s="1014"/>
      <c r="JI7" s="1014"/>
      <c r="JJ7" s="1014"/>
      <c r="JK7" s="1014"/>
      <c r="JL7" s="1014"/>
      <c r="JM7" s="1014"/>
      <c r="JN7" s="1014"/>
      <c r="JO7" s="1014"/>
      <c r="JP7" s="1014"/>
      <c r="JQ7" s="1014"/>
      <c r="JR7" s="1014"/>
      <c r="JS7" s="1014"/>
      <c r="JT7" s="1014"/>
      <c r="JU7" s="1014"/>
      <c r="JV7" s="1014"/>
      <c r="JW7" s="1014"/>
      <c r="JX7" s="1014"/>
      <c r="JY7" s="1014"/>
      <c r="JZ7" s="1014"/>
      <c r="KA7" s="1014"/>
      <c r="KB7" s="1014"/>
      <c r="KC7" s="1014"/>
      <c r="KD7" s="1014"/>
      <c r="KE7" s="1014"/>
      <c r="KF7" s="1014"/>
      <c r="KG7" s="1014"/>
      <c r="KH7" s="1014"/>
      <c r="KI7" s="1014"/>
      <c r="KJ7" s="1014"/>
      <c r="KK7" s="1014"/>
      <c r="KL7" s="1014"/>
      <c r="KM7" s="1014"/>
      <c r="KN7" s="1014"/>
      <c r="KO7" s="1014"/>
      <c r="KP7" s="1014"/>
      <c r="KQ7" s="1014"/>
      <c r="KR7" s="1014"/>
      <c r="KS7" s="1014"/>
      <c r="KT7" s="1014"/>
      <c r="KU7" s="1014"/>
      <c r="KV7" s="1014"/>
      <c r="KW7" s="1014"/>
      <c r="KX7" s="1014"/>
      <c r="KY7" s="1014"/>
      <c r="KZ7" s="1014"/>
      <c r="LA7" s="1014"/>
      <c r="LB7" s="1014"/>
      <c r="LC7" s="1014"/>
      <c r="LD7" s="1014"/>
      <c r="LE7" s="1014"/>
      <c r="LF7" s="1014"/>
      <c r="LG7" s="1014"/>
      <c r="LH7" s="1014"/>
      <c r="LI7" s="1014"/>
      <c r="LJ7" s="1014"/>
      <c r="LK7" s="1014"/>
      <c r="LL7" s="1014"/>
      <c r="LM7" s="1014"/>
      <c r="LN7" s="1014"/>
      <c r="LO7" s="1014"/>
      <c r="LP7" s="1014"/>
      <c r="LQ7" s="1014"/>
      <c r="LR7" s="1014"/>
      <c r="LS7" s="1014"/>
      <c r="LT7" s="1014"/>
      <c r="LU7" s="1014"/>
      <c r="LV7" s="1014"/>
      <c r="LW7" s="1014"/>
      <c r="LX7" s="1014"/>
      <c r="LY7" s="1014"/>
      <c r="LZ7" s="1014"/>
      <c r="MA7" s="1014"/>
      <c r="MB7" s="1014"/>
      <c r="MC7" s="1014"/>
      <c r="MD7" s="1014"/>
      <c r="ME7" s="1014"/>
      <c r="MF7" s="1014"/>
      <c r="MG7" s="1014"/>
      <c r="MH7" s="1014"/>
      <c r="MI7" s="1014"/>
      <c r="MJ7" s="1014"/>
      <c r="MK7" s="1014"/>
      <c r="ML7" s="1014"/>
      <c r="MM7" s="1014"/>
      <c r="MN7" s="1014"/>
      <c r="MO7" s="1014"/>
      <c r="MP7" s="1014"/>
      <c r="MQ7" s="1014"/>
      <c r="MR7" s="1014"/>
      <c r="MS7" s="1014"/>
      <c r="MT7" s="1014"/>
      <c r="MU7" s="1014"/>
      <c r="MV7" s="1014"/>
      <c r="MW7" s="1014"/>
      <c r="MX7" s="1014"/>
      <c r="MY7" s="1014"/>
      <c r="MZ7" s="1014"/>
      <c r="NA7" s="1014"/>
      <c r="NB7" s="1014"/>
      <c r="NC7" s="1014"/>
      <c r="ND7" s="1014"/>
      <c r="NE7" s="1014"/>
      <c r="NF7" s="1014"/>
      <c r="NG7" s="1014"/>
      <c r="NH7" s="1014"/>
      <c r="NI7" s="1014"/>
      <c r="NJ7" s="1014"/>
      <c r="NK7" s="1014"/>
      <c r="NL7" s="1014"/>
      <c r="NM7" s="1014"/>
      <c r="NN7" s="1014"/>
      <c r="NO7" s="1014"/>
      <c r="NP7" s="1014"/>
      <c r="NQ7" s="1014"/>
      <c r="NR7" s="1014"/>
      <c r="NS7" s="1014"/>
      <c r="NT7" s="1014"/>
      <c r="NU7" s="1014"/>
      <c r="NV7" s="1014"/>
      <c r="NW7" s="1014"/>
      <c r="NX7" s="1014"/>
      <c r="NY7" s="1014"/>
      <c r="NZ7" s="1014"/>
      <c r="OA7" s="1014"/>
      <c r="OB7" s="1014"/>
      <c r="OC7" s="1014"/>
      <c r="OD7" s="1014"/>
      <c r="OE7" s="1014"/>
      <c r="OF7" s="1014"/>
      <c r="OG7" s="1014"/>
      <c r="OH7" s="1014"/>
      <c r="OI7" s="1014"/>
      <c r="OJ7" s="1014"/>
      <c r="OK7" s="1014"/>
      <c r="OL7" s="1014"/>
      <c r="OM7" s="1014"/>
      <c r="ON7" s="1014"/>
      <c r="OO7" s="1014"/>
      <c r="OP7" s="1014"/>
      <c r="OQ7" s="1014"/>
      <c r="OR7" s="1014"/>
      <c r="OS7" s="1014"/>
      <c r="OT7" s="1014"/>
      <c r="OU7" s="1014"/>
      <c r="OV7" s="1014"/>
      <c r="OW7" s="1014"/>
      <c r="OX7" s="1014"/>
      <c r="OY7" s="1014"/>
      <c r="OZ7" s="1014"/>
      <c r="PA7" s="1014"/>
      <c r="PB7" s="1014"/>
      <c r="PC7" s="1014"/>
      <c r="PD7" s="1014"/>
      <c r="PE7" s="1014"/>
      <c r="PF7" s="1014"/>
      <c r="PG7" s="1014"/>
      <c r="PH7" s="1014"/>
      <c r="PI7" s="1014"/>
      <c r="PJ7" s="1014"/>
      <c r="PK7" s="1014"/>
      <c r="PL7" s="1014"/>
      <c r="PM7" s="1014"/>
      <c r="PN7" s="1014"/>
      <c r="PO7" s="1014"/>
      <c r="PP7" s="1014"/>
      <c r="PQ7" s="1014"/>
      <c r="PR7" s="1014"/>
      <c r="PS7" s="1014"/>
      <c r="PT7" s="1014"/>
      <c r="PU7" s="1014"/>
      <c r="PV7" s="1014"/>
      <c r="PW7" s="1014"/>
      <c r="PX7" s="1014"/>
      <c r="PY7" s="1014"/>
      <c r="PZ7" s="1014"/>
      <c r="QA7" s="1014"/>
      <c r="QB7" s="1014"/>
      <c r="QC7" s="1014"/>
      <c r="QD7" s="1014"/>
      <c r="QE7" s="1014"/>
      <c r="QF7" s="1014"/>
      <c r="QG7" s="1014"/>
      <c r="QH7" s="1014"/>
      <c r="QI7" s="1014"/>
      <c r="QJ7" s="1014"/>
      <c r="QK7" s="1014"/>
      <c r="QL7" s="1014"/>
      <c r="QM7" s="1014"/>
      <c r="QN7" s="1014"/>
      <c r="QO7" s="1014"/>
      <c r="QP7" s="1014"/>
      <c r="QQ7" s="1014"/>
      <c r="QR7" s="1014"/>
      <c r="QS7" s="1014"/>
      <c r="QT7" s="1014"/>
      <c r="QU7" s="1014"/>
      <c r="QV7" s="1014"/>
      <c r="QW7" s="1014"/>
      <c r="QX7" s="1014"/>
      <c r="QY7" s="1014"/>
      <c r="QZ7" s="1014"/>
      <c r="RA7" s="1014"/>
      <c r="RB7" s="1014"/>
      <c r="RC7" s="1014"/>
      <c r="RD7" s="1014"/>
      <c r="RE7" s="1014"/>
      <c r="RF7" s="1014"/>
      <c r="RG7" s="1014"/>
      <c r="RH7" s="1014"/>
      <c r="RI7" s="1014"/>
      <c r="RJ7" s="1014"/>
      <c r="RK7" s="1014"/>
      <c r="RL7" s="1014"/>
      <c r="RM7" s="1014"/>
      <c r="RN7" s="1014"/>
      <c r="RO7" s="1014"/>
      <c r="RP7" s="1014"/>
      <c r="RQ7" s="1014"/>
      <c r="RR7" s="1014"/>
      <c r="RS7" s="1014"/>
      <c r="RT7" s="1014"/>
      <c r="RU7" s="1014"/>
      <c r="RV7" s="1014"/>
      <c r="RW7" s="1014"/>
      <c r="RX7" s="1014"/>
      <c r="RY7" s="1014"/>
      <c r="RZ7" s="1014"/>
      <c r="SA7" s="1014"/>
      <c r="SB7" s="1014"/>
      <c r="SC7" s="1014"/>
      <c r="SD7" s="1014"/>
      <c r="SE7" s="1014"/>
      <c r="SF7" s="1014"/>
      <c r="SG7" s="1014"/>
      <c r="SH7" s="1014"/>
    </row>
    <row r="8" spans="1:503" ht="36" collapsed="1">
      <c r="A8" s="1013" t="s">
        <v>770</v>
      </c>
      <c r="B8" s="1013" t="s">
        <v>771</v>
      </c>
      <c r="C8" s="1013" t="s">
        <v>772</v>
      </c>
      <c r="D8" s="1013" t="s">
        <v>773</v>
      </c>
      <c r="E8" s="1013" t="s">
        <v>774</v>
      </c>
      <c r="F8" s="1008" t="s">
        <v>775</v>
      </c>
      <c r="G8" s="1013" t="s">
        <v>776</v>
      </c>
      <c r="H8" s="1016" t="s">
        <v>777</v>
      </c>
      <c r="I8" s="1016" t="s">
        <v>778</v>
      </c>
      <c r="J8" s="1014">
        <v>1</v>
      </c>
      <c r="K8" s="1014">
        <v>2</v>
      </c>
      <c r="L8" s="1014">
        <v>3</v>
      </c>
      <c r="M8" s="1014">
        <v>4</v>
      </c>
      <c r="N8" s="1014">
        <v>5</v>
      </c>
      <c r="O8" s="1014">
        <v>6</v>
      </c>
      <c r="P8" s="1014">
        <v>7</v>
      </c>
      <c r="Q8" s="1014">
        <v>8</v>
      </c>
      <c r="R8" s="1014">
        <v>9</v>
      </c>
      <c r="S8" s="1014">
        <v>10</v>
      </c>
      <c r="T8" s="1014">
        <v>11</v>
      </c>
      <c r="U8" s="1014">
        <v>12</v>
      </c>
      <c r="V8" s="1014">
        <v>13</v>
      </c>
      <c r="W8" s="1014">
        <v>14</v>
      </c>
      <c r="X8" s="1014">
        <v>15</v>
      </c>
      <c r="Y8" s="1014">
        <v>16</v>
      </c>
      <c r="Z8" s="1014">
        <v>17</v>
      </c>
      <c r="AA8" s="1014">
        <v>18</v>
      </c>
      <c r="AB8" s="1014">
        <v>19</v>
      </c>
      <c r="AC8" s="1014">
        <v>20</v>
      </c>
      <c r="AD8" s="1014">
        <v>21</v>
      </c>
      <c r="AE8" s="1014">
        <v>22</v>
      </c>
      <c r="AF8" s="1014">
        <v>23</v>
      </c>
      <c r="AG8" s="1014">
        <v>24</v>
      </c>
      <c r="AH8" s="1014">
        <v>25</v>
      </c>
      <c r="AI8" s="1014">
        <v>26</v>
      </c>
      <c r="AJ8" s="1014">
        <v>27</v>
      </c>
      <c r="AK8" s="1014">
        <v>28</v>
      </c>
      <c r="AL8" s="1014">
        <v>29</v>
      </c>
      <c r="AM8" s="1014">
        <v>30</v>
      </c>
      <c r="AN8" s="1014">
        <v>31</v>
      </c>
      <c r="AO8" s="1014">
        <v>32</v>
      </c>
      <c r="AP8" s="1014">
        <v>33</v>
      </c>
      <c r="AQ8" s="1014">
        <v>34</v>
      </c>
      <c r="AR8" s="1014">
        <v>35</v>
      </c>
      <c r="AS8" s="1014">
        <v>36</v>
      </c>
      <c r="AT8" s="1014">
        <v>37</v>
      </c>
      <c r="AU8" s="1014">
        <v>38</v>
      </c>
      <c r="AV8" s="1014">
        <v>39</v>
      </c>
      <c r="AW8" s="1014">
        <v>40</v>
      </c>
      <c r="AX8" s="1014">
        <v>41</v>
      </c>
      <c r="AY8" s="1014">
        <v>42</v>
      </c>
      <c r="AZ8" s="1014">
        <v>43</v>
      </c>
      <c r="BA8" s="1014">
        <v>44</v>
      </c>
      <c r="BB8" s="1014">
        <v>45</v>
      </c>
      <c r="BC8" s="1014">
        <v>46</v>
      </c>
      <c r="BD8" s="1014">
        <v>47</v>
      </c>
      <c r="BE8" s="1014">
        <v>48</v>
      </c>
      <c r="BF8" s="1014">
        <v>49</v>
      </c>
      <c r="BG8" s="1014">
        <v>50</v>
      </c>
      <c r="BH8" s="1014">
        <v>51</v>
      </c>
      <c r="BI8" s="1014">
        <v>52</v>
      </c>
      <c r="BJ8" s="1014">
        <v>53</v>
      </c>
      <c r="BK8" s="1014">
        <v>54</v>
      </c>
      <c r="BL8" s="1014">
        <v>55</v>
      </c>
      <c r="BM8" s="1014">
        <v>56</v>
      </c>
      <c r="BN8" s="1014">
        <v>57</v>
      </c>
      <c r="BO8" s="1014">
        <v>58</v>
      </c>
      <c r="BP8" s="1014">
        <v>59</v>
      </c>
      <c r="BQ8" s="1014">
        <v>60</v>
      </c>
      <c r="BR8" s="1014">
        <v>61</v>
      </c>
      <c r="BS8" s="1014">
        <v>62</v>
      </c>
      <c r="BT8" s="1014">
        <v>63</v>
      </c>
      <c r="BU8" s="1014">
        <v>64</v>
      </c>
      <c r="BV8" s="1014">
        <v>65</v>
      </c>
      <c r="BW8" s="1014">
        <v>66</v>
      </c>
      <c r="BX8" s="1014">
        <v>67</v>
      </c>
      <c r="BY8" s="1014">
        <v>68</v>
      </c>
      <c r="BZ8" s="1014">
        <v>69</v>
      </c>
      <c r="CA8" s="1014">
        <v>70</v>
      </c>
      <c r="CB8" s="1014">
        <v>71</v>
      </c>
      <c r="CC8" s="1014">
        <v>72</v>
      </c>
      <c r="CD8" s="1014">
        <v>73</v>
      </c>
      <c r="CE8" s="1014">
        <v>74</v>
      </c>
      <c r="CF8" s="1014">
        <v>75</v>
      </c>
      <c r="CG8" s="1014">
        <v>76</v>
      </c>
      <c r="CH8" s="1014">
        <v>77</v>
      </c>
      <c r="CI8" s="1014">
        <v>78</v>
      </c>
      <c r="CJ8" s="1014">
        <v>79</v>
      </c>
      <c r="CK8" s="1014">
        <v>80</v>
      </c>
      <c r="CL8" s="1014">
        <v>81</v>
      </c>
      <c r="CM8" s="1014">
        <v>82</v>
      </c>
      <c r="CN8" s="1014">
        <v>83</v>
      </c>
      <c r="CO8" s="1014">
        <v>84</v>
      </c>
      <c r="CP8" s="1014">
        <v>85</v>
      </c>
      <c r="CQ8" s="1014">
        <v>86</v>
      </c>
      <c r="CR8" s="1014">
        <v>87</v>
      </c>
      <c r="CS8" s="1014">
        <v>88</v>
      </c>
      <c r="CT8" s="1014">
        <v>89</v>
      </c>
      <c r="CU8" s="1014">
        <v>90</v>
      </c>
      <c r="CV8" s="1014">
        <v>91</v>
      </c>
      <c r="CW8" s="1014">
        <v>92</v>
      </c>
      <c r="CX8" s="1014">
        <v>93</v>
      </c>
      <c r="CY8" s="1014">
        <v>94</v>
      </c>
      <c r="CZ8" s="1014">
        <v>95</v>
      </c>
      <c r="DA8" s="1014">
        <v>96</v>
      </c>
      <c r="DB8" s="1014">
        <v>97</v>
      </c>
      <c r="DC8" s="1014">
        <v>98</v>
      </c>
      <c r="DD8" s="1014">
        <v>99</v>
      </c>
      <c r="DE8" s="1014">
        <v>1711</v>
      </c>
      <c r="DF8" s="1014">
        <v>1731</v>
      </c>
      <c r="DG8" s="1014">
        <v>3311</v>
      </c>
      <c r="DH8" s="1014">
        <v>3312</v>
      </c>
      <c r="DI8" s="1014">
        <v>3411</v>
      </c>
      <c r="DJ8" s="1014">
        <v>3511</v>
      </c>
      <c r="DK8" s="1014" t="s">
        <v>1336</v>
      </c>
      <c r="DL8" s="1014" t="s">
        <v>1337</v>
      </c>
      <c r="DM8" s="1014" t="s">
        <v>1338</v>
      </c>
      <c r="DN8" s="1014" t="s">
        <v>1339</v>
      </c>
      <c r="DO8" s="1014" t="s">
        <v>1340</v>
      </c>
      <c r="DP8" s="1014" t="s">
        <v>1341</v>
      </c>
      <c r="DQ8" s="1014" t="s">
        <v>1342</v>
      </c>
      <c r="DR8" s="1014" t="s">
        <v>1343</v>
      </c>
      <c r="DS8" s="1014" t="s">
        <v>1344</v>
      </c>
      <c r="DT8" s="1014" t="s">
        <v>1345</v>
      </c>
      <c r="DU8" s="1014" t="s">
        <v>1346</v>
      </c>
      <c r="DV8" s="1014" t="s">
        <v>1347</v>
      </c>
      <c r="DW8" s="1014" t="s">
        <v>1348</v>
      </c>
      <c r="DX8" s="1014" t="s">
        <v>1349</v>
      </c>
      <c r="DY8" s="1014" t="s">
        <v>1350</v>
      </c>
      <c r="DZ8" s="1014" t="s">
        <v>1351</v>
      </c>
      <c r="EA8" s="1014" t="s">
        <v>1352</v>
      </c>
      <c r="EB8" s="1014" t="s">
        <v>1353</v>
      </c>
      <c r="EC8" s="1014" t="s">
        <v>1354</v>
      </c>
      <c r="ED8" s="1014" t="s">
        <v>1355</v>
      </c>
      <c r="EE8" s="1014" t="s">
        <v>1356</v>
      </c>
      <c r="EF8" s="1014" t="s">
        <v>1357</v>
      </c>
      <c r="EG8" s="1014" t="s">
        <v>1358</v>
      </c>
      <c r="EH8" s="1014" t="s">
        <v>1359</v>
      </c>
      <c r="EI8" s="1014" t="s">
        <v>1360</v>
      </c>
      <c r="EJ8" s="1014" t="s">
        <v>1361</v>
      </c>
      <c r="EK8" s="1014" t="s">
        <v>1362</v>
      </c>
      <c r="EL8" s="1014" t="s">
        <v>1363</v>
      </c>
      <c r="EM8" s="1014" t="s">
        <v>1364</v>
      </c>
      <c r="EN8" s="1014" t="s">
        <v>1365</v>
      </c>
      <c r="EO8" s="1014" t="s">
        <v>1366</v>
      </c>
      <c r="EP8" s="1014" t="s">
        <v>1367</v>
      </c>
      <c r="EQ8" s="1014" t="s">
        <v>1368</v>
      </c>
      <c r="ER8" s="1014" t="s">
        <v>1369</v>
      </c>
      <c r="ES8" s="1014" t="s">
        <v>1370</v>
      </c>
      <c r="ET8" s="1014" t="s">
        <v>1371</v>
      </c>
      <c r="EU8" s="1014" t="s">
        <v>1372</v>
      </c>
      <c r="EV8" s="1014" t="s">
        <v>1373</v>
      </c>
      <c r="EW8" s="1014" t="s">
        <v>1374</v>
      </c>
      <c r="EX8" s="1014" t="s">
        <v>1375</v>
      </c>
      <c r="EY8" s="1014" t="s">
        <v>1376</v>
      </c>
      <c r="EZ8" s="1014" t="s">
        <v>1377</v>
      </c>
      <c r="FA8" s="1014" t="s">
        <v>1378</v>
      </c>
      <c r="FB8" s="1014" t="s">
        <v>1379</v>
      </c>
      <c r="FC8" s="1014" t="s">
        <v>1380</v>
      </c>
      <c r="FD8" s="1014" t="s">
        <v>1381</v>
      </c>
      <c r="FE8" s="1014" t="s">
        <v>1382</v>
      </c>
      <c r="FF8" s="1014" t="s">
        <v>1383</v>
      </c>
      <c r="FG8" s="1014" t="s">
        <v>1384</v>
      </c>
      <c r="FH8" s="1014" t="s">
        <v>1385</v>
      </c>
      <c r="FI8" s="1014" t="s">
        <v>1386</v>
      </c>
      <c r="FJ8" s="1014" t="s">
        <v>1387</v>
      </c>
      <c r="FK8" s="1014" t="s">
        <v>1388</v>
      </c>
      <c r="FL8" s="1014" t="s">
        <v>1389</v>
      </c>
      <c r="FM8" s="1014" t="s">
        <v>1390</v>
      </c>
      <c r="FN8" s="1014" t="s">
        <v>1391</v>
      </c>
      <c r="FO8" s="1014" t="s">
        <v>1392</v>
      </c>
      <c r="FP8" s="1014" t="s">
        <v>1393</v>
      </c>
      <c r="FQ8" s="1014" t="s">
        <v>1394</v>
      </c>
      <c r="FR8" s="1014" t="s">
        <v>1395</v>
      </c>
      <c r="FS8" s="1014" t="s">
        <v>1396</v>
      </c>
      <c r="FT8" s="1014" t="s">
        <v>1397</v>
      </c>
      <c r="FU8" s="1014" t="s">
        <v>1398</v>
      </c>
      <c r="FV8" s="1014" t="s">
        <v>1399</v>
      </c>
      <c r="FW8" s="1014" t="s">
        <v>1400</v>
      </c>
      <c r="FX8" s="1014" t="s">
        <v>1401</v>
      </c>
      <c r="FY8" s="1014" t="s">
        <v>1402</v>
      </c>
      <c r="FZ8" s="1014" t="s">
        <v>1403</v>
      </c>
      <c r="GA8" s="1014" t="s">
        <v>1404</v>
      </c>
      <c r="GB8" s="1014" t="s">
        <v>1405</v>
      </c>
      <c r="GC8" s="1014" t="s">
        <v>1406</v>
      </c>
      <c r="GD8" s="1014" t="s">
        <v>1407</v>
      </c>
      <c r="GE8" s="1014" t="s">
        <v>1408</v>
      </c>
      <c r="GF8" s="1014" t="s">
        <v>1409</v>
      </c>
      <c r="GG8" s="1014" t="s">
        <v>1410</v>
      </c>
      <c r="GH8" s="1014" t="s">
        <v>1411</v>
      </c>
      <c r="GI8" s="1014" t="s">
        <v>1412</v>
      </c>
      <c r="GJ8" s="1014" t="s">
        <v>1413</v>
      </c>
      <c r="GK8" s="1014" t="s">
        <v>1414</v>
      </c>
      <c r="GL8" s="1014" t="s">
        <v>1415</v>
      </c>
      <c r="GM8" s="1014" t="s">
        <v>1416</v>
      </c>
      <c r="GN8" s="1014" t="s">
        <v>1417</v>
      </c>
      <c r="GO8" s="1014" t="s">
        <v>1418</v>
      </c>
      <c r="GP8" s="1014" t="s">
        <v>1419</v>
      </c>
      <c r="GQ8" s="1014" t="s">
        <v>1420</v>
      </c>
      <c r="GR8" s="1014" t="s">
        <v>1421</v>
      </c>
      <c r="GS8" s="1014" t="s">
        <v>1422</v>
      </c>
      <c r="GT8" s="1014" t="s">
        <v>1423</v>
      </c>
      <c r="GU8" s="1014" t="s">
        <v>1424</v>
      </c>
      <c r="GV8" s="1014" t="s">
        <v>1425</v>
      </c>
      <c r="GW8" s="1014" t="s">
        <v>1426</v>
      </c>
      <c r="GX8" s="1014" t="s">
        <v>1427</v>
      </c>
      <c r="GY8" s="1014" t="s">
        <v>1428</v>
      </c>
      <c r="GZ8" s="1014" t="s">
        <v>1429</v>
      </c>
      <c r="HA8" s="1014" t="s">
        <v>1430</v>
      </c>
      <c r="HB8" s="1014" t="s">
        <v>1431</v>
      </c>
      <c r="HC8" s="1014" t="s">
        <v>1432</v>
      </c>
      <c r="HD8" s="1014" t="s">
        <v>1433</v>
      </c>
      <c r="HE8" s="1014" t="s">
        <v>1434</v>
      </c>
      <c r="HF8" s="1014" t="s">
        <v>1435</v>
      </c>
      <c r="HG8" s="1014" t="s">
        <v>1436</v>
      </c>
      <c r="HH8" s="1014" t="s">
        <v>1437</v>
      </c>
      <c r="HI8" s="1014" t="s">
        <v>1438</v>
      </c>
      <c r="HJ8" s="1014" t="s">
        <v>1439</v>
      </c>
      <c r="HK8" s="1014" t="s">
        <v>1440</v>
      </c>
      <c r="HL8" s="1014" t="s">
        <v>1441</v>
      </c>
      <c r="HM8" s="1014" t="s">
        <v>1442</v>
      </c>
      <c r="HN8" s="1014" t="s">
        <v>1443</v>
      </c>
      <c r="HO8" s="1014" t="s">
        <v>1444</v>
      </c>
      <c r="HP8" s="1014" t="s">
        <v>1445</v>
      </c>
      <c r="HQ8" s="1014" t="s">
        <v>1446</v>
      </c>
      <c r="HR8" s="1014" t="s">
        <v>1447</v>
      </c>
      <c r="HS8" s="1014" t="s">
        <v>1448</v>
      </c>
      <c r="HT8" s="1014" t="s">
        <v>1449</v>
      </c>
      <c r="HU8" s="1014" t="s">
        <v>1450</v>
      </c>
      <c r="HV8" s="1014" t="s">
        <v>1451</v>
      </c>
      <c r="HW8" s="1014" t="s">
        <v>1452</v>
      </c>
      <c r="HX8" s="1014" t="s">
        <v>1453</v>
      </c>
      <c r="HY8" s="1014" t="s">
        <v>1454</v>
      </c>
      <c r="HZ8" s="1014" t="s">
        <v>1455</v>
      </c>
      <c r="IA8" s="1014" t="s">
        <v>1456</v>
      </c>
      <c r="IB8" s="1014" t="s">
        <v>1457</v>
      </c>
      <c r="IC8" s="1014" t="s">
        <v>1458</v>
      </c>
      <c r="ID8" s="1014" t="s">
        <v>1459</v>
      </c>
      <c r="IE8" s="1014" t="s">
        <v>1460</v>
      </c>
      <c r="IF8" s="1014" t="s">
        <v>1461</v>
      </c>
      <c r="IG8" s="1014" t="s">
        <v>1462</v>
      </c>
      <c r="IH8" s="1014" t="s">
        <v>312</v>
      </c>
      <c r="II8" s="1014" t="s">
        <v>314</v>
      </c>
      <c r="IJ8" s="1014" t="s">
        <v>317</v>
      </c>
      <c r="IK8" s="1014" t="s">
        <v>319</v>
      </c>
      <c r="IL8" s="1014" t="s">
        <v>321</v>
      </c>
      <c r="IM8" s="1014" t="s">
        <v>323</v>
      </c>
      <c r="IN8" s="1014" t="s">
        <v>325</v>
      </c>
      <c r="IO8" s="1014" t="s">
        <v>327</v>
      </c>
      <c r="IP8" s="1014" t="s">
        <v>329</v>
      </c>
      <c r="IQ8" s="1014" t="s">
        <v>331</v>
      </c>
      <c r="IR8" s="1014" t="s">
        <v>333</v>
      </c>
      <c r="IS8" s="1014" t="s">
        <v>1463</v>
      </c>
      <c r="IT8" s="1014" t="s">
        <v>337</v>
      </c>
      <c r="IU8" s="1014" t="s">
        <v>1464</v>
      </c>
      <c r="IV8" s="17"/>
      <c r="IW8" s="1014">
        <v>1</v>
      </c>
      <c r="IX8" s="1014">
        <v>2</v>
      </c>
      <c r="IY8" s="1014">
        <v>3</v>
      </c>
      <c r="IZ8" s="1014">
        <v>4</v>
      </c>
      <c r="JA8" s="1014">
        <v>5</v>
      </c>
      <c r="JB8" s="1014">
        <v>6</v>
      </c>
      <c r="JC8" s="1014">
        <v>7</v>
      </c>
      <c r="JD8" s="1014">
        <v>8</v>
      </c>
      <c r="JE8" s="1014">
        <v>9</v>
      </c>
      <c r="JF8" s="1014">
        <v>10</v>
      </c>
      <c r="JG8" s="1014">
        <v>11</v>
      </c>
      <c r="JH8" s="1014">
        <v>12</v>
      </c>
      <c r="JI8" s="1014">
        <v>13</v>
      </c>
      <c r="JJ8" s="1014">
        <v>14</v>
      </c>
      <c r="JK8" s="1014">
        <v>15</v>
      </c>
      <c r="JL8" s="1014">
        <v>16</v>
      </c>
      <c r="JM8" s="1014">
        <v>17</v>
      </c>
      <c r="JN8" s="1014">
        <v>18</v>
      </c>
      <c r="JO8" s="1014">
        <v>19</v>
      </c>
      <c r="JP8" s="1014">
        <v>20</v>
      </c>
      <c r="JQ8" s="1014">
        <v>21</v>
      </c>
      <c r="JR8" s="1014">
        <v>22</v>
      </c>
      <c r="JS8" s="1014">
        <v>23</v>
      </c>
      <c r="JT8" s="1014">
        <v>24</v>
      </c>
      <c r="JU8" s="1014">
        <v>25</v>
      </c>
      <c r="JV8" s="1014">
        <v>26</v>
      </c>
      <c r="JW8" s="1014">
        <v>27</v>
      </c>
      <c r="JX8" s="1014">
        <v>28</v>
      </c>
      <c r="JY8" s="1014">
        <v>29</v>
      </c>
      <c r="JZ8" s="1014">
        <v>30</v>
      </c>
      <c r="KA8" s="1014">
        <v>31</v>
      </c>
      <c r="KB8" s="1014">
        <v>32</v>
      </c>
      <c r="KC8" s="1014">
        <v>33</v>
      </c>
      <c r="KD8" s="1014">
        <v>34</v>
      </c>
      <c r="KE8" s="1014">
        <v>35</v>
      </c>
      <c r="KF8" s="1014">
        <v>36</v>
      </c>
      <c r="KG8" s="1014">
        <v>37</v>
      </c>
      <c r="KH8" s="1014">
        <v>38</v>
      </c>
      <c r="KI8" s="1014">
        <v>39</v>
      </c>
      <c r="KJ8" s="1014">
        <v>40</v>
      </c>
      <c r="KK8" s="1014">
        <v>41</v>
      </c>
      <c r="KL8" s="1014">
        <v>42</v>
      </c>
      <c r="KM8" s="1014">
        <v>43</v>
      </c>
      <c r="KN8" s="1014">
        <v>44</v>
      </c>
      <c r="KO8" s="1014">
        <v>45</v>
      </c>
      <c r="KP8" s="1014">
        <v>46</v>
      </c>
      <c r="KQ8" s="1014">
        <v>47</v>
      </c>
      <c r="KR8" s="1014">
        <v>48</v>
      </c>
      <c r="KS8" s="1014">
        <v>49</v>
      </c>
      <c r="KT8" s="1014">
        <v>50</v>
      </c>
      <c r="KU8" s="1014">
        <v>51</v>
      </c>
      <c r="KV8" s="1014">
        <v>52</v>
      </c>
      <c r="KW8" s="1014">
        <v>53</v>
      </c>
      <c r="KX8" s="1014">
        <v>54</v>
      </c>
      <c r="KY8" s="1014">
        <v>55</v>
      </c>
      <c r="KZ8" s="1014">
        <v>56</v>
      </c>
      <c r="LA8" s="1014">
        <v>57</v>
      </c>
      <c r="LB8" s="1014">
        <v>58</v>
      </c>
      <c r="LC8" s="1014">
        <v>59</v>
      </c>
      <c r="LD8" s="1014">
        <v>60</v>
      </c>
      <c r="LE8" s="1014">
        <v>61</v>
      </c>
      <c r="LF8" s="1014">
        <v>62</v>
      </c>
      <c r="LG8" s="1014">
        <v>63</v>
      </c>
      <c r="LH8" s="1014">
        <v>64</v>
      </c>
      <c r="LI8" s="1014">
        <v>65</v>
      </c>
      <c r="LJ8" s="1014">
        <v>66</v>
      </c>
      <c r="LK8" s="1014">
        <v>67</v>
      </c>
      <c r="LL8" s="1014">
        <v>68</v>
      </c>
      <c r="LM8" s="1014">
        <v>69</v>
      </c>
      <c r="LN8" s="1014">
        <v>70</v>
      </c>
      <c r="LO8" s="1014">
        <v>71</v>
      </c>
      <c r="LP8" s="1014">
        <v>72</v>
      </c>
      <c r="LQ8" s="1014">
        <v>73</v>
      </c>
      <c r="LR8" s="1014">
        <v>74</v>
      </c>
      <c r="LS8" s="1014">
        <v>75</v>
      </c>
      <c r="LT8" s="1014">
        <v>76</v>
      </c>
      <c r="LU8" s="1014">
        <v>77</v>
      </c>
      <c r="LV8" s="1014">
        <v>78</v>
      </c>
      <c r="LW8" s="1014">
        <v>79</v>
      </c>
      <c r="LX8" s="1014">
        <v>80</v>
      </c>
      <c r="LY8" s="1014">
        <v>81</v>
      </c>
      <c r="LZ8" s="1014">
        <v>82</v>
      </c>
      <c r="MA8" s="1014">
        <v>83</v>
      </c>
      <c r="MB8" s="1014">
        <v>84</v>
      </c>
      <c r="MC8" s="1014">
        <v>85</v>
      </c>
      <c r="MD8" s="1014">
        <v>86</v>
      </c>
      <c r="ME8" s="1014">
        <v>87</v>
      </c>
      <c r="MF8" s="1014">
        <v>88</v>
      </c>
      <c r="MG8" s="1014">
        <v>89</v>
      </c>
      <c r="MH8" s="1014">
        <v>90</v>
      </c>
      <c r="MI8" s="1014">
        <v>91</v>
      </c>
      <c r="MJ8" s="1014">
        <v>92</v>
      </c>
      <c r="MK8" s="1014">
        <v>93</v>
      </c>
      <c r="ML8" s="1014">
        <v>94</v>
      </c>
      <c r="MM8" s="1014">
        <v>95</v>
      </c>
      <c r="MN8" s="1014">
        <v>96</v>
      </c>
      <c r="MO8" s="1014">
        <v>97</v>
      </c>
      <c r="MP8" s="1014">
        <v>98</v>
      </c>
      <c r="MQ8" s="1014">
        <v>99</v>
      </c>
      <c r="MR8" s="1014">
        <v>1711</v>
      </c>
      <c r="MS8" s="1014">
        <v>1731</v>
      </c>
      <c r="MT8" s="1014">
        <v>3311</v>
      </c>
      <c r="MU8" s="1014">
        <v>3312</v>
      </c>
      <c r="MV8" s="1014">
        <v>3411</v>
      </c>
      <c r="MW8" s="1014">
        <v>3511</v>
      </c>
      <c r="MX8" s="1014" t="s">
        <v>1336</v>
      </c>
      <c r="MY8" s="1014" t="s">
        <v>1337</v>
      </c>
      <c r="MZ8" s="1014" t="s">
        <v>1338</v>
      </c>
      <c r="NA8" s="1014" t="s">
        <v>1339</v>
      </c>
      <c r="NB8" s="1014" t="s">
        <v>1340</v>
      </c>
      <c r="NC8" s="1014" t="s">
        <v>1341</v>
      </c>
      <c r="ND8" s="1014" t="s">
        <v>1342</v>
      </c>
      <c r="NE8" s="1014" t="s">
        <v>1343</v>
      </c>
      <c r="NF8" s="1014" t="s">
        <v>1344</v>
      </c>
      <c r="NG8" s="1014" t="s">
        <v>1345</v>
      </c>
      <c r="NH8" s="1014" t="s">
        <v>1346</v>
      </c>
      <c r="NI8" s="1014" t="s">
        <v>1347</v>
      </c>
      <c r="NJ8" s="1014" t="s">
        <v>1348</v>
      </c>
      <c r="NK8" s="1014" t="s">
        <v>1349</v>
      </c>
      <c r="NL8" s="1014" t="s">
        <v>1350</v>
      </c>
      <c r="NM8" s="1014" t="s">
        <v>1351</v>
      </c>
      <c r="NN8" s="1014" t="s">
        <v>1352</v>
      </c>
      <c r="NO8" s="1014" t="s">
        <v>1353</v>
      </c>
      <c r="NP8" s="1014" t="s">
        <v>1354</v>
      </c>
      <c r="NQ8" s="1014" t="s">
        <v>1355</v>
      </c>
      <c r="NR8" s="1014" t="s">
        <v>1356</v>
      </c>
      <c r="NS8" s="1014" t="s">
        <v>1357</v>
      </c>
      <c r="NT8" s="1014" t="s">
        <v>1358</v>
      </c>
      <c r="NU8" s="1014" t="s">
        <v>1359</v>
      </c>
      <c r="NV8" s="1014" t="s">
        <v>1360</v>
      </c>
      <c r="NW8" s="1014" t="s">
        <v>1361</v>
      </c>
      <c r="NX8" s="1014" t="s">
        <v>1362</v>
      </c>
      <c r="NY8" s="1014" t="s">
        <v>1363</v>
      </c>
      <c r="NZ8" s="1014" t="s">
        <v>1364</v>
      </c>
      <c r="OA8" s="1014" t="s">
        <v>1365</v>
      </c>
      <c r="OB8" s="1014" t="s">
        <v>1366</v>
      </c>
      <c r="OC8" s="1014" t="s">
        <v>1367</v>
      </c>
      <c r="OD8" s="1014" t="s">
        <v>1368</v>
      </c>
      <c r="OE8" s="1014" t="s">
        <v>1369</v>
      </c>
      <c r="OF8" s="1014" t="s">
        <v>1370</v>
      </c>
      <c r="OG8" s="1014" t="s">
        <v>1371</v>
      </c>
      <c r="OH8" s="1014" t="s">
        <v>1372</v>
      </c>
      <c r="OI8" s="1014" t="s">
        <v>1373</v>
      </c>
      <c r="OJ8" s="1014" t="s">
        <v>1374</v>
      </c>
      <c r="OK8" s="1014" t="s">
        <v>1375</v>
      </c>
      <c r="OL8" s="1014" t="s">
        <v>1376</v>
      </c>
      <c r="OM8" s="1014" t="s">
        <v>1377</v>
      </c>
      <c r="ON8" s="1014" t="s">
        <v>1378</v>
      </c>
      <c r="OO8" s="1014" t="s">
        <v>1379</v>
      </c>
      <c r="OP8" s="1014" t="s">
        <v>1380</v>
      </c>
      <c r="OQ8" s="1014" t="s">
        <v>1381</v>
      </c>
      <c r="OR8" s="1014" t="s">
        <v>1382</v>
      </c>
      <c r="OS8" s="1014" t="s">
        <v>1383</v>
      </c>
      <c r="OT8" s="1014" t="s">
        <v>1384</v>
      </c>
      <c r="OU8" s="1014" t="s">
        <v>1385</v>
      </c>
      <c r="OV8" s="1014" t="s">
        <v>1386</v>
      </c>
      <c r="OW8" s="1014" t="s">
        <v>1387</v>
      </c>
      <c r="OX8" s="1014" t="s">
        <v>1388</v>
      </c>
      <c r="OY8" s="1014" t="s">
        <v>1389</v>
      </c>
      <c r="OZ8" s="1014" t="s">
        <v>1390</v>
      </c>
      <c r="PA8" s="1014" t="s">
        <v>1391</v>
      </c>
      <c r="PB8" s="1014" t="s">
        <v>1392</v>
      </c>
      <c r="PC8" s="1014" t="s">
        <v>1393</v>
      </c>
      <c r="PD8" s="1014" t="s">
        <v>1394</v>
      </c>
      <c r="PE8" s="1014" t="s">
        <v>1395</v>
      </c>
      <c r="PF8" s="1014" t="s">
        <v>1396</v>
      </c>
      <c r="PG8" s="1014" t="s">
        <v>1397</v>
      </c>
      <c r="PH8" s="1014" t="s">
        <v>1398</v>
      </c>
      <c r="PI8" s="1014" t="s">
        <v>1399</v>
      </c>
      <c r="PJ8" s="1014" t="s">
        <v>1400</v>
      </c>
      <c r="PK8" s="1014" t="s">
        <v>1401</v>
      </c>
      <c r="PL8" s="1014" t="s">
        <v>1402</v>
      </c>
      <c r="PM8" s="1014" t="s">
        <v>1403</v>
      </c>
      <c r="PN8" s="1014" t="s">
        <v>1404</v>
      </c>
      <c r="PO8" s="1014" t="s">
        <v>1405</v>
      </c>
      <c r="PP8" s="1014" t="s">
        <v>1406</v>
      </c>
      <c r="PQ8" s="1014" t="s">
        <v>1407</v>
      </c>
      <c r="PR8" s="1014" t="s">
        <v>1408</v>
      </c>
      <c r="PS8" s="1014" t="s">
        <v>1409</v>
      </c>
      <c r="PT8" s="1014" t="s">
        <v>1410</v>
      </c>
      <c r="PU8" s="1014" t="s">
        <v>1411</v>
      </c>
      <c r="PV8" s="1014" t="s">
        <v>1412</v>
      </c>
      <c r="PW8" s="1014" t="s">
        <v>1413</v>
      </c>
      <c r="PX8" s="1014" t="s">
        <v>1414</v>
      </c>
      <c r="PY8" s="1014" t="s">
        <v>1415</v>
      </c>
      <c r="PZ8" s="1014" t="s">
        <v>1416</v>
      </c>
      <c r="QA8" s="1014" t="s">
        <v>1417</v>
      </c>
      <c r="QB8" s="1014" t="s">
        <v>1418</v>
      </c>
      <c r="QC8" s="1014" t="s">
        <v>1419</v>
      </c>
      <c r="QD8" s="1014" t="s">
        <v>1420</v>
      </c>
      <c r="QE8" s="1014" t="s">
        <v>1421</v>
      </c>
      <c r="QF8" s="1014" t="s">
        <v>1422</v>
      </c>
      <c r="QG8" s="1014" t="s">
        <v>1423</v>
      </c>
      <c r="QH8" s="1014" t="s">
        <v>1424</v>
      </c>
      <c r="QI8" s="1014" t="s">
        <v>1425</v>
      </c>
      <c r="QJ8" s="1014" t="s">
        <v>1426</v>
      </c>
      <c r="QK8" s="1014" t="s">
        <v>1427</v>
      </c>
      <c r="QL8" s="1014" t="s">
        <v>1428</v>
      </c>
      <c r="QM8" s="1014" t="s">
        <v>1429</v>
      </c>
      <c r="QN8" s="1014" t="s">
        <v>1430</v>
      </c>
      <c r="QO8" s="1014" t="s">
        <v>1431</v>
      </c>
      <c r="QP8" s="1014" t="s">
        <v>1432</v>
      </c>
      <c r="QQ8" s="1014" t="s">
        <v>1433</v>
      </c>
      <c r="QR8" s="1014" t="s">
        <v>1434</v>
      </c>
      <c r="QS8" s="1014" t="s">
        <v>1435</v>
      </c>
      <c r="QT8" s="1014" t="s">
        <v>1436</v>
      </c>
      <c r="QU8" s="1014" t="s">
        <v>1437</v>
      </c>
      <c r="QV8" s="1014" t="s">
        <v>1438</v>
      </c>
      <c r="QW8" s="1014" t="s">
        <v>1439</v>
      </c>
      <c r="QX8" s="1014" t="s">
        <v>1440</v>
      </c>
      <c r="QY8" s="1014" t="s">
        <v>1441</v>
      </c>
      <c r="QZ8" s="1014" t="s">
        <v>1442</v>
      </c>
      <c r="RA8" s="1014" t="s">
        <v>1443</v>
      </c>
      <c r="RB8" s="1014" t="s">
        <v>1444</v>
      </c>
      <c r="RC8" s="1014" t="s">
        <v>1445</v>
      </c>
      <c r="RD8" s="1014" t="s">
        <v>1446</v>
      </c>
      <c r="RE8" s="1014" t="s">
        <v>1447</v>
      </c>
      <c r="RF8" s="1014" t="s">
        <v>1448</v>
      </c>
      <c r="RG8" s="1014" t="s">
        <v>1449</v>
      </c>
      <c r="RH8" s="1014" t="s">
        <v>1450</v>
      </c>
      <c r="RI8" s="1014" t="s">
        <v>1451</v>
      </c>
      <c r="RJ8" s="1014" t="s">
        <v>1452</v>
      </c>
      <c r="RK8" s="1014" t="s">
        <v>1453</v>
      </c>
      <c r="RL8" s="1014" t="s">
        <v>1454</v>
      </c>
      <c r="RM8" s="1014" t="s">
        <v>1455</v>
      </c>
      <c r="RN8" s="1014" t="s">
        <v>1456</v>
      </c>
      <c r="RO8" s="1014" t="s">
        <v>1457</v>
      </c>
      <c r="RP8" s="1014" t="s">
        <v>1458</v>
      </c>
      <c r="RQ8" s="1014" t="s">
        <v>1459</v>
      </c>
      <c r="RR8" s="1014" t="s">
        <v>1460</v>
      </c>
      <c r="RS8" s="1014" t="s">
        <v>1461</v>
      </c>
      <c r="RT8" s="1014" t="s">
        <v>1462</v>
      </c>
      <c r="RU8" s="1014" t="s">
        <v>312</v>
      </c>
      <c r="RV8" s="1014" t="s">
        <v>314</v>
      </c>
      <c r="RW8" s="1014" t="s">
        <v>317</v>
      </c>
      <c r="RX8" s="1014" t="s">
        <v>319</v>
      </c>
      <c r="RY8" s="1014" t="s">
        <v>321</v>
      </c>
      <c r="RZ8" s="1014" t="s">
        <v>323</v>
      </c>
      <c r="SA8" s="1014" t="s">
        <v>325</v>
      </c>
      <c r="SB8" s="1014" t="s">
        <v>327</v>
      </c>
      <c r="SC8" s="1014" t="s">
        <v>329</v>
      </c>
      <c r="SD8" s="1014" t="s">
        <v>331</v>
      </c>
      <c r="SE8" s="1014" t="s">
        <v>333</v>
      </c>
      <c r="SF8" s="1014" t="s">
        <v>1463</v>
      </c>
      <c r="SG8" s="1014" t="s">
        <v>337</v>
      </c>
      <c r="SH8" s="1014" t="s">
        <v>1464</v>
      </c>
    </row>
    <row r="9" spans="1:503">
      <c r="A9" s="17" t="s">
        <v>2145</v>
      </c>
      <c r="B9" s="77">
        <v>1</v>
      </c>
      <c r="C9" s="77">
        <v>1</v>
      </c>
      <c r="D9" s="77">
        <v>1</v>
      </c>
      <c r="E9" s="77">
        <v>1990</v>
      </c>
      <c r="F9" s="77" t="s">
        <v>788</v>
      </c>
      <c r="G9" s="1017" t="s">
        <v>1611</v>
      </c>
      <c r="H9" s="77" t="s">
        <v>1612</v>
      </c>
      <c r="I9" s="1016" t="s">
        <v>794</v>
      </c>
      <c r="J9" s="80" t="s">
        <v>789</v>
      </c>
      <c r="K9" s="80" t="s">
        <v>789</v>
      </c>
      <c r="L9" s="80" t="s">
        <v>789</v>
      </c>
      <c r="M9" s="80" t="s">
        <v>789</v>
      </c>
      <c r="N9" s="80" t="s">
        <v>789</v>
      </c>
      <c r="O9" s="80" t="s">
        <v>789</v>
      </c>
      <c r="P9" s="80" t="s">
        <v>789</v>
      </c>
      <c r="Q9" s="80" t="s">
        <v>789</v>
      </c>
      <c r="R9" s="80" t="s">
        <v>789</v>
      </c>
      <c r="S9" s="80" t="s">
        <v>789</v>
      </c>
      <c r="T9" s="80" t="s">
        <v>789</v>
      </c>
      <c r="U9" s="80" t="s">
        <v>789</v>
      </c>
      <c r="V9" s="80" t="s">
        <v>789</v>
      </c>
      <c r="W9" s="80" t="s">
        <v>789</v>
      </c>
      <c r="X9" s="80" t="s">
        <v>789</v>
      </c>
      <c r="Y9" s="80" t="s">
        <v>789</v>
      </c>
      <c r="Z9" s="80" t="s">
        <v>789</v>
      </c>
      <c r="AA9" s="80" t="s">
        <v>789</v>
      </c>
      <c r="AB9" s="80" t="s">
        <v>789</v>
      </c>
      <c r="AC9" s="80" t="s">
        <v>789</v>
      </c>
      <c r="AD9" s="80" t="s">
        <v>789</v>
      </c>
      <c r="AE9" s="80" t="s">
        <v>789</v>
      </c>
      <c r="AF9" s="80" t="s">
        <v>789</v>
      </c>
      <c r="AG9" s="80" t="s">
        <v>789</v>
      </c>
      <c r="AH9" s="80" t="s">
        <v>789</v>
      </c>
      <c r="AI9" s="80" t="s">
        <v>789</v>
      </c>
      <c r="AJ9" s="80" t="s">
        <v>789</v>
      </c>
      <c r="AK9" s="80" t="s">
        <v>789</v>
      </c>
      <c r="AL9" s="80" t="s">
        <v>789</v>
      </c>
      <c r="AM9" s="80" t="s">
        <v>789</v>
      </c>
      <c r="AN9" s="80" t="s">
        <v>789</v>
      </c>
      <c r="AO9" s="80" t="s">
        <v>789</v>
      </c>
      <c r="AP9" s="80" t="s">
        <v>789</v>
      </c>
      <c r="AQ9" s="80" t="s">
        <v>789</v>
      </c>
      <c r="AR9" s="80" t="s">
        <v>789</v>
      </c>
      <c r="AS9" s="80" t="s">
        <v>789</v>
      </c>
      <c r="AT9" s="80" t="s">
        <v>789</v>
      </c>
      <c r="AU9" s="80" t="s">
        <v>789</v>
      </c>
      <c r="AV9" s="80" t="s">
        <v>789</v>
      </c>
      <c r="AW9" s="80" t="s">
        <v>789</v>
      </c>
      <c r="AX9" s="80" t="s">
        <v>789</v>
      </c>
      <c r="AY9" s="80" t="s">
        <v>789</v>
      </c>
      <c r="AZ9" s="80" t="s">
        <v>789</v>
      </c>
      <c r="BA9" s="80" t="s">
        <v>789</v>
      </c>
      <c r="BB9" s="80" t="s">
        <v>789</v>
      </c>
      <c r="BC9" s="80" t="s">
        <v>789</v>
      </c>
      <c r="BD9" s="80" t="s">
        <v>789</v>
      </c>
      <c r="BE9" s="80" t="s">
        <v>789</v>
      </c>
      <c r="BF9" s="80" t="s">
        <v>789</v>
      </c>
      <c r="BG9" s="80" t="s">
        <v>789</v>
      </c>
      <c r="BH9" s="80" t="s">
        <v>789</v>
      </c>
      <c r="BI9" s="80" t="s">
        <v>789</v>
      </c>
      <c r="BJ9" s="80" t="s">
        <v>789</v>
      </c>
      <c r="BK9" s="80" t="s">
        <v>789</v>
      </c>
      <c r="BL9" s="80" t="s">
        <v>789</v>
      </c>
      <c r="BM9" s="80" t="s">
        <v>789</v>
      </c>
      <c r="BN9" s="80" t="s">
        <v>789</v>
      </c>
      <c r="BO9" s="80" t="s">
        <v>789</v>
      </c>
      <c r="BP9" s="80" t="s">
        <v>789</v>
      </c>
      <c r="BQ9" s="80" t="s">
        <v>789</v>
      </c>
      <c r="BR9" s="80" t="s">
        <v>789</v>
      </c>
      <c r="BS9" s="80" t="s">
        <v>789</v>
      </c>
      <c r="BT9" s="80" t="s">
        <v>789</v>
      </c>
      <c r="BU9" s="80" t="s">
        <v>789</v>
      </c>
      <c r="BV9" s="80" t="s">
        <v>789</v>
      </c>
      <c r="BW9" s="80" t="s">
        <v>789</v>
      </c>
      <c r="BX9" s="80" t="s">
        <v>789</v>
      </c>
      <c r="BY9" s="80" t="s">
        <v>789</v>
      </c>
      <c r="BZ9" s="80" t="s">
        <v>789</v>
      </c>
      <c r="CA9" s="80" t="s">
        <v>789</v>
      </c>
      <c r="CB9" s="80" t="s">
        <v>789</v>
      </c>
      <c r="CC9" s="80" t="s">
        <v>789</v>
      </c>
      <c r="CD9" s="80" t="s">
        <v>789</v>
      </c>
      <c r="CE9" s="80" t="s">
        <v>789</v>
      </c>
      <c r="CF9" s="80" t="s">
        <v>789</v>
      </c>
      <c r="CG9" s="80" t="s">
        <v>789</v>
      </c>
      <c r="CH9" s="80" t="s">
        <v>789</v>
      </c>
      <c r="CI9" s="80" t="s">
        <v>789</v>
      </c>
      <c r="CJ9" s="80" t="s">
        <v>789</v>
      </c>
      <c r="CK9" s="80" t="s">
        <v>789</v>
      </c>
      <c r="CL9" s="80" t="s">
        <v>789</v>
      </c>
      <c r="CM9" s="80" t="s">
        <v>789</v>
      </c>
      <c r="CN9" s="80" t="s">
        <v>789</v>
      </c>
      <c r="CO9" s="80" t="s">
        <v>789</v>
      </c>
      <c r="CP9" s="80" t="s">
        <v>789</v>
      </c>
      <c r="CQ9" s="80" t="s">
        <v>789</v>
      </c>
      <c r="CR9" s="80" t="s">
        <v>789</v>
      </c>
      <c r="CS9" s="80" t="s">
        <v>789</v>
      </c>
      <c r="CT9" s="80" t="s">
        <v>789</v>
      </c>
      <c r="CU9" s="80" t="s">
        <v>789</v>
      </c>
      <c r="CV9" s="80" t="s">
        <v>789</v>
      </c>
      <c r="CW9" s="80" t="s">
        <v>789</v>
      </c>
      <c r="CX9" s="80" t="s">
        <v>789</v>
      </c>
      <c r="CY9" s="80" t="s">
        <v>789</v>
      </c>
      <c r="CZ9" s="80" t="s">
        <v>789</v>
      </c>
      <c r="DA9" s="80" t="s">
        <v>789</v>
      </c>
      <c r="DB9" s="80" t="s">
        <v>789</v>
      </c>
      <c r="DC9" s="80" t="s">
        <v>789</v>
      </c>
      <c r="DD9" s="80" t="s">
        <v>789</v>
      </c>
      <c r="DE9" s="80" t="s">
        <v>789</v>
      </c>
      <c r="DF9" s="80" t="s">
        <v>789</v>
      </c>
      <c r="DG9" s="80" t="s">
        <v>789</v>
      </c>
      <c r="DH9" s="80" t="s">
        <v>789</v>
      </c>
      <c r="DI9" s="80" t="s">
        <v>789</v>
      </c>
      <c r="DJ9" s="80" t="s">
        <v>789</v>
      </c>
      <c r="DK9" s="80" t="s">
        <v>789</v>
      </c>
      <c r="DL9" s="80" t="s">
        <v>789</v>
      </c>
      <c r="DM9" s="80" t="s">
        <v>789</v>
      </c>
      <c r="DN9" s="80" t="s">
        <v>789</v>
      </c>
      <c r="DO9" s="80" t="s">
        <v>789</v>
      </c>
      <c r="DP9" s="80" t="s">
        <v>789</v>
      </c>
      <c r="DQ9" s="80" t="s">
        <v>789</v>
      </c>
      <c r="DR9" s="80" t="s">
        <v>789</v>
      </c>
      <c r="DS9" s="80" t="s">
        <v>789</v>
      </c>
      <c r="DT9" s="80" t="s">
        <v>789</v>
      </c>
      <c r="DU9" s="80" t="s">
        <v>789</v>
      </c>
      <c r="DV9" s="80" t="s">
        <v>789</v>
      </c>
      <c r="DW9" s="80" t="s">
        <v>789</v>
      </c>
      <c r="DX9" s="80" t="s">
        <v>789</v>
      </c>
      <c r="DY9" s="80" t="s">
        <v>789</v>
      </c>
      <c r="DZ9" s="80" t="s">
        <v>789</v>
      </c>
      <c r="EA9" s="80" t="s">
        <v>789</v>
      </c>
      <c r="EB9" s="80" t="s">
        <v>789</v>
      </c>
      <c r="EC9" s="80" t="s">
        <v>789</v>
      </c>
      <c r="ED9" s="80" t="s">
        <v>789</v>
      </c>
      <c r="EE9" s="80" t="s">
        <v>789</v>
      </c>
      <c r="EF9" s="80" t="s">
        <v>789</v>
      </c>
      <c r="EG9" s="80" t="s">
        <v>789</v>
      </c>
      <c r="EH9" s="80" t="s">
        <v>789</v>
      </c>
      <c r="EI9" s="80" t="s">
        <v>789</v>
      </c>
      <c r="EJ9" s="80" t="s">
        <v>789</v>
      </c>
      <c r="EK9" s="80" t="s">
        <v>789</v>
      </c>
      <c r="EL9" s="80" t="s">
        <v>789</v>
      </c>
      <c r="EM9" s="80" t="s">
        <v>789</v>
      </c>
      <c r="EN9" s="80" t="s">
        <v>789</v>
      </c>
      <c r="EO9" s="80" t="s">
        <v>789</v>
      </c>
      <c r="EP9" s="80" t="s">
        <v>789</v>
      </c>
      <c r="EQ9" s="80" t="s">
        <v>789</v>
      </c>
      <c r="ER9" s="80" t="s">
        <v>789</v>
      </c>
      <c r="ES9" s="80" t="s">
        <v>789</v>
      </c>
      <c r="ET9" s="80" t="s">
        <v>789</v>
      </c>
      <c r="EU9" s="80" t="s">
        <v>789</v>
      </c>
      <c r="EV9" s="80" t="s">
        <v>789</v>
      </c>
      <c r="EW9" s="80" t="s">
        <v>789</v>
      </c>
      <c r="EX9" s="80" t="s">
        <v>789</v>
      </c>
      <c r="EY9" s="80" t="s">
        <v>789</v>
      </c>
      <c r="EZ9" s="80" t="s">
        <v>789</v>
      </c>
      <c r="FA9" s="80" t="s">
        <v>789</v>
      </c>
      <c r="FB9" s="80" t="s">
        <v>789</v>
      </c>
      <c r="FC9" s="80" t="s">
        <v>789</v>
      </c>
      <c r="FD9" s="80" t="s">
        <v>789</v>
      </c>
      <c r="FE9" s="80" t="s">
        <v>789</v>
      </c>
      <c r="FF9" s="80" t="s">
        <v>789</v>
      </c>
      <c r="FG9" s="80" t="s">
        <v>789</v>
      </c>
      <c r="FH9" s="80" t="s">
        <v>789</v>
      </c>
      <c r="FI9" s="80" t="s">
        <v>789</v>
      </c>
      <c r="FJ9" s="80" t="s">
        <v>789</v>
      </c>
      <c r="FK9" s="80" t="s">
        <v>789</v>
      </c>
      <c r="FL9" s="80" t="s">
        <v>789</v>
      </c>
      <c r="FM9" s="80" t="s">
        <v>789</v>
      </c>
      <c r="FN9" s="80" t="s">
        <v>789</v>
      </c>
      <c r="FO9" s="80" t="s">
        <v>789</v>
      </c>
      <c r="FP9" s="80" t="s">
        <v>789</v>
      </c>
      <c r="FQ9" s="80" t="s">
        <v>789</v>
      </c>
      <c r="FR9" s="80" t="s">
        <v>789</v>
      </c>
      <c r="FS9" s="80" t="s">
        <v>789</v>
      </c>
      <c r="FT9" s="80" t="s">
        <v>789</v>
      </c>
      <c r="FU9" s="80" t="s">
        <v>789</v>
      </c>
      <c r="FV9" s="80" t="s">
        <v>789</v>
      </c>
      <c r="FW9" s="80" t="s">
        <v>789</v>
      </c>
      <c r="FX9" s="80" t="s">
        <v>789</v>
      </c>
      <c r="FY9" s="80" t="s">
        <v>789</v>
      </c>
      <c r="FZ9" s="80" t="s">
        <v>789</v>
      </c>
      <c r="GA9" s="80" t="s">
        <v>789</v>
      </c>
      <c r="GB9" s="80" t="s">
        <v>789</v>
      </c>
      <c r="GC9" s="80" t="s">
        <v>789</v>
      </c>
      <c r="GD9" s="80" t="s">
        <v>789</v>
      </c>
      <c r="GE9" s="80" t="s">
        <v>789</v>
      </c>
      <c r="GF9" s="80" t="s">
        <v>789</v>
      </c>
      <c r="GG9" s="80" t="s">
        <v>789</v>
      </c>
      <c r="GH9" s="80" t="s">
        <v>789</v>
      </c>
      <c r="GI9" s="80" t="s">
        <v>789</v>
      </c>
      <c r="GJ9" s="80" t="s">
        <v>789</v>
      </c>
      <c r="GK9" s="80" t="s">
        <v>789</v>
      </c>
      <c r="GL9" s="80" t="s">
        <v>789</v>
      </c>
      <c r="GM9" s="80" t="s">
        <v>789</v>
      </c>
      <c r="GN9" s="80" t="s">
        <v>789</v>
      </c>
      <c r="GO9" s="80" t="s">
        <v>789</v>
      </c>
      <c r="GP9" s="80" t="s">
        <v>789</v>
      </c>
      <c r="GQ9" s="80" t="s">
        <v>789</v>
      </c>
      <c r="GR9" s="80" t="s">
        <v>789</v>
      </c>
      <c r="GS9" s="80" t="s">
        <v>789</v>
      </c>
      <c r="GT9" s="80" t="s">
        <v>789</v>
      </c>
      <c r="GU9" s="80" t="s">
        <v>789</v>
      </c>
      <c r="GV9" s="80" t="s">
        <v>789</v>
      </c>
      <c r="GW9" s="80" t="s">
        <v>789</v>
      </c>
      <c r="GX9" s="80" t="s">
        <v>789</v>
      </c>
      <c r="GY9" s="80" t="s">
        <v>789</v>
      </c>
      <c r="GZ9" s="80" t="s">
        <v>789</v>
      </c>
      <c r="HA9" s="80" t="s">
        <v>789</v>
      </c>
      <c r="HB9" s="80" t="s">
        <v>789</v>
      </c>
      <c r="HC9" s="80" t="s">
        <v>789</v>
      </c>
      <c r="HD9" s="80" t="s">
        <v>789</v>
      </c>
      <c r="HE9" s="80" t="s">
        <v>789</v>
      </c>
      <c r="HF9" s="80" t="s">
        <v>789</v>
      </c>
      <c r="HG9" s="80" t="s">
        <v>789</v>
      </c>
      <c r="HH9" s="80" t="s">
        <v>789</v>
      </c>
      <c r="HI9" s="80" t="s">
        <v>789</v>
      </c>
      <c r="HJ9" s="80" t="s">
        <v>789</v>
      </c>
      <c r="HK9" s="80" t="s">
        <v>789</v>
      </c>
      <c r="HL9" s="80" t="s">
        <v>789</v>
      </c>
      <c r="HM9" s="80" t="s">
        <v>789</v>
      </c>
      <c r="HN9" s="80" t="s">
        <v>789</v>
      </c>
      <c r="HO9" s="80" t="s">
        <v>789</v>
      </c>
      <c r="HP9" s="80" t="s">
        <v>789</v>
      </c>
      <c r="HQ9" s="80" t="s">
        <v>789</v>
      </c>
      <c r="HR9" s="80" t="s">
        <v>789</v>
      </c>
      <c r="HS9" s="80" t="s">
        <v>789</v>
      </c>
      <c r="HT9" s="80" t="s">
        <v>789</v>
      </c>
      <c r="HU9" s="80" t="s">
        <v>789</v>
      </c>
      <c r="HV9" s="80" t="s">
        <v>789</v>
      </c>
      <c r="HW9" s="80" t="s">
        <v>789</v>
      </c>
      <c r="HX9" s="80" t="s">
        <v>789</v>
      </c>
      <c r="HY9" s="80" t="s">
        <v>789</v>
      </c>
      <c r="HZ9" s="80" t="s">
        <v>789</v>
      </c>
      <c r="IA9" s="80" t="s">
        <v>789</v>
      </c>
      <c r="IB9" s="80" t="s">
        <v>789</v>
      </c>
      <c r="IC9" s="80" t="s">
        <v>789</v>
      </c>
      <c r="ID9" s="80" t="s">
        <v>789</v>
      </c>
      <c r="IE9" s="80" t="s">
        <v>789</v>
      </c>
      <c r="IF9" s="80" t="s">
        <v>789</v>
      </c>
      <c r="IG9" s="80" t="s">
        <v>789</v>
      </c>
      <c r="IH9" s="80" t="s">
        <v>789</v>
      </c>
      <c r="II9" s="80" t="s">
        <v>789</v>
      </c>
      <c r="IJ9" s="80" t="s">
        <v>789</v>
      </c>
      <c r="IK9" s="80" t="s">
        <v>789</v>
      </c>
      <c r="IL9" s="80" t="s">
        <v>789</v>
      </c>
      <c r="IM9" s="80" t="s">
        <v>789</v>
      </c>
      <c r="IN9" s="80" t="s">
        <v>789</v>
      </c>
      <c r="IO9" s="80" t="s">
        <v>789</v>
      </c>
      <c r="IP9" s="80" t="s">
        <v>789</v>
      </c>
      <c r="IQ9" s="80" t="s">
        <v>789</v>
      </c>
      <c r="IR9" s="80" t="s">
        <v>789</v>
      </c>
      <c r="IS9" s="80" t="s">
        <v>789</v>
      </c>
      <c r="IT9" s="80" t="s">
        <v>789</v>
      </c>
      <c r="IU9" s="80" t="s">
        <v>789</v>
      </c>
      <c r="IV9" s="81"/>
      <c r="IW9" s="78" t="s">
        <v>789</v>
      </c>
      <c r="IX9" s="78" t="s">
        <v>789</v>
      </c>
      <c r="IY9" s="78" t="s">
        <v>789</v>
      </c>
      <c r="IZ9" s="78" t="s">
        <v>789</v>
      </c>
      <c r="JA9" s="78" t="s">
        <v>789</v>
      </c>
      <c r="JB9" s="78" t="s">
        <v>789</v>
      </c>
      <c r="JC9" s="78" t="s">
        <v>789</v>
      </c>
      <c r="JD9" s="78" t="s">
        <v>789</v>
      </c>
      <c r="JE9" s="78" t="s">
        <v>789</v>
      </c>
      <c r="JF9" s="78" t="s">
        <v>789</v>
      </c>
      <c r="JG9" s="78" t="s">
        <v>789</v>
      </c>
      <c r="JH9" s="78" t="s">
        <v>789</v>
      </c>
      <c r="JI9" s="78" t="s">
        <v>789</v>
      </c>
      <c r="JJ9" s="78" t="s">
        <v>789</v>
      </c>
      <c r="JK9" s="78" t="s">
        <v>789</v>
      </c>
      <c r="JL9" s="78" t="s">
        <v>789</v>
      </c>
      <c r="JM9" s="78" t="s">
        <v>789</v>
      </c>
      <c r="JN9" s="78" t="s">
        <v>789</v>
      </c>
      <c r="JO9" s="78" t="s">
        <v>789</v>
      </c>
      <c r="JP9" s="78" t="s">
        <v>789</v>
      </c>
      <c r="JQ9" s="78" t="s">
        <v>789</v>
      </c>
      <c r="JR9" s="78" t="s">
        <v>789</v>
      </c>
      <c r="JS9" s="78" t="s">
        <v>789</v>
      </c>
      <c r="JT9" s="78" t="s">
        <v>789</v>
      </c>
      <c r="JU9" s="78" t="s">
        <v>789</v>
      </c>
      <c r="JV9" s="78" t="s">
        <v>789</v>
      </c>
      <c r="JW9" s="78" t="s">
        <v>789</v>
      </c>
      <c r="JX9" s="78" t="s">
        <v>789</v>
      </c>
      <c r="JY9" s="78" t="s">
        <v>789</v>
      </c>
      <c r="JZ9" s="78" t="s">
        <v>789</v>
      </c>
      <c r="KA9" s="78" t="s">
        <v>789</v>
      </c>
      <c r="KB9" s="78" t="s">
        <v>789</v>
      </c>
      <c r="KC9" s="78" t="s">
        <v>789</v>
      </c>
      <c r="KD9" s="78" t="s">
        <v>789</v>
      </c>
      <c r="KE9" s="78" t="s">
        <v>789</v>
      </c>
      <c r="KF9" s="78" t="s">
        <v>789</v>
      </c>
      <c r="KG9" s="78" t="s">
        <v>789</v>
      </c>
      <c r="KH9" s="78" t="s">
        <v>789</v>
      </c>
      <c r="KI9" s="78" t="s">
        <v>789</v>
      </c>
      <c r="KJ9" s="78" t="s">
        <v>789</v>
      </c>
      <c r="KK9" s="78" t="s">
        <v>789</v>
      </c>
      <c r="KL9" s="78" t="s">
        <v>789</v>
      </c>
      <c r="KM9" s="78" t="s">
        <v>789</v>
      </c>
      <c r="KN9" s="78" t="s">
        <v>789</v>
      </c>
      <c r="KO9" s="78" t="s">
        <v>789</v>
      </c>
      <c r="KP9" s="78" t="s">
        <v>789</v>
      </c>
      <c r="KQ9" s="78" t="s">
        <v>789</v>
      </c>
      <c r="KR9" s="78" t="s">
        <v>789</v>
      </c>
      <c r="KS9" s="78" t="s">
        <v>789</v>
      </c>
      <c r="KT9" s="78" t="s">
        <v>789</v>
      </c>
      <c r="KU9" s="78" t="s">
        <v>789</v>
      </c>
      <c r="KV9" s="78" t="s">
        <v>789</v>
      </c>
      <c r="KW9" s="78" t="s">
        <v>789</v>
      </c>
      <c r="KX9" s="78" t="s">
        <v>789</v>
      </c>
      <c r="KY9" s="78" t="s">
        <v>789</v>
      </c>
      <c r="KZ9" s="78" t="s">
        <v>789</v>
      </c>
      <c r="LA9" s="78" t="s">
        <v>789</v>
      </c>
      <c r="LB9" s="78" t="s">
        <v>789</v>
      </c>
      <c r="LC9" s="78" t="s">
        <v>789</v>
      </c>
      <c r="LD9" s="78" t="s">
        <v>789</v>
      </c>
      <c r="LE9" s="78" t="s">
        <v>789</v>
      </c>
      <c r="LF9" s="78" t="s">
        <v>789</v>
      </c>
      <c r="LG9" s="78" t="s">
        <v>789</v>
      </c>
      <c r="LH9" s="78" t="s">
        <v>789</v>
      </c>
      <c r="LI9" s="78" t="s">
        <v>789</v>
      </c>
      <c r="LJ9" s="78" t="s">
        <v>789</v>
      </c>
      <c r="LK9" s="78" t="s">
        <v>789</v>
      </c>
      <c r="LL9" s="78" t="s">
        <v>789</v>
      </c>
      <c r="LM9" s="78" t="s">
        <v>789</v>
      </c>
      <c r="LN9" s="78" t="s">
        <v>789</v>
      </c>
      <c r="LO9" s="78" t="s">
        <v>789</v>
      </c>
      <c r="LP9" s="78" t="s">
        <v>789</v>
      </c>
      <c r="LQ9" s="78" t="s">
        <v>789</v>
      </c>
      <c r="LR9" s="78" t="s">
        <v>789</v>
      </c>
      <c r="LS9" s="78" t="s">
        <v>789</v>
      </c>
      <c r="LT9" s="78" t="s">
        <v>789</v>
      </c>
      <c r="LU9" s="78" t="s">
        <v>789</v>
      </c>
      <c r="LV9" s="78" t="s">
        <v>789</v>
      </c>
      <c r="LW9" s="78" t="s">
        <v>789</v>
      </c>
      <c r="LX9" s="78" t="s">
        <v>789</v>
      </c>
      <c r="LY9" s="78" t="s">
        <v>789</v>
      </c>
      <c r="LZ9" s="78" t="s">
        <v>789</v>
      </c>
      <c r="MA9" s="78" t="s">
        <v>789</v>
      </c>
      <c r="MB9" s="78" t="s">
        <v>789</v>
      </c>
      <c r="MC9" s="78" t="s">
        <v>789</v>
      </c>
      <c r="MD9" s="78" t="s">
        <v>789</v>
      </c>
      <c r="ME9" s="78" t="s">
        <v>789</v>
      </c>
      <c r="MF9" s="78" t="s">
        <v>789</v>
      </c>
      <c r="MG9" s="78" t="s">
        <v>789</v>
      </c>
      <c r="MH9" s="78" t="s">
        <v>789</v>
      </c>
      <c r="MI9" s="78" t="s">
        <v>789</v>
      </c>
      <c r="MJ9" s="78" t="s">
        <v>789</v>
      </c>
      <c r="MK9" s="78" t="s">
        <v>789</v>
      </c>
      <c r="ML9" s="78" t="s">
        <v>789</v>
      </c>
      <c r="MM9" s="78" t="s">
        <v>789</v>
      </c>
      <c r="MN9" s="78" t="s">
        <v>789</v>
      </c>
      <c r="MO9" s="78" t="s">
        <v>789</v>
      </c>
      <c r="MP9" s="78" t="s">
        <v>789</v>
      </c>
      <c r="MQ9" s="78" t="s">
        <v>789</v>
      </c>
      <c r="MR9" s="78" t="s">
        <v>789</v>
      </c>
      <c r="MS9" s="78" t="s">
        <v>789</v>
      </c>
      <c r="MT9" s="78" t="s">
        <v>789</v>
      </c>
      <c r="MU9" s="78" t="s">
        <v>789</v>
      </c>
      <c r="MV9" s="78" t="s">
        <v>789</v>
      </c>
      <c r="MW9" s="78" t="s">
        <v>789</v>
      </c>
      <c r="MX9" s="78" t="s">
        <v>789</v>
      </c>
      <c r="MY9" s="78" t="s">
        <v>789</v>
      </c>
      <c r="MZ9" s="78" t="s">
        <v>789</v>
      </c>
      <c r="NA9" s="78" t="s">
        <v>789</v>
      </c>
      <c r="NB9" s="78" t="s">
        <v>789</v>
      </c>
      <c r="NC9" s="78" t="s">
        <v>789</v>
      </c>
      <c r="ND9" s="78" t="s">
        <v>789</v>
      </c>
      <c r="NE9" s="78" t="s">
        <v>789</v>
      </c>
      <c r="NF9" s="78" t="s">
        <v>789</v>
      </c>
      <c r="NG9" s="78" t="s">
        <v>789</v>
      </c>
      <c r="NH9" s="78" t="s">
        <v>789</v>
      </c>
      <c r="NI9" s="78" t="s">
        <v>789</v>
      </c>
      <c r="NJ9" s="78" t="s">
        <v>789</v>
      </c>
      <c r="NK9" s="78" t="s">
        <v>789</v>
      </c>
      <c r="NL9" s="78" t="s">
        <v>789</v>
      </c>
      <c r="NM9" s="78" t="s">
        <v>789</v>
      </c>
      <c r="NN9" s="78" t="s">
        <v>789</v>
      </c>
      <c r="NO9" s="78" t="s">
        <v>789</v>
      </c>
      <c r="NP9" s="78" t="s">
        <v>789</v>
      </c>
      <c r="NQ9" s="78" t="s">
        <v>789</v>
      </c>
      <c r="NR9" s="78" t="s">
        <v>789</v>
      </c>
      <c r="NS9" s="78" t="s">
        <v>789</v>
      </c>
      <c r="NT9" s="78" t="s">
        <v>789</v>
      </c>
      <c r="NU9" s="78" t="s">
        <v>789</v>
      </c>
      <c r="NV9" s="78" t="s">
        <v>789</v>
      </c>
      <c r="NW9" s="78" t="s">
        <v>789</v>
      </c>
      <c r="NX9" s="78" t="s">
        <v>789</v>
      </c>
      <c r="NY9" s="78" t="s">
        <v>789</v>
      </c>
      <c r="NZ9" s="78" t="s">
        <v>789</v>
      </c>
      <c r="OA9" s="78" t="s">
        <v>789</v>
      </c>
      <c r="OB9" s="78" t="s">
        <v>789</v>
      </c>
      <c r="OC9" s="78" t="s">
        <v>789</v>
      </c>
      <c r="OD9" s="78" t="s">
        <v>789</v>
      </c>
      <c r="OE9" s="78" t="s">
        <v>789</v>
      </c>
      <c r="OF9" s="78" t="s">
        <v>789</v>
      </c>
      <c r="OG9" s="78" t="s">
        <v>789</v>
      </c>
      <c r="OH9" s="78" t="s">
        <v>789</v>
      </c>
      <c r="OI9" s="78" t="s">
        <v>789</v>
      </c>
      <c r="OJ9" s="78" t="s">
        <v>789</v>
      </c>
      <c r="OK9" s="78" t="s">
        <v>789</v>
      </c>
      <c r="OL9" s="78" t="s">
        <v>789</v>
      </c>
      <c r="OM9" s="78" t="s">
        <v>789</v>
      </c>
      <c r="ON9" s="78" t="s">
        <v>789</v>
      </c>
      <c r="OO9" s="78" t="s">
        <v>789</v>
      </c>
      <c r="OP9" s="78" t="s">
        <v>789</v>
      </c>
      <c r="OQ9" s="78" t="s">
        <v>789</v>
      </c>
      <c r="OR9" s="78" t="s">
        <v>789</v>
      </c>
      <c r="OS9" s="78" t="s">
        <v>789</v>
      </c>
      <c r="OT9" s="78" t="s">
        <v>789</v>
      </c>
      <c r="OU9" s="78" t="s">
        <v>789</v>
      </c>
      <c r="OV9" s="78" t="s">
        <v>789</v>
      </c>
      <c r="OW9" s="78" t="s">
        <v>789</v>
      </c>
      <c r="OX9" s="78" t="s">
        <v>789</v>
      </c>
      <c r="OY9" s="78" t="s">
        <v>789</v>
      </c>
      <c r="OZ9" s="78" t="s">
        <v>789</v>
      </c>
      <c r="PA9" s="78" t="s">
        <v>789</v>
      </c>
      <c r="PB9" s="78" t="s">
        <v>789</v>
      </c>
      <c r="PC9" s="78" t="s">
        <v>789</v>
      </c>
      <c r="PD9" s="78" t="s">
        <v>789</v>
      </c>
      <c r="PE9" s="78" t="s">
        <v>789</v>
      </c>
      <c r="PF9" s="78" t="s">
        <v>789</v>
      </c>
      <c r="PG9" s="78" t="s">
        <v>789</v>
      </c>
      <c r="PH9" s="78" t="s">
        <v>789</v>
      </c>
      <c r="PI9" s="78" t="s">
        <v>789</v>
      </c>
      <c r="PJ9" s="78" t="s">
        <v>789</v>
      </c>
      <c r="PK9" s="78" t="s">
        <v>789</v>
      </c>
      <c r="PL9" s="78" t="s">
        <v>789</v>
      </c>
      <c r="PM9" s="78" t="s">
        <v>789</v>
      </c>
      <c r="PN9" s="78" t="s">
        <v>789</v>
      </c>
      <c r="PO9" s="78" t="s">
        <v>789</v>
      </c>
      <c r="PP9" s="78" t="s">
        <v>789</v>
      </c>
      <c r="PQ9" s="78" t="s">
        <v>789</v>
      </c>
      <c r="PR9" s="78" t="s">
        <v>789</v>
      </c>
      <c r="PS9" s="78" t="s">
        <v>789</v>
      </c>
      <c r="PT9" s="78" t="s">
        <v>789</v>
      </c>
      <c r="PU9" s="78" t="s">
        <v>789</v>
      </c>
      <c r="PV9" s="78" t="s">
        <v>789</v>
      </c>
      <c r="PW9" s="78" t="s">
        <v>789</v>
      </c>
      <c r="PX9" s="78" t="s">
        <v>789</v>
      </c>
      <c r="PY9" s="78" t="s">
        <v>789</v>
      </c>
      <c r="PZ9" s="78" t="s">
        <v>789</v>
      </c>
      <c r="QA9" s="78" t="s">
        <v>789</v>
      </c>
      <c r="QB9" s="78" t="s">
        <v>789</v>
      </c>
      <c r="QC9" s="78" t="s">
        <v>789</v>
      </c>
      <c r="QD9" s="78" t="s">
        <v>789</v>
      </c>
      <c r="QE9" s="78" t="s">
        <v>789</v>
      </c>
      <c r="QF9" s="78" t="s">
        <v>789</v>
      </c>
      <c r="QG9" s="78" t="s">
        <v>789</v>
      </c>
      <c r="QH9" s="78" t="s">
        <v>789</v>
      </c>
      <c r="QI9" s="78" t="s">
        <v>789</v>
      </c>
      <c r="QJ9" s="78" t="s">
        <v>789</v>
      </c>
      <c r="QK9" s="78" t="s">
        <v>789</v>
      </c>
      <c r="QL9" s="78" t="s">
        <v>789</v>
      </c>
      <c r="QM9" s="78" t="s">
        <v>789</v>
      </c>
      <c r="QN9" s="78" t="s">
        <v>789</v>
      </c>
      <c r="QO9" s="78" t="s">
        <v>789</v>
      </c>
      <c r="QP9" s="78" t="s">
        <v>789</v>
      </c>
      <c r="QQ9" s="78" t="s">
        <v>789</v>
      </c>
      <c r="QR9" s="78" t="s">
        <v>789</v>
      </c>
      <c r="QS9" s="78" t="s">
        <v>789</v>
      </c>
      <c r="QT9" s="78" t="s">
        <v>789</v>
      </c>
      <c r="QU9" s="78" t="s">
        <v>789</v>
      </c>
      <c r="QV9" s="78" t="s">
        <v>789</v>
      </c>
      <c r="QW9" s="78" t="s">
        <v>789</v>
      </c>
      <c r="QX9" s="78" t="s">
        <v>789</v>
      </c>
      <c r="QY9" s="78" t="s">
        <v>789</v>
      </c>
      <c r="QZ9" s="78" t="s">
        <v>789</v>
      </c>
      <c r="RA9" s="78" t="s">
        <v>789</v>
      </c>
      <c r="RB9" s="78" t="s">
        <v>789</v>
      </c>
      <c r="RC9" s="78" t="s">
        <v>789</v>
      </c>
      <c r="RD9" s="78" t="s">
        <v>789</v>
      </c>
      <c r="RE9" s="78" t="s">
        <v>789</v>
      </c>
      <c r="RF9" s="78" t="s">
        <v>789</v>
      </c>
      <c r="RG9" s="78" t="s">
        <v>789</v>
      </c>
      <c r="RH9" s="78" t="s">
        <v>789</v>
      </c>
      <c r="RI9" s="78" t="s">
        <v>789</v>
      </c>
      <c r="RJ9" s="78" t="s">
        <v>789</v>
      </c>
      <c r="RK9" s="78" t="s">
        <v>789</v>
      </c>
      <c r="RL9" s="78" t="s">
        <v>789</v>
      </c>
      <c r="RM9" s="78" t="s">
        <v>789</v>
      </c>
      <c r="RN9" s="78" t="s">
        <v>789</v>
      </c>
      <c r="RO9" s="78" t="s">
        <v>789</v>
      </c>
      <c r="RP9" s="78" t="s">
        <v>789</v>
      </c>
      <c r="RQ9" s="78" t="s">
        <v>789</v>
      </c>
      <c r="RR9" s="78" t="s">
        <v>789</v>
      </c>
      <c r="RS9" s="78" t="s">
        <v>789</v>
      </c>
      <c r="RT9" s="78" t="s">
        <v>789</v>
      </c>
      <c r="RU9" s="78" t="s">
        <v>789</v>
      </c>
      <c r="RV9" s="78" t="s">
        <v>789</v>
      </c>
      <c r="RW9" s="78" t="s">
        <v>789</v>
      </c>
      <c r="RX9" s="78" t="s">
        <v>789</v>
      </c>
      <c r="RY9" s="78" t="s">
        <v>789</v>
      </c>
      <c r="RZ9" s="78" t="s">
        <v>789</v>
      </c>
      <c r="SA9" s="78" t="s">
        <v>789</v>
      </c>
      <c r="SB9" s="78" t="s">
        <v>789</v>
      </c>
      <c r="SC9" s="78" t="s">
        <v>789</v>
      </c>
      <c r="SD9" s="78" t="s">
        <v>789</v>
      </c>
      <c r="SE9" s="78" t="s">
        <v>789</v>
      </c>
      <c r="SF9" s="78" t="s">
        <v>789</v>
      </c>
      <c r="SG9" s="78" t="s">
        <v>789</v>
      </c>
      <c r="SH9" s="78" t="s">
        <v>789</v>
      </c>
    </row>
    <row r="10" spans="1:503">
      <c r="A10" s="17" t="s">
        <v>2146</v>
      </c>
      <c r="B10" s="77">
        <v>2</v>
      </c>
      <c r="C10" s="77">
        <v>2</v>
      </c>
      <c r="D10" s="77">
        <v>1</v>
      </c>
      <c r="E10" s="77">
        <v>2005</v>
      </c>
      <c r="F10" s="77" t="s">
        <v>790</v>
      </c>
      <c r="G10" s="1017" t="s">
        <v>1611</v>
      </c>
      <c r="H10" s="77" t="s">
        <v>1612</v>
      </c>
      <c r="I10" s="1018"/>
      <c r="J10" s="80" t="s">
        <v>789</v>
      </c>
      <c r="K10" s="80" t="s">
        <v>789</v>
      </c>
      <c r="L10" s="80" t="s">
        <v>789</v>
      </c>
      <c r="M10" s="80" t="s">
        <v>789</v>
      </c>
      <c r="N10" s="80" t="s">
        <v>789</v>
      </c>
      <c r="O10" s="80" t="s">
        <v>789</v>
      </c>
      <c r="P10" s="80" t="s">
        <v>789</v>
      </c>
      <c r="Q10" s="80" t="s">
        <v>789</v>
      </c>
      <c r="R10" s="80" t="s">
        <v>789</v>
      </c>
      <c r="S10" s="80" t="s">
        <v>789</v>
      </c>
      <c r="T10" s="80" t="s">
        <v>789</v>
      </c>
      <c r="U10" s="80" t="s">
        <v>789</v>
      </c>
      <c r="V10" s="80" t="s">
        <v>789</v>
      </c>
      <c r="W10" s="80" t="s">
        <v>789</v>
      </c>
      <c r="X10" s="80" t="s">
        <v>789</v>
      </c>
      <c r="Y10" s="80" t="s">
        <v>789</v>
      </c>
      <c r="Z10" s="80" t="s">
        <v>789</v>
      </c>
      <c r="AA10" s="80" t="s">
        <v>789</v>
      </c>
      <c r="AB10" s="80" t="s">
        <v>789</v>
      </c>
      <c r="AC10" s="80" t="s">
        <v>789</v>
      </c>
      <c r="AD10" s="80" t="s">
        <v>789</v>
      </c>
      <c r="AE10" s="80" t="s">
        <v>789</v>
      </c>
      <c r="AF10" s="80" t="s">
        <v>789</v>
      </c>
      <c r="AG10" s="80" t="s">
        <v>789</v>
      </c>
      <c r="AH10" s="80" t="s">
        <v>789</v>
      </c>
      <c r="AI10" s="80" t="s">
        <v>789</v>
      </c>
      <c r="AJ10" s="80" t="s">
        <v>789</v>
      </c>
      <c r="AK10" s="80" t="s">
        <v>789</v>
      </c>
      <c r="AL10" s="80" t="s">
        <v>789</v>
      </c>
      <c r="AM10" s="80" t="s">
        <v>789</v>
      </c>
      <c r="AN10" s="80" t="s">
        <v>789</v>
      </c>
      <c r="AO10" s="80" t="s">
        <v>789</v>
      </c>
      <c r="AP10" s="80" t="s">
        <v>789</v>
      </c>
      <c r="AQ10" s="80" t="s">
        <v>789</v>
      </c>
      <c r="AR10" s="80" t="s">
        <v>789</v>
      </c>
      <c r="AS10" s="80" t="s">
        <v>789</v>
      </c>
      <c r="AT10" s="80" t="s">
        <v>789</v>
      </c>
      <c r="AU10" s="80" t="s">
        <v>789</v>
      </c>
      <c r="AV10" s="80" t="s">
        <v>789</v>
      </c>
      <c r="AW10" s="80" t="s">
        <v>789</v>
      </c>
      <c r="AX10" s="80" t="s">
        <v>789</v>
      </c>
      <c r="AY10" s="80" t="s">
        <v>789</v>
      </c>
      <c r="AZ10" s="80" t="s">
        <v>789</v>
      </c>
      <c r="BA10" s="80" t="s">
        <v>789</v>
      </c>
      <c r="BB10" s="80" t="s">
        <v>789</v>
      </c>
      <c r="BC10" s="80" t="s">
        <v>789</v>
      </c>
      <c r="BD10" s="80" t="s">
        <v>789</v>
      </c>
      <c r="BE10" s="80" t="s">
        <v>789</v>
      </c>
      <c r="BF10" s="80" t="s">
        <v>789</v>
      </c>
      <c r="BG10" s="80" t="s">
        <v>789</v>
      </c>
      <c r="BH10" s="80" t="s">
        <v>789</v>
      </c>
      <c r="BI10" s="80" t="s">
        <v>789</v>
      </c>
      <c r="BJ10" s="80" t="s">
        <v>789</v>
      </c>
      <c r="BK10" s="80" t="s">
        <v>789</v>
      </c>
      <c r="BL10" s="80" t="s">
        <v>789</v>
      </c>
      <c r="BM10" s="80" t="s">
        <v>789</v>
      </c>
      <c r="BN10" s="80" t="s">
        <v>789</v>
      </c>
      <c r="BO10" s="80" t="s">
        <v>789</v>
      </c>
      <c r="BP10" s="80" t="s">
        <v>789</v>
      </c>
      <c r="BQ10" s="80" t="s">
        <v>789</v>
      </c>
      <c r="BR10" s="80" t="s">
        <v>789</v>
      </c>
      <c r="BS10" s="80" t="s">
        <v>789</v>
      </c>
      <c r="BT10" s="80" t="s">
        <v>789</v>
      </c>
      <c r="BU10" s="80" t="s">
        <v>789</v>
      </c>
      <c r="BV10" s="80" t="s">
        <v>789</v>
      </c>
      <c r="BW10" s="80" t="s">
        <v>789</v>
      </c>
      <c r="BX10" s="80" t="s">
        <v>789</v>
      </c>
      <c r="BY10" s="80" t="s">
        <v>789</v>
      </c>
      <c r="BZ10" s="80" t="s">
        <v>789</v>
      </c>
      <c r="CA10" s="80" t="s">
        <v>789</v>
      </c>
      <c r="CB10" s="80" t="s">
        <v>789</v>
      </c>
      <c r="CC10" s="80" t="s">
        <v>789</v>
      </c>
      <c r="CD10" s="80" t="s">
        <v>789</v>
      </c>
      <c r="CE10" s="80" t="s">
        <v>789</v>
      </c>
      <c r="CF10" s="80" t="s">
        <v>789</v>
      </c>
      <c r="CG10" s="80" t="s">
        <v>789</v>
      </c>
      <c r="CH10" s="80" t="s">
        <v>789</v>
      </c>
      <c r="CI10" s="80" t="s">
        <v>789</v>
      </c>
      <c r="CJ10" s="80" t="s">
        <v>789</v>
      </c>
      <c r="CK10" s="80" t="s">
        <v>789</v>
      </c>
      <c r="CL10" s="80" t="s">
        <v>789</v>
      </c>
      <c r="CM10" s="80" t="s">
        <v>789</v>
      </c>
      <c r="CN10" s="80" t="s">
        <v>789</v>
      </c>
      <c r="CO10" s="80" t="s">
        <v>789</v>
      </c>
      <c r="CP10" s="80" t="s">
        <v>789</v>
      </c>
      <c r="CQ10" s="80" t="s">
        <v>789</v>
      </c>
      <c r="CR10" s="80" t="s">
        <v>789</v>
      </c>
      <c r="CS10" s="80" t="s">
        <v>789</v>
      </c>
      <c r="CT10" s="80" t="s">
        <v>789</v>
      </c>
      <c r="CU10" s="80" t="s">
        <v>789</v>
      </c>
      <c r="CV10" s="80" t="s">
        <v>789</v>
      </c>
      <c r="CW10" s="80" t="s">
        <v>789</v>
      </c>
      <c r="CX10" s="80" t="s">
        <v>789</v>
      </c>
      <c r="CY10" s="80" t="s">
        <v>789</v>
      </c>
      <c r="CZ10" s="80" t="s">
        <v>789</v>
      </c>
      <c r="DA10" s="80" t="s">
        <v>789</v>
      </c>
      <c r="DB10" s="80" t="s">
        <v>789</v>
      </c>
      <c r="DC10" s="80" t="s">
        <v>789</v>
      </c>
      <c r="DD10" s="80" t="s">
        <v>789</v>
      </c>
      <c r="DE10" s="80" t="s">
        <v>789</v>
      </c>
      <c r="DF10" s="80" t="s">
        <v>789</v>
      </c>
      <c r="DG10" s="80" t="s">
        <v>789</v>
      </c>
      <c r="DH10" s="80" t="s">
        <v>789</v>
      </c>
      <c r="DI10" s="80" t="s">
        <v>789</v>
      </c>
      <c r="DJ10" s="80" t="s">
        <v>789</v>
      </c>
      <c r="DK10" s="80" t="s">
        <v>789</v>
      </c>
      <c r="DL10" s="80" t="s">
        <v>789</v>
      </c>
      <c r="DM10" s="80" t="s">
        <v>789</v>
      </c>
      <c r="DN10" s="80" t="s">
        <v>789</v>
      </c>
      <c r="DO10" s="80" t="s">
        <v>789</v>
      </c>
      <c r="DP10" s="80" t="s">
        <v>789</v>
      </c>
      <c r="DQ10" s="80" t="s">
        <v>789</v>
      </c>
      <c r="DR10" s="80" t="s">
        <v>789</v>
      </c>
      <c r="DS10" s="80" t="s">
        <v>789</v>
      </c>
      <c r="DT10" s="80" t="s">
        <v>789</v>
      </c>
      <c r="DU10" s="80" t="s">
        <v>789</v>
      </c>
      <c r="DV10" s="80" t="s">
        <v>789</v>
      </c>
      <c r="DW10" s="80" t="s">
        <v>789</v>
      </c>
      <c r="DX10" s="80" t="s">
        <v>789</v>
      </c>
      <c r="DY10" s="80" t="s">
        <v>789</v>
      </c>
      <c r="DZ10" s="80" t="s">
        <v>789</v>
      </c>
      <c r="EA10" s="80" t="s">
        <v>789</v>
      </c>
      <c r="EB10" s="80" t="s">
        <v>789</v>
      </c>
      <c r="EC10" s="80" t="s">
        <v>789</v>
      </c>
      <c r="ED10" s="80" t="s">
        <v>789</v>
      </c>
      <c r="EE10" s="80" t="s">
        <v>789</v>
      </c>
      <c r="EF10" s="80" t="s">
        <v>789</v>
      </c>
      <c r="EG10" s="80" t="s">
        <v>789</v>
      </c>
      <c r="EH10" s="80" t="s">
        <v>789</v>
      </c>
      <c r="EI10" s="80" t="s">
        <v>789</v>
      </c>
      <c r="EJ10" s="80" t="s">
        <v>789</v>
      </c>
      <c r="EK10" s="80" t="s">
        <v>789</v>
      </c>
      <c r="EL10" s="80" t="s">
        <v>789</v>
      </c>
      <c r="EM10" s="80" t="s">
        <v>789</v>
      </c>
      <c r="EN10" s="80" t="s">
        <v>789</v>
      </c>
      <c r="EO10" s="80" t="s">
        <v>789</v>
      </c>
      <c r="EP10" s="80" t="s">
        <v>789</v>
      </c>
      <c r="EQ10" s="80" t="s">
        <v>789</v>
      </c>
      <c r="ER10" s="80" t="s">
        <v>789</v>
      </c>
      <c r="ES10" s="80" t="s">
        <v>789</v>
      </c>
      <c r="ET10" s="80" t="s">
        <v>789</v>
      </c>
      <c r="EU10" s="80" t="s">
        <v>789</v>
      </c>
      <c r="EV10" s="80" t="s">
        <v>789</v>
      </c>
      <c r="EW10" s="80" t="s">
        <v>789</v>
      </c>
      <c r="EX10" s="80" t="s">
        <v>789</v>
      </c>
      <c r="EY10" s="80" t="s">
        <v>789</v>
      </c>
      <c r="EZ10" s="80" t="s">
        <v>789</v>
      </c>
      <c r="FA10" s="80" t="s">
        <v>789</v>
      </c>
      <c r="FB10" s="80" t="s">
        <v>789</v>
      </c>
      <c r="FC10" s="80" t="s">
        <v>789</v>
      </c>
      <c r="FD10" s="80" t="s">
        <v>789</v>
      </c>
      <c r="FE10" s="80" t="s">
        <v>789</v>
      </c>
      <c r="FF10" s="80" t="s">
        <v>789</v>
      </c>
      <c r="FG10" s="80" t="s">
        <v>789</v>
      </c>
      <c r="FH10" s="80" t="s">
        <v>789</v>
      </c>
      <c r="FI10" s="80" t="s">
        <v>789</v>
      </c>
      <c r="FJ10" s="80" t="s">
        <v>789</v>
      </c>
      <c r="FK10" s="80" t="s">
        <v>789</v>
      </c>
      <c r="FL10" s="80" t="s">
        <v>789</v>
      </c>
      <c r="FM10" s="80" t="s">
        <v>789</v>
      </c>
      <c r="FN10" s="80" t="s">
        <v>789</v>
      </c>
      <c r="FO10" s="80" t="s">
        <v>789</v>
      </c>
      <c r="FP10" s="80" t="s">
        <v>789</v>
      </c>
      <c r="FQ10" s="80" t="s">
        <v>789</v>
      </c>
      <c r="FR10" s="80" t="s">
        <v>789</v>
      </c>
      <c r="FS10" s="80" t="s">
        <v>789</v>
      </c>
      <c r="FT10" s="80" t="s">
        <v>789</v>
      </c>
      <c r="FU10" s="80" t="s">
        <v>789</v>
      </c>
      <c r="FV10" s="80" t="s">
        <v>789</v>
      </c>
      <c r="FW10" s="80" t="s">
        <v>789</v>
      </c>
      <c r="FX10" s="80" t="s">
        <v>789</v>
      </c>
      <c r="FY10" s="80" t="s">
        <v>789</v>
      </c>
      <c r="FZ10" s="80" t="s">
        <v>789</v>
      </c>
      <c r="GA10" s="80" t="s">
        <v>789</v>
      </c>
      <c r="GB10" s="80" t="s">
        <v>789</v>
      </c>
      <c r="GC10" s="80" t="s">
        <v>789</v>
      </c>
      <c r="GD10" s="80" t="s">
        <v>789</v>
      </c>
      <c r="GE10" s="80" t="s">
        <v>789</v>
      </c>
      <c r="GF10" s="80" t="s">
        <v>789</v>
      </c>
      <c r="GG10" s="80" t="s">
        <v>789</v>
      </c>
      <c r="GH10" s="80" t="s">
        <v>789</v>
      </c>
      <c r="GI10" s="80" t="s">
        <v>789</v>
      </c>
      <c r="GJ10" s="80" t="s">
        <v>789</v>
      </c>
      <c r="GK10" s="80" t="s">
        <v>789</v>
      </c>
      <c r="GL10" s="80" t="s">
        <v>789</v>
      </c>
      <c r="GM10" s="80" t="s">
        <v>789</v>
      </c>
      <c r="GN10" s="80" t="s">
        <v>789</v>
      </c>
      <c r="GO10" s="80" t="s">
        <v>789</v>
      </c>
      <c r="GP10" s="80" t="s">
        <v>789</v>
      </c>
      <c r="GQ10" s="80" t="s">
        <v>789</v>
      </c>
      <c r="GR10" s="80" t="s">
        <v>789</v>
      </c>
      <c r="GS10" s="80" t="s">
        <v>789</v>
      </c>
      <c r="GT10" s="80" t="s">
        <v>789</v>
      </c>
      <c r="GU10" s="80" t="s">
        <v>789</v>
      </c>
      <c r="GV10" s="80" t="s">
        <v>789</v>
      </c>
      <c r="GW10" s="80" t="s">
        <v>789</v>
      </c>
      <c r="GX10" s="80" t="s">
        <v>789</v>
      </c>
      <c r="GY10" s="80" t="s">
        <v>789</v>
      </c>
      <c r="GZ10" s="80" t="s">
        <v>789</v>
      </c>
      <c r="HA10" s="80" t="s">
        <v>789</v>
      </c>
      <c r="HB10" s="80" t="s">
        <v>789</v>
      </c>
      <c r="HC10" s="80" t="s">
        <v>789</v>
      </c>
      <c r="HD10" s="80" t="s">
        <v>789</v>
      </c>
      <c r="HE10" s="80" t="s">
        <v>789</v>
      </c>
      <c r="HF10" s="80" t="s">
        <v>789</v>
      </c>
      <c r="HG10" s="80" t="s">
        <v>789</v>
      </c>
      <c r="HH10" s="80" t="s">
        <v>789</v>
      </c>
      <c r="HI10" s="80" t="s">
        <v>789</v>
      </c>
      <c r="HJ10" s="80" t="s">
        <v>789</v>
      </c>
      <c r="HK10" s="80" t="s">
        <v>789</v>
      </c>
      <c r="HL10" s="80" t="s">
        <v>789</v>
      </c>
      <c r="HM10" s="80" t="s">
        <v>789</v>
      </c>
      <c r="HN10" s="80" t="s">
        <v>789</v>
      </c>
      <c r="HO10" s="80" t="s">
        <v>789</v>
      </c>
      <c r="HP10" s="80" t="s">
        <v>789</v>
      </c>
      <c r="HQ10" s="80" t="s">
        <v>789</v>
      </c>
      <c r="HR10" s="80" t="s">
        <v>789</v>
      </c>
      <c r="HS10" s="80" t="s">
        <v>789</v>
      </c>
      <c r="HT10" s="80" t="s">
        <v>789</v>
      </c>
      <c r="HU10" s="80" t="s">
        <v>789</v>
      </c>
      <c r="HV10" s="80" t="s">
        <v>789</v>
      </c>
      <c r="HW10" s="80" t="s">
        <v>789</v>
      </c>
      <c r="HX10" s="80" t="s">
        <v>789</v>
      </c>
      <c r="HY10" s="80" t="s">
        <v>789</v>
      </c>
      <c r="HZ10" s="80" t="s">
        <v>789</v>
      </c>
      <c r="IA10" s="80" t="s">
        <v>789</v>
      </c>
      <c r="IB10" s="80" t="s">
        <v>789</v>
      </c>
      <c r="IC10" s="80" t="s">
        <v>789</v>
      </c>
      <c r="ID10" s="80" t="s">
        <v>789</v>
      </c>
      <c r="IE10" s="80" t="s">
        <v>789</v>
      </c>
      <c r="IF10" s="80" t="s">
        <v>789</v>
      </c>
      <c r="IG10" s="80" t="s">
        <v>789</v>
      </c>
      <c r="IH10" s="80" t="s">
        <v>789</v>
      </c>
      <c r="II10" s="80" t="s">
        <v>789</v>
      </c>
      <c r="IJ10" s="80" t="s">
        <v>789</v>
      </c>
      <c r="IK10" s="80" t="s">
        <v>789</v>
      </c>
      <c r="IL10" s="80" t="s">
        <v>789</v>
      </c>
      <c r="IM10" s="80" t="s">
        <v>789</v>
      </c>
      <c r="IN10" s="80" t="s">
        <v>789</v>
      </c>
      <c r="IO10" s="80" t="s">
        <v>789</v>
      </c>
      <c r="IP10" s="80" t="s">
        <v>789</v>
      </c>
      <c r="IQ10" s="80" t="s">
        <v>789</v>
      </c>
      <c r="IR10" s="80" t="s">
        <v>789</v>
      </c>
      <c r="IS10" s="80" t="s">
        <v>789</v>
      </c>
      <c r="IT10" s="80" t="s">
        <v>789</v>
      </c>
      <c r="IU10" s="80" t="s">
        <v>789</v>
      </c>
      <c r="IV10" s="81"/>
      <c r="IW10" s="78" t="s">
        <v>789</v>
      </c>
      <c r="IX10" s="78" t="s">
        <v>789</v>
      </c>
      <c r="IY10" s="78" t="s">
        <v>789</v>
      </c>
      <c r="IZ10" s="78" t="s">
        <v>789</v>
      </c>
      <c r="JA10" s="78" t="s">
        <v>789</v>
      </c>
      <c r="JB10" s="78" t="s">
        <v>789</v>
      </c>
      <c r="JC10" s="78" t="s">
        <v>789</v>
      </c>
      <c r="JD10" s="78" t="s">
        <v>789</v>
      </c>
      <c r="JE10" s="78" t="s">
        <v>789</v>
      </c>
      <c r="JF10" s="78" t="s">
        <v>789</v>
      </c>
      <c r="JG10" s="78" t="s">
        <v>789</v>
      </c>
      <c r="JH10" s="78" t="s">
        <v>789</v>
      </c>
      <c r="JI10" s="78" t="s">
        <v>789</v>
      </c>
      <c r="JJ10" s="78" t="s">
        <v>789</v>
      </c>
      <c r="JK10" s="78" t="s">
        <v>789</v>
      </c>
      <c r="JL10" s="78" t="s">
        <v>789</v>
      </c>
      <c r="JM10" s="78" t="s">
        <v>789</v>
      </c>
      <c r="JN10" s="78" t="s">
        <v>789</v>
      </c>
      <c r="JO10" s="78" t="s">
        <v>789</v>
      </c>
      <c r="JP10" s="78" t="s">
        <v>789</v>
      </c>
      <c r="JQ10" s="78" t="s">
        <v>789</v>
      </c>
      <c r="JR10" s="78" t="s">
        <v>789</v>
      </c>
      <c r="JS10" s="78" t="s">
        <v>789</v>
      </c>
      <c r="JT10" s="78" t="s">
        <v>789</v>
      </c>
      <c r="JU10" s="78" t="s">
        <v>789</v>
      </c>
      <c r="JV10" s="78" t="s">
        <v>789</v>
      </c>
      <c r="JW10" s="78" t="s">
        <v>789</v>
      </c>
      <c r="JX10" s="78" t="s">
        <v>789</v>
      </c>
      <c r="JY10" s="78" t="s">
        <v>789</v>
      </c>
      <c r="JZ10" s="78" t="s">
        <v>789</v>
      </c>
      <c r="KA10" s="78" t="s">
        <v>789</v>
      </c>
      <c r="KB10" s="78" t="s">
        <v>789</v>
      </c>
      <c r="KC10" s="78" t="s">
        <v>789</v>
      </c>
      <c r="KD10" s="78" t="s">
        <v>789</v>
      </c>
      <c r="KE10" s="78" t="s">
        <v>789</v>
      </c>
      <c r="KF10" s="78" t="s">
        <v>789</v>
      </c>
      <c r="KG10" s="78" t="s">
        <v>789</v>
      </c>
      <c r="KH10" s="78" t="s">
        <v>789</v>
      </c>
      <c r="KI10" s="78" t="s">
        <v>789</v>
      </c>
      <c r="KJ10" s="78" t="s">
        <v>789</v>
      </c>
      <c r="KK10" s="78" t="s">
        <v>789</v>
      </c>
      <c r="KL10" s="78" t="s">
        <v>789</v>
      </c>
      <c r="KM10" s="78" t="s">
        <v>789</v>
      </c>
      <c r="KN10" s="78" t="s">
        <v>789</v>
      </c>
      <c r="KO10" s="78" t="s">
        <v>789</v>
      </c>
      <c r="KP10" s="78" t="s">
        <v>789</v>
      </c>
      <c r="KQ10" s="78" t="s">
        <v>789</v>
      </c>
      <c r="KR10" s="78" t="s">
        <v>789</v>
      </c>
      <c r="KS10" s="78" t="s">
        <v>789</v>
      </c>
      <c r="KT10" s="78" t="s">
        <v>789</v>
      </c>
      <c r="KU10" s="78" t="s">
        <v>789</v>
      </c>
      <c r="KV10" s="78" t="s">
        <v>789</v>
      </c>
      <c r="KW10" s="78" t="s">
        <v>789</v>
      </c>
      <c r="KX10" s="78" t="s">
        <v>789</v>
      </c>
      <c r="KY10" s="78" t="s">
        <v>789</v>
      </c>
      <c r="KZ10" s="78" t="s">
        <v>789</v>
      </c>
      <c r="LA10" s="78" t="s">
        <v>789</v>
      </c>
      <c r="LB10" s="78" t="s">
        <v>789</v>
      </c>
      <c r="LC10" s="78" t="s">
        <v>789</v>
      </c>
      <c r="LD10" s="78" t="s">
        <v>789</v>
      </c>
      <c r="LE10" s="78" t="s">
        <v>789</v>
      </c>
      <c r="LF10" s="78" t="s">
        <v>789</v>
      </c>
      <c r="LG10" s="78" t="s">
        <v>789</v>
      </c>
      <c r="LH10" s="78" t="s">
        <v>789</v>
      </c>
      <c r="LI10" s="78" t="s">
        <v>789</v>
      </c>
      <c r="LJ10" s="78" t="s">
        <v>789</v>
      </c>
      <c r="LK10" s="78" t="s">
        <v>789</v>
      </c>
      <c r="LL10" s="78" t="s">
        <v>789</v>
      </c>
      <c r="LM10" s="78" t="s">
        <v>789</v>
      </c>
      <c r="LN10" s="78" t="s">
        <v>789</v>
      </c>
      <c r="LO10" s="78" t="s">
        <v>789</v>
      </c>
      <c r="LP10" s="78" t="s">
        <v>789</v>
      </c>
      <c r="LQ10" s="78" t="s">
        <v>789</v>
      </c>
      <c r="LR10" s="78" t="s">
        <v>789</v>
      </c>
      <c r="LS10" s="78" t="s">
        <v>789</v>
      </c>
      <c r="LT10" s="78" t="s">
        <v>789</v>
      </c>
      <c r="LU10" s="78" t="s">
        <v>789</v>
      </c>
      <c r="LV10" s="78" t="s">
        <v>789</v>
      </c>
      <c r="LW10" s="78" t="s">
        <v>789</v>
      </c>
      <c r="LX10" s="78" t="s">
        <v>789</v>
      </c>
      <c r="LY10" s="78" t="s">
        <v>789</v>
      </c>
      <c r="LZ10" s="78" t="s">
        <v>789</v>
      </c>
      <c r="MA10" s="78" t="s">
        <v>789</v>
      </c>
      <c r="MB10" s="78" t="s">
        <v>789</v>
      </c>
      <c r="MC10" s="78" t="s">
        <v>789</v>
      </c>
      <c r="MD10" s="78" t="s">
        <v>789</v>
      </c>
      <c r="ME10" s="78" t="s">
        <v>789</v>
      </c>
      <c r="MF10" s="78" t="s">
        <v>789</v>
      </c>
      <c r="MG10" s="78" t="s">
        <v>789</v>
      </c>
      <c r="MH10" s="78" t="s">
        <v>789</v>
      </c>
      <c r="MI10" s="78" t="s">
        <v>789</v>
      </c>
      <c r="MJ10" s="78" t="s">
        <v>789</v>
      </c>
      <c r="MK10" s="78" t="s">
        <v>789</v>
      </c>
      <c r="ML10" s="78" t="s">
        <v>789</v>
      </c>
      <c r="MM10" s="78" t="s">
        <v>789</v>
      </c>
      <c r="MN10" s="78" t="s">
        <v>789</v>
      </c>
      <c r="MO10" s="78" t="s">
        <v>789</v>
      </c>
      <c r="MP10" s="78" t="s">
        <v>789</v>
      </c>
      <c r="MQ10" s="78" t="s">
        <v>789</v>
      </c>
      <c r="MR10" s="78" t="s">
        <v>789</v>
      </c>
      <c r="MS10" s="78" t="s">
        <v>789</v>
      </c>
      <c r="MT10" s="78" t="s">
        <v>789</v>
      </c>
      <c r="MU10" s="78" t="s">
        <v>789</v>
      </c>
      <c r="MV10" s="78" t="s">
        <v>789</v>
      </c>
      <c r="MW10" s="78" t="s">
        <v>789</v>
      </c>
      <c r="MX10" s="78" t="s">
        <v>789</v>
      </c>
      <c r="MY10" s="78" t="s">
        <v>789</v>
      </c>
      <c r="MZ10" s="78" t="s">
        <v>789</v>
      </c>
      <c r="NA10" s="78" t="s">
        <v>789</v>
      </c>
      <c r="NB10" s="78" t="s">
        <v>789</v>
      </c>
      <c r="NC10" s="78" t="s">
        <v>789</v>
      </c>
      <c r="ND10" s="78" t="s">
        <v>789</v>
      </c>
      <c r="NE10" s="78" t="s">
        <v>789</v>
      </c>
      <c r="NF10" s="78" t="s">
        <v>789</v>
      </c>
      <c r="NG10" s="78" t="s">
        <v>789</v>
      </c>
      <c r="NH10" s="78" t="s">
        <v>789</v>
      </c>
      <c r="NI10" s="78" t="s">
        <v>789</v>
      </c>
      <c r="NJ10" s="78" t="s">
        <v>789</v>
      </c>
      <c r="NK10" s="78" t="s">
        <v>789</v>
      </c>
      <c r="NL10" s="78" t="s">
        <v>789</v>
      </c>
      <c r="NM10" s="78" t="s">
        <v>789</v>
      </c>
      <c r="NN10" s="78" t="s">
        <v>789</v>
      </c>
      <c r="NO10" s="78" t="s">
        <v>789</v>
      </c>
      <c r="NP10" s="78" t="s">
        <v>789</v>
      </c>
      <c r="NQ10" s="78" t="s">
        <v>789</v>
      </c>
      <c r="NR10" s="78" t="s">
        <v>789</v>
      </c>
      <c r="NS10" s="78" t="s">
        <v>789</v>
      </c>
      <c r="NT10" s="78" t="s">
        <v>789</v>
      </c>
      <c r="NU10" s="78" t="s">
        <v>789</v>
      </c>
      <c r="NV10" s="78" t="s">
        <v>789</v>
      </c>
      <c r="NW10" s="78" t="s">
        <v>789</v>
      </c>
      <c r="NX10" s="78" t="s">
        <v>789</v>
      </c>
      <c r="NY10" s="78" t="s">
        <v>789</v>
      </c>
      <c r="NZ10" s="78" t="s">
        <v>789</v>
      </c>
      <c r="OA10" s="78" t="s">
        <v>789</v>
      </c>
      <c r="OB10" s="78" t="s">
        <v>789</v>
      </c>
      <c r="OC10" s="78" t="s">
        <v>789</v>
      </c>
      <c r="OD10" s="78" t="s">
        <v>789</v>
      </c>
      <c r="OE10" s="78" t="s">
        <v>789</v>
      </c>
      <c r="OF10" s="78" t="s">
        <v>789</v>
      </c>
      <c r="OG10" s="78" t="s">
        <v>789</v>
      </c>
      <c r="OH10" s="78" t="s">
        <v>789</v>
      </c>
      <c r="OI10" s="78" t="s">
        <v>789</v>
      </c>
      <c r="OJ10" s="78" t="s">
        <v>789</v>
      </c>
      <c r="OK10" s="78" t="s">
        <v>789</v>
      </c>
      <c r="OL10" s="78" t="s">
        <v>789</v>
      </c>
      <c r="OM10" s="78" t="s">
        <v>789</v>
      </c>
      <c r="ON10" s="78" t="s">
        <v>789</v>
      </c>
      <c r="OO10" s="78" t="s">
        <v>789</v>
      </c>
      <c r="OP10" s="78" t="s">
        <v>789</v>
      </c>
      <c r="OQ10" s="78" t="s">
        <v>789</v>
      </c>
      <c r="OR10" s="78" t="s">
        <v>789</v>
      </c>
      <c r="OS10" s="78" t="s">
        <v>789</v>
      </c>
      <c r="OT10" s="78" t="s">
        <v>789</v>
      </c>
      <c r="OU10" s="78" t="s">
        <v>789</v>
      </c>
      <c r="OV10" s="78" t="s">
        <v>789</v>
      </c>
      <c r="OW10" s="78" t="s">
        <v>789</v>
      </c>
      <c r="OX10" s="78" t="s">
        <v>789</v>
      </c>
      <c r="OY10" s="78" t="s">
        <v>789</v>
      </c>
      <c r="OZ10" s="78" t="s">
        <v>789</v>
      </c>
      <c r="PA10" s="78" t="s">
        <v>789</v>
      </c>
      <c r="PB10" s="78" t="s">
        <v>789</v>
      </c>
      <c r="PC10" s="78" t="s">
        <v>789</v>
      </c>
      <c r="PD10" s="78" t="s">
        <v>789</v>
      </c>
      <c r="PE10" s="78" t="s">
        <v>789</v>
      </c>
      <c r="PF10" s="78" t="s">
        <v>789</v>
      </c>
      <c r="PG10" s="78" t="s">
        <v>789</v>
      </c>
      <c r="PH10" s="78" t="s">
        <v>789</v>
      </c>
      <c r="PI10" s="78" t="s">
        <v>789</v>
      </c>
      <c r="PJ10" s="78" t="s">
        <v>789</v>
      </c>
      <c r="PK10" s="78" t="s">
        <v>789</v>
      </c>
      <c r="PL10" s="78" t="s">
        <v>789</v>
      </c>
      <c r="PM10" s="78" t="s">
        <v>789</v>
      </c>
      <c r="PN10" s="78" t="s">
        <v>789</v>
      </c>
      <c r="PO10" s="78" t="s">
        <v>789</v>
      </c>
      <c r="PP10" s="78" t="s">
        <v>789</v>
      </c>
      <c r="PQ10" s="78" t="s">
        <v>789</v>
      </c>
      <c r="PR10" s="78" t="s">
        <v>789</v>
      </c>
      <c r="PS10" s="78" t="s">
        <v>789</v>
      </c>
      <c r="PT10" s="78" t="s">
        <v>789</v>
      </c>
      <c r="PU10" s="78" t="s">
        <v>789</v>
      </c>
      <c r="PV10" s="78" t="s">
        <v>789</v>
      </c>
      <c r="PW10" s="78" t="s">
        <v>789</v>
      </c>
      <c r="PX10" s="78" t="s">
        <v>789</v>
      </c>
      <c r="PY10" s="78" t="s">
        <v>789</v>
      </c>
      <c r="PZ10" s="78" t="s">
        <v>789</v>
      </c>
      <c r="QA10" s="78" t="s">
        <v>789</v>
      </c>
      <c r="QB10" s="78" t="s">
        <v>789</v>
      </c>
      <c r="QC10" s="78" t="s">
        <v>789</v>
      </c>
      <c r="QD10" s="78" t="s">
        <v>789</v>
      </c>
      <c r="QE10" s="78" t="s">
        <v>789</v>
      </c>
      <c r="QF10" s="78" t="s">
        <v>789</v>
      </c>
      <c r="QG10" s="78" t="s">
        <v>789</v>
      </c>
      <c r="QH10" s="78" t="s">
        <v>789</v>
      </c>
      <c r="QI10" s="78" t="s">
        <v>789</v>
      </c>
      <c r="QJ10" s="78" t="s">
        <v>789</v>
      </c>
      <c r="QK10" s="78" t="s">
        <v>789</v>
      </c>
      <c r="QL10" s="78" t="s">
        <v>789</v>
      </c>
      <c r="QM10" s="78" t="s">
        <v>789</v>
      </c>
      <c r="QN10" s="78" t="s">
        <v>789</v>
      </c>
      <c r="QO10" s="78" t="s">
        <v>789</v>
      </c>
      <c r="QP10" s="78" t="s">
        <v>789</v>
      </c>
      <c r="QQ10" s="78" t="s">
        <v>789</v>
      </c>
      <c r="QR10" s="78" t="s">
        <v>789</v>
      </c>
      <c r="QS10" s="78" t="s">
        <v>789</v>
      </c>
      <c r="QT10" s="78" t="s">
        <v>789</v>
      </c>
      <c r="QU10" s="78" t="s">
        <v>789</v>
      </c>
      <c r="QV10" s="78" t="s">
        <v>789</v>
      </c>
      <c r="QW10" s="78" t="s">
        <v>789</v>
      </c>
      <c r="QX10" s="78" t="s">
        <v>789</v>
      </c>
      <c r="QY10" s="78" t="s">
        <v>789</v>
      </c>
      <c r="QZ10" s="78" t="s">
        <v>789</v>
      </c>
      <c r="RA10" s="78" t="s">
        <v>789</v>
      </c>
      <c r="RB10" s="78" t="s">
        <v>789</v>
      </c>
      <c r="RC10" s="78" t="s">
        <v>789</v>
      </c>
      <c r="RD10" s="78" t="s">
        <v>789</v>
      </c>
      <c r="RE10" s="78" t="s">
        <v>789</v>
      </c>
      <c r="RF10" s="78" t="s">
        <v>789</v>
      </c>
      <c r="RG10" s="78" t="s">
        <v>789</v>
      </c>
      <c r="RH10" s="78" t="s">
        <v>789</v>
      </c>
      <c r="RI10" s="78" t="s">
        <v>789</v>
      </c>
      <c r="RJ10" s="78" t="s">
        <v>789</v>
      </c>
      <c r="RK10" s="78" t="s">
        <v>789</v>
      </c>
      <c r="RL10" s="78" t="s">
        <v>789</v>
      </c>
      <c r="RM10" s="78" t="s">
        <v>789</v>
      </c>
      <c r="RN10" s="78" t="s">
        <v>789</v>
      </c>
      <c r="RO10" s="78" t="s">
        <v>789</v>
      </c>
      <c r="RP10" s="78" t="s">
        <v>789</v>
      </c>
      <c r="RQ10" s="78" t="s">
        <v>789</v>
      </c>
      <c r="RR10" s="78" t="s">
        <v>789</v>
      </c>
      <c r="RS10" s="78" t="s">
        <v>789</v>
      </c>
      <c r="RT10" s="78" t="s">
        <v>789</v>
      </c>
      <c r="RU10" s="78" t="s">
        <v>789</v>
      </c>
      <c r="RV10" s="78" t="s">
        <v>789</v>
      </c>
      <c r="RW10" s="78" t="s">
        <v>789</v>
      </c>
      <c r="RX10" s="78" t="s">
        <v>789</v>
      </c>
      <c r="RY10" s="78" t="s">
        <v>789</v>
      </c>
      <c r="RZ10" s="78" t="s">
        <v>789</v>
      </c>
      <c r="SA10" s="78" t="s">
        <v>789</v>
      </c>
      <c r="SB10" s="78" t="s">
        <v>789</v>
      </c>
      <c r="SC10" s="78" t="s">
        <v>789</v>
      </c>
      <c r="SD10" s="78" t="s">
        <v>789</v>
      </c>
      <c r="SE10" s="78" t="s">
        <v>789</v>
      </c>
      <c r="SF10" s="78" t="s">
        <v>789</v>
      </c>
      <c r="SG10" s="78" t="s">
        <v>789</v>
      </c>
      <c r="SH10" s="78" t="s">
        <v>789</v>
      </c>
    </row>
    <row r="11" spans="1:503">
      <c r="A11" s="17" t="s">
        <v>2147</v>
      </c>
      <c r="B11" s="77">
        <v>3</v>
      </c>
      <c r="C11" s="77">
        <v>3</v>
      </c>
      <c r="D11" s="77">
        <v>1</v>
      </c>
      <c r="E11" s="77">
        <v>2006</v>
      </c>
      <c r="F11" s="77" t="s">
        <v>791</v>
      </c>
      <c r="G11" s="1017" t="s">
        <v>1611</v>
      </c>
      <c r="H11" s="77" t="s">
        <v>1612</v>
      </c>
      <c r="I11" s="1018"/>
      <c r="J11" s="80" t="s">
        <v>789</v>
      </c>
      <c r="K11" s="80" t="s">
        <v>789</v>
      </c>
      <c r="L11" s="80" t="s">
        <v>789</v>
      </c>
      <c r="M11" s="80" t="s">
        <v>789</v>
      </c>
      <c r="N11" s="80" t="s">
        <v>789</v>
      </c>
      <c r="O11" s="80" t="s">
        <v>789</v>
      </c>
      <c r="P11" s="80" t="s">
        <v>789</v>
      </c>
      <c r="Q11" s="80" t="s">
        <v>789</v>
      </c>
      <c r="R11" s="80" t="s">
        <v>789</v>
      </c>
      <c r="S11" s="80" t="s">
        <v>789</v>
      </c>
      <c r="T11" s="80" t="s">
        <v>789</v>
      </c>
      <c r="U11" s="80" t="s">
        <v>789</v>
      </c>
      <c r="V11" s="80" t="s">
        <v>789</v>
      </c>
      <c r="W11" s="80" t="s">
        <v>789</v>
      </c>
      <c r="X11" s="80" t="s">
        <v>789</v>
      </c>
      <c r="Y11" s="80" t="s">
        <v>789</v>
      </c>
      <c r="Z11" s="80" t="s">
        <v>789</v>
      </c>
      <c r="AA11" s="80" t="s">
        <v>789</v>
      </c>
      <c r="AB11" s="80" t="s">
        <v>789</v>
      </c>
      <c r="AC11" s="80" t="s">
        <v>789</v>
      </c>
      <c r="AD11" s="80" t="s">
        <v>789</v>
      </c>
      <c r="AE11" s="80" t="s">
        <v>789</v>
      </c>
      <c r="AF11" s="80" t="s">
        <v>789</v>
      </c>
      <c r="AG11" s="80" t="s">
        <v>789</v>
      </c>
      <c r="AH11" s="80" t="s">
        <v>789</v>
      </c>
      <c r="AI11" s="80" t="s">
        <v>789</v>
      </c>
      <c r="AJ11" s="80" t="s">
        <v>789</v>
      </c>
      <c r="AK11" s="80" t="s">
        <v>789</v>
      </c>
      <c r="AL11" s="80" t="s">
        <v>789</v>
      </c>
      <c r="AM11" s="80" t="s">
        <v>789</v>
      </c>
      <c r="AN11" s="80" t="s">
        <v>789</v>
      </c>
      <c r="AO11" s="80" t="s">
        <v>789</v>
      </c>
      <c r="AP11" s="80" t="s">
        <v>789</v>
      </c>
      <c r="AQ11" s="80" t="s">
        <v>789</v>
      </c>
      <c r="AR11" s="80" t="s">
        <v>789</v>
      </c>
      <c r="AS11" s="80" t="s">
        <v>789</v>
      </c>
      <c r="AT11" s="80" t="s">
        <v>789</v>
      </c>
      <c r="AU11" s="80" t="s">
        <v>789</v>
      </c>
      <c r="AV11" s="80" t="s">
        <v>789</v>
      </c>
      <c r="AW11" s="80" t="s">
        <v>789</v>
      </c>
      <c r="AX11" s="80" t="s">
        <v>789</v>
      </c>
      <c r="AY11" s="80" t="s">
        <v>789</v>
      </c>
      <c r="AZ11" s="80" t="s">
        <v>789</v>
      </c>
      <c r="BA11" s="80" t="s">
        <v>789</v>
      </c>
      <c r="BB11" s="80" t="s">
        <v>789</v>
      </c>
      <c r="BC11" s="80" t="s">
        <v>789</v>
      </c>
      <c r="BD11" s="80" t="s">
        <v>789</v>
      </c>
      <c r="BE11" s="80" t="s">
        <v>789</v>
      </c>
      <c r="BF11" s="80" t="s">
        <v>789</v>
      </c>
      <c r="BG11" s="80" t="s">
        <v>789</v>
      </c>
      <c r="BH11" s="80" t="s">
        <v>789</v>
      </c>
      <c r="BI11" s="80" t="s">
        <v>789</v>
      </c>
      <c r="BJ11" s="80" t="s">
        <v>789</v>
      </c>
      <c r="BK11" s="80" t="s">
        <v>789</v>
      </c>
      <c r="BL11" s="80" t="s">
        <v>789</v>
      </c>
      <c r="BM11" s="80" t="s">
        <v>789</v>
      </c>
      <c r="BN11" s="80" t="s">
        <v>789</v>
      </c>
      <c r="BO11" s="80" t="s">
        <v>789</v>
      </c>
      <c r="BP11" s="80" t="s">
        <v>789</v>
      </c>
      <c r="BQ11" s="80" t="s">
        <v>789</v>
      </c>
      <c r="BR11" s="80" t="s">
        <v>789</v>
      </c>
      <c r="BS11" s="80" t="s">
        <v>789</v>
      </c>
      <c r="BT11" s="80" t="s">
        <v>789</v>
      </c>
      <c r="BU11" s="80" t="s">
        <v>789</v>
      </c>
      <c r="BV11" s="80" t="s">
        <v>789</v>
      </c>
      <c r="BW11" s="80" t="s">
        <v>789</v>
      </c>
      <c r="BX11" s="80" t="s">
        <v>789</v>
      </c>
      <c r="BY11" s="80" t="s">
        <v>789</v>
      </c>
      <c r="BZ11" s="80" t="s">
        <v>789</v>
      </c>
      <c r="CA11" s="80" t="s">
        <v>789</v>
      </c>
      <c r="CB11" s="80" t="s">
        <v>789</v>
      </c>
      <c r="CC11" s="80" t="s">
        <v>789</v>
      </c>
      <c r="CD11" s="80" t="s">
        <v>789</v>
      </c>
      <c r="CE11" s="80" t="s">
        <v>789</v>
      </c>
      <c r="CF11" s="80" t="s">
        <v>789</v>
      </c>
      <c r="CG11" s="80" t="s">
        <v>789</v>
      </c>
      <c r="CH11" s="80" t="s">
        <v>789</v>
      </c>
      <c r="CI11" s="80" t="s">
        <v>789</v>
      </c>
      <c r="CJ11" s="80" t="s">
        <v>789</v>
      </c>
      <c r="CK11" s="80" t="s">
        <v>789</v>
      </c>
      <c r="CL11" s="80" t="s">
        <v>789</v>
      </c>
      <c r="CM11" s="80" t="s">
        <v>789</v>
      </c>
      <c r="CN11" s="80" t="s">
        <v>789</v>
      </c>
      <c r="CO11" s="80" t="s">
        <v>789</v>
      </c>
      <c r="CP11" s="80" t="s">
        <v>789</v>
      </c>
      <c r="CQ11" s="80" t="s">
        <v>789</v>
      </c>
      <c r="CR11" s="80" t="s">
        <v>789</v>
      </c>
      <c r="CS11" s="80" t="s">
        <v>789</v>
      </c>
      <c r="CT11" s="80" t="s">
        <v>789</v>
      </c>
      <c r="CU11" s="80" t="s">
        <v>789</v>
      </c>
      <c r="CV11" s="80" t="s">
        <v>789</v>
      </c>
      <c r="CW11" s="80" t="s">
        <v>789</v>
      </c>
      <c r="CX11" s="80" t="s">
        <v>789</v>
      </c>
      <c r="CY11" s="80" t="s">
        <v>789</v>
      </c>
      <c r="CZ11" s="80" t="s">
        <v>789</v>
      </c>
      <c r="DA11" s="80" t="s">
        <v>789</v>
      </c>
      <c r="DB11" s="80" t="s">
        <v>789</v>
      </c>
      <c r="DC11" s="80" t="s">
        <v>789</v>
      </c>
      <c r="DD11" s="80" t="s">
        <v>789</v>
      </c>
      <c r="DE11" s="80" t="s">
        <v>789</v>
      </c>
      <c r="DF11" s="80" t="s">
        <v>789</v>
      </c>
      <c r="DG11" s="80" t="s">
        <v>789</v>
      </c>
      <c r="DH11" s="80" t="s">
        <v>789</v>
      </c>
      <c r="DI11" s="80" t="s">
        <v>789</v>
      </c>
      <c r="DJ11" s="80" t="s">
        <v>789</v>
      </c>
      <c r="DK11" s="80" t="s">
        <v>789</v>
      </c>
      <c r="DL11" s="80" t="s">
        <v>789</v>
      </c>
      <c r="DM11" s="80" t="s">
        <v>789</v>
      </c>
      <c r="DN11" s="80" t="s">
        <v>789</v>
      </c>
      <c r="DO11" s="80" t="s">
        <v>789</v>
      </c>
      <c r="DP11" s="80" t="s">
        <v>789</v>
      </c>
      <c r="DQ11" s="80" t="s">
        <v>789</v>
      </c>
      <c r="DR11" s="80" t="s">
        <v>789</v>
      </c>
      <c r="DS11" s="80" t="s">
        <v>789</v>
      </c>
      <c r="DT11" s="80" t="s">
        <v>789</v>
      </c>
      <c r="DU11" s="80" t="s">
        <v>789</v>
      </c>
      <c r="DV11" s="80" t="s">
        <v>789</v>
      </c>
      <c r="DW11" s="80" t="s">
        <v>789</v>
      </c>
      <c r="DX11" s="80" t="s">
        <v>789</v>
      </c>
      <c r="DY11" s="80" t="s">
        <v>789</v>
      </c>
      <c r="DZ11" s="80" t="s">
        <v>789</v>
      </c>
      <c r="EA11" s="80" t="s">
        <v>789</v>
      </c>
      <c r="EB11" s="80" t="s">
        <v>789</v>
      </c>
      <c r="EC11" s="80" t="s">
        <v>789</v>
      </c>
      <c r="ED11" s="80" t="s">
        <v>789</v>
      </c>
      <c r="EE11" s="80" t="s">
        <v>789</v>
      </c>
      <c r="EF11" s="80" t="s">
        <v>789</v>
      </c>
      <c r="EG11" s="80" t="s">
        <v>789</v>
      </c>
      <c r="EH11" s="80" t="s">
        <v>789</v>
      </c>
      <c r="EI11" s="80" t="s">
        <v>789</v>
      </c>
      <c r="EJ11" s="80" t="s">
        <v>789</v>
      </c>
      <c r="EK11" s="80" t="s">
        <v>789</v>
      </c>
      <c r="EL11" s="80" t="s">
        <v>789</v>
      </c>
      <c r="EM11" s="80" t="s">
        <v>789</v>
      </c>
      <c r="EN11" s="80" t="s">
        <v>789</v>
      </c>
      <c r="EO11" s="80" t="s">
        <v>789</v>
      </c>
      <c r="EP11" s="80" t="s">
        <v>789</v>
      </c>
      <c r="EQ11" s="80" t="s">
        <v>789</v>
      </c>
      <c r="ER11" s="80" t="s">
        <v>789</v>
      </c>
      <c r="ES11" s="80" t="s">
        <v>789</v>
      </c>
      <c r="ET11" s="80" t="s">
        <v>789</v>
      </c>
      <c r="EU11" s="80" t="s">
        <v>789</v>
      </c>
      <c r="EV11" s="80" t="s">
        <v>789</v>
      </c>
      <c r="EW11" s="80" t="s">
        <v>789</v>
      </c>
      <c r="EX11" s="80" t="s">
        <v>789</v>
      </c>
      <c r="EY11" s="80" t="s">
        <v>789</v>
      </c>
      <c r="EZ11" s="80" t="s">
        <v>789</v>
      </c>
      <c r="FA11" s="80" t="s">
        <v>789</v>
      </c>
      <c r="FB11" s="80" t="s">
        <v>789</v>
      </c>
      <c r="FC11" s="80" t="s">
        <v>789</v>
      </c>
      <c r="FD11" s="80" t="s">
        <v>789</v>
      </c>
      <c r="FE11" s="80" t="s">
        <v>789</v>
      </c>
      <c r="FF11" s="80" t="s">
        <v>789</v>
      </c>
      <c r="FG11" s="80" t="s">
        <v>789</v>
      </c>
      <c r="FH11" s="80" t="s">
        <v>789</v>
      </c>
      <c r="FI11" s="80" t="s">
        <v>789</v>
      </c>
      <c r="FJ11" s="80" t="s">
        <v>789</v>
      </c>
      <c r="FK11" s="80" t="s">
        <v>789</v>
      </c>
      <c r="FL11" s="80" t="s">
        <v>789</v>
      </c>
      <c r="FM11" s="80" t="s">
        <v>789</v>
      </c>
      <c r="FN11" s="80" t="s">
        <v>789</v>
      </c>
      <c r="FO11" s="80" t="s">
        <v>789</v>
      </c>
      <c r="FP11" s="80" t="s">
        <v>789</v>
      </c>
      <c r="FQ11" s="80" t="s">
        <v>789</v>
      </c>
      <c r="FR11" s="80" t="s">
        <v>789</v>
      </c>
      <c r="FS11" s="80" t="s">
        <v>789</v>
      </c>
      <c r="FT11" s="80" t="s">
        <v>789</v>
      </c>
      <c r="FU11" s="80" t="s">
        <v>789</v>
      </c>
      <c r="FV11" s="80" t="s">
        <v>789</v>
      </c>
      <c r="FW11" s="80" t="s">
        <v>789</v>
      </c>
      <c r="FX11" s="80" t="s">
        <v>789</v>
      </c>
      <c r="FY11" s="80" t="s">
        <v>789</v>
      </c>
      <c r="FZ11" s="80" t="s">
        <v>789</v>
      </c>
      <c r="GA11" s="80" t="s">
        <v>789</v>
      </c>
      <c r="GB11" s="80" t="s">
        <v>789</v>
      </c>
      <c r="GC11" s="80" t="s">
        <v>789</v>
      </c>
      <c r="GD11" s="80" t="s">
        <v>789</v>
      </c>
      <c r="GE11" s="80" t="s">
        <v>789</v>
      </c>
      <c r="GF11" s="80" t="s">
        <v>789</v>
      </c>
      <c r="GG11" s="80" t="s">
        <v>789</v>
      </c>
      <c r="GH11" s="80" t="s">
        <v>789</v>
      </c>
      <c r="GI11" s="80" t="s">
        <v>789</v>
      </c>
      <c r="GJ11" s="80" t="s">
        <v>789</v>
      </c>
      <c r="GK11" s="80" t="s">
        <v>789</v>
      </c>
      <c r="GL11" s="80" t="s">
        <v>789</v>
      </c>
      <c r="GM11" s="80" t="s">
        <v>789</v>
      </c>
      <c r="GN11" s="80" t="s">
        <v>789</v>
      </c>
      <c r="GO11" s="80" t="s">
        <v>789</v>
      </c>
      <c r="GP11" s="80" t="s">
        <v>789</v>
      </c>
      <c r="GQ11" s="80" t="s">
        <v>789</v>
      </c>
      <c r="GR11" s="80" t="s">
        <v>789</v>
      </c>
      <c r="GS11" s="80" t="s">
        <v>789</v>
      </c>
      <c r="GT11" s="80" t="s">
        <v>789</v>
      </c>
      <c r="GU11" s="80" t="s">
        <v>789</v>
      </c>
      <c r="GV11" s="80" t="s">
        <v>789</v>
      </c>
      <c r="GW11" s="80" t="s">
        <v>789</v>
      </c>
      <c r="GX11" s="80" t="s">
        <v>789</v>
      </c>
      <c r="GY11" s="80" t="s">
        <v>789</v>
      </c>
      <c r="GZ11" s="80" t="s">
        <v>789</v>
      </c>
      <c r="HA11" s="80" t="s">
        <v>789</v>
      </c>
      <c r="HB11" s="80" t="s">
        <v>789</v>
      </c>
      <c r="HC11" s="80" t="s">
        <v>789</v>
      </c>
      <c r="HD11" s="80" t="s">
        <v>789</v>
      </c>
      <c r="HE11" s="80" t="s">
        <v>789</v>
      </c>
      <c r="HF11" s="80" t="s">
        <v>789</v>
      </c>
      <c r="HG11" s="80" t="s">
        <v>789</v>
      </c>
      <c r="HH11" s="80" t="s">
        <v>789</v>
      </c>
      <c r="HI11" s="80" t="s">
        <v>789</v>
      </c>
      <c r="HJ11" s="80" t="s">
        <v>789</v>
      </c>
      <c r="HK11" s="80" t="s">
        <v>789</v>
      </c>
      <c r="HL11" s="80" t="s">
        <v>789</v>
      </c>
      <c r="HM11" s="80" t="s">
        <v>789</v>
      </c>
      <c r="HN11" s="80" t="s">
        <v>789</v>
      </c>
      <c r="HO11" s="80" t="s">
        <v>789</v>
      </c>
      <c r="HP11" s="80" t="s">
        <v>789</v>
      </c>
      <c r="HQ11" s="80" t="s">
        <v>789</v>
      </c>
      <c r="HR11" s="80" t="s">
        <v>789</v>
      </c>
      <c r="HS11" s="80" t="s">
        <v>789</v>
      </c>
      <c r="HT11" s="80" t="s">
        <v>789</v>
      </c>
      <c r="HU11" s="80" t="s">
        <v>789</v>
      </c>
      <c r="HV11" s="80" t="s">
        <v>789</v>
      </c>
      <c r="HW11" s="80" t="s">
        <v>789</v>
      </c>
      <c r="HX11" s="80" t="s">
        <v>789</v>
      </c>
      <c r="HY11" s="80" t="s">
        <v>789</v>
      </c>
      <c r="HZ11" s="80" t="s">
        <v>789</v>
      </c>
      <c r="IA11" s="80" t="s">
        <v>789</v>
      </c>
      <c r="IB11" s="80" t="s">
        <v>789</v>
      </c>
      <c r="IC11" s="80" t="s">
        <v>789</v>
      </c>
      <c r="ID11" s="80" t="s">
        <v>789</v>
      </c>
      <c r="IE11" s="80" t="s">
        <v>789</v>
      </c>
      <c r="IF11" s="80" t="s">
        <v>789</v>
      </c>
      <c r="IG11" s="80" t="s">
        <v>789</v>
      </c>
      <c r="IH11" s="80" t="s">
        <v>789</v>
      </c>
      <c r="II11" s="80" t="s">
        <v>789</v>
      </c>
      <c r="IJ11" s="80" t="s">
        <v>789</v>
      </c>
      <c r="IK11" s="80" t="s">
        <v>789</v>
      </c>
      <c r="IL11" s="80" t="s">
        <v>789</v>
      </c>
      <c r="IM11" s="80" t="s">
        <v>789</v>
      </c>
      <c r="IN11" s="80" t="s">
        <v>789</v>
      </c>
      <c r="IO11" s="80" t="s">
        <v>789</v>
      </c>
      <c r="IP11" s="80" t="s">
        <v>789</v>
      </c>
      <c r="IQ11" s="80" t="s">
        <v>789</v>
      </c>
      <c r="IR11" s="80" t="s">
        <v>789</v>
      </c>
      <c r="IS11" s="80" t="s">
        <v>789</v>
      </c>
      <c r="IT11" s="80" t="s">
        <v>789</v>
      </c>
      <c r="IU11" s="80" t="s">
        <v>789</v>
      </c>
      <c r="IV11" s="81"/>
      <c r="IW11" s="78" t="s">
        <v>789</v>
      </c>
      <c r="IX11" s="78" t="s">
        <v>789</v>
      </c>
      <c r="IY11" s="78" t="s">
        <v>789</v>
      </c>
      <c r="IZ11" s="78" t="s">
        <v>789</v>
      </c>
      <c r="JA11" s="78" t="s">
        <v>789</v>
      </c>
      <c r="JB11" s="78" t="s">
        <v>789</v>
      </c>
      <c r="JC11" s="78" t="s">
        <v>789</v>
      </c>
      <c r="JD11" s="78" t="s">
        <v>789</v>
      </c>
      <c r="JE11" s="78" t="s">
        <v>789</v>
      </c>
      <c r="JF11" s="78" t="s">
        <v>789</v>
      </c>
      <c r="JG11" s="78" t="s">
        <v>789</v>
      </c>
      <c r="JH11" s="78" t="s">
        <v>789</v>
      </c>
      <c r="JI11" s="78" t="s">
        <v>789</v>
      </c>
      <c r="JJ11" s="78" t="s">
        <v>789</v>
      </c>
      <c r="JK11" s="78" t="s">
        <v>789</v>
      </c>
      <c r="JL11" s="78" t="s">
        <v>789</v>
      </c>
      <c r="JM11" s="78" t="s">
        <v>789</v>
      </c>
      <c r="JN11" s="78" t="s">
        <v>789</v>
      </c>
      <c r="JO11" s="78" t="s">
        <v>789</v>
      </c>
      <c r="JP11" s="78" t="s">
        <v>789</v>
      </c>
      <c r="JQ11" s="78" t="s">
        <v>789</v>
      </c>
      <c r="JR11" s="78" t="s">
        <v>789</v>
      </c>
      <c r="JS11" s="78" t="s">
        <v>789</v>
      </c>
      <c r="JT11" s="78" t="s">
        <v>789</v>
      </c>
      <c r="JU11" s="78" t="s">
        <v>789</v>
      </c>
      <c r="JV11" s="78" t="s">
        <v>789</v>
      </c>
      <c r="JW11" s="78" t="s">
        <v>789</v>
      </c>
      <c r="JX11" s="78" t="s">
        <v>789</v>
      </c>
      <c r="JY11" s="78" t="s">
        <v>789</v>
      </c>
      <c r="JZ11" s="78" t="s">
        <v>789</v>
      </c>
      <c r="KA11" s="78" t="s">
        <v>789</v>
      </c>
      <c r="KB11" s="78" t="s">
        <v>789</v>
      </c>
      <c r="KC11" s="78" t="s">
        <v>789</v>
      </c>
      <c r="KD11" s="78" t="s">
        <v>789</v>
      </c>
      <c r="KE11" s="78" t="s">
        <v>789</v>
      </c>
      <c r="KF11" s="78" t="s">
        <v>789</v>
      </c>
      <c r="KG11" s="78" t="s">
        <v>789</v>
      </c>
      <c r="KH11" s="78" t="s">
        <v>789</v>
      </c>
      <c r="KI11" s="78" t="s">
        <v>789</v>
      </c>
      <c r="KJ11" s="78" t="s">
        <v>789</v>
      </c>
      <c r="KK11" s="78" t="s">
        <v>789</v>
      </c>
      <c r="KL11" s="78" t="s">
        <v>789</v>
      </c>
      <c r="KM11" s="78" t="s">
        <v>789</v>
      </c>
      <c r="KN11" s="78" t="s">
        <v>789</v>
      </c>
      <c r="KO11" s="78" t="s">
        <v>789</v>
      </c>
      <c r="KP11" s="78" t="s">
        <v>789</v>
      </c>
      <c r="KQ11" s="78" t="s">
        <v>789</v>
      </c>
      <c r="KR11" s="78" t="s">
        <v>789</v>
      </c>
      <c r="KS11" s="78" t="s">
        <v>789</v>
      </c>
      <c r="KT11" s="78" t="s">
        <v>789</v>
      </c>
      <c r="KU11" s="78" t="s">
        <v>789</v>
      </c>
      <c r="KV11" s="78" t="s">
        <v>789</v>
      </c>
      <c r="KW11" s="78" t="s">
        <v>789</v>
      </c>
      <c r="KX11" s="78" t="s">
        <v>789</v>
      </c>
      <c r="KY11" s="78" t="s">
        <v>789</v>
      </c>
      <c r="KZ11" s="78" t="s">
        <v>789</v>
      </c>
      <c r="LA11" s="78" t="s">
        <v>789</v>
      </c>
      <c r="LB11" s="78" t="s">
        <v>789</v>
      </c>
      <c r="LC11" s="78" t="s">
        <v>789</v>
      </c>
      <c r="LD11" s="78" t="s">
        <v>789</v>
      </c>
      <c r="LE11" s="78" t="s">
        <v>789</v>
      </c>
      <c r="LF11" s="78" t="s">
        <v>789</v>
      </c>
      <c r="LG11" s="78" t="s">
        <v>789</v>
      </c>
      <c r="LH11" s="78" t="s">
        <v>789</v>
      </c>
      <c r="LI11" s="78" t="s">
        <v>789</v>
      </c>
      <c r="LJ11" s="78" t="s">
        <v>789</v>
      </c>
      <c r="LK11" s="78" t="s">
        <v>789</v>
      </c>
      <c r="LL11" s="78" t="s">
        <v>789</v>
      </c>
      <c r="LM11" s="78" t="s">
        <v>789</v>
      </c>
      <c r="LN11" s="78" t="s">
        <v>789</v>
      </c>
      <c r="LO11" s="78" t="s">
        <v>789</v>
      </c>
      <c r="LP11" s="78" t="s">
        <v>789</v>
      </c>
      <c r="LQ11" s="78" t="s">
        <v>789</v>
      </c>
      <c r="LR11" s="78" t="s">
        <v>789</v>
      </c>
      <c r="LS11" s="78" t="s">
        <v>789</v>
      </c>
      <c r="LT11" s="78" t="s">
        <v>789</v>
      </c>
      <c r="LU11" s="78" t="s">
        <v>789</v>
      </c>
      <c r="LV11" s="78" t="s">
        <v>789</v>
      </c>
      <c r="LW11" s="78" t="s">
        <v>789</v>
      </c>
      <c r="LX11" s="78" t="s">
        <v>789</v>
      </c>
      <c r="LY11" s="78" t="s">
        <v>789</v>
      </c>
      <c r="LZ11" s="78" t="s">
        <v>789</v>
      </c>
      <c r="MA11" s="78" t="s">
        <v>789</v>
      </c>
      <c r="MB11" s="78" t="s">
        <v>789</v>
      </c>
      <c r="MC11" s="78" t="s">
        <v>789</v>
      </c>
      <c r="MD11" s="78" t="s">
        <v>789</v>
      </c>
      <c r="ME11" s="78" t="s">
        <v>789</v>
      </c>
      <c r="MF11" s="78" t="s">
        <v>789</v>
      </c>
      <c r="MG11" s="78" t="s">
        <v>789</v>
      </c>
      <c r="MH11" s="78" t="s">
        <v>789</v>
      </c>
      <c r="MI11" s="78" t="s">
        <v>789</v>
      </c>
      <c r="MJ11" s="78" t="s">
        <v>789</v>
      </c>
      <c r="MK11" s="78" t="s">
        <v>789</v>
      </c>
      <c r="ML11" s="78" t="s">
        <v>789</v>
      </c>
      <c r="MM11" s="78" t="s">
        <v>789</v>
      </c>
      <c r="MN11" s="78" t="s">
        <v>789</v>
      </c>
      <c r="MO11" s="78" t="s">
        <v>789</v>
      </c>
      <c r="MP11" s="78" t="s">
        <v>789</v>
      </c>
      <c r="MQ11" s="78" t="s">
        <v>789</v>
      </c>
      <c r="MR11" s="78" t="s">
        <v>789</v>
      </c>
      <c r="MS11" s="78" t="s">
        <v>789</v>
      </c>
      <c r="MT11" s="78" t="s">
        <v>789</v>
      </c>
      <c r="MU11" s="78" t="s">
        <v>789</v>
      </c>
      <c r="MV11" s="78" t="s">
        <v>789</v>
      </c>
      <c r="MW11" s="78" t="s">
        <v>789</v>
      </c>
      <c r="MX11" s="78" t="s">
        <v>789</v>
      </c>
      <c r="MY11" s="78" t="s">
        <v>789</v>
      </c>
      <c r="MZ11" s="78" t="s">
        <v>789</v>
      </c>
      <c r="NA11" s="78" t="s">
        <v>789</v>
      </c>
      <c r="NB11" s="78" t="s">
        <v>789</v>
      </c>
      <c r="NC11" s="78" t="s">
        <v>789</v>
      </c>
      <c r="ND11" s="78" t="s">
        <v>789</v>
      </c>
      <c r="NE11" s="78" t="s">
        <v>789</v>
      </c>
      <c r="NF11" s="78" t="s">
        <v>789</v>
      </c>
      <c r="NG11" s="78" t="s">
        <v>789</v>
      </c>
      <c r="NH11" s="78" t="s">
        <v>789</v>
      </c>
      <c r="NI11" s="78" t="s">
        <v>789</v>
      </c>
      <c r="NJ11" s="78" t="s">
        <v>789</v>
      </c>
      <c r="NK11" s="78" t="s">
        <v>789</v>
      </c>
      <c r="NL11" s="78" t="s">
        <v>789</v>
      </c>
      <c r="NM11" s="78" t="s">
        <v>789</v>
      </c>
      <c r="NN11" s="78" t="s">
        <v>789</v>
      </c>
      <c r="NO11" s="78" t="s">
        <v>789</v>
      </c>
      <c r="NP11" s="78" t="s">
        <v>789</v>
      </c>
      <c r="NQ11" s="78" t="s">
        <v>789</v>
      </c>
      <c r="NR11" s="78" t="s">
        <v>789</v>
      </c>
      <c r="NS11" s="78" t="s">
        <v>789</v>
      </c>
      <c r="NT11" s="78" t="s">
        <v>789</v>
      </c>
      <c r="NU11" s="78" t="s">
        <v>789</v>
      </c>
      <c r="NV11" s="78" t="s">
        <v>789</v>
      </c>
      <c r="NW11" s="78" t="s">
        <v>789</v>
      </c>
      <c r="NX11" s="78" t="s">
        <v>789</v>
      </c>
      <c r="NY11" s="78" t="s">
        <v>789</v>
      </c>
      <c r="NZ11" s="78" t="s">
        <v>789</v>
      </c>
      <c r="OA11" s="78" t="s">
        <v>789</v>
      </c>
      <c r="OB11" s="78" t="s">
        <v>789</v>
      </c>
      <c r="OC11" s="78" t="s">
        <v>789</v>
      </c>
      <c r="OD11" s="78" t="s">
        <v>789</v>
      </c>
      <c r="OE11" s="78" t="s">
        <v>789</v>
      </c>
      <c r="OF11" s="78" t="s">
        <v>789</v>
      </c>
      <c r="OG11" s="78" t="s">
        <v>789</v>
      </c>
      <c r="OH11" s="78" t="s">
        <v>789</v>
      </c>
      <c r="OI11" s="78" t="s">
        <v>789</v>
      </c>
      <c r="OJ11" s="78" t="s">
        <v>789</v>
      </c>
      <c r="OK11" s="78" t="s">
        <v>789</v>
      </c>
      <c r="OL11" s="78" t="s">
        <v>789</v>
      </c>
      <c r="OM11" s="78" t="s">
        <v>789</v>
      </c>
      <c r="ON11" s="78" t="s">
        <v>789</v>
      </c>
      <c r="OO11" s="78" t="s">
        <v>789</v>
      </c>
      <c r="OP11" s="78" t="s">
        <v>789</v>
      </c>
      <c r="OQ11" s="78" t="s">
        <v>789</v>
      </c>
      <c r="OR11" s="78" t="s">
        <v>789</v>
      </c>
      <c r="OS11" s="78" t="s">
        <v>789</v>
      </c>
      <c r="OT11" s="78" t="s">
        <v>789</v>
      </c>
      <c r="OU11" s="78" t="s">
        <v>789</v>
      </c>
      <c r="OV11" s="78" t="s">
        <v>789</v>
      </c>
      <c r="OW11" s="78" t="s">
        <v>789</v>
      </c>
      <c r="OX11" s="78" t="s">
        <v>789</v>
      </c>
      <c r="OY11" s="78" t="s">
        <v>789</v>
      </c>
      <c r="OZ11" s="78" t="s">
        <v>789</v>
      </c>
      <c r="PA11" s="78" t="s">
        <v>789</v>
      </c>
      <c r="PB11" s="78" t="s">
        <v>789</v>
      </c>
      <c r="PC11" s="78" t="s">
        <v>789</v>
      </c>
      <c r="PD11" s="78" t="s">
        <v>789</v>
      </c>
      <c r="PE11" s="78" t="s">
        <v>789</v>
      </c>
      <c r="PF11" s="78" t="s">
        <v>789</v>
      </c>
      <c r="PG11" s="78" t="s">
        <v>789</v>
      </c>
      <c r="PH11" s="78" t="s">
        <v>789</v>
      </c>
      <c r="PI11" s="78" t="s">
        <v>789</v>
      </c>
      <c r="PJ11" s="78" t="s">
        <v>789</v>
      </c>
      <c r="PK11" s="78" t="s">
        <v>789</v>
      </c>
      <c r="PL11" s="78" t="s">
        <v>789</v>
      </c>
      <c r="PM11" s="78" t="s">
        <v>789</v>
      </c>
      <c r="PN11" s="78" t="s">
        <v>789</v>
      </c>
      <c r="PO11" s="78" t="s">
        <v>789</v>
      </c>
      <c r="PP11" s="78" t="s">
        <v>789</v>
      </c>
      <c r="PQ11" s="78" t="s">
        <v>789</v>
      </c>
      <c r="PR11" s="78" t="s">
        <v>789</v>
      </c>
      <c r="PS11" s="78" t="s">
        <v>789</v>
      </c>
      <c r="PT11" s="78" t="s">
        <v>789</v>
      </c>
      <c r="PU11" s="78" t="s">
        <v>789</v>
      </c>
      <c r="PV11" s="78" t="s">
        <v>789</v>
      </c>
      <c r="PW11" s="78" t="s">
        <v>789</v>
      </c>
      <c r="PX11" s="78" t="s">
        <v>789</v>
      </c>
      <c r="PY11" s="78" t="s">
        <v>789</v>
      </c>
      <c r="PZ11" s="78" t="s">
        <v>789</v>
      </c>
      <c r="QA11" s="78" t="s">
        <v>789</v>
      </c>
      <c r="QB11" s="78" t="s">
        <v>789</v>
      </c>
      <c r="QC11" s="78" t="s">
        <v>789</v>
      </c>
      <c r="QD11" s="78" t="s">
        <v>789</v>
      </c>
      <c r="QE11" s="78" t="s">
        <v>789</v>
      </c>
      <c r="QF11" s="78" t="s">
        <v>789</v>
      </c>
      <c r="QG11" s="78" t="s">
        <v>789</v>
      </c>
      <c r="QH11" s="78" t="s">
        <v>789</v>
      </c>
      <c r="QI11" s="78" t="s">
        <v>789</v>
      </c>
      <c r="QJ11" s="78" t="s">
        <v>789</v>
      </c>
      <c r="QK11" s="78" t="s">
        <v>789</v>
      </c>
      <c r="QL11" s="78" t="s">
        <v>789</v>
      </c>
      <c r="QM11" s="78" t="s">
        <v>789</v>
      </c>
      <c r="QN11" s="78" t="s">
        <v>789</v>
      </c>
      <c r="QO11" s="78" t="s">
        <v>789</v>
      </c>
      <c r="QP11" s="78" t="s">
        <v>789</v>
      </c>
      <c r="QQ11" s="78" t="s">
        <v>789</v>
      </c>
      <c r="QR11" s="78" t="s">
        <v>789</v>
      </c>
      <c r="QS11" s="78" t="s">
        <v>789</v>
      </c>
      <c r="QT11" s="78" t="s">
        <v>789</v>
      </c>
      <c r="QU11" s="78" t="s">
        <v>789</v>
      </c>
      <c r="QV11" s="78" t="s">
        <v>789</v>
      </c>
      <c r="QW11" s="78" t="s">
        <v>789</v>
      </c>
      <c r="QX11" s="78" t="s">
        <v>789</v>
      </c>
      <c r="QY11" s="78" t="s">
        <v>789</v>
      </c>
      <c r="QZ11" s="78" t="s">
        <v>789</v>
      </c>
      <c r="RA11" s="78" t="s">
        <v>789</v>
      </c>
      <c r="RB11" s="78" t="s">
        <v>789</v>
      </c>
      <c r="RC11" s="78" t="s">
        <v>789</v>
      </c>
      <c r="RD11" s="78" t="s">
        <v>789</v>
      </c>
      <c r="RE11" s="78" t="s">
        <v>789</v>
      </c>
      <c r="RF11" s="78" t="s">
        <v>789</v>
      </c>
      <c r="RG11" s="78" t="s">
        <v>789</v>
      </c>
      <c r="RH11" s="78" t="s">
        <v>789</v>
      </c>
      <c r="RI11" s="78" t="s">
        <v>789</v>
      </c>
      <c r="RJ11" s="78" t="s">
        <v>789</v>
      </c>
      <c r="RK11" s="78" t="s">
        <v>789</v>
      </c>
      <c r="RL11" s="78" t="s">
        <v>789</v>
      </c>
      <c r="RM11" s="78" t="s">
        <v>789</v>
      </c>
      <c r="RN11" s="78" t="s">
        <v>789</v>
      </c>
      <c r="RO11" s="78" t="s">
        <v>789</v>
      </c>
      <c r="RP11" s="78" t="s">
        <v>789</v>
      </c>
      <c r="RQ11" s="78" t="s">
        <v>789</v>
      </c>
      <c r="RR11" s="78" t="s">
        <v>789</v>
      </c>
      <c r="RS11" s="78" t="s">
        <v>789</v>
      </c>
      <c r="RT11" s="78" t="s">
        <v>789</v>
      </c>
      <c r="RU11" s="78" t="s">
        <v>789</v>
      </c>
      <c r="RV11" s="78" t="s">
        <v>789</v>
      </c>
      <c r="RW11" s="78" t="s">
        <v>789</v>
      </c>
      <c r="RX11" s="78" t="s">
        <v>789</v>
      </c>
      <c r="RY11" s="78" t="s">
        <v>789</v>
      </c>
      <c r="RZ11" s="78" t="s">
        <v>789</v>
      </c>
      <c r="SA11" s="78" t="s">
        <v>789</v>
      </c>
      <c r="SB11" s="78" t="s">
        <v>789</v>
      </c>
      <c r="SC11" s="78" t="s">
        <v>789</v>
      </c>
      <c r="SD11" s="78" t="s">
        <v>789</v>
      </c>
      <c r="SE11" s="78" t="s">
        <v>789</v>
      </c>
      <c r="SF11" s="78" t="s">
        <v>789</v>
      </c>
      <c r="SG11" s="78" t="s">
        <v>789</v>
      </c>
      <c r="SH11" s="78" t="s">
        <v>789</v>
      </c>
    </row>
    <row r="12" spans="1:503">
      <c r="A12" s="17" t="s">
        <v>2148</v>
      </c>
      <c r="B12" s="77">
        <v>4</v>
      </c>
      <c r="C12" s="77">
        <v>4</v>
      </c>
      <c r="D12" s="77">
        <v>1</v>
      </c>
      <c r="E12" s="77">
        <v>2007</v>
      </c>
      <c r="F12" s="77" t="s">
        <v>792</v>
      </c>
      <c r="G12" s="1017" t="s">
        <v>1611</v>
      </c>
      <c r="H12" s="77" t="s">
        <v>1612</v>
      </c>
      <c r="I12" s="1018"/>
      <c r="J12" s="80" t="s">
        <v>789</v>
      </c>
      <c r="K12" s="80" t="s">
        <v>789</v>
      </c>
      <c r="L12" s="80" t="s">
        <v>789</v>
      </c>
      <c r="M12" s="80" t="s">
        <v>789</v>
      </c>
      <c r="N12" s="80" t="s">
        <v>789</v>
      </c>
      <c r="O12" s="80" t="s">
        <v>789</v>
      </c>
      <c r="P12" s="80" t="s">
        <v>789</v>
      </c>
      <c r="Q12" s="80" t="s">
        <v>789</v>
      </c>
      <c r="R12" s="80" t="s">
        <v>789</v>
      </c>
      <c r="S12" s="80" t="s">
        <v>789</v>
      </c>
      <c r="T12" s="80" t="s">
        <v>789</v>
      </c>
      <c r="U12" s="80" t="s">
        <v>789</v>
      </c>
      <c r="V12" s="80" t="s">
        <v>789</v>
      </c>
      <c r="W12" s="80" t="s">
        <v>789</v>
      </c>
      <c r="X12" s="80" t="s">
        <v>789</v>
      </c>
      <c r="Y12" s="80" t="s">
        <v>789</v>
      </c>
      <c r="Z12" s="80" t="s">
        <v>789</v>
      </c>
      <c r="AA12" s="80" t="s">
        <v>789</v>
      </c>
      <c r="AB12" s="80" t="s">
        <v>789</v>
      </c>
      <c r="AC12" s="80" t="s">
        <v>789</v>
      </c>
      <c r="AD12" s="80" t="s">
        <v>789</v>
      </c>
      <c r="AE12" s="80" t="s">
        <v>789</v>
      </c>
      <c r="AF12" s="80" t="s">
        <v>789</v>
      </c>
      <c r="AG12" s="80" t="s">
        <v>789</v>
      </c>
      <c r="AH12" s="80" t="s">
        <v>789</v>
      </c>
      <c r="AI12" s="80" t="s">
        <v>789</v>
      </c>
      <c r="AJ12" s="80" t="s">
        <v>789</v>
      </c>
      <c r="AK12" s="80" t="s">
        <v>789</v>
      </c>
      <c r="AL12" s="80" t="s">
        <v>789</v>
      </c>
      <c r="AM12" s="80" t="s">
        <v>789</v>
      </c>
      <c r="AN12" s="80" t="s">
        <v>789</v>
      </c>
      <c r="AO12" s="80" t="s">
        <v>789</v>
      </c>
      <c r="AP12" s="80" t="s">
        <v>789</v>
      </c>
      <c r="AQ12" s="80" t="s">
        <v>789</v>
      </c>
      <c r="AR12" s="80" t="s">
        <v>789</v>
      </c>
      <c r="AS12" s="80" t="s">
        <v>789</v>
      </c>
      <c r="AT12" s="80" t="s">
        <v>789</v>
      </c>
      <c r="AU12" s="80" t="s">
        <v>789</v>
      </c>
      <c r="AV12" s="80" t="s">
        <v>789</v>
      </c>
      <c r="AW12" s="80" t="s">
        <v>789</v>
      </c>
      <c r="AX12" s="80" t="s">
        <v>789</v>
      </c>
      <c r="AY12" s="80" t="s">
        <v>789</v>
      </c>
      <c r="AZ12" s="80" t="s">
        <v>789</v>
      </c>
      <c r="BA12" s="80" t="s">
        <v>789</v>
      </c>
      <c r="BB12" s="80" t="s">
        <v>789</v>
      </c>
      <c r="BC12" s="80" t="s">
        <v>789</v>
      </c>
      <c r="BD12" s="80" t="s">
        <v>789</v>
      </c>
      <c r="BE12" s="80" t="s">
        <v>789</v>
      </c>
      <c r="BF12" s="80" t="s">
        <v>789</v>
      </c>
      <c r="BG12" s="80" t="s">
        <v>789</v>
      </c>
      <c r="BH12" s="80" t="s">
        <v>789</v>
      </c>
      <c r="BI12" s="80" t="s">
        <v>789</v>
      </c>
      <c r="BJ12" s="80" t="s">
        <v>789</v>
      </c>
      <c r="BK12" s="80" t="s">
        <v>789</v>
      </c>
      <c r="BL12" s="80" t="s">
        <v>789</v>
      </c>
      <c r="BM12" s="80" t="s">
        <v>789</v>
      </c>
      <c r="BN12" s="80" t="s">
        <v>789</v>
      </c>
      <c r="BO12" s="80" t="s">
        <v>789</v>
      </c>
      <c r="BP12" s="80" t="s">
        <v>789</v>
      </c>
      <c r="BQ12" s="80" t="s">
        <v>789</v>
      </c>
      <c r="BR12" s="80" t="s">
        <v>789</v>
      </c>
      <c r="BS12" s="80" t="s">
        <v>789</v>
      </c>
      <c r="BT12" s="80" t="s">
        <v>789</v>
      </c>
      <c r="BU12" s="80" t="s">
        <v>789</v>
      </c>
      <c r="BV12" s="80" t="s">
        <v>789</v>
      </c>
      <c r="BW12" s="80" t="s">
        <v>789</v>
      </c>
      <c r="BX12" s="80" t="s">
        <v>789</v>
      </c>
      <c r="BY12" s="80" t="s">
        <v>789</v>
      </c>
      <c r="BZ12" s="80" t="s">
        <v>789</v>
      </c>
      <c r="CA12" s="80" t="s">
        <v>789</v>
      </c>
      <c r="CB12" s="80" t="s">
        <v>789</v>
      </c>
      <c r="CC12" s="80" t="s">
        <v>789</v>
      </c>
      <c r="CD12" s="80" t="s">
        <v>789</v>
      </c>
      <c r="CE12" s="80" t="s">
        <v>789</v>
      </c>
      <c r="CF12" s="80" t="s">
        <v>789</v>
      </c>
      <c r="CG12" s="80" t="s">
        <v>789</v>
      </c>
      <c r="CH12" s="80" t="s">
        <v>789</v>
      </c>
      <c r="CI12" s="80" t="s">
        <v>789</v>
      </c>
      <c r="CJ12" s="80" t="s">
        <v>789</v>
      </c>
      <c r="CK12" s="80" t="s">
        <v>789</v>
      </c>
      <c r="CL12" s="80" t="s">
        <v>789</v>
      </c>
      <c r="CM12" s="80" t="s">
        <v>789</v>
      </c>
      <c r="CN12" s="80" t="s">
        <v>789</v>
      </c>
      <c r="CO12" s="80" t="s">
        <v>789</v>
      </c>
      <c r="CP12" s="80" t="s">
        <v>789</v>
      </c>
      <c r="CQ12" s="80" t="s">
        <v>789</v>
      </c>
      <c r="CR12" s="80" t="s">
        <v>789</v>
      </c>
      <c r="CS12" s="80" t="s">
        <v>789</v>
      </c>
      <c r="CT12" s="80" t="s">
        <v>789</v>
      </c>
      <c r="CU12" s="80" t="s">
        <v>789</v>
      </c>
      <c r="CV12" s="80" t="s">
        <v>789</v>
      </c>
      <c r="CW12" s="80" t="s">
        <v>789</v>
      </c>
      <c r="CX12" s="80" t="s">
        <v>789</v>
      </c>
      <c r="CY12" s="80" t="s">
        <v>789</v>
      </c>
      <c r="CZ12" s="80" t="s">
        <v>789</v>
      </c>
      <c r="DA12" s="80" t="s">
        <v>789</v>
      </c>
      <c r="DB12" s="80" t="s">
        <v>789</v>
      </c>
      <c r="DC12" s="80" t="s">
        <v>789</v>
      </c>
      <c r="DD12" s="80" t="s">
        <v>789</v>
      </c>
      <c r="DE12" s="80" t="s">
        <v>789</v>
      </c>
      <c r="DF12" s="80" t="s">
        <v>789</v>
      </c>
      <c r="DG12" s="80" t="s">
        <v>789</v>
      </c>
      <c r="DH12" s="80" t="s">
        <v>789</v>
      </c>
      <c r="DI12" s="80" t="s">
        <v>789</v>
      </c>
      <c r="DJ12" s="80" t="s">
        <v>789</v>
      </c>
      <c r="DK12" s="80" t="s">
        <v>789</v>
      </c>
      <c r="DL12" s="80" t="s">
        <v>789</v>
      </c>
      <c r="DM12" s="80" t="s">
        <v>789</v>
      </c>
      <c r="DN12" s="80" t="s">
        <v>789</v>
      </c>
      <c r="DO12" s="80" t="s">
        <v>789</v>
      </c>
      <c r="DP12" s="80" t="s">
        <v>789</v>
      </c>
      <c r="DQ12" s="80" t="s">
        <v>789</v>
      </c>
      <c r="DR12" s="80" t="s">
        <v>789</v>
      </c>
      <c r="DS12" s="80" t="s">
        <v>789</v>
      </c>
      <c r="DT12" s="80" t="s">
        <v>789</v>
      </c>
      <c r="DU12" s="80" t="s">
        <v>789</v>
      </c>
      <c r="DV12" s="80" t="s">
        <v>789</v>
      </c>
      <c r="DW12" s="80" t="s">
        <v>789</v>
      </c>
      <c r="DX12" s="80" t="s">
        <v>789</v>
      </c>
      <c r="DY12" s="80" t="s">
        <v>789</v>
      </c>
      <c r="DZ12" s="80" t="s">
        <v>789</v>
      </c>
      <c r="EA12" s="80" t="s">
        <v>789</v>
      </c>
      <c r="EB12" s="80" t="s">
        <v>789</v>
      </c>
      <c r="EC12" s="80" t="s">
        <v>789</v>
      </c>
      <c r="ED12" s="80" t="s">
        <v>789</v>
      </c>
      <c r="EE12" s="80" t="s">
        <v>789</v>
      </c>
      <c r="EF12" s="80" t="s">
        <v>789</v>
      </c>
      <c r="EG12" s="80" t="s">
        <v>789</v>
      </c>
      <c r="EH12" s="80" t="s">
        <v>789</v>
      </c>
      <c r="EI12" s="80" t="s">
        <v>789</v>
      </c>
      <c r="EJ12" s="80" t="s">
        <v>789</v>
      </c>
      <c r="EK12" s="80" t="s">
        <v>789</v>
      </c>
      <c r="EL12" s="80" t="s">
        <v>789</v>
      </c>
      <c r="EM12" s="80" t="s">
        <v>789</v>
      </c>
      <c r="EN12" s="80" t="s">
        <v>789</v>
      </c>
      <c r="EO12" s="80" t="s">
        <v>789</v>
      </c>
      <c r="EP12" s="80" t="s">
        <v>789</v>
      </c>
      <c r="EQ12" s="80" t="s">
        <v>789</v>
      </c>
      <c r="ER12" s="80" t="s">
        <v>789</v>
      </c>
      <c r="ES12" s="80" t="s">
        <v>789</v>
      </c>
      <c r="ET12" s="80" t="s">
        <v>789</v>
      </c>
      <c r="EU12" s="80" t="s">
        <v>789</v>
      </c>
      <c r="EV12" s="80" t="s">
        <v>789</v>
      </c>
      <c r="EW12" s="80" t="s">
        <v>789</v>
      </c>
      <c r="EX12" s="80" t="s">
        <v>789</v>
      </c>
      <c r="EY12" s="80" t="s">
        <v>789</v>
      </c>
      <c r="EZ12" s="80" t="s">
        <v>789</v>
      </c>
      <c r="FA12" s="80" t="s">
        <v>789</v>
      </c>
      <c r="FB12" s="80" t="s">
        <v>789</v>
      </c>
      <c r="FC12" s="80" t="s">
        <v>789</v>
      </c>
      <c r="FD12" s="80" t="s">
        <v>789</v>
      </c>
      <c r="FE12" s="80" t="s">
        <v>789</v>
      </c>
      <c r="FF12" s="80" t="s">
        <v>789</v>
      </c>
      <c r="FG12" s="80" t="s">
        <v>789</v>
      </c>
      <c r="FH12" s="80" t="s">
        <v>789</v>
      </c>
      <c r="FI12" s="80" t="s">
        <v>789</v>
      </c>
      <c r="FJ12" s="80" t="s">
        <v>789</v>
      </c>
      <c r="FK12" s="80" t="s">
        <v>789</v>
      </c>
      <c r="FL12" s="80" t="s">
        <v>789</v>
      </c>
      <c r="FM12" s="80" t="s">
        <v>789</v>
      </c>
      <c r="FN12" s="80" t="s">
        <v>789</v>
      </c>
      <c r="FO12" s="80" t="s">
        <v>789</v>
      </c>
      <c r="FP12" s="80" t="s">
        <v>789</v>
      </c>
      <c r="FQ12" s="80" t="s">
        <v>789</v>
      </c>
      <c r="FR12" s="80" t="s">
        <v>789</v>
      </c>
      <c r="FS12" s="80" t="s">
        <v>789</v>
      </c>
      <c r="FT12" s="80" t="s">
        <v>789</v>
      </c>
      <c r="FU12" s="80" t="s">
        <v>789</v>
      </c>
      <c r="FV12" s="80" t="s">
        <v>789</v>
      </c>
      <c r="FW12" s="80" t="s">
        <v>789</v>
      </c>
      <c r="FX12" s="80" t="s">
        <v>789</v>
      </c>
      <c r="FY12" s="80" t="s">
        <v>789</v>
      </c>
      <c r="FZ12" s="80" t="s">
        <v>789</v>
      </c>
      <c r="GA12" s="80" t="s">
        <v>789</v>
      </c>
      <c r="GB12" s="80" t="s">
        <v>789</v>
      </c>
      <c r="GC12" s="80" t="s">
        <v>789</v>
      </c>
      <c r="GD12" s="80" t="s">
        <v>789</v>
      </c>
      <c r="GE12" s="80" t="s">
        <v>789</v>
      </c>
      <c r="GF12" s="80" t="s">
        <v>789</v>
      </c>
      <c r="GG12" s="80" t="s">
        <v>789</v>
      </c>
      <c r="GH12" s="80" t="s">
        <v>789</v>
      </c>
      <c r="GI12" s="80" t="s">
        <v>789</v>
      </c>
      <c r="GJ12" s="80" t="s">
        <v>789</v>
      </c>
      <c r="GK12" s="80" t="s">
        <v>789</v>
      </c>
      <c r="GL12" s="80" t="s">
        <v>789</v>
      </c>
      <c r="GM12" s="80" t="s">
        <v>789</v>
      </c>
      <c r="GN12" s="80" t="s">
        <v>789</v>
      </c>
      <c r="GO12" s="80" t="s">
        <v>789</v>
      </c>
      <c r="GP12" s="80" t="s">
        <v>789</v>
      </c>
      <c r="GQ12" s="80" t="s">
        <v>789</v>
      </c>
      <c r="GR12" s="80" t="s">
        <v>789</v>
      </c>
      <c r="GS12" s="80" t="s">
        <v>789</v>
      </c>
      <c r="GT12" s="80" t="s">
        <v>789</v>
      </c>
      <c r="GU12" s="80" t="s">
        <v>789</v>
      </c>
      <c r="GV12" s="80" t="s">
        <v>789</v>
      </c>
      <c r="GW12" s="80" t="s">
        <v>789</v>
      </c>
      <c r="GX12" s="80" t="s">
        <v>789</v>
      </c>
      <c r="GY12" s="80" t="s">
        <v>789</v>
      </c>
      <c r="GZ12" s="80" t="s">
        <v>789</v>
      </c>
      <c r="HA12" s="80" t="s">
        <v>789</v>
      </c>
      <c r="HB12" s="80" t="s">
        <v>789</v>
      </c>
      <c r="HC12" s="80" t="s">
        <v>789</v>
      </c>
      <c r="HD12" s="80" t="s">
        <v>789</v>
      </c>
      <c r="HE12" s="80" t="s">
        <v>789</v>
      </c>
      <c r="HF12" s="80" t="s">
        <v>789</v>
      </c>
      <c r="HG12" s="80" t="s">
        <v>789</v>
      </c>
      <c r="HH12" s="80" t="s">
        <v>789</v>
      </c>
      <c r="HI12" s="80" t="s">
        <v>789</v>
      </c>
      <c r="HJ12" s="80" t="s">
        <v>789</v>
      </c>
      <c r="HK12" s="80" t="s">
        <v>789</v>
      </c>
      <c r="HL12" s="80" t="s">
        <v>789</v>
      </c>
      <c r="HM12" s="80" t="s">
        <v>789</v>
      </c>
      <c r="HN12" s="80" t="s">
        <v>789</v>
      </c>
      <c r="HO12" s="80" t="s">
        <v>789</v>
      </c>
      <c r="HP12" s="80" t="s">
        <v>789</v>
      </c>
      <c r="HQ12" s="80" t="s">
        <v>789</v>
      </c>
      <c r="HR12" s="80" t="s">
        <v>789</v>
      </c>
      <c r="HS12" s="80" t="s">
        <v>789</v>
      </c>
      <c r="HT12" s="80" t="s">
        <v>789</v>
      </c>
      <c r="HU12" s="80" t="s">
        <v>789</v>
      </c>
      <c r="HV12" s="80" t="s">
        <v>789</v>
      </c>
      <c r="HW12" s="80" t="s">
        <v>789</v>
      </c>
      <c r="HX12" s="80" t="s">
        <v>789</v>
      </c>
      <c r="HY12" s="80" t="s">
        <v>789</v>
      </c>
      <c r="HZ12" s="80" t="s">
        <v>789</v>
      </c>
      <c r="IA12" s="80" t="s">
        <v>789</v>
      </c>
      <c r="IB12" s="80" t="s">
        <v>789</v>
      </c>
      <c r="IC12" s="80" t="s">
        <v>789</v>
      </c>
      <c r="ID12" s="80" t="s">
        <v>789</v>
      </c>
      <c r="IE12" s="80" t="s">
        <v>789</v>
      </c>
      <c r="IF12" s="80" t="s">
        <v>789</v>
      </c>
      <c r="IG12" s="80" t="s">
        <v>789</v>
      </c>
      <c r="IH12" s="80" t="s">
        <v>789</v>
      </c>
      <c r="II12" s="80" t="s">
        <v>789</v>
      </c>
      <c r="IJ12" s="80" t="s">
        <v>789</v>
      </c>
      <c r="IK12" s="80" t="s">
        <v>789</v>
      </c>
      <c r="IL12" s="80" t="s">
        <v>789</v>
      </c>
      <c r="IM12" s="80" t="s">
        <v>789</v>
      </c>
      <c r="IN12" s="80" t="s">
        <v>789</v>
      </c>
      <c r="IO12" s="80" t="s">
        <v>789</v>
      </c>
      <c r="IP12" s="80" t="s">
        <v>789</v>
      </c>
      <c r="IQ12" s="80" t="s">
        <v>789</v>
      </c>
      <c r="IR12" s="80" t="s">
        <v>789</v>
      </c>
      <c r="IS12" s="80" t="s">
        <v>789</v>
      </c>
      <c r="IT12" s="80" t="s">
        <v>789</v>
      </c>
      <c r="IU12" s="80" t="s">
        <v>789</v>
      </c>
      <c r="IV12" s="81"/>
      <c r="IW12" s="78" t="s">
        <v>789</v>
      </c>
      <c r="IX12" s="78" t="s">
        <v>789</v>
      </c>
      <c r="IY12" s="78" t="s">
        <v>789</v>
      </c>
      <c r="IZ12" s="78" t="s">
        <v>789</v>
      </c>
      <c r="JA12" s="78" t="s">
        <v>789</v>
      </c>
      <c r="JB12" s="78" t="s">
        <v>789</v>
      </c>
      <c r="JC12" s="78" t="s">
        <v>789</v>
      </c>
      <c r="JD12" s="78" t="s">
        <v>789</v>
      </c>
      <c r="JE12" s="78" t="s">
        <v>789</v>
      </c>
      <c r="JF12" s="78" t="s">
        <v>789</v>
      </c>
      <c r="JG12" s="78" t="s">
        <v>789</v>
      </c>
      <c r="JH12" s="78" t="s">
        <v>789</v>
      </c>
      <c r="JI12" s="78" t="s">
        <v>789</v>
      </c>
      <c r="JJ12" s="78" t="s">
        <v>789</v>
      </c>
      <c r="JK12" s="78" t="s">
        <v>789</v>
      </c>
      <c r="JL12" s="78" t="s">
        <v>789</v>
      </c>
      <c r="JM12" s="78" t="s">
        <v>789</v>
      </c>
      <c r="JN12" s="78" t="s">
        <v>789</v>
      </c>
      <c r="JO12" s="78" t="s">
        <v>789</v>
      </c>
      <c r="JP12" s="78" t="s">
        <v>789</v>
      </c>
      <c r="JQ12" s="78" t="s">
        <v>789</v>
      </c>
      <c r="JR12" s="78" t="s">
        <v>789</v>
      </c>
      <c r="JS12" s="78" t="s">
        <v>789</v>
      </c>
      <c r="JT12" s="78" t="s">
        <v>789</v>
      </c>
      <c r="JU12" s="78" t="s">
        <v>789</v>
      </c>
      <c r="JV12" s="78" t="s">
        <v>789</v>
      </c>
      <c r="JW12" s="78" t="s">
        <v>789</v>
      </c>
      <c r="JX12" s="78" t="s">
        <v>789</v>
      </c>
      <c r="JY12" s="78" t="s">
        <v>789</v>
      </c>
      <c r="JZ12" s="78" t="s">
        <v>789</v>
      </c>
      <c r="KA12" s="78" t="s">
        <v>789</v>
      </c>
      <c r="KB12" s="78" t="s">
        <v>789</v>
      </c>
      <c r="KC12" s="78" t="s">
        <v>789</v>
      </c>
      <c r="KD12" s="78" t="s">
        <v>789</v>
      </c>
      <c r="KE12" s="78" t="s">
        <v>789</v>
      </c>
      <c r="KF12" s="78" t="s">
        <v>789</v>
      </c>
      <c r="KG12" s="78" t="s">
        <v>789</v>
      </c>
      <c r="KH12" s="78" t="s">
        <v>789</v>
      </c>
      <c r="KI12" s="78" t="s">
        <v>789</v>
      </c>
      <c r="KJ12" s="78" t="s">
        <v>789</v>
      </c>
      <c r="KK12" s="78" t="s">
        <v>789</v>
      </c>
      <c r="KL12" s="78" t="s">
        <v>789</v>
      </c>
      <c r="KM12" s="78" t="s">
        <v>789</v>
      </c>
      <c r="KN12" s="78" t="s">
        <v>789</v>
      </c>
      <c r="KO12" s="78" t="s">
        <v>789</v>
      </c>
      <c r="KP12" s="78" t="s">
        <v>789</v>
      </c>
      <c r="KQ12" s="78" t="s">
        <v>789</v>
      </c>
      <c r="KR12" s="78" t="s">
        <v>789</v>
      </c>
      <c r="KS12" s="78" t="s">
        <v>789</v>
      </c>
      <c r="KT12" s="78" t="s">
        <v>789</v>
      </c>
      <c r="KU12" s="78" t="s">
        <v>789</v>
      </c>
      <c r="KV12" s="78" t="s">
        <v>789</v>
      </c>
      <c r="KW12" s="78" t="s">
        <v>789</v>
      </c>
      <c r="KX12" s="78" t="s">
        <v>789</v>
      </c>
      <c r="KY12" s="78" t="s">
        <v>789</v>
      </c>
      <c r="KZ12" s="78" t="s">
        <v>789</v>
      </c>
      <c r="LA12" s="78" t="s">
        <v>789</v>
      </c>
      <c r="LB12" s="78" t="s">
        <v>789</v>
      </c>
      <c r="LC12" s="78" t="s">
        <v>789</v>
      </c>
      <c r="LD12" s="78" t="s">
        <v>789</v>
      </c>
      <c r="LE12" s="78" t="s">
        <v>789</v>
      </c>
      <c r="LF12" s="78" t="s">
        <v>789</v>
      </c>
      <c r="LG12" s="78" t="s">
        <v>789</v>
      </c>
      <c r="LH12" s="78" t="s">
        <v>789</v>
      </c>
      <c r="LI12" s="78" t="s">
        <v>789</v>
      </c>
      <c r="LJ12" s="78" t="s">
        <v>789</v>
      </c>
      <c r="LK12" s="78" t="s">
        <v>789</v>
      </c>
      <c r="LL12" s="78" t="s">
        <v>789</v>
      </c>
      <c r="LM12" s="78" t="s">
        <v>789</v>
      </c>
      <c r="LN12" s="78" t="s">
        <v>789</v>
      </c>
      <c r="LO12" s="78" t="s">
        <v>789</v>
      </c>
      <c r="LP12" s="78" t="s">
        <v>789</v>
      </c>
      <c r="LQ12" s="78" t="s">
        <v>789</v>
      </c>
      <c r="LR12" s="78" t="s">
        <v>789</v>
      </c>
      <c r="LS12" s="78" t="s">
        <v>789</v>
      </c>
      <c r="LT12" s="78" t="s">
        <v>789</v>
      </c>
      <c r="LU12" s="78" t="s">
        <v>789</v>
      </c>
      <c r="LV12" s="78" t="s">
        <v>789</v>
      </c>
      <c r="LW12" s="78" t="s">
        <v>789</v>
      </c>
      <c r="LX12" s="78" t="s">
        <v>789</v>
      </c>
      <c r="LY12" s="78" t="s">
        <v>789</v>
      </c>
      <c r="LZ12" s="78" t="s">
        <v>789</v>
      </c>
      <c r="MA12" s="78" t="s">
        <v>789</v>
      </c>
      <c r="MB12" s="78" t="s">
        <v>789</v>
      </c>
      <c r="MC12" s="78" t="s">
        <v>789</v>
      </c>
      <c r="MD12" s="78" t="s">
        <v>789</v>
      </c>
      <c r="ME12" s="78" t="s">
        <v>789</v>
      </c>
      <c r="MF12" s="78" t="s">
        <v>789</v>
      </c>
      <c r="MG12" s="78" t="s">
        <v>789</v>
      </c>
      <c r="MH12" s="78" t="s">
        <v>789</v>
      </c>
      <c r="MI12" s="78" t="s">
        <v>789</v>
      </c>
      <c r="MJ12" s="78" t="s">
        <v>789</v>
      </c>
      <c r="MK12" s="78" t="s">
        <v>789</v>
      </c>
      <c r="ML12" s="78" t="s">
        <v>789</v>
      </c>
      <c r="MM12" s="78" t="s">
        <v>789</v>
      </c>
      <c r="MN12" s="78" t="s">
        <v>789</v>
      </c>
      <c r="MO12" s="78" t="s">
        <v>789</v>
      </c>
      <c r="MP12" s="78" t="s">
        <v>789</v>
      </c>
      <c r="MQ12" s="78" t="s">
        <v>789</v>
      </c>
      <c r="MR12" s="78" t="s">
        <v>789</v>
      </c>
      <c r="MS12" s="78" t="s">
        <v>789</v>
      </c>
      <c r="MT12" s="78" t="s">
        <v>789</v>
      </c>
      <c r="MU12" s="78" t="s">
        <v>789</v>
      </c>
      <c r="MV12" s="78" t="s">
        <v>789</v>
      </c>
      <c r="MW12" s="78" t="s">
        <v>789</v>
      </c>
      <c r="MX12" s="78" t="s">
        <v>789</v>
      </c>
      <c r="MY12" s="78" t="s">
        <v>789</v>
      </c>
      <c r="MZ12" s="78" t="s">
        <v>789</v>
      </c>
      <c r="NA12" s="78" t="s">
        <v>789</v>
      </c>
      <c r="NB12" s="78" t="s">
        <v>789</v>
      </c>
      <c r="NC12" s="78" t="s">
        <v>789</v>
      </c>
      <c r="ND12" s="78" t="s">
        <v>789</v>
      </c>
      <c r="NE12" s="78" t="s">
        <v>789</v>
      </c>
      <c r="NF12" s="78" t="s">
        <v>789</v>
      </c>
      <c r="NG12" s="78" t="s">
        <v>789</v>
      </c>
      <c r="NH12" s="78" t="s">
        <v>789</v>
      </c>
      <c r="NI12" s="78" t="s">
        <v>789</v>
      </c>
      <c r="NJ12" s="78" t="s">
        <v>789</v>
      </c>
      <c r="NK12" s="78" t="s">
        <v>789</v>
      </c>
      <c r="NL12" s="78" t="s">
        <v>789</v>
      </c>
      <c r="NM12" s="78" t="s">
        <v>789</v>
      </c>
      <c r="NN12" s="78" t="s">
        <v>789</v>
      </c>
      <c r="NO12" s="78" t="s">
        <v>789</v>
      </c>
      <c r="NP12" s="78" t="s">
        <v>789</v>
      </c>
      <c r="NQ12" s="78" t="s">
        <v>789</v>
      </c>
      <c r="NR12" s="78" t="s">
        <v>789</v>
      </c>
      <c r="NS12" s="78" t="s">
        <v>789</v>
      </c>
      <c r="NT12" s="78" t="s">
        <v>789</v>
      </c>
      <c r="NU12" s="78" t="s">
        <v>789</v>
      </c>
      <c r="NV12" s="78" t="s">
        <v>789</v>
      </c>
      <c r="NW12" s="78" t="s">
        <v>789</v>
      </c>
      <c r="NX12" s="78" t="s">
        <v>789</v>
      </c>
      <c r="NY12" s="78" t="s">
        <v>789</v>
      </c>
      <c r="NZ12" s="78" t="s">
        <v>789</v>
      </c>
      <c r="OA12" s="78" t="s">
        <v>789</v>
      </c>
      <c r="OB12" s="78" t="s">
        <v>789</v>
      </c>
      <c r="OC12" s="78" t="s">
        <v>789</v>
      </c>
      <c r="OD12" s="78" t="s">
        <v>789</v>
      </c>
      <c r="OE12" s="78" t="s">
        <v>789</v>
      </c>
      <c r="OF12" s="78" t="s">
        <v>789</v>
      </c>
      <c r="OG12" s="78" t="s">
        <v>789</v>
      </c>
      <c r="OH12" s="78" t="s">
        <v>789</v>
      </c>
      <c r="OI12" s="78" t="s">
        <v>789</v>
      </c>
      <c r="OJ12" s="78" t="s">
        <v>789</v>
      </c>
      <c r="OK12" s="78" t="s">
        <v>789</v>
      </c>
      <c r="OL12" s="78" t="s">
        <v>789</v>
      </c>
      <c r="OM12" s="78" t="s">
        <v>789</v>
      </c>
      <c r="ON12" s="78" t="s">
        <v>789</v>
      </c>
      <c r="OO12" s="78" t="s">
        <v>789</v>
      </c>
      <c r="OP12" s="78" t="s">
        <v>789</v>
      </c>
      <c r="OQ12" s="78" t="s">
        <v>789</v>
      </c>
      <c r="OR12" s="78" t="s">
        <v>789</v>
      </c>
      <c r="OS12" s="78" t="s">
        <v>789</v>
      </c>
      <c r="OT12" s="78" t="s">
        <v>789</v>
      </c>
      <c r="OU12" s="78" t="s">
        <v>789</v>
      </c>
      <c r="OV12" s="78" t="s">
        <v>789</v>
      </c>
      <c r="OW12" s="78" t="s">
        <v>789</v>
      </c>
      <c r="OX12" s="78" t="s">
        <v>789</v>
      </c>
      <c r="OY12" s="78" t="s">
        <v>789</v>
      </c>
      <c r="OZ12" s="78" t="s">
        <v>789</v>
      </c>
      <c r="PA12" s="78" t="s">
        <v>789</v>
      </c>
      <c r="PB12" s="78" t="s">
        <v>789</v>
      </c>
      <c r="PC12" s="78" t="s">
        <v>789</v>
      </c>
      <c r="PD12" s="78" t="s">
        <v>789</v>
      </c>
      <c r="PE12" s="78" t="s">
        <v>789</v>
      </c>
      <c r="PF12" s="78" t="s">
        <v>789</v>
      </c>
      <c r="PG12" s="78" t="s">
        <v>789</v>
      </c>
      <c r="PH12" s="78" t="s">
        <v>789</v>
      </c>
      <c r="PI12" s="78" t="s">
        <v>789</v>
      </c>
      <c r="PJ12" s="78" t="s">
        <v>789</v>
      </c>
      <c r="PK12" s="78" t="s">
        <v>789</v>
      </c>
      <c r="PL12" s="78" t="s">
        <v>789</v>
      </c>
      <c r="PM12" s="78" t="s">
        <v>789</v>
      </c>
      <c r="PN12" s="78" t="s">
        <v>789</v>
      </c>
      <c r="PO12" s="78" t="s">
        <v>789</v>
      </c>
      <c r="PP12" s="78" t="s">
        <v>789</v>
      </c>
      <c r="PQ12" s="78" t="s">
        <v>789</v>
      </c>
      <c r="PR12" s="78" t="s">
        <v>789</v>
      </c>
      <c r="PS12" s="78" t="s">
        <v>789</v>
      </c>
      <c r="PT12" s="78" t="s">
        <v>789</v>
      </c>
      <c r="PU12" s="78" t="s">
        <v>789</v>
      </c>
      <c r="PV12" s="78" t="s">
        <v>789</v>
      </c>
      <c r="PW12" s="78" t="s">
        <v>789</v>
      </c>
      <c r="PX12" s="78" t="s">
        <v>789</v>
      </c>
      <c r="PY12" s="78" t="s">
        <v>789</v>
      </c>
      <c r="PZ12" s="78" t="s">
        <v>789</v>
      </c>
      <c r="QA12" s="78" t="s">
        <v>789</v>
      </c>
      <c r="QB12" s="78" t="s">
        <v>789</v>
      </c>
      <c r="QC12" s="78" t="s">
        <v>789</v>
      </c>
      <c r="QD12" s="78" t="s">
        <v>789</v>
      </c>
      <c r="QE12" s="78" t="s">
        <v>789</v>
      </c>
      <c r="QF12" s="78" t="s">
        <v>789</v>
      </c>
      <c r="QG12" s="78" t="s">
        <v>789</v>
      </c>
      <c r="QH12" s="78" t="s">
        <v>789</v>
      </c>
      <c r="QI12" s="78" t="s">
        <v>789</v>
      </c>
      <c r="QJ12" s="78" t="s">
        <v>789</v>
      </c>
      <c r="QK12" s="78" t="s">
        <v>789</v>
      </c>
      <c r="QL12" s="78" t="s">
        <v>789</v>
      </c>
      <c r="QM12" s="78" t="s">
        <v>789</v>
      </c>
      <c r="QN12" s="78" t="s">
        <v>789</v>
      </c>
      <c r="QO12" s="78" t="s">
        <v>789</v>
      </c>
      <c r="QP12" s="78" t="s">
        <v>789</v>
      </c>
      <c r="QQ12" s="78" t="s">
        <v>789</v>
      </c>
      <c r="QR12" s="78" t="s">
        <v>789</v>
      </c>
      <c r="QS12" s="78" t="s">
        <v>789</v>
      </c>
      <c r="QT12" s="78" t="s">
        <v>789</v>
      </c>
      <c r="QU12" s="78" t="s">
        <v>789</v>
      </c>
      <c r="QV12" s="78" t="s">
        <v>789</v>
      </c>
      <c r="QW12" s="78" t="s">
        <v>789</v>
      </c>
      <c r="QX12" s="78" t="s">
        <v>789</v>
      </c>
      <c r="QY12" s="78" t="s">
        <v>789</v>
      </c>
      <c r="QZ12" s="78" t="s">
        <v>789</v>
      </c>
      <c r="RA12" s="78" t="s">
        <v>789</v>
      </c>
      <c r="RB12" s="78" t="s">
        <v>789</v>
      </c>
      <c r="RC12" s="78" t="s">
        <v>789</v>
      </c>
      <c r="RD12" s="78" t="s">
        <v>789</v>
      </c>
      <c r="RE12" s="78" t="s">
        <v>789</v>
      </c>
      <c r="RF12" s="78" t="s">
        <v>789</v>
      </c>
      <c r="RG12" s="78" t="s">
        <v>789</v>
      </c>
      <c r="RH12" s="78" t="s">
        <v>789</v>
      </c>
      <c r="RI12" s="78" t="s">
        <v>789</v>
      </c>
      <c r="RJ12" s="78" t="s">
        <v>789</v>
      </c>
      <c r="RK12" s="78" t="s">
        <v>789</v>
      </c>
      <c r="RL12" s="78" t="s">
        <v>789</v>
      </c>
      <c r="RM12" s="78" t="s">
        <v>789</v>
      </c>
      <c r="RN12" s="78" t="s">
        <v>789</v>
      </c>
      <c r="RO12" s="78" t="s">
        <v>789</v>
      </c>
      <c r="RP12" s="78" t="s">
        <v>789</v>
      </c>
      <c r="RQ12" s="78" t="s">
        <v>789</v>
      </c>
      <c r="RR12" s="78" t="s">
        <v>789</v>
      </c>
      <c r="RS12" s="78" t="s">
        <v>789</v>
      </c>
      <c r="RT12" s="78" t="s">
        <v>789</v>
      </c>
      <c r="RU12" s="78" t="s">
        <v>789</v>
      </c>
      <c r="RV12" s="78" t="s">
        <v>789</v>
      </c>
      <c r="RW12" s="78" t="s">
        <v>789</v>
      </c>
      <c r="RX12" s="78" t="s">
        <v>789</v>
      </c>
      <c r="RY12" s="78" t="s">
        <v>789</v>
      </c>
      <c r="RZ12" s="78" t="s">
        <v>789</v>
      </c>
      <c r="SA12" s="78" t="s">
        <v>789</v>
      </c>
      <c r="SB12" s="78" t="s">
        <v>789</v>
      </c>
      <c r="SC12" s="78" t="s">
        <v>789</v>
      </c>
      <c r="SD12" s="78" t="s">
        <v>789</v>
      </c>
      <c r="SE12" s="78" t="s">
        <v>789</v>
      </c>
      <c r="SF12" s="78" t="s">
        <v>789</v>
      </c>
      <c r="SG12" s="78" t="s">
        <v>789</v>
      </c>
      <c r="SH12" s="78" t="s">
        <v>789</v>
      </c>
    </row>
    <row r="13" spans="1:503">
      <c r="A13" s="17" t="s">
        <v>2149</v>
      </c>
      <c r="B13" s="77">
        <v>5</v>
      </c>
      <c r="C13" s="77">
        <v>5</v>
      </c>
      <c r="D13" s="77">
        <v>1</v>
      </c>
      <c r="E13" s="77">
        <v>2008</v>
      </c>
      <c r="F13" s="77" t="s">
        <v>793</v>
      </c>
      <c r="G13" s="1017" t="s">
        <v>1611</v>
      </c>
      <c r="H13" s="77" t="s">
        <v>1612</v>
      </c>
      <c r="I13" s="1018"/>
      <c r="J13" s="80" t="s">
        <v>789</v>
      </c>
      <c r="K13" s="80" t="s">
        <v>789</v>
      </c>
      <c r="L13" s="80" t="s">
        <v>789</v>
      </c>
      <c r="M13" s="80" t="s">
        <v>789</v>
      </c>
      <c r="N13" s="80" t="s">
        <v>789</v>
      </c>
      <c r="O13" s="80" t="s">
        <v>789</v>
      </c>
      <c r="P13" s="80" t="s">
        <v>789</v>
      </c>
      <c r="Q13" s="80" t="s">
        <v>789</v>
      </c>
      <c r="R13" s="80" t="s">
        <v>789</v>
      </c>
      <c r="S13" s="80" t="s">
        <v>789</v>
      </c>
      <c r="T13" s="80" t="s">
        <v>789</v>
      </c>
      <c r="U13" s="80" t="s">
        <v>789</v>
      </c>
      <c r="V13" s="80" t="s">
        <v>789</v>
      </c>
      <c r="W13" s="80" t="s">
        <v>789</v>
      </c>
      <c r="X13" s="80" t="s">
        <v>789</v>
      </c>
      <c r="Y13" s="80" t="s">
        <v>789</v>
      </c>
      <c r="Z13" s="80" t="s">
        <v>789</v>
      </c>
      <c r="AA13" s="80" t="s">
        <v>789</v>
      </c>
      <c r="AB13" s="80" t="s">
        <v>789</v>
      </c>
      <c r="AC13" s="80" t="s">
        <v>789</v>
      </c>
      <c r="AD13" s="80" t="s">
        <v>789</v>
      </c>
      <c r="AE13" s="80" t="s">
        <v>789</v>
      </c>
      <c r="AF13" s="80" t="s">
        <v>789</v>
      </c>
      <c r="AG13" s="80" t="s">
        <v>789</v>
      </c>
      <c r="AH13" s="80" t="s">
        <v>789</v>
      </c>
      <c r="AI13" s="80" t="s">
        <v>789</v>
      </c>
      <c r="AJ13" s="80" t="s">
        <v>789</v>
      </c>
      <c r="AK13" s="80" t="s">
        <v>789</v>
      </c>
      <c r="AL13" s="80" t="s">
        <v>789</v>
      </c>
      <c r="AM13" s="80" t="s">
        <v>789</v>
      </c>
      <c r="AN13" s="80" t="s">
        <v>789</v>
      </c>
      <c r="AO13" s="80" t="s">
        <v>789</v>
      </c>
      <c r="AP13" s="80" t="s">
        <v>789</v>
      </c>
      <c r="AQ13" s="80" t="s">
        <v>789</v>
      </c>
      <c r="AR13" s="80" t="s">
        <v>789</v>
      </c>
      <c r="AS13" s="80" t="s">
        <v>789</v>
      </c>
      <c r="AT13" s="80" t="s">
        <v>789</v>
      </c>
      <c r="AU13" s="80" t="s">
        <v>789</v>
      </c>
      <c r="AV13" s="80" t="s">
        <v>789</v>
      </c>
      <c r="AW13" s="80" t="s">
        <v>789</v>
      </c>
      <c r="AX13" s="80" t="s">
        <v>789</v>
      </c>
      <c r="AY13" s="80" t="s">
        <v>789</v>
      </c>
      <c r="AZ13" s="80" t="s">
        <v>789</v>
      </c>
      <c r="BA13" s="80" t="s">
        <v>789</v>
      </c>
      <c r="BB13" s="80" t="s">
        <v>789</v>
      </c>
      <c r="BC13" s="80" t="s">
        <v>789</v>
      </c>
      <c r="BD13" s="80" t="s">
        <v>789</v>
      </c>
      <c r="BE13" s="80" t="s">
        <v>789</v>
      </c>
      <c r="BF13" s="80" t="s">
        <v>789</v>
      </c>
      <c r="BG13" s="80" t="s">
        <v>789</v>
      </c>
      <c r="BH13" s="80" t="s">
        <v>789</v>
      </c>
      <c r="BI13" s="80" t="s">
        <v>789</v>
      </c>
      <c r="BJ13" s="80" t="s">
        <v>789</v>
      </c>
      <c r="BK13" s="80" t="s">
        <v>789</v>
      </c>
      <c r="BL13" s="80" t="s">
        <v>789</v>
      </c>
      <c r="BM13" s="80" t="s">
        <v>789</v>
      </c>
      <c r="BN13" s="80" t="s">
        <v>789</v>
      </c>
      <c r="BO13" s="80" t="s">
        <v>789</v>
      </c>
      <c r="BP13" s="80" t="s">
        <v>789</v>
      </c>
      <c r="BQ13" s="80" t="s">
        <v>789</v>
      </c>
      <c r="BR13" s="80" t="s">
        <v>789</v>
      </c>
      <c r="BS13" s="80" t="s">
        <v>789</v>
      </c>
      <c r="BT13" s="80" t="s">
        <v>789</v>
      </c>
      <c r="BU13" s="80" t="s">
        <v>789</v>
      </c>
      <c r="BV13" s="80" t="s">
        <v>789</v>
      </c>
      <c r="BW13" s="80" t="s">
        <v>789</v>
      </c>
      <c r="BX13" s="80" t="s">
        <v>789</v>
      </c>
      <c r="BY13" s="80" t="s">
        <v>789</v>
      </c>
      <c r="BZ13" s="80" t="s">
        <v>789</v>
      </c>
      <c r="CA13" s="80" t="s">
        <v>789</v>
      </c>
      <c r="CB13" s="80" t="s">
        <v>789</v>
      </c>
      <c r="CC13" s="80" t="s">
        <v>789</v>
      </c>
      <c r="CD13" s="80" t="s">
        <v>789</v>
      </c>
      <c r="CE13" s="80" t="s">
        <v>789</v>
      </c>
      <c r="CF13" s="80" t="s">
        <v>789</v>
      </c>
      <c r="CG13" s="80" t="s">
        <v>789</v>
      </c>
      <c r="CH13" s="80" t="s">
        <v>789</v>
      </c>
      <c r="CI13" s="80" t="s">
        <v>789</v>
      </c>
      <c r="CJ13" s="80" t="s">
        <v>789</v>
      </c>
      <c r="CK13" s="80" t="s">
        <v>789</v>
      </c>
      <c r="CL13" s="80" t="s">
        <v>789</v>
      </c>
      <c r="CM13" s="80" t="s">
        <v>789</v>
      </c>
      <c r="CN13" s="80" t="s">
        <v>789</v>
      </c>
      <c r="CO13" s="80" t="s">
        <v>789</v>
      </c>
      <c r="CP13" s="80" t="s">
        <v>789</v>
      </c>
      <c r="CQ13" s="80" t="s">
        <v>789</v>
      </c>
      <c r="CR13" s="80" t="s">
        <v>789</v>
      </c>
      <c r="CS13" s="80" t="s">
        <v>789</v>
      </c>
      <c r="CT13" s="80" t="s">
        <v>789</v>
      </c>
      <c r="CU13" s="80" t="s">
        <v>789</v>
      </c>
      <c r="CV13" s="80" t="s">
        <v>789</v>
      </c>
      <c r="CW13" s="80" t="s">
        <v>789</v>
      </c>
      <c r="CX13" s="80" t="s">
        <v>789</v>
      </c>
      <c r="CY13" s="80" t="s">
        <v>789</v>
      </c>
      <c r="CZ13" s="80" t="s">
        <v>789</v>
      </c>
      <c r="DA13" s="80" t="s">
        <v>789</v>
      </c>
      <c r="DB13" s="80" t="s">
        <v>789</v>
      </c>
      <c r="DC13" s="80" t="s">
        <v>789</v>
      </c>
      <c r="DD13" s="80" t="s">
        <v>789</v>
      </c>
      <c r="DE13" s="80" t="s">
        <v>789</v>
      </c>
      <c r="DF13" s="80" t="s">
        <v>789</v>
      </c>
      <c r="DG13" s="80" t="s">
        <v>789</v>
      </c>
      <c r="DH13" s="80" t="s">
        <v>789</v>
      </c>
      <c r="DI13" s="80" t="s">
        <v>789</v>
      </c>
      <c r="DJ13" s="80" t="s">
        <v>789</v>
      </c>
      <c r="DK13" s="80" t="s">
        <v>789</v>
      </c>
      <c r="DL13" s="80" t="s">
        <v>789</v>
      </c>
      <c r="DM13" s="80" t="s">
        <v>789</v>
      </c>
      <c r="DN13" s="80" t="s">
        <v>789</v>
      </c>
      <c r="DO13" s="80" t="s">
        <v>789</v>
      </c>
      <c r="DP13" s="80" t="s">
        <v>789</v>
      </c>
      <c r="DQ13" s="80" t="s">
        <v>789</v>
      </c>
      <c r="DR13" s="80" t="s">
        <v>789</v>
      </c>
      <c r="DS13" s="80" t="s">
        <v>789</v>
      </c>
      <c r="DT13" s="80" t="s">
        <v>789</v>
      </c>
      <c r="DU13" s="80" t="s">
        <v>789</v>
      </c>
      <c r="DV13" s="80" t="s">
        <v>789</v>
      </c>
      <c r="DW13" s="80" t="s">
        <v>789</v>
      </c>
      <c r="DX13" s="80" t="s">
        <v>789</v>
      </c>
      <c r="DY13" s="80" t="s">
        <v>789</v>
      </c>
      <c r="DZ13" s="80" t="s">
        <v>789</v>
      </c>
      <c r="EA13" s="80" t="s">
        <v>789</v>
      </c>
      <c r="EB13" s="80" t="s">
        <v>789</v>
      </c>
      <c r="EC13" s="80" t="s">
        <v>789</v>
      </c>
      <c r="ED13" s="80" t="s">
        <v>789</v>
      </c>
      <c r="EE13" s="80" t="s">
        <v>789</v>
      </c>
      <c r="EF13" s="80" t="s">
        <v>789</v>
      </c>
      <c r="EG13" s="80" t="s">
        <v>789</v>
      </c>
      <c r="EH13" s="80" t="s">
        <v>789</v>
      </c>
      <c r="EI13" s="80" t="s">
        <v>789</v>
      </c>
      <c r="EJ13" s="80" t="s">
        <v>789</v>
      </c>
      <c r="EK13" s="80" t="s">
        <v>789</v>
      </c>
      <c r="EL13" s="80" t="s">
        <v>789</v>
      </c>
      <c r="EM13" s="80" t="s">
        <v>789</v>
      </c>
      <c r="EN13" s="80" t="s">
        <v>789</v>
      </c>
      <c r="EO13" s="80" t="s">
        <v>789</v>
      </c>
      <c r="EP13" s="80" t="s">
        <v>789</v>
      </c>
      <c r="EQ13" s="80" t="s">
        <v>789</v>
      </c>
      <c r="ER13" s="80" t="s">
        <v>789</v>
      </c>
      <c r="ES13" s="80" t="s">
        <v>789</v>
      </c>
      <c r="ET13" s="80" t="s">
        <v>789</v>
      </c>
      <c r="EU13" s="80" t="s">
        <v>789</v>
      </c>
      <c r="EV13" s="80" t="s">
        <v>789</v>
      </c>
      <c r="EW13" s="80" t="s">
        <v>789</v>
      </c>
      <c r="EX13" s="80" t="s">
        <v>789</v>
      </c>
      <c r="EY13" s="80" t="s">
        <v>789</v>
      </c>
      <c r="EZ13" s="80" t="s">
        <v>789</v>
      </c>
      <c r="FA13" s="80" t="s">
        <v>789</v>
      </c>
      <c r="FB13" s="80" t="s">
        <v>789</v>
      </c>
      <c r="FC13" s="80" t="s">
        <v>789</v>
      </c>
      <c r="FD13" s="80" t="s">
        <v>789</v>
      </c>
      <c r="FE13" s="80" t="s">
        <v>789</v>
      </c>
      <c r="FF13" s="80" t="s">
        <v>789</v>
      </c>
      <c r="FG13" s="80" t="s">
        <v>789</v>
      </c>
      <c r="FH13" s="80" t="s">
        <v>789</v>
      </c>
      <c r="FI13" s="80" t="s">
        <v>789</v>
      </c>
      <c r="FJ13" s="80" t="s">
        <v>789</v>
      </c>
      <c r="FK13" s="80" t="s">
        <v>789</v>
      </c>
      <c r="FL13" s="80" t="s">
        <v>789</v>
      </c>
      <c r="FM13" s="80" t="s">
        <v>789</v>
      </c>
      <c r="FN13" s="80" t="s">
        <v>789</v>
      </c>
      <c r="FO13" s="80" t="s">
        <v>789</v>
      </c>
      <c r="FP13" s="80" t="s">
        <v>789</v>
      </c>
      <c r="FQ13" s="80" t="s">
        <v>789</v>
      </c>
      <c r="FR13" s="80" t="s">
        <v>789</v>
      </c>
      <c r="FS13" s="80" t="s">
        <v>789</v>
      </c>
      <c r="FT13" s="80" t="s">
        <v>789</v>
      </c>
      <c r="FU13" s="80" t="s">
        <v>789</v>
      </c>
      <c r="FV13" s="80" t="s">
        <v>789</v>
      </c>
      <c r="FW13" s="80" t="s">
        <v>789</v>
      </c>
      <c r="FX13" s="80" t="s">
        <v>789</v>
      </c>
      <c r="FY13" s="80" t="s">
        <v>789</v>
      </c>
      <c r="FZ13" s="80" t="s">
        <v>789</v>
      </c>
      <c r="GA13" s="80" t="s">
        <v>789</v>
      </c>
      <c r="GB13" s="80" t="s">
        <v>789</v>
      </c>
      <c r="GC13" s="80" t="s">
        <v>789</v>
      </c>
      <c r="GD13" s="80" t="s">
        <v>789</v>
      </c>
      <c r="GE13" s="80" t="s">
        <v>789</v>
      </c>
      <c r="GF13" s="80" t="s">
        <v>789</v>
      </c>
      <c r="GG13" s="80" t="s">
        <v>789</v>
      </c>
      <c r="GH13" s="80" t="s">
        <v>789</v>
      </c>
      <c r="GI13" s="80" t="s">
        <v>789</v>
      </c>
      <c r="GJ13" s="80" t="s">
        <v>789</v>
      </c>
      <c r="GK13" s="80" t="s">
        <v>789</v>
      </c>
      <c r="GL13" s="80" t="s">
        <v>789</v>
      </c>
      <c r="GM13" s="80" t="s">
        <v>789</v>
      </c>
      <c r="GN13" s="80" t="s">
        <v>789</v>
      </c>
      <c r="GO13" s="80" t="s">
        <v>789</v>
      </c>
      <c r="GP13" s="80" t="s">
        <v>789</v>
      </c>
      <c r="GQ13" s="80" t="s">
        <v>789</v>
      </c>
      <c r="GR13" s="80" t="s">
        <v>789</v>
      </c>
      <c r="GS13" s="80" t="s">
        <v>789</v>
      </c>
      <c r="GT13" s="80" t="s">
        <v>789</v>
      </c>
      <c r="GU13" s="80" t="s">
        <v>789</v>
      </c>
      <c r="GV13" s="80" t="s">
        <v>789</v>
      </c>
      <c r="GW13" s="80" t="s">
        <v>789</v>
      </c>
      <c r="GX13" s="80" t="s">
        <v>789</v>
      </c>
      <c r="GY13" s="80" t="s">
        <v>789</v>
      </c>
      <c r="GZ13" s="80" t="s">
        <v>789</v>
      </c>
      <c r="HA13" s="80" t="s">
        <v>789</v>
      </c>
      <c r="HB13" s="80" t="s">
        <v>789</v>
      </c>
      <c r="HC13" s="80" t="s">
        <v>789</v>
      </c>
      <c r="HD13" s="80" t="s">
        <v>789</v>
      </c>
      <c r="HE13" s="80" t="s">
        <v>789</v>
      </c>
      <c r="HF13" s="80" t="s">
        <v>789</v>
      </c>
      <c r="HG13" s="80" t="s">
        <v>789</v>
      </c>
      <c r="HH13" s="80" t="s">
        <v>789</v>
      </c>
      <c r="HI13" s="80" t="s">
        <v>789</v>
      </c>
      <c r="HJ13" s="80" t="s">
        <v>789</v>
      </c>
      <c r="HK13" s="80" t="s">
        <v>789</v>
      </c>
      <c r="HL13" s="80" t="s">
        <v>789</v>
      </c>
      <c r="HM13" s="80" t="s">
        <v>789</v>
      </c>
      <c r="HN13" s="80" t="s">
        <v>789</v>
      </c>
      <c r="HO13" s="80" t="s">
        <v>789</v>
      </c>
      <c r="HP13" s="80" t="s">
        <v>789</v>
      </c>
      <c r="HQ13" s="80" t="s">
        <v>789</v>
      </c>
      <c r="HR13" s="80" t="s">
        <v>789</v>
      </c>
      <c r="HS13" s="80" t="s">
        <v>789</v>
      </c>
      <c r="HT13" s="80" t="s">
        <v>789</v>
      </c>
      <c r="HU13" s="80" t="s">
        <v>789</v>
      </c>
      <c r="HV13" s="80" t="s">
        <v>789</v>
      </c>
      <c r="HW13" s="80" t="s">
        <v>789</v>
      </c>
      <c r="HX13" s="80" t="s">
        <v>789</v>
      </c>
      <c r="HY13" s="80" t="s">
        <v>789</v>
      </c>
      <c r="HZ13" s="80" t="s">
        <v>789</v>
      </c>
      <c r="IA13" s="80" t="s">
        <v>789</v>
      </c>
      <c r="IB13" s="80" t="s">
        <v>789</v>
      </c>
      <c r="IC13" s="80" t="s">
        <v>789</v>
      </c>
      <c r="ID13" s="80" t="s">
        <v>789</v>
      </c>
      <c r="IE13" s="80" t="s">
        <v>789</v>
      </c>
      <c r="IF13" s="80" t="s">
        <v>789</v>
      </c>
      <c r="IG13" s="80" t="s">
        <v>789</v>
      </c>
      <c r="IH13" s="80" t="s">
        <v>789</v>
      </c>
      <c r="II13" s="80" t="s">
        <v>789</v>
      </c>
      <c r="IJ13" s="80" t="s">
        <v>789</v>
      </c>
      <c r="IK13" s="80" t="s">
        <v>789</v>
      </c>
      <c r="IL13" s="80" t="s">
        <v>789</v>
      </c>
      <c r="IM13" s="80" t="s">
        <v>789</v>
      </c>
      <c r="IN13" s="80" t="s">
        <v>789</v>
      </c>
      <c r="IO13" s="80" t="s">
        <v>789</v>
      </c>
      <c r="IP13" s="80" t="s">
        <v>789</v>
      </c>
      <c r="IQ13" s="80" t="s">
        <v>789</v>
      </c>
      <c r="IR13" s="80" t="s">
        <v>789</v>
      </c>
      <c r="IS13" s="80" t="s">
        <v>789</v>
      </c>
      <c r="IT13" s="80" t="s">
        <v>789</v>
      </c>
      <c r="IU13" s="80" t="s">
        <v>789</v>
      </c>
      <c r="IV13" s="81"/>
      <c r="IW13" s="78" t="s">
        <v>789</v>
      </c>
      <c r="IX13" s="78" t="s">
        <v>789</v>
      </c>
      <c r="IY13" s="78" t="s">
        <v>789</v>
      </c>
      <c r="IZ13" s="78" t="s">
        <v>789</v>
      </c>
      <c r="JA13" s="78" t="s">
        <v>789</v>
      </c>
      <c r="JB13" s="78" t="s">
        <v>789</v>
      </c>
      <c r="JC13" s="78" t="s">
        <v>789</v>
      </c>
      <c r="JD13" s="78" t="s">
        <v>789</v>
      </c>
      <c r="JE13" s="78" t="s">
        <v>789</v>
      </c>
      <c r="JF13" s="78" t="s">
        <v>789</v>
      </c>
      <c r="JG13" s="78" t="s">
        <v>789</v>
      </c>
      <c r="JH13" s="78" t="s">
        <v>789</v>
      </c>
      <c r="JI13" s="78" t="s">
        <v>789</v>
      </c>
      <c r="JJ13" s="78" t="s">
        <v>789</v>
      </c>
      <c r="JK13" s="78" t="s">
        <v>789</v>
      </c>
      <c r="JL13" s="78" t="s">
        <v>789</v>
      </c>
      <c r="JM13" s="78" t="s">
        <v>789</v>
      </c>
      <c r="JN13" s="78" t="s">
        <v>789</v>
      </c>
      <c r="JO13" s="78" t="s">
        <v>789</v>
      </c>
      <c r="JP13" s="78" t="s">
        <v>789</v>
      </c>
      <c r="JQ13" s="78" t="s">
        <v>789</v>
      </c>
      <c r="JR13" s="78" t="s">
        <v>789</v>
      </c>
      <c r="JS13" s="78" t="s">
        <v>789</v>
      </c>
      <c r="JT13" s="78" t="s">
        <v>789</v>
      </c>
      <c r="JU13" s="78" t="s">
        <v>789</v>
      </c>
      <c r="JV13" s="78" t="s">
        <v>789</v>
      </c>
      <c r="JW13" s="78" t="s">
        <v>789</v>
      </c>
      <c r="JX13" s="78" t="s">
        <v>789</v>
      </c>
      <c r="JY13" s="78" t="s">
        <v>789</v>
      </c>
      <c r="JZ13" s="78" t="s">
        <v>789</v>
      </c>
      <c r="KA13" s="78" t="s">
        <v>789</v>
      </c>
      <c r="KB13" s="78" t="s">
        <v>789</v>
      </c>
      <c r="KC13" s="78" t="s">
        <v>789</v>
      </c>
      <c r="KD13" s="78" t="s">
        <v>789</v>
      </c>
      <c r="KE13" s="78" t="s">
        <v>789</v>
      </c>
      <c r="KF13" s="78" t="s">
        <v>789</v>
      </c>
      <c r="KG13" s="78" t="s">
        <v>789</v>
      </c>
      <c r="KH13" s="78" t="s">
        <v>789</v>
      </c>
      <c r="KI13" s="78" t="s">
        <v>789</v>
      </c>
      <c r="KJ13" s="78" t="s">
        <v>789</v>
      </c>
      <c r="KK13" s="78" t="s">
        <v>789</v>
      </c>
      <c r="KL13" s="78" t="s">
        <v>789</v>
      </c>
      <c r="KM13" s="78" t="s">
        <v>789</v>
      </c>
      <c r="KN13" s="78" t="s">
        <v>789</v>
      </c>
      <c r="KO13" s="78" t="s">
        <v>789</v>
      </c>
      <c r="KP13" s="78" t="s">
        <v>789</v>
      </c>
      <c r="KQ13" s="78" t="s">
        <v>789</v>
      </c>
      <c r="KR13" s="78" t="s">
        <v>789</v>
      </c>
      <c r="KS13" s="78" t="s">
        <v>789</v>
      </c>
      <c r="KT13" s="78" t="s">
        <v>789</v>
      </c>
      <c r="KU13" s="78" t="s">
        <v>789</v>
      </c>
      <c r="KV13" s="78" t="s">
        <v>789</v>
      </c>
      <c r="KW13" s="78" t="s">
        <v>789</v>
      </c>
      <c r="KX13" s="78" t="s">
        <v>789</v>
      </c>
      <c r="KY13" s="78" t="s">
        <v>789</v>
      </c>
      <c r="KZ13" s="78" t="s">
        <v>789</v>
      </c>
      <c r="LA13" s="78" t="s">
        <v>789</v>
      </c>
      <c r="LB13" s="78" t="s">
        <v>789</v>
      </c>
      <c r="LC13" s="78" t="s">
        <v>789</v>
      </c>
      <c r="LD13" s="78" t="s">
        <v>789</v>
      </c>
      <c r="LE13" s="78" t="s">
        <v>789</v>
      </c>
      <c r="LF13" s="78" t="s">
        <v>789</v>
      </c>
      <c r="LG13" s="78" t="s">
        <v>789</v>
      </c>
      <c r="LH13" s="78" t="s">
        <v>789</v>
      </c>
      <c r="LI13" s="78" t="s">
        <v>789</v>
      </c>
      <c r="LJ13" s="78" t="s">
        <v>789</v>
      </c>
      <c r="LK13" s="78" t="s">
        <v>789</v>
      </c>
      <c r="LL13" s="78" t="s">
        <v>789</v>
      </c>
      <c r="LM13" s="78" t="s">
        <v>789</v>
      </c>
      <c r="LN13" s="78" t="s">
        <v>789</v>
      </c>
      <c r="LO13" s="78" t="s">
        <v>789</v>
      </c>
      <c r="LP13" s="78" t="s">
        <v>789</v>
      </c>
      <c r="LQ13" s="78" t="s">
        <v>789</v>
      </c>
      <c r="LR13" s="78" t="s">
        <v>789</v>
      </c>
      <c r="LS13" s="78" t="s">
        <v>789</v>
      </c>
      <c r="LT13" s="78" t="s">
        <v>789</v>
      </c>
      <c r="LU13" s="78" t="s">
        <v>789</v>
      </c>
      <c r="LV13" s="78" t="s">
        <v>789</v>
      </c>
      <c r="LW13" s="78" t="s">
        <v>789</v>
      </c>
      <c r="LX13" s="78" t="s">
        <v>789</v>
      </c>
      <c r="LY13" s="78" t="s">
        <v>789</v>
      </c>
      <c r="LZ13" s="78" t="s">
        <v>789</v>
      </c>
      <c r="MA13" s="78" t="s">
        <v>789</v>
      </c>
      <c r="MB13" s="78" t="s">
        <v>789</v>
      </c>
      <c r="MC13" s="78" t="s">
        <v>789</v>
      </c>
      <c r="MD13" s="78" t="s">
        <v>789</v>
      </c>
      <c r="ME13" s="78" t="s">
        <v>789</v>
      </c>
      <c r="MF13" s="78" t="s">
        <v>789</v>
      </c>
      <c r="MG13" s="78" t="s">
        <v>789</v>
      </c>
      <c r="MH13" s="78" t="s">
        <v>789</v>
      </c>
      <c r="MI13" s="78" t="s">
        <v>789</v>
      </c>
      <c r="MJ13" s="78" t="s">
        <v>789</v>
      </c>
      <c r="MK13" s="78" t="s">
        <v>789</v>
      </c>
      <c r="ML13" s="78" t="s">
        <v>789</v>
      </c>
      <c r="MM13" s="78" t="s">
        <v>789</v>
      </c>
      <c r="MN13" s="78" t="s">
        <v>789</v>
      </c>
      <c r="MO13" s="78" t="s">
        <v>789</v>
      </c>
      <c r="MP13" s="78" t="s">
        <v>789</v>
      </c>
      <c r="MQ13" s="78" t="s">
        <v>789</v>
      </c>
      <c r="MR13" s="78" t="s">
        <v>789</v>
      </c>
      <c r="MS13" s="78" t="s">
        <v>789</v>
      </c>
      <c r="MT13" s="78" t="s">
        <v>789</v>
      </c>
      <c r="MU13" s="78" t="s">
        <v>789</v>
      </c>
      <c r="MV13" s="78" t="s">
        <v>789</v>
      </c>
      <c r="MW13" s="78" t="s">
        <v>789</v>
      </c>
      <c r="MX13" s="78" t="s">
        <v>789</v>
      </c>
      <c r="MY13" s="78" t="s">
        <v>789</v>
      </c>
      <c r="MZ13" s="78" t="s">
        <v>789</v>
      </c>
      <c r="NA13" s="78" t="s">
        <v>789</v>
      </c>
      <c r="NB13" s="78" t="s">
        <v>789</v>
      </c>
      <c r="NC13" s="78" t="s">
        <v>789</v>
      </c>
      <c r="ND13" s="78" t="s">
        <v>789</v>
      </c>
      <c r="NE13" s="78" t="s">
        <v>789</v>
      </c>
      <c r="NF13" s="78" t="s">
        <v>789</v>
      </c>
      <c r="NG13" s="78" t="s">
        <v>789</v>
      </c>
      <c r="NH13" s="78" t="s">
        <v>789</v>
      </c>
      <c r="NI13" s="78" t="s">
        <v>789</v>
      </c>
      <c r="NJ13" s="78" t="s">
        <v>789</v>
      </c>
      <c r="NK13" s="78" t="s">
        <v>789</v>
      </c>
      <c r="NL13" s="78" t="s">
        <v>789</v>
      </c>
      <c r="NM13" s="78" t="s">
        <v>789</v>
      </c>
      <c r="NN13" s="78" t="s">
        <v>789</v>
      </c>
      <c r="NO13" s="78" t="s">
        <v>789</v>
      </c>
      <c r="NP13" s="78" t="s">
        <v>789</v>
      </c>
      <c r="NQ13" s="78" t="s">
        <v>789</v>
      </c>
      <c r="NR13" s="78" t="s">
        <v>789</v>
      </c>
      <c r="NS13" s="78" t="s">
        <v>789</v>
      </c>
      <c r="NT13" s="78" t="s">
        <v>789</v>
      </c>
      <c r="NU13" s="78" t="s">
        <v>789</v>
      </c>
      <c r="NV13" s="78" t="s">
        <v>789</v>
      </c>
      <c r="NW13" s="78" t="s">
        <v>789</v>
      </c>
      <c r="NX13" s="78" t="s">
        <v>789</v>
      </c>
      <c r="NY13" s="78" t="s">
        <v>789</v>
      </c>
      <c r="NZ13" s="78" t="s">
        <v>789</v>
      </c>
      <c r="OA13" s="78" t="s">
        <v>789</v>
      </c>
      <c r="OB13" s="78" t="s">
        <v>789</v>
      </c>
      <c r="OC13" s="78" t="s">
        <v>789</v>
      </c>
      <c r="OD13" s="78" t="s">
        <v>789</v>
      </c>
      <c r="OE13" s="78" t="s">
        <v>789</v>
      </c>
      <c r="OF13" s="78" t="s">
        <v>789</v>
      </c>
      <c r="OG13" s="78" t="s">
        <v>789</v>
      </c>
      <c r="OH13" s="78" t="s">
        <v>789</v>
      </c>
      <c r="OI13" s="78" t="s">
        <v>789</v>
      </c>
      <c r="OJ13" s="78" t="s">
        <v>789</v>
      </c>
      <c r="OK13" s="78" t="s">
        <v>789</v>
      </c>
      <c r="OL13" s="78" t="s">
        <v>789</v>
      </c>
      <c r="OM13" s="78" t="s">
        <v>789</v>
      </c>
      <c r="ON13" s="78" t="s">
        <v>789</v>
      </c>
      <c r="OO13" s="78" t="s">
        <v>789</v>
      </c>
      <c r="OP13" s="78" t="s">
        <v>789</v>
      </c>
      <c r="OQ13" s="78" t="s">
        <v>789</v>
      </c>
      <c r="OR13" s="78" t="s">
        <v>789</v>
      </c>
      <c r="OS13" s="78" t="s">
        <v>789</v>
      </c>
      <c r="OT13" s="78" t="s">
        <v>789</v>
      </c>
      <c r="OU13" s="78" t="s">
        <v>789</v>
      </c>
      <c r="OV13" s="78" t="s">
        <v>789</v>
      </c>
      <c r="OW13" s="78" t="s">
        <v>789</v>
      </c>
      <c r="OX13" s="78" t="s">
        <v>789</v>
      </c>
      <c r="OY13" s="78" t="s">
        <v>789</v>
      </c>
      <c r="OZ13" s="78" t="s">
        <v>789</v>
      </c>
      <c r="PA13" s="78" t="s">
        <v>789</v>
      </c>
      <c r="PB13" s="78" t="s">
        <v>789</v>
      </c>
      <c r="PC13" s="78" t="s">
        <v>789</v>
      </c>
      <c r="PD13" s="78" t="s">
        <v>789</v>
      </c>
      <c r="PE13" s="78" t="s">
        <v>789</v>
      </c>
      <c r="PF13" s="78" t="s">
        <v>789</v>
      </c>
      <c r="PG13" s="78" t="s">
        <v>789</v>
      </c>
      <c r="PH13" s="78" t="s">
        <v>789</v>
      </c>
      <c r="PI13" s="78" t="s">
        <v>789</v>
      </c>
      <c r="PJ13" s="78" t="s">
        <v>789</v>
      </c>
      <c r="PK13" s="78" t="s">
        <v>789</v>
      </c>
      <c r="PL13" s="78" t="s">
        <v>789</v>
      </c>
      <c r="PM13" s="78" t="s">
        <v>789</v>
      </c>
      <c r="PN13" s="78" t="s">
        <v>789</v>
      </c>
      <c r="PO13" s="78" t="s">
        <v>789</v>
      </c>
      <c r="PP13" s="78" t="s">
        <v>789</v>
      </c>
      <c r="PQ13" s="78" t="s">
        <v>789</v>
      </c>
      <c r="PR13" s="78" t="s">
        <v>789</v>
      </c>
      <c r="PS13" s="78" t="s">
        <v>789</v>
      </c>
      <c r="PT13" s="78" t="s">
        <v>789</v>
      </c>
      <c r="PU13" s="78" t="s">
        <v>789</v>
      </c>
      <c r="PV13" s="78" t="s">
        <v>789</v>
      </c>
      <c r="PW13" s="78" t="s">
        <v>789</v>
      </c>
      <c r="PX13" s="78" t="s">
        <v>789</v>
      </c>
      <c r="PY13" s="78" t="s">
        <v>789</v>
      </c>
      <c r="PZ13" s="78" t="s">
        <v>789</v>
      </c>
      <c r="QA13" s="78" t="s">
        <v>789</v>
      </c>
      <c r="QB13" s="78" t="s">
        <v>789</v>
      </c>
      <c r="QC13" s="78" t="s">
        <v>789</v>
      </c>
      <c r="QD13" s="78" t="s">
        <v>789</v>
      </c>
      <c r="QE13" s="78" t="s">
        <v>789</v>
      </c>
      <c r="QF13" s="78" t="s">
        <v>789</v>
      </c>
      <c r="QG13" s="78" t="s">
        <v>789</v>
      </c>
      <c r="QH13" s="78" t="s">
        <v>789</v>
      </c>
      <c r="QI13" s="78" t="s">
        <v>789</v>
      </c>
      <c r="QJ13" s="78" t="s">
        <v>789</v>
      </c>
      <c r="QK13" s="78" t="s">
        <v>789</v>
      </c>
      <c r="QL13" s="78" t="s">
        <v>789</v>
      </c>
      <c r="QM13" s="78" t="s">
        <v>789</v>
      </c>
      <c r="QN13" s="78" t="s">
        <v>789</v>
      </c>
      <c r="QO13" s="78" t="s">
        <v>789</v>
      </c>
      <c r="QP13" s="78" t="s">
        <v>789</v>
      </c>
      <c r="QQ13" s="78" t="s">
        <v>789</v>
      </c>
      <c r="QR13" s="78" t="s">
        <v>789</v>
      </c>
      <c r="QS13" s="78" t="s">
        <v>789</v>
      </c>
      <c r="QT13" s="78" t="s">
        <v>789</v>
      </c>
      <c r="QU13" s="78" t="s">
        <v>789</v>
      </c>
      <c r="QV13" s="78" t="s">
        <v>789</v>
      </c>
      <c r="QW13" s="78" t="s">
        <v>789</v>
      </c>
      <c r="QX13" s="78" t="s">
        <v>789</v>
      </c>
      <c r="QY13" s="78" t="s">
        <v>789</v>
      </c>
      <c r="QZ13" s="78" t="s">
        <v>789</v>
      </c>
      <c r="RA13" s="78" t="s">
        <v>789</v>
      </c>
      <c r="RB13" s="78" t="s">
        <v>789</v>
      </c>
      <c r="RC13" s="78" t="s">
        <v>789</v>
      </c>
      <c r="RD13" s="78" t="s">
        <v>789</v>
      </c>
      <c r="RE13" s="78" t="s">
        <v>789</v>
      </c>
      <c r="RF13" s="78" t="s">
        <v>789</v>
      </c>
      <c r="RG13" s="78" t="s">
        <v>789</v>
      </c>
      <c r="RH13" s="78" t="s">
        <v>789</v>
      </c>
      <c r="RI13" s="78" t="s">
        <v>789</v>
      </c>
      <c r="RJ13" s="78" t="s">
        <v>789</v>
      </c>
      <c r="RK13" s="78" t="s">
        <v>789</v>
      </c>
      <c r="RL13" s="78" t="s">
        <v>789</v>
      </c>
      <c r="RM13" s="78" t="s">
        <v>789</v>
      </c>
      <c r="RN13" s="78" t="s">
        <v>789</v>
      </c>
      <c r="RO13" s="78" t="s">
        <v>789</v>
      </c>
      <c r="RP13" s="78" t="s">
        <v>789</v>
      </c>
      <c r="RQ13" s="78" t="s">
        <v>789</v>
      </c>
      <c r="RR13" s="78" t="s">
        <v>789</v>
      </c>
      <c r="RS13" s="78" t="s">
        <v>789</v>
      </c>
      <c r="RT13" s="78" t="s">
        <v>789</v>
      </c>
      <c r="RU13" s="78" t="s">
        <v>789</v>
      </c>
      <c r="RV13" s="78" t="s">
        <v>789</v>
      </c>
      <c r="RW13" s="78" t="s">
        <v>789</v>
      </c>
      <c r="RX13" s="78" t="s">
        <v>789</v>
      </c>
      <c r="RY13" s="78" t="s">
        <v>789</v>
      </c>
      <c r="RZ13" s="78" t="s">
        <v>789</v>
      </c>
      <c r="SA13" s="78" t="s">
        <v>789</v>
      </c>
      <c r="SB13" s="78" t="s">
        <v>789</v>
      </c>
      <c r="SC13" s="78" t="s">
        <v>789</v>
      </c>
      <c r="SD13" s="78" t="s">
        <v>789</v>
      </c>
      <c r="SE13" s="78" t="s">
        <v>789</v>
      </c>
      <c r="SF13" s="78" t="s">
        <v>789</v>
      </c>
      <c r="SG13" s="78" t="s">
        <v>789</v>
      </c>
      <c r="SH13" s="78" t="s">
        <v>789</v>
      </c>
    </row>
    <row r="14" spans="1:503">
      <c r="A14" s="17" t="s">
        <v>2150</v>
      </c>
      <c r="B14" s="77">
        <v>6</v>
      </c>
      <c r="C14" s="77">
        <v>6</v>
      </c>
      <c r="D14" s="77">
        <v>1</v>
      </c>
      <c r="E14" s="77">
        <v>2009</v>
      </c>
      <c r="F14" s="77" t="s">
        <v>177</v>
      </c>
      <c r="G14" s="1017" t="s">
        <v>1611</v>
      </c>
      <c r="H14" s="77" t="s">
        <v>1612</v>
      </c>
      <c r="I14" s="1018"/>
      <c r="J14" s="80">
        <v>0</v>
      </c>
      <c r="K14" s="80">
        <v>0</v>
      </c>
      <c r="L14" s="80">
        <v>0</v>
      </c>
      <c r="M14" s="80">
        <v>0</v>
      </c>
      <c r="N14" s="80">
        <v>9.64</v>
      </c>
      <c r="O14" s="80">
        <v>0</v>
      </c>
      <c r="P14" s="80">
        <v>0</v>
      </c>
      <c r="Q14" s="80">
        <v>0</v>
      </c>
      <c r="R14" s="80">
        <v>654.67370000000005</v>
      </c>
      <c r="S14" s="80">
        <v>246.11</v>
      </c>
      <c r="T14" s="80">
        <v>119.79300000000001</v>
      </c>
      <c r="U14" s="80">
        <v>0</v>
      </c>
      <c r="V14" s="80">
        <v>0</v>
      </c>
      <c r="W14" s="80">
        <v>439.64299999999997</v>
      </c>
      <c r="X14" s="80">
        <v>81.801000000000002</v>
      </c>
      <c r="Y14" s="80">
        <v>2772.5659999999998</v>
      </c>
      <c r="Z14" s="80">
        <v>481.88900000000001</v>
      </c>
      <c r="AA14" s="80">
        <v>317.161</v>
      </c>
      <c r="AB14" s="80">
        <v>72.096999999999994</v>
      </c>
      <c r="AC14" s="80">
        <v>0</v>
      </c>
      <c r="AD14" s="80">
        <v>3147.0239999999999</v>
      </c>
      <c r="AE14" s="80">
        <v>19225.877</v>
      </c>
      <c r="AF14" s="80">
        <v>562.71799999999996</v>
      </c>
      <c r="AG14" s="80">
        <v>120.443</v>
      </c>
      <c r="AH14" s="80">
        <v>142.63200000000001</v>
      </c>
      <c r="AI14" s="80">
        <v>35.481999999999999</v>
      </c>
      <c r="AJ14" s="80">
        <v>9.9469999999999992</v>
      </c>
      <c r="AK14" s="80">
        <v>581.45799999999997</v>
      </c>
      <c r="AL14" s="80">
        <v>454.29700000000003</v>
      </c>
      <c r="AM14" s="80">
        <v>42.143000000000001</v>
      </c>
      <c r="AN14" s="80">
        <v>248.20699999999999</v>
      </c>
      <c r="AO14" s="80">
        <v>8.23</v>
      </c>
      <c r="AP14" s="80">
        <v>939.50599999999997</v>
      </c>
      <c r="AQ14" s="80">
        <v>7.202</v>
      </c>
      <c r="AR14" s="80">
        <v>17.411999999999999</v>
      </c>
      <c r="AS14" s="80">
        <v>311.803</v>
      </c>
      <c r="AT14" s="80">
        <v>24.1</v>
      </c>
      <c r="AU14" s="80">
        <v>0</v>
      </c>
      <c r="AV14" s="80">
        <v>29.8</v>
      </c>
      <c r="AW14" s="80">
        <v>0</v>
      </c>
      <c r="AX14" s="80">
        <v>7.9850000000000003</v>
      </c>
      <c r="AY14" s="80">
        <v>0</v>
      </c>
      <c r="AZ14" s="80">
        <v>0</v>
      </c>
      <c r="BA14" s="80">
        <v>2.48</v>
      </c>
      <c r="BB14" s="80">
        <v>0</v>
      </c>
      <c r="BC14" s="80">
        <v>0</v>
      </c>
      <c r="BD14" s="80">
        <v>3.19</v>
      </c>
      <c r="BE14" s="80">
        <v>13.090999999999999</v>
      </c>
      <c r="BF14" s="80">
        <v>4.01</v>
      </c>
      <c r="BG14" s="80">
        <v>0</v>
      </c>
      <c r="BH14" s="80">
        <v>0</v>
      </c>
      <c r="BI14" s="80">
        <v>3.45</v>
      </c>
      <c r="BJ14" s="80">
        <v>0</v>
      </c>
      <c r="BK14" s="80">
        <v>0</v>
      </c>
      <c r="BL14" s="80">
        <v>4.1440000000000001</v>
      </c>
      <c r="BM14" s="80">
        <v>188.10499999999999</v>
      </c>
      <c r="BN14" s="80">
        <v>0</v>
      </c>
      <c r="BO14" s="80">
        <v>0</v>
      </c>
      <c r="BP14" s="80">
        <v>0</v>
      </c>
      <c r="BQ14" s="80">
        <v>0</v>
      </c>
      <c r="BR14" s="80">
        <v>0</v>
      </c>
      <c r="BS14" s="80">
        <v>10.151999999999999</v>
      </c>
      <c r="BT14" s="80">
        <v>5.63</v>
      </c>
      <c r="BU14" s="80">
        <v>0</v>
      </c>
      <c r="BV14" s="80">
        <v>0</v>
      </c>
      <c r="BW14" s="80">
        <v>0</v>
      </c>
      <c r="BX14" s="80">
        <v>9.7569999999999997</v>
      </c>
      <c r="BY14" s="80">
        <v>3.56</v>
      </c>
      <c r="BZ14" s="80">
        <v>95.171999999999997</v>
      </c>
      <c r="CA14" s="80">
        <v>0</v>
      </c>
      <c r="CB14" s="80">
        <v>81.155000000000001</v>
      </c>
      <c r="CC14" s="80">
        <v>0</v>
      </c>
      <c r="CD14" s="80">
        <v>0</v>
      </c>
      <c r="CE14" s="80">
        <v>0</v>
      </c>
      <c r="CF14" s="80">
        <v>82.867999999999995</v>
      </c>
      <c r="CG14" s="80">
        <v>0</v>
      </c>
      <c r="CH14" s="80">
        <v>0</v>
      </c>
      <c r="CI14" s="80">
        <v>0</v>
      </c>
      <c r="CJ14" s="80">
        <v>0</v>
      </c>
      <c r="CK14" s="80">
        <v>15.321999999999999</v>
      </c>
      <c r="CL14" s="80">
        <v>38.896999999999998</v>
      </c>
      <c r="CM14" s="80">
        <v>8.4060000000000006</v>
      </c>
      <c r="CN14" s="80">
        <v>197.61600000000001</v>
      </c>
      <c r="CO14" s="80">
        <v>0</v>
      </c>
      <c r="CP14" s="80">
        <v>4.4580000000000002</v>
      </c>
      <c r="CQ14" s="80">
        <v>0</v>
      </c>
      <c r="CR14" s="80">
        <v>0</v>
      </c>
      <c r="CS14" s="80">
        <v>639.97699999999998</v>
      </c>
      <c r="CT14" s="80">
        <v>0</v>
      </c>
      <c r="CU14" s="80">
        <v>0</v>
      </c>
      <c r="CV14" s="80">
        <v>0</v>
      </c>
      <c r="CW14" s="80">
        <v>0</v>
      </c>
      <c r="CX14" s="80">
        <v>0</v>
      </c>
      <c r="CY14" s="80">
        <v>0</v>
      </c>
      <c r="CZ14" s="80">
        <v>0</v>
      </c>
      <c r="DA14" s="80">
        <v>0</v>
      </c>
      <c r="DB14" s="80">
        <v>5.23</v>
      </c>
      <c r="DC14" s="80">
        <v>31.312999999999999</v>
      </c>
      <c r="DD14" s="80">
        <v>0</v>
      </c>
      <c r="DE14" s="80">
        <v>0</v>
      </c>
      <c r="DF14" s="80">
        <v>469</v>
      </c>
      <c r="DG14" s="80">
        <v>939.50599999999997</v>
      </c>
      <c r="DH14" s="80">
        <v>0</v>
      </c>
      <c r="DI14" s="80">
        <v>7.202</v>
      </c>
      <c r="DJ14" s="80">
        <v>17.411999999999999</v>
      </c>
      <c r="DK14" s="80">
        <v>0</v>
      </c>
      <c r="DL14" s="80">
        <v>0</v>
      </c>
      <c r="DM14" s="80">
        <v>0</v>
      </c>
      <c r="DN14" s="80">
        <v>0</v>
      </c>
      <c r="DO14" s="80">
        <v>9.64</v>
      </c>
      <c r="DP14" s="80">
        <v>0</v>
      </c>
      <c r="DQ14" s="80">
        <v>0</v>
      </c>
      <c r="DR14" s="80">
        <v>0</v>
      </c>
      <c r="DS14" s="80">
        <v>654.67370000000005</v>
      </c>
      <c r="DT14" s="80">
        <v>246.11</v>
      </c>
      <c r="DU14" s="80">
        <v>119.79300000000001</v>
      </c>
      <c r="DV14" s="80">
        <v>0</v>
      </c>
      <c r="DW14" s="80">
        <v>0</v>
      </c>
      <c r="DX14" s="80">
        <v>439.64299999999997</v>
      </c>
      <c r="DY14" s="80">
        <v>81.801000000000002</v>
      </c>
      <c r="DZ14" s="80">
        <v>2772.5659999999998</v>
      </c>
      <c r="EA14" s="80">
        <v>12.888999999999999</v>
      </c>
      <c r="EB14" s="80">
        <v>317.161</v>
      </c>
      <c r="EC14" s="80">
        <v>72.096999999999994</v>
      </c>
      <c r="ED14" s="80">
        <v>0</v>
      </c>
      <c r="EE14" s="80">
        <v>3147.0239999999999</v>
      </c>
      <c r="EF14" s="80">
        <v>19225.877</v>
      </c>
      <c r="EG14" s="80">
        <v>562.71799999999996</v>
      </c>
      <c r="EH14" s="80">
        <v>120.443</v>
      </c>
      <c r="EI14" s="80">
        <v>142.63200000000001</v>
      </c>
      <c r="EJ14" s="80">
        <v>35.481999999999999</v>
      </c>
      <c r="EK14" s="80">
        <v>9.9469999999999992</v>
      </c>
      <c r="EL14" s="80">
        <v>581.45799999999997</v>
      </c>
      <c r="EM14" s="80">
        <v>454.29700000000003</v>
      </c>
      <c r="EN14" s="80">
        <v>42.143000000000001</v>
      </c>
      <c r="EO14" s="80">
        <v>248.20699999999999</v>
      </c>
      <c r="EP14" s="80">
        <v>8.23</v>
      </c>
      <c r="EQ14" s="80">
        <v>0</v>
      </c>
      <c r="ER14" s="80">
        <v>0</v>
      </c>
      <c r="ES14" s="80">
        <v>0</v>
      </c>
      <c r="ET14" s="80">
        <v>311.803</v>
      </c>
      <c r="EU14" s="80">
        <v>24.1</v>
      </c>
      <c r="EV14" s="80">
        <v>0</v>
      </c>
      <c r="EW14" s="80">
        <v>29.8</v>
      </c>
      <c r="EX14" s="80">
        <v>0</v>
      </c>
      <c r="EY14" s="80">
        <v>7.9850000000000003</v>
      </c>
      <c r="EZ14" s="80">
        <v>0</v>
      </c>
      <c r="FA14" s="80">
        <v>0</v>
      </c>
      <c r="FB14" s="80">
        <v>2.48</v>
      </c>
      <c r="FC14" s="80">
        <v>0</v>
      </c>
      <c r="FD14" s="80">
        <v>0</v>
      </c>
      <c r="FE14" s="80">
        <v>3.19</v>
      </c>
      <c r="FF14" s="80">
        <v>13.090999999999999</v>
      </c>
      <c r="FG14" s="80">
        <v>4.01</v>
      </c>
      <c r="FH14" s="80">
        <v>0</v>
      </c>
      <c r="FI14" s="80">
        <v>0</v>
      </c>
      <c r="FJ14" s="80">
        <v>3.45</v>
      </c>
      <c r="FK14" s="80">
        <v>0</v>
      </c>
      <c r="FL14" s="80">
        <v>0</v>
      </c>
      <c r="FM14" s="80">
        <v>4.1440000000000001</v>
      </c>
      <c r="FN14" s="80">
        <v>188.10499999999999</v>
      </c>
      <c r="FO14" s="80">
        <v>0</v>
      </c>
      <c r="FP14" s="80">
        <v>0</v>
      </c>
      <c r="FQ14" s="80">
        <v>0</v>
      </c>
      <c r="FR14" s="80">
        <v>0</v>
      </c>
      <c r="FS14" s="80">
        <v>0</v>
      </c>
      <c r="FT14" s="80">
        <v>10.151999999999999</v>
      </c>
      <c r="FU14" s="80">
        <v>5.63</v>
      </c>
      <c r="FV14" s="80">
        <v>0</v>
      </c>
      <c r="FW14" s="80">
        <v>0</v>
      </c>
      <c r="FX14" s="80">
        <v>0</v>
      </c>
      <c r="FY14" s="80">
        <v>9.7569999999999997</v>
      </c>
      <c r="FZ14" s="80">
        <v>3.56</v>
      </c>
      <c r="GA14" s="80">
        <v>95.171999999999997</v>
      </c>
      <c r="GB14" s="80">
        <v>0</v>
      </c>
      <c r="GC14" s="80">
        <v>81.155000000000001</v>
      </c>
      <c r="GD14" s="80">
        <v>0</v>
      </c>
      <c r="GE14" s="80">
        <v>0</v>
      </c>
      <c r="GF14" s="80">
        <v>0</v>
      </c>
      <c r="GG14" s="80">
        <v>82.867999999999995</v>
      </c>
      <c r="GH14" s="80">
        <v>0</v>
      </c>
      <c r="GI14" s="80">
        <v>0</v>
      </c>
      <c r="GJ14" s="80">
        <v>0</v>
      </c>
      <c r="GK14" s="80">
        <v>0</v>
      </c>
      <c r="GL14" s="80">
        <v>15.321999999999999</v>
      </c>
      <c r="GM14" s="80">
        <v>38.896999999999998</v>
      </c>
      <c r="GN14" s="80">
        <v>8.4060000000000006</v>
      </c>
      <c r="GO14" s="80">
        <v>197.61600000000001</v>
      </c>
      <c r="GP14" s="80">
        <v>0</v>
      </c>
      <c r="GQ14" s="80">
        <v>4.4580000000000002</v>
      </c>
      <c r="GR14" s="80">
        <v>0</v>
      </c>
      <c r="GS14" s="80">
        <v>0</v>
      </c>
      <c r="GT14" s="80">
        <v>639.97699999999998</v>
      </c>
      <c r="GU14" s="80">
        <v>0</v>
      </c>
      <c r="GV14" s="80">
        <v>0</v>
      </c>
      <c r="GW14" s="80">
        <v>0</v>
      </c>
      <c r="GX14" s="80">
        <v>0</v>
      </c>
      <c r="GY14" s="80">
        <v>0</v>
      </c>
      <c r="GZ14" s="80">
        <v>0</v>
      </c>
      <c r="HA14" s="80">
        <v>0</v>
      </c>
      <c r="HB14" s="80">
        <v>0</v>
      </c>
      <c r="HC14" s="80">
        <v>5.23</v>
      </c>
      <c r="HD14" s="80">
        <v>31.312999999999999</v>
      </c>
      <c r="HE14" s="80">
        <v>0</v>
      </c>
      <c r="HF14" s="80">
        <v>1433.12</v>
      </c>
      <c r="HG14" s="80">
        <v>0</v>
      </c>
      <c r="HH14" s="80">
        <v>0</v>
      </c>
      <c r="HI14" s="80">
        <v>9.64</v>
      </c>
      <c r="HJ14" s="80">
        <v>0</v>
      </c>
      <c r="HK14" s="80">
        <v>29295.191699999999</v>
      </c>
      <c r="HL14" s="80">
        <v>311.803</v>
      </c>
      <c r="HM14" s="80">
        <v>61.884999999999998</v>
      </c>
      <c r="HN14" s="80">
        <v>22.771000000000001</v>
      </c>
      <c r="HO14" s="80">
        <v>195.69900000000001</v>
      </c>
      <c r="HP14" s="80">
        <v>25.539000000000001</v>
      </c>
      <c r="HQ14" s="80">
        <v>98.731999999999999</v>
      </c>
      <c r="HR14" s="80">
        <v>81.155000000000001</v>
      </c>
      <c r="HS14" s="80">
        <v>82.867999999999995</v>
      </c>
      <c r="HT14" s="80">
        <v>15.321999999999999</v>
      </c>
      <c r="HU14" s="80">
        <v>47.302999999999997</v>
      </c>
      <c r="HV14" s="80">
        <v>202.07400000000001</v>
      </c>
      <c r="HW14" s="80">
        <v>0</v>
      </c>
      <c r="HX14" s="80">
        <v>639.97699999999998</v>
      </c>
      <c r="HY14" s="80">
        <v>36.542999999999999</v>
      </c>
      <c r="HZ14" s="80">
        <v>0</v>
      </c>
      <c r="IA14" s="80">
        <v>1433.12</v>
      </c>
      <c r="IB14" s="80">
        <v>0</v>
      </c>
      <c r="IC14" s="80">
        <v>0</v>
      </c>
      <c r="ID14" s="80">
        <v>9.64</v>
      </c>
      <c r="IE14" s="80">
        <v>0</v>
      </c>
      <c r="IF14" s="80">
        <v>29764.191699999999</v>
      </c>
      <c r="IG14" s="80">
        <v>1275.923</v>
      </c>
      <c r="IH14" s="80">
        <v>61.884999999999998</v>
      </c>
      <c r="II14" s="80">
        <v>22.771000000000001</v>
      </c>
      <c r="IJ14" s="80">
        <v>195.69900000000001</v>
      </c>
      <c r="IK14" s="80">
        <v>25.539000000000001</v>
      </c>
      <c r="IL14" s="80">
        <v>98.731999999999999</v>
      </c>
      <c r="IM14" s="80">
        <v>81.155000000000001</v>
      </c>
      <c r="IN14" s="80">
        <v>82.867999999999995</v>
      </c>
      <c r="IO14" s="80">
        <v>15.321999999999999</v>
      </c>
      <c r="IP14" s="80">
        <v>47.302999999999997</v>
      </c>
      <c r="IQ14" s="80">
        <v>202.07400000000001</v>
      </c>
      <c r="IR14" s="80">
        <v>0</v>
      </c>
      <c r="IS14" s="80">
        <v>639.97699999999998</v>
      </c>
      <c r="IT14" s="80">
        <v>36.542999999999999</v>
      </c>
      <c r="IU14" s="80">
        <v>0</v>
      </c>
      <c r="IV14" s="81">
        <v>0</v>
      </c>
      <c r="IW14" s="78">
        <v>0</v>
      </c>
      <c r="IX14" s="78">
        <v>0</v>
      </c>
      <c r="IY14" s="78">
        <v>0</v>
      </c>
      <c r="IZ14" s="78">
        <v>0</v>
      </c>
      <c r="JA14" s="78">
        <v>2</v>
      </c>
      <c r="JB14" s="78">
        <v>0</v>
      </c>
      <c r="JC14" s="78">
        <v>0</v>
      </c>
      <c r="JD14" s="78">
        <v>0</v>
      </c>
      <c r="JE14" s="78">
        <v>86</v>
      </c>
      <c r="JF14" s="78">
        <v>18</v>
      </c>
      <c r="JG14" s="78">
        <v>15</v>
      </c>
      <c r="JH14" s="78">
        <v>0</v>
      </c>
      <c r="JI14" s="78">
        <v>0</v>
      </c>
      <c r="JJ14" s="78">
        <v>16</v>
      </c>
      <c r="JK14" s="78">
        <v>7</v>
      </c>
      <c r="JL14" s="78">
        <v>59</v>
      </c>
      <c r="JM14" s="78">
        <v>4</v>
      </c>
      <c r="JN14" s="78">
        <v>34</v>
      </c>
      <c r="JO14" s="78">
        <v>8</v>
      </c>
      <c r="JP14" s="78">
        <v>0</v>
      </c>
      <c r="JQ14" s="78">
        <v>22</v>
      </c>
      <c r="JR14" s="78">
        <v>37</v>
      </c>
      <c r="JS14" s="78">
        <v>13</v>
      </c>
      <c r="JT14" s="78">
        <v>25</v>
      </c>
      <c r="JU14" s="78">
        <v>6</v>
      </c>
      <c r="JV14" s="78">
        <v>9</v>
      </c>
      <c r="JW14" s="78">
        <v>3</v>
      </c>
      <c r="JX14" s="78">
        <v>12</v>
      </c>
      <c r="JY14" s="78">
        <v>31</v>
      </c>
      <c r="JZ14" s="78">
        <v>7</v>
      </c>
      <c r="KA14" s="78">
        <v>23</v>
      </c>
      <c r="KB14" s="78">
        <v>1</v>
      </c>
      <c r="KC14" s="78">
        <v>8</v>
      </c>
      <c r="KD14" s="78">
        <v>1</v>
      </c>
      <c r="KE14" s="78">
        <v>6</v>
      </c>
      <c r="KF14" s="78">
        <v>35</v>
      </c>
      <c r="KG14" s="78">
        <v>6</v>
      </c>
      <c r="KH14" s="78">
        <v>0</v>
      </c>
      <c r="KI14" s="78">
        <v>2</v>
      </c>
      <c r="KJ14" s="78">
        <v>0</v>
      </c>
      <c r="KK14" s="78">
        <v>2</v>
      </c>
      <c r="KL14" s="78">
        <v>0</v>
      </c>
      <c r="KM14" s="78">
        <v>0</v>
      </c>
      <c r="KN14" s="78">
        <v>1</v>
      </c>
      <c r="KO14" s="78">
        <v>0</v>
      </c>
      <c r="KP14" s="78">
        <v>0</v>
      </c>
      <c r="KQ14" s="78">
        <v>1</v>
      </c>
      <c r="KR14" s="78">
        <v>4</v>
      </c>
      <c r="KS14" s="78">
        <v>1</v>
      </c>
      <c r="KT14" s="78">
        <v>0</v>
      </c>
      <c r="KU14" s="78">
        <v>0</v>
      </c>
      <c r="KV14" s="78">
        <v>1</v>
      </c>
      <c r="KW14" s="78">
        <v>0</v>
      </c>
      <c r="KX14" s="78">
        <v>0</v>
      </c>
      <c r="KY14" s="78">
        <v>1</v>
      </c>
      <c r="KZ14" s="78">
        <v>48</v>
      </c>
      <c r="LA14" s="78">
        <v>0</v>
      </c>
      <c r="LB14" s="78">
        <v>0</v>
      </c>
      <c r="LC14" s="78">
        <v>0</v>
      </c>
      <c r="LD14" s="78">
        <v>0</v>
      </c>
      <c r="LE14" s="78">
        <v>0</v>
      </c>
      <c r="LF14" s="78">
        <v>1</v>
      </c>
      <c r="LG14" s="78">
        <v>1</v>
      </c>
      <c r="LH14" s="78">
        <v>0</v>
      </c>
      <c r="LI14" s="78">
        <v>0</v>
      </c>
      <c r="LJ14" s="78">
        <v>0</v>
      </c>
      <c r="LK14" s="78">
        <v>3</v>
      </c>
      <c r="LL14" s="78">
        <v>1</v>
      </c>
      <c r="LM14" s="78">
        <v>18</v>
      </c>
      <c r="LN14" s="78">
        <v>0</v>
      </c>
      <c r="LO14" s="78">
        <v>4</v>
      </c>
      <c r="LP14" s="78">
        <v>0</v>
      </c>
      <c r="LQ14" s="78">
        <v>0</v>
      </c>
      <c r="LR14" s="78">
        <v>0</v>
      </c>
      <c r="LS14" s="78">
        <v>16</v>
      </c>
      <c r="LT14" s="78">
        <v>0</v>
      </c>
      <c r="LU14" s="78">
        <v>0</v>
      </c>
      <c r="LV14" s="78">
        <v>0</v>
      </c>
      <c r="LW14" s="78">
        <v>0</v>
      </c>
      <c r="LX14" s="78">
        <v>4</v>
      </c>
      <c r="LY14" s="78">
        <v>7</v>
      </c>
      <c r="LZ14" s="78">
        <v>3</v>
      </c>
      <c r="MA14" s="78">
        <v>39</v>
      </c>
      <c r="MB14" s="78">
        <v>0</v>
      </c>
      <c r="MC14" s="78">
        <v>1</v>
      </c>
      <c r="MD14" s="78">
        <v>0</v>
      </c>
      <c r="ME14" s="78">
        <v>0</v>
      </c>
      <c r="MF14" s="78">
        <v>20</v>
      </c>
      <c r="MG14" s="78">
        <v>0</v>
      </c>
      <c r="MH14" s="78">
        <v>0</v>
      </c>
      <c r="MI14" s="78">
        <v>0</v>
      </c>
      <c r="MJ14" s="78">
        <v>0</v>
      </c>
      <c r="MK14" s="78">
        <v>0</v>
      </c>
      <c r="ML14" s="78">
        <v>0</v>
      </c>
      <c r="MM14" s="78">
        <v>0</v>
      </c>
      <c r="MN14" s="78">
        <v>0</v>
      </c>
      <c r="MO14" s="78">
        <v>1</v>
      </c>
      <c r="MP14" s="78">
        <v>4</v>
      </c>
      <c r="MQ14" s="78">
        <v>0</v>
      </c>
      <c r="MR14" s="78">
        <v>0</v>
      </c>
      <c r="MS14" s="78">
        <v>1</v>
      </c>
      <c r="MT14" s="78">
        <v>8</v>
      </c>
      <c r="MU14" s="78">
        <v>0</v>
      </c>
      <c r="MV14" s="78">
        <v>1</v>
      </c>
      <c r="MW14" s="78">
        <v>6</v>
      </c>
      <c r="MX14" s="78">
        <v>0</v>
      </c>
      <c r="MY14" s="78">
        <v>0</v>
      </c>
      <c r="MZ14" s="78">
        <v>0</v>
      </c>
      <c r="NA14" s="78">
        <v>0</v>
      </c>
      <c r="NB14" s="78">
        <v>2</v>
      </c>
      <c r="NC14" s="78">
        <v>0</v>
      </c>
      <c r="ND14" s="78">
        <v>0</v>
      </c>
      <c r="NE14" s="78">
        <v>0</v>
      </c>
      <c r="NF14" s="78">
        <v>86</v>
      </c>
      <c r="NG14" s="78">
        <v>18</v>
      </c>
      <c r="NH14" s="78">
        <v>15</v>
      </c>
      <c r="NI14" s="78">
        <v>0</v>
      </c>
      <c r="NJ14" s="78">
        <v>0</v>
      </c>
      <c r="NK14" s="78">
        <v>16</v>
      </c>
      <c r="NL14" s="78">
        <v>7</v>
      </c>
      <c r="NM14" s="78">
        <v>59</v>
      </c>
      <c r="NN14" s="78">
        <v>3</v>
      </c>
      <c r="NO14" s="78">
        <v>34</v>
      </c>
      <c r="NP14" s="78">
        <v>8</v>
      </c>
      <c r="NQ14" s="78">
        <v>0</v>
      </c>
      <c r="NR14" s="78">
        <v>22</v>
      </c>
      <c r="NS14" s="78">
        <v>37</v>
      </c>
      <c r="NT14" s="78">
        <v>13</v>
      </c>
      <c r="NU14" s="78">
        <v>25</v>
      </c>
      <c r="NV14" s="78">
        <v>6</v>
      </c>
      <c r="NW14" s="78">
        <v>9</v>
      </c>
      <c r="NX14" s="78">
        <v>3</v>
      </c>
      <c r="NY14" s="78">
        <v>12</v>
      </c>
      <c r="NZ14" s="78">
        <v>31</v>
      </c>
      <c r="OA14" s="78">
        <v>7</v>
      </c>
      <c r="OB14" s="78">
        <v>23</v>
      </c>
      <c r="OC14" s="78">
        <v>1</v>
      </c>
      <c r="OD14" s="78">
        <v>0</v>
      </c>
      <c r="OE14" s="78">
        <v>0</v>
      </c>
      <c r="OF14" s="78">
        <v>0</v>
      </c>
      <c r="OG14" s="78">
        <v>35</v>
      </c>
      <c r="OH14" s="78">
        <v>6</v>
      </c>
      <c r="OI14" s="78">
        <v>0</v>
      </c>
      <c r="OJ14" s="78">
        <v>2</v>
      </c>
      <c r="OK14" s="78">
        <v>0</v>
      </c>
      <c r="OL14" s="78">
        <v>2</v>
      </c>
      <c r="OM14" s="78">
        <v>0</v>
      </c>
      <c r="ON14" s="78">
        <v>0</v>
      </c>
      <c r="OO14" s="78">
        <v>1</v>
      </c>
      <c r="OP14" s="78">
        <v>0</v>
      </c>
      <c r="OQ14" s="78">
        <v>0</v>
      </c>
      <c r="OR14" s="78">
        <v>1</v>
      </c>
      <c r="OS14" s="78">
        <v>4</v>
      </c>
      <c r="OT14" s="78">
        <v>1</v>
      </c>
      <c r="OU14" s="78">
        <v>0</v>
      </c>
      <c r="OV14" s="78">
        <v>0</v>
      </c>
      <c r="OW14" s="78">
        <v>1</v>
      </c>
      <c r="OX14" s="78">
        <v>0</v>
      </c>
      <c r="OY14" s="78">
        <v>0</v>
      </c>
      <c r="OZ14" s="78">
        <v>1</v>
      </c>
      <c r="PA14" s="78">
        <v>48</v>
      </c>
      <c r="PB14" s="78">
        <v>0</v>
      </c>
      <c r="PC14" s="78">
        <v>0</v>
      </c>
      <c r="PD14" s="78">
        <v>0</v>
      </c>
      <c r="PE14" s="78">
        <v>0</v>
      </c>
      <c r="PF14" s="78">
        <v>0</v>
      </c>
      <c r="PG14" s="78">
        <v>1</v>
      </c>
      <c r="PH14" s="78">
        <v>1</v>
      </c>
      <c r="PI14" s="78">
        <v>0</v>
      </c>
      <c r="PJ14" s="78">
        <v>0</v>
      </c>
      <c r="PK14" s="78">
        <v>0</v>
      </c>
      <c r="PL14" s="78">
        <v>3</v>
      </c>
      <c r="PM14" s="78">
        <v>1</v>
      </c>
      <c r="PN14" s="78">
        <v>18</v>
      </c>
      <c r="PO14" s="78">
        <v>0</v>
      </c>
      <c r="PP14" s="78">
        <v>4</v>
      </c>
      <c r="PQ14" s="78">
        <v>0</v>
      </c>
      <c r="PR14" s="78">
        <v>0</v>
      </c>
      <c r="PS14" s="78">
        <v>0</v>
      </c>
      <c r="PT14" s="78">
        <v>16</v>
      </c>
      <c r="PU14" s="78">
        <v>0</v>
      </c>
      <c r="PV14" s="78">
        <v>0</v>
      </c>
      <c r="PW14" s="78">
        <v>0</v>
      </c>
      <c r="PX14" s="78">
        <v>0</v>
      </c>
      <c r="PY14" s="78">
        <v>4</v>
      </c>
      <c r="PZ14" s="78">
        <v>7</v>
      </c>
      <c r="QA14" s="78">
        <v>3</v>
      </c>
      <c r="QB14" s="78">
        <v>39</v>
      </c>
      <c r="QC14" s="78">
        <v>0</v>
      </c>
      <c r="QD14" s="78">
        <v>1</v>
      </c>
      <c r="QE14" s="78">
        <v>0</v>
      </c>
      <c r="QF14" s="78">
        <v>0</v>
      </c>
      <c r="QG14" s="78">
        <v>20</v>
      </c>
      <c r="QH14" s="78">
        <v>0</v>
      </c>
      <c r="QI14" s="78">
        <v>0</v>
      </c>
      <c r="QJ14" s="78">
        <v>0</v>
      </c>
      <c r="QK14" s="78">
        <v>0</v>
      </c>
      <c r="QL14" s="78">
        <v>0</v>
      </c>
      <c r="QM14" s="78">
        <v>0</v>
      </c>
      <c r="QN14" s="78">
        <v>0</v>
      </c>
      <c r="QO14" s="78">
        <v>0</v>
      </c>
      <c r="QP14" s="78">
        <v>1</v>
      </c>
      <c r="QQ14" s="78">
        <v>4</v>
      </c>
      <c r="QR14" s="78">
        <v>0</v>
      </c>
      <c r="QS14" s="78">
        <v>16</v>
      </c>
      <c r="QT14" s="78">
        <v>0</v>
      </c>
      <c r="QU14" s="78">
        <v>0</v>
      </c>
      <c r="QV14" s="78">
        <v>2</v>
      </c>
      <c r="QW14" s="78">
        <v>0</v>
      </c>
      <c r="QX14" s="78">
        <v>435</v>
      </c>
      <c r="QY14" s="78">
        <v>35</v>
      </c>
      <c r="QZ14" s="78">
        <v>10</v>
      </c>
      <c r="RA14" s="78">
        <v>7</v>
      </c>
      <c r="RB14" s="78">
        <v>50</v>
      </c>
      <c r="RC14" s="78">
        <v>5</v>
      </c>
      <c r="RD14" s="78">
        <v>19</v>
      </c>
      <c r="RE14" s="78">
        <v>4</v>
      </c>
      <c r="RF14" s="78">
        <v>16</v>
      </c>
      <c r="RG14" s="78">
        <v>4</v>
      </c>
      <c r="RH14" s="78">
        <v>10</v>
      </c>
      <c r="RI14" s="78">
        <v>40</v>
      </c>
      <c r="RJ14" s="78">
        <v>0</v>
      </c>
      <c r="RK14" s="78">
        <v>20</v>
      </c>
      <c r="RL14" s="78">
        <v>5</v>
      </c>
      <c r="RM14" s="78">
        <v>0</v>
      </c>
      <c r="RN14" s="78">
        <v>16</v>
      </c>
      <c r="RO14" s="78">
        <v>0</v>
      </c>
      <c r="RP14" s="78">
        <v>0</v>
      </c>
      <c r="RQ14" s="78">
        <v>2</v>
      </c>
      <c r="RR14" s="78">
        <v>0</v>
      </c>
      <c r="RS14" s="78">
        <v>436</v>
      </c>
      <c r="RT14" s="78">
        <v>50</v>
      </c>
      <c r="RU14" s="78">
        <v>10</v>
      </c>
      <c r="RV14" s="78">
        <v>7</v>
      </c>
      <c r="RW14" s="78">
        <v>50</v>
      </c>
      <c r="RX14" s="78">
        <v>5</v>
      </c>
      <c r="RY14" s="78">
        <v>19</v>
      </c>
      <c r="RZ14" s="78">
        <v>4</v>
      </c>
      <c r="SA14" s="78">
        <v>16</v>
      </c>
      <c r="SB14" s="78">
        <v>4</v>
      </c>
      <c r="SC14" s="78">
        <v>10</v>
      </c>
      <c r="SD14" s="78">
        <v>40</v>
      </c>
      <c r="SE14" s="78">
        <v>0</v>
      </c>
      <c r="SF14" s="78">
        <v>20</v>
      </c>
      <c r="SG14" s="78">
        <v>5</v>
      </c>
      <c r="SH14" s="78">
        <v>0</v>
      </c>
    </row>
    <row r="15" spans="1:503">
      <c r="A15" s="17" t="s">
        <v>2151</v>
      </c>
      <c r="B15" s="77">
        <v>7</v>
      </c>
      <c r="C15" s="77">
        <v>7</v>
      </c>
      <c r="D15" s="77">
        <v>1</v>
      </c>
      <c r="E15" s="77">
        <v>2010</v>
      </c>
      <c r="F15" s="77" t="s">
        <v>178</v>
      </c>
      <c r="G15" s="1017" t="s">
        <v>1611</v>
      </c>
      <c r="H15" s="77" t="s">
        <v>1612</v>
      </c>
      <c r="I15" s="1018"/>
      <c r="J15" s="80">
        <v>0</v>
      </c>
      <c r="K15" s="80">
        <v>0</v>
      </c>
      <c r="L15" s="80">
        <v>0</v>
      </c>
      <c r="M15" s="80">
        <v>0</v>
      </c>
      <c r="N15" s="80">
        <v>5.4450000000000003</v>
      </c>
      <c r="O15" s="80">
        <v>0</v>
      </c>
      <c r="P15" s="80">
        <v>0</v>
      </c>
      <c r="Q15" s="80">
        <v>0</v>
      </c>
      <c r="R15" s="80">
        <v>609.62819999999999</v>
      </c>
      <c r="S15" s="80">
        <v>146.22300000000001</v>
      </c>
      <c r="T15" s="80">
        <v>176.624</v>
      </c>
      <c r="U15" s="80">
        <v>0</v>
      </c>
      <c r="V15" s="80">
        <v>0</v>
      </c>
      <c r="W15" s="80">
        <v>453.08300000000003</v>
      </c>
      <c r="X15" s="80">
        <v>63.780999999999999</v>
      </c>
      <c r="Y15" s="80">
        <v>2900.9650000000001</v>
      </c>
      <c r="Z15" s="80">
        <v>519.02200000000005</v>
      </c>
      <c r="AA15" s="80">
        <v>303.94</v>
      </c>
      <c r="AB15" s="80">
        <v>74.376000000000005</v>
      </c>
      <c r="AC15" s="80">
        <v>0</v>
      </c>
      <c r="AD15" s="80">
        <v>3358.86</v>
      </c>
      <c r="AE15" s="80">
        <v>21034.720000000001</v>
      </c>
      <c r="AF15" s="80">
        <v>533.06700000000001</v>
      </c>
      <c r="AG15" s="80">
        <v>129.173</v>
      </c>
      <c r="AH15" s="80">
        <v>128.96100000000001</v>
      </c>
      <c r="AI15" s="80">
        <v>43.234999999999999</v>
      </c>
      <c r="AJ15" s="80">
        <v>9.8290000000000006</v>
      </c>
      <c r="AK15" s="80">
        <v>606.4</v>
      </c>
      <c r="AL15" s="80">
        <v>313.70299999999997</v>
      </c>
      <c r="AM15" s="80">
        <v>40.520000000000003</v>
      </c>
      <c r="AN15" s="80">
        <v>259.28399999999999</v>
      </c>
      <c r="AO15" s="80">
        <v>7.45</v>
      </c>
      <c r="AP15" s="80">
        <v>892.41399999999999</v>
      </c>
      <c r="AQ15" s="80">
        <v>16.48</v>
      </c>
      <c r="AR15" s="80">
        <v>18.859000000000002</v>
      </c>
      <c r="AS15" s="80">
        <v>293.51900000000001</v>
      </c>
      <c r="AT15" s="80">
        <v>23.792999999999999</v>
      </c>
      <c r="AU15" s="80">
        <v>0</v>
      </c>
      <c r="AV15" s="80">
        <v>25.231999999999999</v>
      </c>
      <c r="AW15" s="80">
        <v>0</v>
      </c>
      <c r="AX15" s="80">
        <v>4.2649999999999997</v>
      </c>
      <c r="AY15" s="80">
        <v>0</v>
      </c>
      <c r="AZ15" s="80">
        <v>0</v>
      </c>
      <c r="BA15" s="80">
        <v>2.1509999999999998</v>
      </c>
      <c r="BB15" s="80">
        <v>0</v>
      </c>
      <c r="BC15" s="80">
        <v>0</v>
      </c>
      <c r="BD15" s="80">
        <v>4.6820000000000004</v>
      </c>
      <c r="BE15" s="80">
        <v>10.455</v>
      </c>
      <c r="BF15" s="80">
        <v>0</v>
      </c>
      <c r="BG15" s="80">
        <v>0</v>
      </c>
      <c r="BH15" s="80">
        <v>0</v>
      </c>
      <c r="BI15" s="80">
        <v>2.883</v>
      </c>
      <c r="BJ15" s="80">
        <v>0</v>
      </c>
      <c r="BK15" s="80">
        <v>0</v>
      </c>
      <c r="BL15" s="80">
        <v>3.4220000000000002</v>
      </c>
      <c r="BM15" s="80">
        <v>141.691</v>
      </c>
      <c r="BN15" s="80">
        <v>0</v>
      </c>
      <c r="BO15" s="80">
        <v>0</v>
      </c>
      <c r="BP15" s="80">
        <v>0</v>
      </c>
      <c r="BQ15" s="80">
        <v>1.82</v>
      </c>
      <c r="BR15" s="80">
        <v>0</v>
      </c>
      <c r="BS15" s="80">
        <v>8.8379999999999992</v>
      </c>
      <c r="BT15" s="80">
        <v>0</v>
      </c>
      <c r="BU15" s="80">
        <v>0</v>
      </c>
      <c r="BV15" s="80">
        <v>0</v>
      </c>
      <c r="BW15" s="80">
        <v>0</v>
      </c>
      <c r="BX15" s="80">
        <v>8.5419999999999998</v>
      </c>
      <c r="BY15" s="80">
        <v>3.2749999999999999</v>
      </c>
      <c r="BZ15" s="80">
        <v>79.064999999999998</v>
      </c>
      <c r="CA15" s="80">
        <v>0</v>
      </c>
      <c r="CB15" s="80">
        <v>73.177000000000007</v>
      </c>
      <c r="CC15" s="80">
        <v>0</v>
      </c>
      <c r="CD15" s="80">
        <v>0</v>
      </c>
      <c r="CE15" s="80">
        <v>0</v>
      </c>
      <c r="CF15" s="80">
        <v>73.361599999999996</v>
      </c>
      <c r="CG15" s="80">
        <v>2.52</v>
      </c>
      <c r="CH15" s="80">
        <v>0</v>
      </c>
      <c r="CI15" s="80">
        <v>2.98</v>
      </c>
      <c r="CJ15" s="80">
        <v>0</v>
      </c>
      <c r="CK15" s="80">
        <v>14.346</v>
      </c>
      <c r="CL15" s="80">
        <v>39.816000000000003</v>
      </c>
      <c r="CM15" s="80">
        <v>4.8940000000000001</v>
      </c>
      <c r="CN15" s="80">
        <v>188.79400000000001</v>
      </c>
      <c r="CO15" s="80">
        <v>0</v>
      </c>
      <c r="CP15" s="80">
        <v>4.3419999999999996</v>
      </c>
      <c r="CQ15" s="80">
        <v>0</v>
      </c>
      <c r="CR15" s="80">
        <v>0</v>
      </c>
      <c r="CS15" s="80">
        <v>694.548</v>
      </c>
      <c r="CT15" s="80">
        <v>0</v>
      </c>
      <c r="CU15" s="80">
        <v>0</v>
      </c>
      <c r="CV15" s="80">
        <v>0</v>
      </c>
      <c r="CW15" s="80">
        <v>0</v>
      </c>
      <c r="CX15" s="80">
        <v>0</v>
      </c>
      <c r="CY15" s="80">
        <v>0</v>
      </c>
      <c r="CZ15" s="80">
        <v>0</v>
      </c>
      <c r="DA15" s="80">
        <v>0</v>
      </c>
      <c r="DB15" s="80">
        <v>7.19</v>
      </c>
      <c r="DC15" s="80">
        <v>62.536999999999999</v>
      </c>
      <c r="DD15" s="80">
        <v>0</v>
      </c>
      <c r="DE15" s="80">
        <v>0</v>
      </c>
      <c r="DF15" s="80">
        <v>507.65</v>
      </c>
      <c r="DG15" s="80">
        <v>892.41399999999999</v>
      </c>
      <c r="DH15" s="80">
        <v>0</v>
      </c>
      <c r="DI15" s="80">
        <v>16.48</v>
      </c>
      <c r="DJ15" s="80">
        <v>18.859000000000002</v>
      </c>
      <c r="DK15" s="80">
        <v>0</v>
      </c>
      <c r="DL15" s="80">
        <v>0</v>
      </c>
      <c r="DM15" s="80">
        <v>0</v>
      </c>
      <c r="DN15" s="80">
        <v>0</v>
      </c>
      <c r="DO15" s="80">
        <v>5.4450000000000003</v>
      </c>
      <c r="DP15" s="80">
        <v>0</v>
      </c>
      <c r="DQ15" s="80">
        <v>0</v>
      </c>
      <c r="DR15" s="80">
        <v>0</v>
      </c>
      <c r="DS15" s="80">
        <v>609.62819999999999</v>
      </c>
      <c r="DT15" s="80">
        <v>146.22300000000001</v>
      </c>
      <c r="DU15" s="80">
        <v>176.624</v>
      </c>
      <c r="DV15" s="80">
        <v>0</v>
      </c>
      <c r="DW15" s="80">
        <v>0</v>
      </c>
      <c r="DX15" s="80">
        <v>453.08300000000003</v>
      </c>
      <c r="DY15" s="80">
        <v>63.780999999999999</v>
      </c>
      <c r="DZ15" s="80">
        <v>2900.9650000000001</v>
      </c>
      <c r="EA15" s="80">
        <v>11.372</v>
      </c>
      <c r="EB15" s="80">
        <v>303.94</v>
      </c>
      <c r="EC15" s="80">
        <v>74.376000000000005</v>
      </c>
      <c r="ED15" s="80">
        <v>0</v>
      </c>
      <c r="EE15" s="80">
        <v>3358.86</v>
      </c>
      <c r="EF15" s="80">
        <v>21034.720000000001</v>
      </c>
      <c r="EG15" s="80">
        <v>533.06700000000001</v>
      </c>
      <c r="EH15" s="80">
        <v>129.173</v>
      </c>
      <c r="EI15" s="80">
        <v>128.96100000000001</v>
      </c>
      <c r="EJ15" s="80">
        <v>43.234999999999999</v>
      </c>
      <c r="EK15" s="80">
        <v>9.8290000000000006</v>
      </c>
      <c r="EL15" s="80">
        <v>606.4</v>
      </c>
      <c r="EM15" s="80">
        <v>313.70299999999997</v>
      </c>
      <c r="EN15" s="80">
        <v>40.520000000000003</v>
      </c>
      <c r="EO15" s="80">
        <v>259.28399999999999</v>
      </c>
      <c r="EP15" s="80">
        <v>7.45</v>
      </c>
      <c r="EQ15" s="80">
        <v>0</v>
      </c>
      <c r="ER15" s="80">
        <v>0</v>
      </c>
      <c r="ES15" s="80">
        <v>0</v>
      </c>
      <c r="ET15" s="80">
        <v>293.51900000000001</v>
      </c>
      <c r="EU15" s="80">
        <v>23.792999999999999</v>
      </c>
      <c r="EV15" s="80">
        <v>0</v>
      </c>
      <c r="EW15" s="80">
        <v>25.231999999999999</v>
      </c>
      <c r="EX15" s="80">
        <v>0</v>
      </c>
      <c r="EY15" s="80">
        <v>4.2649999999999997</v>
      </c>
      <c r="EZ15" s="80">
        <v>0</v>
      </c>
      <c r="FA15" s="80">
        <v>0</v>
      </c>
      <c r="FB15" s="80">
        <v>2.1509999999999998</v>
      </c>
      <c r="FC15" s="80">
        <v>0</v>
      </c>
      <c r="FD15" s="80">
        <v>0</v>
      </c>
      <c r="FE15" s="80">
        <v>4.6820000000000004</v>
      </c>
      <c r="FF15" s="80">
        <v>10.455</v>
      </c>
      <c r="FG15" s="80">
        <v>0</v>
      </c>
      <c r="FH15" s="80">
        <v>0</v>
      </c>
      <c r="FI15" s="80">
        <v>0</v>
      </c>
      <c r="FJ15" s="80">
        <v>2.883</v>
      </c>
      <c r="FK15" s="80">
        <v>0</v>
      </c>
      <c r="FL15" s="80">
        <v>0</v>
      </c>
      <c r="FM15" s="80">
        <v>3.4220000000000002</v>
      </c>
      <c r="FN15" s="80">
        <v>141.691</v>
      </c>
      <c r="FO15" s="80">
        <v>0</v>
      </c>
      <c r="FP15" s="80">
        <v>0</v>
      </c>
      <c r="FQ15" s="80">
        <v>0</v>
      </c>
      <c r="FR15" s="80">
        <v>1.82</v>
      </c>
      <c r="FS15" s="80">
        <v>0</v>
      </c>
      <c r="FT15" s="80">
        <v>8.8379999999999992</v>
      </c>
      <c r="FU15" s="80">
        <v>0</v>
      </c>
      <c r="FV15" s="80">
        <v>0</v>
      </c>
      <c r="FW15" s="80">
        <v>0</v>
      </c>
      <c r="FX15" s="80">
        <v>0</v>
      </c>
      <c r="FY15" s="80">
        <v>8.5419999999999998</v>
      </c>
      <c r="FZ15" s="80">
        <v>3.2749999999999999</v>
      </c>
      <c r="GA15" s="80">
        <v>79.064999999999998</v>
      </c>
      <c r="GB15" s="80">
        <v>0</v>
      </c>
      <c r="GC15" s="80">
        <v>73.177000000000007</v>
      </c>
      <c r="GD15" s="80">
        <v>0</v>
      </c>
      <c r="GE15" s="80">
        <v>0</v>
      </c>
      <c r="GF15" s="80">
        <v>0</v>
      </c>
      <c r="GG15" s="80">
        <v>73.361599999999996</v>
      </c>
      <c r="GH15" s="80">
        <v>2.52</v>
      </c>
      <c r="GI15" s="80">
        <v>0</v>
      </c>
      <c r="GJ15" s="80">
        <v>2.98</v>
      </c>
      <c r="GK15" s="80">
        <v>0</v>
      </c>
      <c r="GL15" s="80">
        <v>14.346</v>
      </c>
      <c r="GM15" s="80">
        <v>39.816000000000003</v>
      </c>
      <c r="GN15" s="80">
        <v>4.8940000000000001</v>
      </c>
      <c r="GO15" s="80">
        <v>188.79400000000001</v>
      </c>
      <c r="GP15" s="80">
        <v>0</v>
      </c>
      <c r="GQ15" s="80">
        <v>4.3419999999999996</v>
      </c>
      <c r="GR15" s="80">
        <v>0</v>
      </c>
      <c r="GS15" s="80">
        <v>0</v>
      </c>
      <c r="GT15" s="80">
        <v>694.548</v>
      </c>
      <c r="GU15" s="80">
        <v>0</v>
      </c>
      <c r="GV15" s="80">
        <v>0</v>
      </c>
      <c r="GW15" s="80">
        <v>0</v>
      </c>
      <c r="GX15" s="80">
        <v>0</v>
      </c>
      <c r="GY15" s="80">
        <v>0</v>
      </c>
      <c r="GZ15" s="80">
        <v>0</v>
      </c>
      <c r="HA15" s="80">
        <v>0</v>
      </c>
      <c r="HB15" s="80">
        <v>0</v>
      </c>
      <c r="HC15" s="80">
        <v>7.19</v>
      </c>
      <c r="HD15" s="80">
        <v>62.536999999999999</v>
      </c>
      <c r="HE15" s="80">
        <v>0</v>
      </c>
      <c r="HF15" s="80">
        <v>1435.403</v>
      </c>
      <c r="HG15" s="80">
        <v>0</v>
      </c>
      <c r="HH15" s="80">
        <v>0</v>
      </c>
      <c r="HI15" s="80">
        <v>5.4450000000000003</v>
      </c>
      <c r="HJ15" s="80">
        <v>0</v>
      </c>
      <c r="HK15" s="80">
        <v>31205.194200000002</v>
      </c>
      <c r="HL15" s="80">
        <v>293.51900000000001</v>
      </c>
      <c r="HM15" s="80">
        <v>53.29</v>
      </c>
      <c r="HN15" s="80">
        <v>17.288</v>
      </c>
      <c r="HO15" s="80">
        <v>149.816</v>
      </c>
      <c r="HP15" s="80">
        <v>17.38</v>
      </c>
      <c r="HQ15" s="80">
        <v>82.34</v>
      </c>
      <c r="HR15" s="80">
        <v>73.177000000000007</v>
      </c>
      <c r="HS15" s="80">
        <v>75.881600000000006</v>
      </c>
      <c r="HT15" s="80">
        <v>17.326000000000001</v>
      </c>
      <c r="HU15" s="80">
        <v>44.71</v>
      </c>
      <c r="HV15" s="80">
        <v>193.136</v>
      </c>
      <c r="HW15" s="80">
        <v>0</v>
      </c>
      <c r="HX15" s="80">
        <v>694.548</v>
      </c>
      <c r="HY15" s="80">
        <v>69.727000000000004</v>
      </c>
      <c r="HZ15" s="80">
        <v>0</v>
      </c>
      <c r="IA15" s="80">
        <v>1435.403</v>
      </c>
      <c r="IB15" s="80">
        <v>0</v>
      </c>
      <c r="IC15" s="80">
        <v>0</v>
      </c>
      <c r="ID15" s="80">
        <v>5.4450000000000003</v>
      </c>
      <c r="IE15" s="80">
        <v>0</v>
      </c>
      <c r="IF15" s="80">
        <v>31712.8442</v>
      </c>
      <c r="IG15" s="80">
        <v>1221.2719999999999</v>
      </c>
      <c r="IH15" s="80">
        <v>53.29</v>
      </c>
      <c r="II15" s="80">
        <v>17.288</v>
      </c>
      <c r="IJ15" s="80">
        <v>149.816</v>
      </c>
      <c r="IK15" s="80">
        <v>17.38</v>
      </c>
      <c r="IL15" s="80">
        <v>82.34</v>
      </c>
      <c r="IM15" s="80">
        <v>73.177000000000007</v>
      </c>
      <c r="IN15" s="80">
        <v>75.881600000000006</v>
      </c>
      <c r="IO15" s="80">
        <v>17.326000000000001</v>
      </c>
      <c r="IP15" s="80">
        <v>44.71</v>
      </c>
      <c r="IQ15" s="80">
        <v>193.136</v>
      </c>
      <c r="IR15" s="80">
        <v>0</v>
      </c>
      <c r="IS15" s="80">
        <v>694.548</v>
      </c>
      <c r="IT15" s="80">
        <v>69.727000000000004</v>
      </c>
      <c r="IU15" s="80">
        <v>0</v>
      </c>
      <c r="IV15" s="81">
        <v>0</v>
      </c>
      <c r="IW15" s="78">
        <v>0</v>
      </c>
      <c r="IX15" s="78">
        <v>0</v>
      </c>
      <c r="IY15" s="78">
        <v>0</v>
      </c>
      <c r="IZ15" s="78">
        <v>0</v>
      </c>
      <c r="JA15" s="78">
        <v>1</v>
      </c>
      <c r="JB15" s="78">
        <v>0</v>
      </c>
      <c r="JC15" s="78">
        <v>0</v>
      </c>
      <c r="JD15" s="78">
        <v>0</v>
      </c>
      <c r="JE15" s="78">
        <v>85</v>
      </c>
      <c r="JF15" s="78">
        <v>17</v>
      </c>
      <c r="JG15" s="78">
        <v>16</v>
      </c>
      <c r="JH15" s="78">
        <v>0</v>
      </c>
      <c r="JI15" s="78">
        <v>0</v>
      </c>
      <c r="JJ15" s="78">
        <v>16</v>
      </c>
      <c r="JK15" s="78">
        <v>8</v>
      </c>
      <c r="JL15" s="78">
        <v>62</v>
      </c>
      <c r="JM15" s="78">
        <v>4</v>
      </c>
      <c r="JN15" s="78">
        <v>34</v>
      </c>
      <c r="JO15" s="78">
        <v>8</v>
      </c>
      <c r="JP15" s="78">
        <v>0</v>
      </c>
      <c r="JQ15" s="78">
        <v>23</v>
      </c>
      <c r="JR15" s="78">
        <v>38</v>
      </c>
      <c r="JS15" s="78">
        <v>14</v>
      </c>
      <c r="JT15" s="78">
        <v>26</v>
      </c>
      <c r="JU15" s="78">
        <v>5</v>
      </c>
      <c r="JV15" s="78">
        <v>9</v>
      </c>
      <c r="JW15" s="78">
        <v>3</v>
      </c>
      <c r="JX15" s="78">
        <v>17</v>
      </c>
      <c r="JY15" s="78">
        <v>28</v>
      </c>
      <c r="JZ15" s="78">
        <v>7</v>
      </c>
      <c r="KA15" s="78">
        <v>26</v>
      </c>
      <c r="KB15" s="78">
        <v>1</v>
      </c>
      <c r="KC15" s="78">
        <v>8</v>
      </c>
      <c r="KD15" s="78">
        <v>1</v>
      </c>
      <c r="KE15" s="78">
        <v>6</v>
      </c>
      <c r="KF15" s="78">
        <v>35</v>
      </c>
      <c r="KG15" s="78">
        <v>7</v>
      </c>
      <c r="KH15" s="78">
        <v>0</v>
      </c>
      <c r="KI15" s="78">
        <v>2</v>
      </c>
      <c r="KJ15" s="78">
        <v>0</v>
      </c>
      <c r="KK15" s="78">
        <v>1</v>
      </c>
      <c r="KL15" s="78">
        <v>0</v>
      </c>
      <c r="KM15" s="78">
        <v>0</v>
      </c>
      <c r="KN15" s="78">
        <v>1</v>
      </c>
      <c r="KO15" s="78">
        <v>0</v>
      </c>
      <c r="KP15" s="78">
        <v>0</v>
      </c>
      <c r="KQ15" s="78">
        <v>2</v>
      </c>
      <c r="KR15" s="78">
        <v>3</v>
      </c>
      <c r="KS15" s="78">
        <v>0</v>
      </c>
      <c r="KT15" s="78">
        <v>0</v>
      </c>
      <c r="KU15" s="78">
        <v>0</v>
      </c>
      <c r="KV15" s="78">
        <v>1</v>
      </c>
      <c r="KW15" s="78">
        <v>0</v>
      </c>
      <c r="KX15" s="78">
        <v>0</v>
      </c>
      <c r="KY15" s="78">
        <v>1</v>
      </c>
      <c r="KZ15" s="78">
        <v>40</v>
      </c>
      <c r="LA15" s="78">
        <v>0</v>
      </c>
      <c r="LB15" s="78">
        <v>0</v>
      </c>
      <c r="LC15" s="78">
        <v>0</v>
      </c>
      <c r="LD15" s="78">
        <v>1</v>
      </c>
      <c r="LE15" s="78">
        <v>0</v>
      </c>
      <c r="LF15" s="78">
        <v>1</v>
      </c>
      <c r="LG15" s="78">
        <v>0</v>
      </c>
      <c r="LH15" s="78">
        <v>0</v>
      </c>
      <c r="LI15" s="78">
        <v>0</v>
      </c>
      <c r="LJ15" s="78">
        <v>0</v>
      </c>
      <c r="LK15" s="78">
        <v>3</v>
      </c>
      <c r="LL15" s="78">
        <v>1</v>
      </c>
      <c r="LM15" s="78">
        <v>18</v>
      </c>
      <c r="LN15" s="78">
        <v>0</v>
      </c>
      <c r="LO15" s="78">
        <v>4</v>
      </c>
      <c r="LP15" s="78">
        <v>0</v>
      </c>
      <c r="LQ15" s="78">
        <v>0</v>
      </c>
      <c r="LR15" s="78">
        <v>0</v>
      </c>
      <c r="LS15" s="78">
        <v>14</v>
      </c>
      <c r="LT15" s="78">
        <v>1</v>
      </c>
      <c r="LU15" s="78">
        <v>0</v>
      </c>
      <c r="LV15" s="78">
        <v>1</v>
      </c>
      <c r="LW15" s="78">
        <v>0</v>
      </c>
      <c r="LX15" s="78">
        <v>4</v>
      </c>
      <c r="LY15" s="78">
        <v>8</v>
      </c>
      <c r="LZ15" s="78">
        <v>2</v>
      </c>
      <c r="MA15" s="78">
        <v>38</v>
      </c>
      <c r="MB15" s="78">
        <v>0</v>
      </c>
      <c r="MC15" s="78">
        <v>1</v>
      </c>
      <c r="MD15" s="78">
        <v>0</v>
      </c>
      <c r="ME15" s="78">
        <v>0</v>
      </c>
      <c r="MF15" s="78">
        <v>20</v>
      </c>
      <c r="MG15" s="78">
        <v>0</v>
      </c>
      <c r="MH15" s="78">
        <v>0</v>
      </c>
      <c r="MI15" s="78">
        <v>0</v>
      </c>
      <c r="MJ15" s="78">
        <v>0</v>
      </c>
      <c r="MK15" s="78">
        <v>0</v>
      </c>
      <c r="ML15" s="78">
        <v>0</v>
      </c>
      <c r="MM15" s="78">
        <v>0</v>
      </c>
      <c r="MN15" s="78">
        <v>0</v>
      </c>
      <c r="MO15" s="78">
        <v>1</v>
      </c>
      <c r="MP15" s="78">
        <v>5</v>
      </c>
      <c r="MQ15" s="78">
        <v>0</v>
      </c>
      <c r="MR15" s="78">
        <v>0</v>
      </c>
      <c r="MS15" s="78">
        <v>1</v>
      </c>
      <c r="MT15" s="78">
        <v>8</v>
      </c>
      <c r="MU15" s="78">
        <v>0</v>
      </c>
      <c r="MV15" s="78">
        <v>1</v>
      </c>
      <c r="MW15" s="78">
        <v>6</v>
      </c>
      <c r="MX15" s="78">
        <v>0</v>
      </c>
      <c r="MY15" s="78">
        <v>0</v>
      </c>
      <c r="MZ15" s="78">
        <v>0</v>
      </c>
      <c r="NA15" s="78">
        <v>0</v>
      </c>
      <c r="NB15" s="78">
        <v>1</v>
      </c>
      <c r="NC15" s="78">
        <v>0</v>
      </c>
      <c r="ND15" s="78">
        <v>0</v>
      </c>
      <c r="NE15" s="78">
        <v>0</v>
      </c>
      <c r="NF15" s="78">
        <v>85</v>
      </c>
      <c r="NG15" s="78">
        <v>17</v>
      </c>
      <c r="NH15" s="78">
        <v>16</v>
      </c>
      <c r="NI15" s="78">
        <v>0</v>
      </c>
      <c r="NJ15" s="78">
        <v>0</v>
      </c>
      <c r="NK15" s="78">
        <v>16</v>
      </c>
      <c r="NL15" s="78">
        <v>8</v>
      </c>
      <c r="NM15" s="78">
        <v>62</v>
      </c>
      <c r="NN15" s="78">
        <v>3</v>
      </c>
      <c r="NO15" s="78">
        <v>34</v>
      </c>
      <c r="NP15" s="78">
        <v>8</v>
      </c>
      <c r="NQ15" s="78">
        <v>0</v>
      </c>
      <c r="NR15" s="78">
        <v>23</v>
      </c>
      <c r="NS15" s="78">
        <v>38</v>
      </c>
      <c r="NT15" s="78">
        <v>14</v>
      </c>
      <c r="NU15" s="78">
        <v>26</v>
      </c>
      <c r="NV15" s="78">
        <v>5</v>
      </c>
      <c r="NW15" s="78">
        <v>9</v>
      </c>
      <c r="NX15" s="78">
        <v>3</v>
      </c>
      <c r="NY15" s="78">
        <v>17</v>
      </c>
      <c r="NZ15" s="78">
        <v>28</v>
      </c>
      <c r="OA15" s="78">
        <v>7</v>
      </c>
      <c r="OB15" s="78">
        <v>26</v>
      </c>
      <c r="OC15" s="78">
        <v>1</v>
      </c>
      <c r="OD15" s="78">
        <v>0</v>
      </c>
      <c r="OE15" s="78">
        <v>0</v>
      </c>
      <c r="OF15" s="78">
        <v>0</v>
      </c>
      <c r="OG15" s="78">
        <v>35</v>
      </c>
      <c r="OH15" s="78">
        <v>7</v>
      </c>
      <c r="OI15" s="78">
        <v>0</v>
      </c>
      <c r="OJ15" s="78">
        <v>2</v>
      </c>
      <c r="OK15" s="78">
        <v>0</v>
      </c>
      <c r="OL15" s="78">
        <v>1</v>
      </c>
      <c r="OM15" s="78">
        <v>0</v>
      </c>
      <c r="ON15" s="78">
        <v>0</v>
      </c>
      <c r="OO15" s="78">
        <v>1</v>
      </c>
      <c r="OP15" s="78">
        <v>0</v>
      </c>
      <c r="OQ15" s="78">
        <v>0</v>
      </c>
      <c r="OR15" s="78">
        <v>2</v>
      </c>
      <c r="OS15" s="78">
        <v>3</v>
      </c>
      <c r="OT15" s="78">
        <v>0</v>
      </c>
      <c r="OU15" s="78">
        <v>0</v>
      </c>
      <c r="OV15" s="78">
        <v>0</v>
      </c>
      <c r="OW15" s="78">
        <v>1</v>
      </c>
      <c r="OX15" s="78">
        <v>0</v>
      </c>
      <c r="OY15" s="78">
        <v>0</v>
      </c>
      <c r="OZ15" s="78">
        <v>1</v>
      </c>
      <c r="PA15" s="78">
        <v>40</v>
      </c>
      <c r="PB15" s="78">
        <v>0</v>
      </c>
      <c r="PC15" s="78">
        <v>0</v>
      </c>
      <c r="PD15" s="78">
        <v>0</v>
      </c>
      <c r="PE15" s="78">
        <v>1</v>
      </c>
      <c r="PF15" s="78">
        <v>0</v>
      </c>
      <c r="PG15" s="78">
        <v>1</v>
      </c>
      <c r="PH15" s="78">
        <v>0</v>
      </c>
      <c r="PI15" s="78">
        <v>0</v>
      </c>
      <c r="PJ15" s="78">
        <v>0</v>
      </c>
      <c r="PK15" s="78">
        <v>0</v>
      </c>
      <c r="PL15" s="78">
        <v>3</v>
      </c>
      <c r="PM15" s="78">
        <v>1</v>
      </c>
      <c r="PN15" s="78">
        <v>18</v>
      </c>
      <c r="PO15" s="78">
        <v>0</v>
      </c>
      <c r="PP15" s="78">
        <v>4</v>
      </c>
      <c r="PQ15" s="78">
        <v>0</v>
      </c>
      <c r="PR15" s="78">
        <v>0</v>
      </c>
      <c r="PS15" s="78">
        <v>0</v>
      </c>
      <c r="PT15" s="78">
        <v>14</v>
      </c>
      <c r="PU15" s="78">
        <v>1</v>
      </c>
      <c r="PV15" s="78">
        <v>0</v>
      </c>
      <c r="PW15" s="78">
        <v>1</v>
      </c>
      <c r="PX15" s="78">
        <v>0</v>
      </c>
      <c r="PY15" s="78">
        <v>4</v>
      </c>
      <c r="PZ15" s="78">
        <v>8</v>
      </c>
      <c r="QA15" s="78">
        <v>2</v>
      </c>
      <c r="QB15" s="78">
        <v>38</v>
      </c>
      <c r="QC15" s="78">
        <v>0</v>
      </c>
      <c r="QD15" s="78">
        <v>1</v>
      </c>
      <c r="QE15" s="78">
        <v>0</v>
      </c>
      <c r="QF15" s="78">
        <v>0</v>
      </c>
      <c r="QG15" s="78">
        <v>20</v>
      </c>
      <c r="QH15" s="78">
        <v>0</v>
      </c>
      <c r="QI15" s="78">
        <v>0</v>
      </c>
      <c r="QJ15" s="78">
        <v>0</v>
      </c>
      <c r="QK15" s="78">
        <v>0</v>
      </c>
      <c r="QL15" s="78">
        <v>0</v>
      </c>
      <c r="QM15" s="78">
        <v>0</v>
      </c>
      <c r="QN15" s="78">
        <v>0</v>
      </c>
      <c r="QO15" s="78">
        <v>0</v>
      </c>
      <c r="QP15" s="78">
        <v>1</v>
      </c>
      <c r="QQ15" s="78">
        <v>5</v>
      </c>
      <c r="QR15" s="78">
        <v>0</v>
      </c>
      <c r="QS15" s="78">
        <v>16</v>
      </c>
      <c r="QT15" s="78">
        <v>0</v>
      </c>
      <c r="QU15" s="78">
        <v>0</v>
      </c>
      <c r="QV15" s="78">
        <v>1</v>
      </c>
      <c r="QW15" s="78">
        <v>0</v>
      </c>
      <c r="QX15" s="78">
        <v>446</v>
      </c>
      <c r="QY15" s="78">
        <v>35</v>
      </c>
      <c r="QZ15" s="78">
        <v>10</v>
      </c>
      <c r="RA15" s="78">
        <v>6</v>
      </c>
      <c r="RB15" s="78">
        <v>43</v>
      </c>
      <c r="RC15" s="78">
        <v>4</v>
      </c>
      <c r="RD15" s="78">
        <v>19</v>
      </c>
      <c r="RE15" s="78">
        <v>4</v>
      </c>
      <c r="RF15" s="78">
        <v>15</v>
      </c>
      <c r="RG15" s="78">
        <v>5</v>
      </c>
      <c r="RH15" s="78">
        <v>10</v>
      </c>
      <c r="RI15" s="78">
        <v>39</v>
      </c>
      <c r="RJ15" s="78">
        <v>0</v>
      </c>
      <c r="RK15" s="78">
        <v>20</v>
      </c>
      <c r="RL15" s="78">
        <v>6</v>
      </c>
      <c r="RM15" s="78">
        <v>0</v>
      </c>
      <c r="RN15" s="78">
        <v>16</v>
      </c>
      <c r="RO15" s="78">
        <v>0</v>
      </c>
      <c r="RP15" s="78">
        <v>0</v>
      </c>
      <c r="RQ15" s="78">
        <v>1</v>
      </c>
      <c r="RR15" s="78">
        <v>0</v>
      </c>
      <c r="RS15" s="78">
        <v>447</v>
      </c>
      <c r="RT15" s="78">
        <v>50</v>
      </c>
      <c r="RU15" s="78">
        <v>10</v>
      </c>
      <c r="RV15" s="78">
        <v>6</v>
      </c>
      <c r="RW15" s="78">
        <v>43</v>
      </c>
      <c r="RX15" s="78">
        <v>4</v>
      </c>
      <c r="RY15" s="78">
        <v>19</v>
      </c>
      <c r="RZ15" s="78">
        <v>4</v>
      </c>
      <c r="SA15" s="78">
        <v>15</v>
      </c>
      <c r="SB15" s="78">
        <v>5</v>
      </c>
      <c r="SC15" s="78">
        <v>10</v>
      </c>
      <c r="SD15" s="78">
        <v>39</v>
      </c>
      <c r="SE15" s="78">
        <v>0</v>
      </c>
      <c r="SF15" s="78">
        <v>20</v>
      </c>
      <c r="SG15" s="78">
        <v>6</v>
      </c>
      <c r="SH15" s="78">
        <v>0</v>
      </c>
    </row>
    <row r="16" spans="1:503">
      <c r="A16" s="17" t="s">
        <v>2152</v>
      </c>
      <c r="B16" s="77">
        <v>8</v>
      </c>
      <c r="C16" s="77">
        <v>8</v>
      </c>
      <c r="D16" s="77">
        <v>1</v>
      </c>
      <c r="E16" s="77">
        <v>2011</v>
      </c>
      <c r="F16" s="77" t="s">
        <v>179</v>
      </c>
      <c r="G16" s="1017" t="s">
        <v>1611</v>
      </c>
      <c r="H16" s="77" t="s">
        <v>1612</v>
      </c>
      <c r="I16" s="1018"/>
      <c r="J16" s="80">
        <v>0</v>
      </c>
      <c r="K16" s="80">
        <v>0</v>
      </c>
      <c r="L16" s="80">
        <v>0</v>
      </c>
      <c r="M16" s="80">
        <v>0</v>
      </c>
      <c r="N16" s="80">
        <v>5.4829999999999997</v>
      </c>
      <c r="O16" s="80">
        <v>0</v>
      </c>
      <c r="P16" s="80">
        <v>0</v>
      </c>
      <c r="Q16" s="80">
        <v>0</v>
      </c>
      <c r="R16" s="80">
        <v>664.99099999999999</v>
      </c>
      <c r="S16" s="80">
        <v>212.30699999999999</v>
      </c>
      <c r="T16" s="80">
        <v>158.11699999999999</v>
      </c>
      <c r="U16" s="80">
        <v>0</v>
      </c>
      <c r="V16" s="80">
        <v>0</v>
      </c>
      <c r="W16" s="80">
        <v>469.04500000000002</v>
      </c>
      <c r="X16" s="80">
        <v>27.532</v>
      </c>
      <c r="Y16" s="80">
        <v>3174.51</v>
      </c>
      <c r="Z16" s="80">
        <v>531.79</v>
      </c>
      <c r="AA16" s="80">
        <v>338.71899999999999</v>
      </c>
      <c r="AB16" s="80">
        <v>67.668000000000006</v>
      </c>
      <c r="AC16" s="80">
        <v>0</v>
      </c>
      <c r="AD16" s="80">
        <v>3442.335</v>
      </c>
      <c r="AE16" s="80">
        <v>20590.075000000001</v>
      </c>
      <c r="AF16" s="80">
        <v>643.53899999999999</v>
      </c>
      <c r="AG16" s="80">
        <v>137.59399999999999</v>
      </c>
      <c r="AH16" s="80">
        <v>159.73099999999999</v>
      </c>
      <c r="AI16" s="80">
        <v>47.012999999999998</v>
      </c>
      <c r="AJ16" s="80">
        <v>7.923</v>
      </c>
      <c r="AK16" s="80">
        <v>612.86099999999999</v>
      </c>
      <c r="AL16" s="80">
        <v>321.822</v>
      </c>
      <c r="AM16" s="80">
        <v>39.034999999999997</v>
      </c>
      <c r="AN16" s="80">
        <v>276.44299999999998</v>
      </c>
      <c r="AO16" s="80">
        <v>7.5730000000000004</v>
      </c>
      <c r="AP16" s="80">
        <v>1072.519</v>
      </c>
      <c r="AQ16" s="80">
        <v>18.931000000000001</v>
      </c>
      <c r="AR16" s="80">
        <v>18.073</v>
      </c>
      <c r="AS16" s="80">
        <v>286.834</v>
      </c>
      <c r="AT16" s="80">
        <v>39.631</v>
      </c>
      <c r="AU16" s="80">
        <v>0</v>
      </c>
      <c r="AV16" s="80">
        <v>30.684999999999999</v>
      </c>
      <c r="AW16" s="80">
        <v>0</v>
      </c>
      <c r="AX16" s="80">
        <v>5.5620000000000003</v>
      </c>
      <c r="AY16" s="80">
        <v>0</v>
      </c>
      <c r="AZ16" s="80">
        <v>0</v>
      </c>
      <c r="BA16" s="80">
        <v>0</v>
      </c>
      <c r="BB16" s="80">
        <v>0</v>
      </c>
      <c r="BC16" s="80">
        <v>0</v>
      </c>
      <c r="BD16" s="80">
        <v>5.0199999999999996</v>
      </c>
      <c r="BE16" s="80">
        <v>13.929</v>
      </c>
      <c r="BF16" s="80">
        <v>2.173</v>
      </c>
      <c r="BG16" s="80">
        <v>0</v>
      </c>
      <c r="BH16" s="80">
        <v>0</v>
      </c>
      <c r="BI16" s="80">
        <v>3.15</v>
      </c>
      <c r="BJ16" s="80">
        <v>0</v>
      </c>
      <c r="BK16" s="80">
        <v>0</v>
      </c>
      <c r="BL16" s="80">
        <v>2.8260000000000001</v>
      </c>
      <c r="BM16" s="80">
        <v>115.801</v>
      </c>
      <c r="BN16" s="80">
        <v>0</v>
      </c>
      <c r="BO16" s="80">
        <v>0</v>
      </c>
      <c r="BP16" s="80">
        <v>0</v>
      </c>
      <c r="BQ16" s="80">
        <v>0</v>
      </c>
      <c r="BR16" s="80">
        <v>0</v>
      </c>
      <c r="BS16" s="80">
        <v>10.141999999999999</v>
      </c>
      <c r="BT16" s="80">
        <v>4.5810000000000004</v>
      </c>
      <c r="BU16" s="80">
        <v>0</v>
      </c>
      <c r="BV16" s="80">
        <v>0</v>
      </c>
      <c r="BW16" s="80">
        <v>0</v>
      </c>
      <c r="BX16" s="80">
        <v>8.69</v>
      </c>
      <c r="BY16" s="80">
        <v>3.2839999999999998</v>
      </c>
      <c r="BZ16" s="80">
        <v>80.471000000000004</v>
      </c>
      <c r="CA16" s="80">
        <v>0</v>
      </c>
      <c r="CB16" s="80">
        <v>127.449</v>
      </c>
      <c r="CC16" s="80">
        <v>0</v>
      </c>
      <c r="CD16" s="80">
        <v>0</v>
      </c>
      <c r="CE16" s="80">
        <v>0</v>
      </c>
      <c r="CF16" s="80">
        <v>80.128</v>
      </c>
      <c r="CG16" s="80">
        <v>2.714</v>
      </c>
      <c r="CH16" s="80">
        <v>0</v>
      </c>
      <c r="CI16" s="80">
        <v>3.0569999999999999</v>
      </c>
      <c r="CJ16" s="80">
        <v>0</v>
      </c>
      <c r="CK16" s="80">
        <v>13.791</v>
      </c>
      <c r="CL16" s="80">
        <v>39.637</v>
      </c>
      <c r="CM16" s="80">
        <v>4.6539999999999999</v>
      </c>
      <c r="CN16" s="80">
        <v>180.77</v>
      </c>
      <c r="CO16" s="80">
        <v>0</v>
      </c>
      <c r="CP16" s="80">
        <v>4.181</v>
      </c>
      <c r="CQ16" s="80">
        <v>0</v>
      </c>
      <c r="CR16" s="80">
        <v>0</v>
      </c>
      <c r="CS16" s="80">
        <v>726.41399999999999</v>
      </c>
      <c r="CT16" s="80">
        <v>0</v>
      </c>
      <c r="CU16" s="80">
        <v>0</v>
      </c>
      <c r="CV16" s="80">
        <v>0</v>
      </c>
      <c r="CW16" s="80">
        <v>0</v>
      </c>
      <c r="CX16" s="80">
        <v>0</v>
      </c>
      <c r="CY16" s="80">
        <v>0</v>
      </c>
      <c r="CZ16" s="80">
        <v>0</v>
      </c>
      <c r="DA16" s="80">
        <v>0</v>
      </c>
      <c r="DB16" s="80">
        <v>4.8250000000000002</v>
      </c>
      <c r="DC16" s="80">
        <v>15.635</v>
      </c>
      <c r="DD16" s="80">
        <v>0</v>
      </c>
      <c r="DE16" s="80">
        <v>0</v>
      </c>
      <c r="DF16" s="80">
        <v>522.31100000000004</v>
      </c>
      <c r="DG16" s="80">
        <v>1072.519</v>
      </c>
      <c r="DH16" s="80">
        <v>0</v>
      </c>
      <c r="DI16" s="80">
        <v>18.931000000000001</v>
      </c>
      <c r="DJ16" s="80">
        <v>18.073</v>
      </c>
      <c r="DK16" s="80">
        <v>0</v>
      </c>
      <c r="DL16" s="80">
        <v>0</v>
      </c>
      <c r="DM16" s="80">
        <v>0</v>
      </c>
      <c r="DN16" s="80">
        <v>0</v>
      </c>
      <c r="DO16" s="80">
        <v>5.4829999999999997</v>
      </c>
      <c r="DP16" s="80">
        <v>0</v>
      </c>
      <c r="DQ16" s="80">
        <v>0</v>
      </c>
      <c r="DR16" s="80">
        <v>0</v>
      </c>
      <c r="DS16" s="80">
        <v>664.99099999999999</v>
      </c>
      <c r="DT16" s="80">
        <v>212.30699999999999</v>
      </c>
      <c r="DU16" s="80">
        <v>158.11699999999999</v>
      </c>
      <c r="DV16" s="80">
        <v>0</v>
      </c>
      <c r="DW16" s="80">
        <v>0</v>
      </c>
      <c r="DX16" s="80">
        <v>469.04500000000002</v>
      </c>
      <c r="DY16" s="80">
        <v>27.532</v>
      </c>
      <c r="DZ16" s="80">
        <v>3174.51</v>
      </c>
      <c r="EA16" s="80">
        <v>9.4789999999999992</v>
      </c>
      <c r="EB16" s="80">
        <v>338.71899999999999</v>
      </c>
      <c r="EC16" s="80">
        <v>67.668000000000006</v>
      </c>
      <c r="ED16" s="80">
        <v>0</v>
      </c>
      <c r="EE16" s="80">
        <v>3442.335</v>
      </c>
      <c r="EF16" s="80">
        <v>20590.075000000001</v>
      </c>
      <c r="EG16" s="80">
        <v>643.53899999999999</v>
      </c>
      <c r="EH16" s="80">
        <v>137.59399999999999</v>
      </c>
      <c r="EI16" s="80">
        <v>159.73099999999999</v>
      </c>
      <c r="EJ16" s="80">
        <v>47.012999999999998</v>
      </c>
      <c r="EK16" s="80">
        <v>7.923</v>
      </c>
      <c r="EL16" s="80">
        <v>612.86099999999999</v>
      </c>
      <c r="EM16" s="80">
        <v>321.822</v>
      </c>
      <c r="EN16" s="80">
        <v>39.034999999999997</v>
      </c>
      <c r="EO16" s="80">
        <v>276.44299999999998</v>
      </c>
      <c r="EP16" s="80">
        <v>7.5730000000000004</v>
      </c>
      <c r="EQ16" s="80">
        <v>0</v>
      </c>
      <c r="ER16" s="80">
        <v>0</v>
      </c>
      <c r="ES16" s="80">
        <v>0</v>
      </c>
      <c r="ET16" s="80">
        <v>286.834</v>
      </c>
      <c r="EU16" s="80">
        <v>39.631</v>
      </c>
      <c r="EV16" s="80">
        <v>0</v>
      </c>
      <c r="EW16" s="80">
        <v>30.684999999999999</v>
      </c>
      <c r="EX16" s="80">
        <v>0</v>
      </c>
      <c r="EY16" s="80">
        <v>5.5620000000000003</v>
      </c>
      <c r="EZ16" s="80">
        <v>0</v>
      </c>
      <c r="FA16" s="80">
        <v>0</v>
      </c>
      <c r="FB16" s="80">
        <v>0</v>
      </c>
      <c r="FC16" s="80">
        <v>0</v>
      </c>
      <c r="FD16" s="80">
        <v>0</v>
      </c>
      <c r="FE16" s="80">
        <v>5.0199999999999996</v>
      </c>
      <c r="FF16" s="80">
        <v>13.929</v>
      </c>
      <c r="FG16" s="80">
        <v>2.173</v>
      </c>
      <c r="FH16" s="80">
        <v>0</v>
      </c>
      <c r="FI16" s="80">
        <v>0</v>
      </c>
      <c r="FJ16" s="80">
        <v>3.15</v>
      </c>
      <c r="FK16" s="80">
        <v>0</v>
      </c>
      <c r="FL16" s="80">
        <v>0</v>
      </c>
      <c r="FM16" s="80">
        <v>2.8260000000000001</v>
      </c>
      <c r="FN16" s="80">
        <v>115.801</v>
      </c>
      <c r="FO16" s="80">
        <v>0</v>
      </c>
      <c r="FP16" s="80">
        <v>0</v>
      </c>
      <c r="FQ16" s="80">
        <v>0</v>
      </c>
      <c r="FR16" s="80">
        <v>0</v>
      </c>
      <c r="FS16" s="80">
        <v>0</v>
      </c>
      <c r="FT16" s="80">
        <v>10.141999999999999</v>
      </c>
      <c r="FU16" s="80">
        <v>4.5810000000000004</v>
      </c>
      <c r="FV16" s="80">
        <v>0</v>
      </c>
      <c r="FW16" s="80">
        <v>0</v>
      </c>
      <c r="FX16" s="80">
        <v>0</v>
      </c>
      <c r="FY16" s="80">
        <v>8.69</v>
      </c>
      <c r="FZ16" s="80">
        <v>3.2839999999999998</v>
      </c>
      <c r="GA16" s="80">
        <v>80.471000000000004</v>
      </c>
      <c r="GB16" s="80">
        <v>0</v>
      </c>
      <c r="GC16" s="80">
        <v>127.449</v>
      </c>
      <c r="GD16" s="80">
        <v>0</v>
      </c>
      <c r="GE16" s="80">
        <v>0</v>
      </c>
      <c r="GF16" s="80">
        <v>0</v>
      </c>
      <c r="GG16" s="80">
        <v>80.128</v>
      </c>
      <c r="GH16" s="80">
        <v>2.714</v>
      </c>
      <c r="GI16" s="80">
        <v>0</v>
      </c>
      <c r="GJ16" s="80">
        <v>3.0569999999999999</v>
      </c>
      <c r="GK16" s="80">
        <v>0</v>
      </c>
      <c r="GL16" s="80">
        <v>13.791</v>
      </c>
      <c r="GM16" s="80">
        <v>39.637</v>
      </c>
      <c r="GN16" s="80">
        <v>4.6539999999999999</v>
      </c>
      <c r="GO16" s="80">
        <v>180.77</v>
      </c>
      <c r="GP16" s="80">
        <v>0</v>
      </c>
      <c r="GQ16" s="80">
        <v>4.181</v>
      </c>
      <c r="GR16" s="80">
        <v>0</v>
      </c>
      <c r="GS16" s="80">
        <v>0</v>
      </c>
      <c r="GT16" s="80">
        <v>726.41399999999999</v>
      </c>
      <c r="GU16" s="80">
        <v>0</v>
      </c>
      <c r="GV16" s="80">
        <v>0</v>
      </c>
      <c r="GW16" s="80">
        <v>0</v>
      </c>
      <c r="GX16" s="80">
        <v>0</v>
      </c>
      <c r="GY16" s="80">
        <v>0</v>
      </c>
      <c r="GZ16" s="80">
        <v>0</v>
      </c>
      <c r="HA16" s="80">
        <v>0</v>
      </c>
      <c r="HB16" s="80">
        <v>0</v>
      </c>
      <c r="HC16" s="80">
        <v>4.8250000000000002</v>
      </c>
      <c r="HD16" s="80">
        <v>15.635</v>
      </c>
      <c r="HE16" s="80">
        <v>0</v>
      </c>
      <c r="HF16" s="80">
        <v>1631.8340000000001</v>
      </c>
      <c r="HG16" s="80">
        <v>0</v>
      </c>
      <c r="HH16" s="80">
        <v>0</v>
      </c>
      <c r="HI16" s="80">
        <v>5.4829999999999997</v>
      </c>
      <c r="HJ16" s="80">
        <v>0</v>
      </c>
      <c r="HK16" s="80">
        <v>31408.312000000002</v>
      </c>
      <c r="HL16" s="80">
        <v>286.834</v>
      </c>
      <c r="HM16" s="80">
        <v>75.878</v>
      </c>
      <c r="HN16" s="80">
        <v>21.122</v>
      </c>
      <c r="HO16" s="80">
        <v>121.777</v>
      </c>
      <c r="HP16" s="80">
        <v>23.413</v>
      </c>
      <c r="HQ16" s="80">
        <v>83.754999999999995</v>
      </c>
      <c r="HR16" s="80">
        <v>127.449</v>
      </c>
      <c r="HS16" s="80">
        <v>82.841999999999999</v>
      </c>
      <c r="HT16" s="80">
        <v>16.847999999999999</v>
      </c>
      <c r="HU16" s="80">
        <v>44.290999999999997</v>
      </c>
      <c r="HV16" s="80">
        <v>184.95099999999999</v>
      </c>
      <c r="HW16" s="80">
        <v>0</v>
      </c>
      <c r="HX16" s="80">
        <v>726.41399999999999</v>
      </c>
      <c r="HY16" s="80">
        <v>20.46</v>
      </c>
      <c r="HZ16" s="80">
        <v>0</v>
      </c>
      <c r="IA16" s="80">
        <v>1631.8340000000001</v>
      </c>
      <c r="IB16" s="80">
        <v>0</v>
      </c>
      <c r="IC16" s="80">
        <v>0</v>
      </c>
      <c r="ID16" s="80">
        <v>5.4829999999999997</v>
      </c>
      <c r="IE16" s="80">
        <v>0</v>
      </c>
      <c r="IF16" s="80">
        <v>31930.623</v>
      </c>
      <c r="IG16" s="80">
        <v>1396.357</v>
      </c>
      <c r="IH16" s="80">
        <v>75.878</v>
      </c>
      <c r="II16" s="80">
        <v>21.122</v>
      </c>
      <c r="IJ16" s="80">
        <v>121.777</v>
      </c>
      <c r="IK16" s="80">
        <v>23.413</v>
      </c>
      <c r="IL16" s="80">
        <v>83.754999999999995</v>
      </c>
      <c r="IM16" s="80">
        <v>127.449</v>
      </c>
      <c r="IN16" s="80">
        <v>82.841999999999999</v>
      </c>
      <c r="IO16" s="80">
        <v>16.847999999999999</v>
      </c>
      <c r="IP16" s="80">
        <v>44.290999999999997</v>
      </c>
      <c r="IQ16" s="80">
        <v>184.95099999999999</v>
      </c>
      <c r="IR16" s="80">
        <v>0</v>
      </c>
      <c r="IS16" s="80">
        <v>726.41399999999999</v>
      </c>
      <c r="IT16" s="80">
        <v>20.46</v>
      </c>
      <c r="IU16" s="80">
        <v>0</v>
      </c>
      <c r="IV16" s="81">
        <v>0</v>
      </c>
      <c r="IW16" s="78">
        <v>0</v>
      </c>
      <c r="IX16" s="78">
        <v>0</v>
      </c>
      <c r="IY16" s="78">
        <v>0</v>
      </c>
      <c r="IZ16" s="78">
        <v>0</v>
      </c>
      <c r="JA16" s="78">
        <v>1</v>
      </c>
      <c r="JB16" s="78">
        <v>0</v>
      </c>
      <c r="JC16" s="78">
        <v>0</v>
      </c>
      <c r="JD16" s="78">
        <v>0</v>
      </c>
      <c r="JE16" s="78">
        <v>89</v>
      </c>
      <c r="JF16" s="78">
        <v>19</v>
      </c>
      <c r="JG16" s="78">
        <v>14</v>
      </c>
      <c r="JH16" s="78">
        <v>0</v>
      </c>
      <c r="JI16" s="78">
        <v>0</v>
      </c>
      <c r="JJ16" s="78">
        <v>16</v>
      </c>
      <c r="JK16" s="78">
        <v>5</v>
      </c>
      <c r="JL16" s="78">
        <v>67</v>
      </c>
      <c r="JM16" s="78">
        <v>4</v>
      </c>
      <c r="JN16" s="78">
        <v>39</v>
      </c>
      <c r="JO16" s="78">
        <v>8</v>
      </c>
      <c r="JP16" s="78">
        <v>0</v>
      </c>
      <c r="JQ16" s="78">
        <v>25</v>
      </c>
      <c r="JR16" s="78">
        <v>38</v>
      </c>
      <c r="JS16" s="78">
        <v>16</v>
      </c>
      <c r="JT16" s="78">
        <v>28</v>
      </c>
      <c r="JU16" s="78">
        <v>7</v>
      </c>
      <c r="JV16" s="78">
        <v>9</v>
      </c>
      <c r="JW16" s="78">
        <v>3</v>
      </c>
      <c r="JX16" s="78">
        <v>16</v>
      </c>
      <c r="JY16" s="78">
        <v>28</v>
      </c>
      <c r="JZ16" s="78">
        <v>7</v>
      </c>
      <c r="KA16" s="78">
        <v>26</v>
      </c>
      <c r="KB16" s="78">
        <v>1</v>
      </c>
      <c r="KC16" s="78">
        <v>8</v>
      </c>
      <c r="KD16" s="78">
        <v>1</v>
      </c>
      <c r="KE16" s="78">
        <v>6</v>
      </c>
      <c r="KF16" s="78">
        <v>35</v>
      </c>
      <c r="KG16" s="78">
        <v>8</v>
      </c>
      <c r="KH16" s="78">
        <v>0</v>
      </c>
      <c r="KI16" s="78">
        <v>3</v>
      </c>
      <c r="KJ16" s="78">
        <v>0</v>
      </c>
      <c r="KK16" s="78">
        <v>2</v>
      </c>
      <c r="KL16" s="78">
        <v>0</v>
      </c>
      <c r="KM16" s="78">
        <v>0</v>
      </c>
      <c r="KN16" s="78">
        <v>0</v>
      </c>
      <c r="KO16" s="78">
        <v>0</v>
      </c>
      <c r="KP16" s="78">
        <v>0</v>
      </c>
      <c r="KQ16" s="78">
        <v>2</v>
      </c>
      <c r="KR16" s="78">
        <v>4</v>
      </c>
      <c r="KS16" s="78">
        <v>1</v>
      </c>
      <c r="KT16" s="78">
        <v>0</v>
      </c>
      <c r="KU16" s="78">
        <v>0</v>
      </c>
      <c r="KV16" s="78">
        <v>1</v>
      </c>
      <c r="KW16" s="78">
        <v>0</v>
      </c>
      <c r="KX16" s="78">
        <v>0</v>
      </c>
      <c r="KY16" s="78">
        <v>1</v>
      </c>
      <c r="KZ16" s="78">
        <v>38</v>
      </c>
      <c r="LA16" s="78">
        <v>0</v>
      </c>
      <c r="LB16" s="78">
        <v>0</v>
      </c>
      <c r="LC16" s="78">
        <v>0</v>
      </c>
      <c r="LD16" s="78">
        <v>0</v>
      </c>
      <c r="LE16" s="78">
        <v>0</v>
      </c>
      <c r="LF16" s="78">
        <v>1</v>
      </c>
      <c r="LG16" s="78">
        <v>1</v>
      </c>
      <c r="LH16" s="78">
        <v>0</v>
      </c>
      <c r="LI16" s="78">
        <v>0</v>
      </c>
      <c r="LJ16" s="78">
        <v>0</v>
      </c>
      <c r="LK16" s="78">
        <v>3</v>
      </c>
      <c r="LL16" s="78">
        <v>1</v>
      </c>
      <c r="LM16" s="78">
        <v>18</v>
      </c>
      <c r="LN16" s="78">
        <v>0</v>
      </c>
      <c r="LO16" s="78">
        <v>5</v>
      </c>
      <c r="LP16" s="78">
        <v>0</v>
      </c>
      <c r="LQ16" s="78">
        <v>0</v>
      </c>
      <c r="LR16" s="78">
        <v>0</v>
      </c>
      <c r="LS16" s="78">
        <v>14</v>
      </c>
      <c r="LT16" s="78">
        <v>1</v>
      </c>
      <c r="LU16" s="78">
        <v>0</v>
      </c>
      <c r="LV16" s="78">
        <v>1</v>
      </c>
      <c r="LW16" s="78">
        <v>0</v>
      </c>
      <c r="LX16" s="78">
        <v>4</v>
      </c>
      <c r="LY16" s="78">
        <v>9</v>
      </c>
      <c r="LZ16" s="78">
        <v>2</v>
      </c>
      <c r="MA16" s="78">
        <v>40</v>
      </c>
      <c r="MB16" s="78">
        <v>0</v>
      </c>
      <c r="MC16" s="78">
        <v>1</v>
      </c>
      <c r="MD16" s="78">
        <v>0</v>
      </c>
      <c r="ME16" s="78">
        <v>0</v>
      </c>
      <c r="MF16" s="78">
        <v>23</v>
      </c>
      <c r="MG16" s="78">
        <v>0</v>
      </c>
      <c r="MH16" s="78">
        <v>0</v>
      </c>
      <c r="MI16" s="78">
        <v>0</v>
      </c>
      <c r="MJ16" s="78">
        <v>0</v>
      </c>
      <c r="MK16" s="78">
        <v>0</v>
      </c>
      <c r="ML16" s="78">
        <v>0</v>
      </c>
      <c r="MM16" s="78">
        <v>0</v>
      </c>
      <c r="MN16" s="78">
        <v>0</v>
      </c>
      <c r="MO16" s="78">
        <v>1</v>
      </c>
      <c r="MP16" s="78">
        <v>3</v>
      </c>
      <c r="MQ16" s="78">
        <v>0</v>
      </c>
      <c r="MR16" s="78">
        <v>0</v>
      </c>
      <c r="MS16" s="78">
        <v>1</v>
      </c>
      <c r="MT16" s="78">
        <v>8</v>
      </c>
      <c r="MU16" s="78">
        <v>0</v>
      </c>
      <c r="MV16" s="78">
        <v>1</v>
      </c>
      <c r="MW16" s="78">
        <v>6</v>
      </c>
      <c r="MX16" s="78">
        <v>0</v>
      </c>
      <c r="MY16" s="78">
        <v>0</v>
      </c>
      <c r="MZ16" s="78">
        <v>0</v>
      </c>
      <c r="NA16" s="78">
        <v>0</v>
      </c>
      <c r="NB16" s="78">
        <v>1</v>
      </c>
      <c r="NC16" s="78">
        <v>0</v>
      </c>
      <c r="ND16" s="78">
        <v>0</v>
      </c>
      <c r="NE16" s="78">
        <v>0</v>
      </c>
      <c r="NF16" s="78">
        <v>89</v>
      </c>
      <c r="NG16" s="78">
        <v>19</v>
      </c>
      <c r="NH16" s="78">
        <v>14</v>
      </c>
      <c r="NI16" s="78">
        <v>0</v>
      </c>
      <c r="NJ16" s="78">
        <v>0</v>
      </c>
      <c r="NK16" s="78">
        <v>16</v>
      </c>
      <c r="NL16" s="78">
        <v>5</v>
      </c>
      <c r="NM16" s="78">
        <v>67</v>
      </c>
      <c r="NN16" s="78">
        <v>3</v>
      </c>
      <c r="NO16" s="78">
        <v>39</v>
      </c>
      <c r="NP16" s="78">
        <v>8</v>
      </c>
      <c r="NQ16" s="78">
        <v>0</v>
      </c>
      <c r="NR16" s="78">
        <v>25</v>
      </c>
      <c r="NS16" s="78">
        <v>38</v>
      </c>
      <c r="NT16" s="78">
        <v>16</v>
      </c>
      <c r="NU16" s="78">
        <v>28</v>
      </c>
      <c r="NV16" s="78">
        <v>7</v>
      </c>
      <c r="NW16" s="78">
        <v>9</v>
      </c>
      <c r="NX16" s="78">
        <v>3</v>
      </c>
      <c r="NY16" s="78">
        <v>16</v>
      </c>
      <c r="NZ16" s="78">
        <v>28</v>
      </c>
      <c r="OA16" s="78">
        <v>7</v>
      </c>
      <c r="OB16" s="78">
        <v>26</v>
      </c>
      <c r="OC16" s="78">
        <v>1</v>
      </c>
      <c r="OD16" s="78">
        <v>0</v>
      </c>
      <c r="OE16" s="78">
        <v>0</v>
      </c>
      <c r="OF16" s="78">
        <v>0</v>
      </c>
      <c r="OG16" s="78">
        <v>35</v>
      </c>
      <c r="OH16" s="78">
        <v>8</v>
      </c>
      <c r="OI16" s="78">
        <v>0</v>
      </c>
      <c r="OJ16" s="78">
        <v>3</v>
      </c>
      <c r="OK16" s="78">
        <v>0</v>
      </c>
      <c r="OL16" s="78">
        <v>2</v>
      </c>
      <c r="OM16" s="78">
        <v>0</v>
      </c>
      <c r="ON16" s="78">
        <v>0</v>
      </c>
      <c r="OO16" s="78">
        <v>0</v>
      </c>
      <c r="OP16" s="78">
        <v>0</v>
      </c>
      <c r="OQ16" s="78">
        <v>0</v>
      </c>
      <c r="OR16" s="78">
        <v>2</v>
      </c>
      <c r="OS16" s="78">
        <v>4</v>
      </c>
      <c r="OT16" s="78">
        <v>1</v>
      </c>
      <c r="OU16" s="78">
        <v>0</v>
      </c>
      <c r="OV16" s="78">
        <v>0</v>
      </c>
      <c r="OW16" s="78">
        <v>1</v>
      </c>
      <c r="OX16" s="78">
        <v>0</v>
      </c>
      <c r="OY16" s="78">
        <v>0</v>
      </c>
      <c r="OZ16" s="78">
        <v>1</v>
      </c>
      <c r="PA16" s="78">
        <v>38</v>
      </c>
      <c r="PB16" s="78">
        <v>0</v>
      </c>
      <c r="PC16" s="78">
        <v>0</v>
      </c>
      <c r="PD16" s="78">
        <v>0</v>
      </c>
      <c r="PE16" s="78">
        <v>0</v>
      </c>
      <c r="PF16" s="78">
        <v>0</v>
      </c>
      <c r="PG16" s="78">
        <v>1</v>
      </c>
      <c r="PH16" s="78">
        <v>1</v>
      </c>
      <c r="PI16" s="78">
        <v>0</v>
      </c>
      <c r="PJ16" s="78">
        <v>0</v>
      </c>
      <c r="PK16" s="78">
        <v>0</v>
      </c>
      <c r="PL16" s="78">
        <v>3</v>
      </c>
      <c r="PM16" s="78">
        <v>1</v>
      </c>
      <c r="PN16" s="78">
        <v>18</v>
      </c>
      <c r="PO16" s="78">
        <v>0</v>
      </c>
      <c r="PP16" s="78">
        <v>5</v>
      </c>
      <c r="PQ16" s="78">
        <v>0</v>
      </c>
      <c r="PR16" s="78">
        <v>0</v>
      </c>
      <c r="PS16" s="78">
        <v>0</v>
      </c>
      <c r="PT16" s="78">
        <v>14</v>
      </c>
      <c r="PU16" s="78">
        <v>1</v>
      </c>
      <c r="PV16" s="78">
        <v>0</v>
      </c>
      <c r="PW16" s="78">
        <v>1</v>
      </c>
      <c r="PX16" s="78">
        <v>0</v>
      </c>
      <c r="PY16" s="78">
        <v>4</v>
      </c>
      <c r="PZ16" s="78">
        <v>9</v>
      </c>
      <c r="QA16" s="78">
        <v>2</v>
      </c>
      <c r="QB16" s="78">
        <v>40</v>
      </c>
      <c r="QC16" s="78">
        <v>0</v>
      </c>
      <c r="QD16" s="78">
        <v>1</v>
      </c>
      <c r="QE16" s="78">
        <v>0</v>
      </c>
      <c r="QF16" s="78">
        <v>0</v>
      </c>
      <c r="QG16" s="78">
        <v>23</v>
      </c>
      <c r="QH16" s="78">
        <v>0</v>
      </c>
      <c r="QI16" s="78">
        <v>0</v>
      </c>
      <c r="QJ16" s="78">
        <v>0</v>
      </c>
      <c r="QK16" s="78">
        <v>0</v>
      </c>
      <c r="QL16" s="78">
        <v>0</v>
      </c>
      <c r="QM16" s="78">
        <v>0</v>
      </c>
      <c r="QN16" s="78">
        <v>0</v>
      </c>
      <c r="QO16" s="78">
        <v>0</v>
      </c>
      <c r="QP16" s="78">
        <v>1</v>
      </c>
      <c r="QQ16" s="78">
        <v>3</v>
      </c>
      <c r="QR16" s="78">
        <v>0</v>
      </c>
      <c r="QS16" s="78">
        <v>16</v>
      </c>
      <c r="QT16" s="78">
        <v>0</v>
      </c>
      <c r="QU16" s="78">
        <v>0</v>
      </c>
      <c r="QV16" s="78">
        <v>1</v>
      </c>
      <c r="QW16" s="78">
        <v>0</v>
      </c>
      <c r="QX16" s="78">
        <v>464</v>
      </c>
      <c r="QY16" s="78">
        <v>35</v>
      </c>
      <c r="QZ16" s="78">
        <v>13</v>
      </c>
      <c r="RA16" s="78">
        <v>7</v>
      </c>
      <c r="RB16" s="78">
        <v>40</v>
      </c>
      <c r="RC16" s="78">
        <v>5</v>
      </c>
      <c r="RD16" s="78">
        <v>19</v>
      </c>
      <c r="RE16" s="78">
        <v>5</v>
      </c>
      <c r="RF16" s="78">
        <v>15</v>
      </c>
      <c r="RG16" s="78">
        <v>5</v>
      </c>
      <c r="RH16" s="78">
        <v>11</v>
      </c>
      <c r="RI16" s="78">
        <v>41</v>
      </c>
      <c r="RJ16" s="78">
        <v>0</v>
      </c>
      <c r="RK16" s="78">
        <v>23</v>
      </c>
      <c r="RL16" s="78">
        <v>4</v>
      </c>
      <c r="RM16" s="78">
        <v>0</v>
      </c>
      <c r="RN16" s="78">
        <v>16</v>
      </c>
      <c r="RO16" s="78">
        <v>0</v>
      </c>
      <c r="RP16" s="78">
        <v>0</v>
      </c>
      <c r="RQ16" s="78">
        <v>1</v>
      </c>
      <c r="RR16" s="78">
        <v>0</v>
      </c>
      <c r="RS16" s="78">
        <v>465</v>
      </c>
      <c r="RT16" s="78">
        <v>50</v>
      </c>
      <c r="RU16" s="78">
        <v>13</v>
      </c>
      <c r="RV16" s="78">
        <v>7</v>
      </c>
      <c r="RW16" s="78">
        <v>40</v>
      </c>
      <c r="RX16" s="78">
        <v>5</v>
      </c>
      <c r="RY16" s="78">
        <v>19</v>
      </c>
      <c r="RZ16" s="78">
        <v>5</v>
      </c>
      <c r="SA16" s="78">
        <v>15</v>
      </c>
      <c r="SB16" s="78">
        <v>5</v>
      </c>
      <c r="SC16" s="78">
        <v>11</v>
      </c>
      <c r="SD16" s="78">
        <v>41</v>
      </c>
      <c r="SE16" s="78">
        <v>0</v>
      </c>
      <c r="SF16" s="78">
        <v>23</v>
      </c>
      <c r="SG16" s="78">
        <v>4</v>
      </c>
      <c r="SH16" s="78">
        <v>0</v>
      </c>
    </row>
    <row r="17" spans="1:502">
      <c r="A17" s="17" t="s">
        <v>2153</v>
      </c>
      <c r="B17" s="77">
        <v>9</v>
      </c>
      <c r="C17" s="77">
        <v>9</v>
      </c>
      <c r="D17" s="77">
        <v>1</v>
      </c>
      <c r="E17" s="77">
        <v>2012</v>
      </c>
      <c r="F17" s="77" t="s">
        <v>180</v>
      </c>
      <c r="G17" s="1017" t="s">
        <v>1611</v>
      </c>
      <c r="H17" s="77" t="s">
        <v>1612</v>
      </c>
      <c r="I17" s="1018"/>
      <c r="J17" s="80">
        <v>0</v>
      </c>
      <c r="K17" s="80">
        <v>0</v>
      </c>
      <c r="L17" s="80">
        <v>0</v>
      </c>
      <c r="M17" s="80">
        <v>0</v>
      </c>
      <c r="N17" s="80">
        <v>4.9809999999999999</v>
      </c>
      <c r="O17" s="80">
        <v>0</v>
      </c>
      <c r="P17" s="80">
        <v>0</v>
      </c>
      <c r="Q17" s="80">
        <v>0</v>
      </c>
      <c r="R17" s="80">
        <v>739.88900000000001</v>
      </c>
      <c r="S17" s="80">
        <v>218.773</v>
      </c>
      <c r="T17" s="80">
        <v>168.10499999999999</v>
      </c>
      <c r="U17" s="80">
        <v>0</v>
      </c>
      <c r="V17" s="80">
        <v>0</v>
      </c>
      <c r="W17" s="80">
        <v>457.89400000000001</v>
      </c>
      <c r="X17" s="80">
        <v>91.685000000000002</v>
      </c>
      <c r="Y17" s="80">
        <v>3213.4470000000001</v>
      </c>
      <c r="Z17" s="80">
        <v>528.84199999999998</v>
      </c>
      <c r="AA17" s="80">
        <v>418.97199999999998</v>
      </c>
      <c r="AB17" s="80">
        <v>73.332999999999998</v>
      </c>
      <c r="AC17" s="80">
        <v>0</v>
      </c>
      <c r="AD17" s="80">
        <v>3667.924</v>
      </c>
      <c r="AE17" s="80">
        <v>20597.75</v>
      </c>
      <c r="AF17" s="80">
        <v>691.34299999999996</v>
      </c>
      <c r="AG17" s="80">
        <v>161.63</v>
      </c>
      <c r="AH17" s="80">
        <v>176.50200000000001</v>
      </c>
      <c r="AI17" s="80">
        <v>57.753999999999998</v>
      </c>
      <c r="AJ17" s="80">
        <v>8.8049999999999997</v>
      </c>
      <c r="AK17" s="80">
        <v>690.26300000000003</v>
      </c>
      <c r="AL17" s="80">
        <v>378.899</v>
      </c>
      <c r="AM17" s="80">
        <v>61.97</v>
      </c>
      <c r="AN17" s="80">
        <v>315.14499999999998</v>
      </c>
      <c r="AO17" s="80">
        <v>8.3469999999999995</v>
      </c>
      <c r="AP17" s="80">
        <v>1191.3040000000001</v>
      </c>
      <c r="AQ17" s="80">
        <v>15.324999999999999</v>
      </c>
      <c r="AR17" s="80">
        <v>18.952000000000002</v>
      </c>
      <c r="AS17" s="80">
        <v>344.26799999999997</v>
      </c>
      <c r="AT17" s="80">
        <v>29.349</v>
      </c>
      <c r="AU17" s="80">
        <v>0</v>
      </c>
      <c r="AV17" s="80">
        <v>41.145000000000003</v>
      </c>
      <c r="AW17" s="80">
        <v>0</v>
      </c>
      <c r="AX17" s="80">
        <v>3.379</v>
      </c>
      <c r="AY17" s="80">
        <v>13.522</v>
      </c>
      <c r="AZ17" s="80">
        <v>0</v>
      </c>
      <c r="BA17" s="80">
        <v>3.1930000000000001</v>
      </c>
      <c r="BB17" s="80">
        <v>0</v>
      </c>
      <c r="BC17" s="80">
        <v>0</v>
      </c>
      <c r="BD17" s="80">
        <v>6.6150000000000002</v>
      </c>
      <c r="BE17" s="80">
        <v>15.29</v>
      </c>
      <c r="BF17" s="80">
        <v>0</v>
      </c>
      <c r="BG17" s="80">
        <v>0</v>
      </c>
      <c r="BH17" s="80">
        <v>0</v>
      </c>
      <c r="BI17" s="80">
        <v>4.5019999999999998</v>
      </c>
      <c r="BJ17" s="80">
        <v>0</v>
      </c>
      <c r="BK17" s="80">
        <v>0</v>
      </c>
      <c r="BL17" s="80">
        <v>3.4340000000000002</v>
      </c>
      <c r="BM17" s="80">
        <v>180.648</v>
      </c>
      <c r="BN17" s="80">
        <v>0</v>
      </c>
      <c r="BO17" s="80">
        <v>0</v>
      </c>
      <c r="BP17" s="80">
        <v>0</v>
      </c>
      <c r="BQ17" s="80">
        <v>0</v>
      </c>
      <c r="BR17" s="80">
        <v>0</v>
      </c>
      <c r="BS17" s="80">
        <v>12.69</v>
      </c>
      <c r="BT17" s="80">
        <v>6.556</v>
      </c>
      <c r="BU17" s="80">
        <v>0</v>
      </c>
      <c r="BV17" s="80">
        <v>0</v>
      </c>
      <c r="BW17" s="80">
        <v>0</v>
      </c>
      <c r="BX17" s="80">
        <v>12.228</v>
      </c>
      <c r="BY17" s="80">
        <v>4.3029999999999999</v>
      </c>
      <c r="BZ17" s="80">
        <v>86.177000000000007</v>
      </c>
      <c r="CA17" s="80">
        <v>0</v>
      </c>
      <c r="CB17" s="80">
        <v>173.727</v>
      </c>
      <c r="CC17" s="80">
        <v>0</v>
      </c>
      <c r="CD17" s="80">
        <v>0</v>
      </c>
      <c r="CE17" s="80">
        <v>0</v>
      </c>
      <c r="CF17" s="80">
        <v>92.912999999999997</v>
      </c>
      <c r="CG17" s="80">
        <v>0</v>
      </c>
      <c r="CH17" s="80">
        <v>0</v>
      </c>
      <c r="CI17" s="80">
        <v>3.1880000000000002</v>
      </c>
      <c r="CJ17" s="80">
        <v>0</v>
      </c>
      <c r="CK17" s="80">
        <v>11.726000000000001</v>
      </c>
      <c r="CL17" s="80">
        <v>46.668999999999997</v>
      </c>
      <c r="CM17" s="80">
        <v>6.1980000000000004</v>
      </c>
      <c r="CN17" s="80">
        <v>227.55358000000001</v>
      </c>
      <c r="CO17" s="80">
        <v>0</v>
      </c>
      <c r="CP17" s="80">
        <v>4.9740000000000002</v>
      </c>
      <c r="CQ17" s="80">
        <v>0</v>
      </c>
      <c r="CR17" s="80">
        <v>0</v>
      </c>
      <c r="CS17" s="80">
        <v>682.14200000000005</v>
      </c>
      <c r="CT17" s="80">
        <v>0</v>
      </c>
      <c r="CU17" s="80">
        <v>0</v>
      </c>
      <c r="CV17" s="80">
        <v>0</v>
      </c>
      <c r="CW17" s="80">
        <v>0</v>
      </c>
      <c r="CX17" s="80">
        <v>0</v>
      </c>
      <c r="CY17" s="80">
        <v>0</v>
      </c>
      <c r="CZ17" s="80">
        <v>0</v>
      </c>
      <c r="DA17" s="80">
        <v>0</v>
      </c>
      <c r="DB17" s="80">
        <v>5.2850000000000001</v>
      </c>
      <c r="DC17" s="80">
        <v>14.644</v>
      </c>
      <c r="DD17" s="80">
        <v>0</v>
      </c>
      <c r="DE17" s="80">
        <v>0</v>
      </c>
      <c r="DF17" s="80">
        <v>522.00300000000004</v>
      </c>
      <c r="DG17" s="80">
        <v>1191.3040000000001</v>
      </c>
      <c r="DH17" s="80">
        <v>0</v>
      </c>
      <c r="DI17" s="80">
        <v>15.324999999999999</v>
      </c>
      <c r="DJ17" s="80">
        <v>18.952000000000002</v>
      </c>
      <c r="DK17" s="80">
        <v>0</v>
      </c>
      <c r="DL17" s="80">
        <v>0</v>
      </c>
      <c r="DM17" s="80">
        <v>0</v>
      </c>
      <c r="DN17" s="80">
        <v>0</v>
      </c>
      <c r="DO17" s="80">
        <v>4.9809999999999999</v>
      </c>
      <c r="DP17" s="80">
        <v>0</v>
      </c>
      <c r="DQ17" s="80">
        <v>0</v>
      </c>
      <c r="DR17" s="80">
        <v>0</v>
      </c>
      <c r="DS17" s="80">
        <v>739.88900000000001</v>
      </c>
      <c r="DT17" s="80">
        <v>218.773</v>
      </c>
      <c r="DU17" s="80">
        <v>168.10499999999999</v>
      </c>
      <c r="DV17" s="80">
        <v>0</v>
      </c>
      <c r="DW17" s="80">
        <v>0</v>
      </c>
      <c r="DX17" s="80">
        <v>457.89400000000001</v>
      </c>
      <c r="DY17" s="80">
        <v>91.685000000000002</v>
      </c>
      <c r="DZ17" s="80">
        <v>3213.4470000000001</v>
      </c>
      <c r="EA17" s="80">
        <v>6.8390000000000004</v>
      </c>
      <c r="EB17" s="80">
        <v>418.97199999999998</v>
      </c>
      <c r="EC17" s="80">
        <v>73.332999999999998</v>
      </c>
      <c r="ED17" s="80">
        <v>0</v>
      </c>
      <c r="EE17" s="80">
        <v>3667.924</v>
      </c>
      <c r="EF17" s="80">
        <v>20597.75</v>
      </c>
      <c r="EG17" s="80">
        <v>691.34299999999996</v>
      </c>
      <c r="EH17" s="80">
        <v>161.63</v>
      </c>
      <c r="EI17" s="80">
        <v>176.50200000000001</v>
      </c>
      <c r="EJ17" s="80">
        <v>57.753999999999998</v>
      </c>
      <c r="EK17" s="80">
        <v>8.8049999999999997</v>
      </c>
      <c r="EL17" s="80">
        <v>690.26300000000003</v>
      </c>
      <c r="EM17" s="80">
        <v>378.899</v>
      </c>
      <c r="EN17" s="80">
        <v>61.97</v>
      </c>
      <c r="EO17" s="80">
        <v>315.14499999999998</v>
      </c>
      <c r="EP17" s="80">
        <v>8.3469999999999995</v>
      </c>
      <c r="EQ17" s="80">
        <v>0</v>
      </c>
      <c r="ER17" s="80">
        <v>0</v>
      </c>
      <c r="ES17" s="80">
        <v>0</v>
      </c>
      <c r="ET17" s="80">
        <v>344.26799999999997</v>
      </c>
      <c r="EU17" s="80">
        <v>29.349</v>
      </c>
      <c r="EV17" s="80">
        <v>0</v>
      </c>
      <c r="EW17" s="80">
        <v>41.145000000000003</v>
      </c>
      <c r="EX17" s="80">
        <v>0</v>
      </c>
      <c r="EY17" s="80">
        <v>3.379</v>
      </c>
      <c r="EZ17" s="80">
        <v>13.522</v>
      </c>
      <c r="FA17" s="80">
        <v>0</v>
      </c>
      <c r="FB17" s="80">
        <v>3.1930000000000001</v>
      </c>
      <c r="FC17" s="80">
        <v>0</v>
      </c>
      <c r="FD17" s="80">
        <v>0</v>
      </c>
      <c r="FE17" s="80">
        <v>6.6150000000000002</v>
      </c>
      <c r="FF17" s="80">
        <v>15.29</v>
      </c>
      <c r="FG17" s="80">
        <v>0</v>
      </c>
      <c r="FH17" s="80">
        <v>0</v>
      </c>
      <c r="FI17" s="80">
        <v>0</v>
      </c>
      <c r="FJ17" s="80">
        <v>4.5019999999999998</v>
      </c>
      <c r="FK17" s="80">
        <v>0</v>
      </c>
      <c r="FL17" s="80">
        <v>0</v>
      </c>
      <c r="FM17" s="80">
        <v>3.4340000000000002</v>
      </c>
      <c r="FN17" s="80">
        <v>180.648</v>
      </c>
      <c r="FO17" s="80">
        <v>0</v>
      </c>
      <c r="FP17" s="80">
        <v>0</v>
      </c>
      <c r="FQ17" s="80">
        <v>0</v>
      </c>
      <c r="FR17" s="80">
        <v>0</v>
      </c>
      <c r="FS17" s="80">
        <v>0</v>
      </c>
      <c r="FT17" s="80">
        <v>12.69</v>
      </c>
      <c r="FU17" s="80">
        <v>6.556</v>
      </c>
      <c r="FV17" s="80">
        <v>0</v>
      </c>
      <c r="FW17" s="80">
        <v>0</v>
      </c>
      <c r="FX17" s="80">
        <v>0</v>
      </c>
      <c r="FY17" s="80">
        <v>12.228</v>
      </c>
      <c r="FZ17" s="80">
        <v>4.3029999999999999</v>
      </c>
      <c r="GA17" s="80">
        <v>86.177000000000007</v>
      </c>
      <c r="GB17" s="80">
        <v>0</v>
      </c>
      <c r="GC17" s="80">
        <v>173.727</v>
      </c>
      <c r="GD17" s="80">
        <v>0</v>
      </c>
      <c r="GE17" s="80">
        <v>0</v>
      </c>
      <c r="GF17" s="80">
        <v>0</v>
      </c>
      <c r="GG17" s="80">
        <v>92.912999999999997</v>
      </c>
      <c r="GH17" s="80">
        <v>0</v>
      </c>
      <c r="GI17" s="80">
        <v>0</v>
      </c>
      <c r="GJ17" s="80">
        <v>3.1880000000000002</v>
      </c>
      <c r="GK17" s="80">
        <v>0</v>
      </c>
      <c r="GL17" s="80">
        <v>11.726000000000001</v>
      </c>
      <c r="GM17" s="80">
        <v>46.668999999999997</v>
      </c>
      <c r="GN17" s="80">
        <v>6.1980000000000004</v>
      </c>
      <c r="GO17" s="80">
        <v>227.55358000000001</v>
      </c>
      <c r="GP17" s="80">
        <v>0</v>
      </c>
      <c r="GQ17" s="80">
        <v>4.9740000000000002</v>
      </c>
      <c r="GR17" s="80">
        <v>0</v>
      </c>
      <c r="GS17" s="80">
        <v>0</v>
      </c>
      <c r="GT17" s="80">
        <v>682.14200000000005</v>
      </c>
      <c r="GU17" s="80">
        <v>0</v>
      </c>
      <c r="GV17" s="80">
        <v>0</v>
      </c>
      <c r="GW17" s="80">
        <v>0</v>
      </c>
      <c r="GX17" s="80">
        <v>0</v>
      </c>
      <c r="GY17" s="80">
        <v>0</v>
      </c>
      <c r="GZ17" s="80">
        <v>0</v>
      </c>
      <c r="HA17" s="80">
        <v>0</v>
      </c>
      <c r="HB17" s="80">
        <v>0</v>
      </c>
      <c r="HC17" s="80">
        <v>5.2850000000000001</v>
      </c>
      <c r="HD17" s="80">
        <v>14.644</v>
      </c>
      <c r="HE17" s="80">
        <v>0</v>
      </c>
      <c r="HF17" s="80">
        <v>1747.5840000000001</v>
      </c>
      <c r="HG17" s="80">
        <v>0</v>
      </c>
      <c r="HH17" s="80">
        <v>0</v>
      </c>
      <c r="HI17" s="80">
        <v>4.9809999999999999</v>
      </c>
      <c r="HJ17" s="80">
        <v>0</v>
      </c>
      <c r="HK17" s="80">
        <v>32205.269</v>
      </c>
      <c r="HL17" s="80">
        <v>344.26799999999997</v>
      </c>
      <c r="HM17" s="80">
        <v>73.873000000000005</v>
      </c>
      <c r="HN17" s="80">
        <v>38.619999999999997</v>
      </c>
      <c r="HO17" s="80">
        <v>188.584</v>
      </c>
      <c r="HP17" s="80">
        <v>31.474</v>
      </c>
      <c r="HQ17" s="80">
        <v>90.48</v>
      </c>
      <c r="HR17" s="80">
        <v>173.727</v>
      </c>
      <c r="HS17" s="80">
        <v>92.912999999999997</v>
      </c>
      <c r="HT17" s="80">
        <v>14.914</v>
      </c>
      <c r="HU17" s="80">
        <v>52.866999999999997</v>
      </c>
      <c r="HV17" s="80">
        <v>232.52758</v>
      </c>
      <c r="HW17" s="80">
        <v>0</v>
      </c>
      <c r="HX17" s="80">
        <v>682.14200000000005</v>
      </c>
      <c r="HY17" s="80">
        <v>19.928999999999998</v>
      </c>
      <c r="HZ17" s="80">
        <v>0</v>
      </c>
      <c r="IA17" s="80">
        <v>1747.5840000000001</v>
      </c>
      <c r="IB17" s="80">
        <v>0</v>
      </c>
      <c r="IC17" s="80">
        <v>0</v>
      </c>
      <c r="ID17" s="80">
        <v>4.9809999999999999</v>
      </c>
      <c r="IE17" s="80">
        <v>0</v>
      </c>
      <c r="IF17" s="80">
        <v>32727.272000000001</v>
      </c>
      <c r="IG17" s="80">
        <v>1569.8489999999999</v>
      </c>
      <c r="IH17" s="80">
        <v>73.873000000000005</v>
      </c>
      <c r="II17" s="80">
        <v>38.619999999999997</v>
      </c>
      <c r="IJ17" s="80">
        <v>188.584</v>
      </c>
      <c r="IK17" s="80">
        <v>31.474</v>
      </c>
      <c r="IL17" s="80">
        <v>90.48</v>
      </c>
      <c r="IM17" s="80">
        <v>173.727</v>
      </c>
      <c r="IN17" s="80">
        <v>92.912999999999997</v>
      </c>
      <c r="IO17" s="80">
        <v>14.914</v>
      </c>
      <c r="IP17" s="80">
        <v>52.866999999999997</v>
      </c>
      <c r="IQ17" s="80">
        <v>232.52758</v>
      </c>
      <c r="IR17" s="80">
        <v>0</v>
      </c>
      <c r="IS17" s="80">
        <v>682.14200000000005</v>
      </c>
      <c r="IT17" s="80">
        <v>19.928999999999998</v>
      </c>
      <c r="IU17" s="80">
        <v>0</v>
      </c>
      <c r="IV17" s="81">
        <v>0</v>
      </c>
      <c r="IW17" s="78">
        <v>0</v>
      </c>
      <c r="IX17" s="78">
        <v>0</v>
      </c>
      <c r="IY17" s="78">
        <v>0</v>
      </c>
      <c r="IZ17" s="78">
        <v>0</v>
      </c>
      <c r="JA17" s="78">
        <v>1</v>
      </c>
      <c r="JB17" s="78">
        <v>0</v>
      </c>
      <c r="JC17" s="78">
        <v>0</v>
      </c>
      <c r="JD17" s="78">
        <v>0</v>
      </c>
      <c r="JE17" s="78">
        <v>90</v>
      </c>
      <c r="JF17" s="78">
        <v>16</v>
      </c>
      <c r="JG17" s="78">
        <v>14</v>
      </c>
      <c r="JH17" s="78">
        <v>0</v>
      </c>
      <c r="JI17" s="78">
        <v>0</v>
      </c>
      <c r="JJ17" s="78">
        <v>17</v>
      </c>
      <c r="JK17" s="78">
        <v>7</v>
      </c>
      <c r="JL17" s="78">
        <v>68</v>
      </c>
      <c r="JM17" s="78">
        <v>3</v>
      </c>
      <c r="JN17" s="78">
        <v>41</v>
      </c>
      <c r="JO17" s="78">
        <v>8</v>
      </c>
      <c r="JP17" s="78">
        <v>0</v>
      </c>
      <c r="JQ17" s="78">
        <v>26</v>
      </c>
      <c r="JR17" s="78">
        <v>38</v>
      </c>
      <c r="JS17" s="78">
        <v>17</v>
      </c>
      <c r="JT17" s="78">
        <v>29</v>
      </c>
      <c r="JU17" s="78">
        <v>8</v>
      </c>
      <c r="JV17" s="78">
        <v>9</v>
      </c>
      <c r="JW17" s="78">
        <v>2</v>
      </c>
      <c r="JX17" s="78">
        <v>16</v>
      </c>
      <c r="JY17" s="78">
        <v>24</v>
      </c>
      <c r="JZ17" s="78">
        <v>9</v>
      </c>
      <c r="KA17" s="78">
        <v>25</v>
      </c>
      <c r="KB17" s="78">
        <v>1</v>
      </c>
      <c r="KC17" s="78">
        <v>8</v>
      </c>
      <c r="KD17" s="78">
        <v>1</v>
      </c>
      <c r="KE17" s="78">
        <v>6</v>
      </c>
      <c r="KF17" s="78">
        <v>35</v>
      </c>
      <c r="KG17" s="78">
        <v>7</v>
      </c>
      <c r="KH17" s="78">
        <v>0</v>
      </c>
      <c r="KI17" s="78">
        <v>3</v>
      </c>
      <c r="KJ17" s="78">
        <v>0</v>
      </c>
      <c r="KK17" s="78">
        <v>1</v>
      </c>
      <c r="KL17" s="78">
        <v>2</v>
      </c>
      <c r="KM17" s="78">
        <v>0</v>
      </c>
      <c r="KN17" s="78">
        <v>1</v>
      </c>
      <c r="KO17" s="78">
        <v>0</v>
      </c>
      <c r="KP17" s="78">
        <v>0</v>
      </c>
      <c r="KQ17" s="78">
        <v>2</v>
      </c>
      <c r="KR17" s="78">
        <v>4</v>
      </c>
      <c r="KS17" s="78">
        <v>0</v>
      </c>
      <c r="KT17" s="78">
        <v>0</v>
      </c>
      <c r="KU17" s="78">
        <v>0</v>
      </c>
      <c r="KV17" s="78">
        <v>1</v>
      </c>
      <c r="KW17" s="78">
        <v>0</v>
      </c>
      <c r="KX17" s="78">
        <v>0</v>
      </c>
      <c r="KY17" s="78">
        <v>1</v>
      </c>
      <c r="KZ17" s="78">
        <v>48</v>
      </c>
      <c r="LA17" s="78">
        <v>0</v>
      </c>
      <c r="LB17" s="78">
        <v>0</v>
      </c>
      <c r="LC17" s="78">
        <v>0</v>
      </c>
      <c r="LD17" s="78">
        <v>0</v>
      </c>
      <c r="LE17" s="78">
        <v>0</v>
      </c>
      <c r="LF17" s="78">
        <v>1</v>
      </c>
      <c r="LG17" s="78">
        <v>1</v>
      </c>
      <c r="LH17" s="78">
        <v>0</v>
      </c>
      <c r="LI17" s="78">
        <v>0</v>
      </c>
      <c r="LJ17" s="78">
        <v>0</v>
      </c>
      <c r="LK17" s="78">
        <v>3</v>
      </c>
      <c r="LL17" s="78">
        <v>1</v>
      </c>
      <c r="LM17" s="78">
        <v>16</v>
      </c>
      <c r="LN17" s="78">
        <v>0</v>
      </c>
      <c r="LO17" s="78">
        <v>5</v>
      </c>
      <c r="LP17" s="78">
        <v>0</v>
      </c>
      <c r="LQ17" s="78">
        <v>0</v>
      </c>
      <c r="LR17" s="78">
        <v>0</v>
      </c>
      <c r="LS17" s="78">
        <v>14</v>
      </c>
      <c r="LT17" s="78">
        <v>0</v>
      </c>
      <c r="LU17" s="78">
        <v>0</v>
      </c>
      <c r="LV17" s="78">
        <v>1</v>
      </c>
      <c r="LW17" s="78">
        <v>0</v>
      </c>
      <c r="LX17" s="78">
        <v>3</v>
      </c>
      <c r="LY17" s="78">
        <v>9</v>
      </c>
      <c r="LZ17" s="78">
        <v>2</v>
      </c>
      <c r="MA17" s="78">
        <v>40</v>
      </c>
      <c r="MB17" s="78">
        <v>0</v>
      </c>
      <c r="MC17" s="78">
        <v>1</v>
      </c>
      <c r="MD17" s="78">
        <v>0</v>
      </c>
      <c r="ME17" s="78">
        <v>0</v>
      </c>
      <c r="MF17" s="78">
        <v>24</v>
      </c>
      <c r="MG17" s="78">
        <v>0</v>
      </c>
      <c r="MH17" s="78">
        <v>0</v>
      </c>
      <c r="MI17" s="78">
        <v>0</v>
      </c>
      <c r="MJ17" s="78">
        <v>0</v>
      </c>
      <c r="MK17" s="78">
        <v>0</v>
      </c>
      <c r="ML17" s="78">
        <v>0</v>
      </c>
      <c r="MM17" s="78">
        <v>0</v>
      </c>
      <c r="MN17" s="78">
        <v>0</v>
      </c>
      <c r="MO17" s="78">
        <v>1</v>
      </c>
      <c r="MP17" s="78">
        <v>3</v>
      </c>
      <c r="MQ17" s="78">
        <v>0</v>
      </c>
      <c r="MR17" s="78">
        <v>0</v>
      </c>
      <c r="MS17" s="78">
        <v>1</v>
      </c>
      <c r="MT17" s="78">
        <v>8</v>
      </c>
      <c r="MU17" s="78">
        <v>0</v>
      </c>
      <c r="MV17" s="78">
        <v>1</v>
      </c>
      <c r="MW17" s="78">
        <v>6</v>
      </c>
      <c r="MX17" s="78">
        <v>0</v>
      </c>
      <c r="MY17" s="78">
        <v>0</v>
      </c>
      <c r="MZ17" s="78">
        <v>0</v>
      </c>
      <c r="NA17" s="78">
        <v>0</v>
      </c>
      <c r="NB17" s="78">
        <v>1</v>
      </c>
      <c r="NC17" s="78">
        <v>0</v>
      </c>
      <c r="ND17" s="78">
        <v>0</v>
      </c>
      <c r="NE17" s="78">
        <v>0</v>
      </c>
      <c r="NF17" s="78">
        <v>90</v>
      </c>
      <c r="NG17" s="78">
        <v>16</v>
      </c>
      <c r="NH17" s="78">
        <v>14</v>
      </c>
      <c r="NI17" s="78">
        <v>0</v>
      </c>
      <c r="NJ17" s="78">
        <v>0</v>
      </c>
      <c r="NK17" s="78">
        <v>17</v>
      </c>
      <c r="NL17" s="78">
        <v>7</v>
      </c>
      <c r="NM17" s="78">
        <v>68</v>
      </c>
      <c r="NN17" s="78">
        <v>2</v>
      </c>
      <c r="NO17" s="78">
        <v>41</v>
      </c>
      <c r="NP17" s="78">
        <v>8</v>
      </c>
      <c r="NQ17" s="78">
        <v>0</v>
      </c>
      <c r="NR17" s="78">
        <v>26</v>
      </c>
      <c r="NS17" s="78">
        <v>38</v>
      </c>
      <c r="NT17" s="78">
        <v>17</v>
      </c>
      <c r="NU17" s="78">
        <v>29</v>
      </c>
      <c r="NV17" s="78">
        <v>8</v>
      </c>
      <c r="NW17" s="78">
        <v>9</v>
      </c>
      <c r="NX17" s="78">
        <v>2</v>
      </c>
      <c r="NY17" s="78">
        <v>16</v>
      </c>
      <c r="NZ17" s="78">
        <v>24</v>
      </c>
      <c r="OA17" s="78">
        <v>9</v>
      </c>
      <c r="OB17" s="78">
        <v>25</v>
      </c>
      <c r="OC17" s="78">
        <v>1</v>
      </c>
      <c r="OD17" s="78">
        <v>0</v>
      </c>
      <c r="OE17" s="78">
        <v>0</v>
      </c>
      <c r="OF17" s="78">
        <v>0</v>
      </c>
      <c r="OG17" s="78">
        <v>35</v>
      </c>
      <c r="OH17" s="78">
        <v>7</v>
      </c>
      <c r="OI17" s="78">
        <v>0</v>
      </c>
      <c r="OJ17" s="78">
        <v>3</v>
      </c>
      <c r="OK17" s="78">
        <v>0</v>
      </c>
      <c r="OL17" s="78">
        <v>1</v>
      </c>
      <c r="OM17" s="78">
        <v>2</v>
      </c>
      <c r="ON17" s="78">
        <v>0</v>
      </c>
      <c r="OO17" s="78">
        <v>1</v>
      </c>
      <c r="OP17" s="78">
        <v>0</v>
      </c>
      <c r="OQ17" s="78">
        <v>0</v>
      </c>
      <c r="OR17" s="78">
        <v>2</v>
      </c>
      <c r="OS17" s="78">
        <v>4</v>
      </c>
      <c r="OT17" s="78">
        <v>0</v>
      </c>
      <c r="OU17" s="78">
        <v>0</v>
      </c>
      <c r="OV17" s="78">
        <v>0</v>
      </c>
      <c r="OW17" s="78">
        <v>1</v>
      </c>
      <c r="OX17" s="78">
        <v>0</v>
      </c>
      <c r="OY17" s="78">
        <v>0</v>
      </c>
      <c r="OZ17" s="78">
        <v>1</v>
      </c>
      <c r="PA17" s="78">
        <v>48</v>
      </c>
      <c r="PB17" s="78">
        <v>0</v>
      </c>
      <c r="PC17" s="78">
        <v>0</v>
      </c>
      <c r="PD17" s="78">
        <v>0</v>
      </c>
      <c r="PE17" s="78">
        <v>0</v>
      </c>
      <c r="PF17" s="78">
        <v>0</v>
      </c>
      <c r="PG17" s="78">
        <v>1</v>
      </c>
      <c r="PH17" s="78">
        <v>1</v>
      </c>
      <c r="PI17" s="78">
        <v>0</v>
      </c>
      <c r="PJ17" s="78">
        <v>0</v>
      </c>
      <c r="PK17" s="78">
        <v>0</v>
      </c>
      <c r="PL17" s="78">
        <v>3</v>
      </c>
      <c r="PM17" s="78">
        <v>1</v>
      </c>
      <c r="PN17" s="78">
        <v>16</v>
      </c>
      <c r="PO17" s="78">
        <v>0</v>
      </c>
      <c r="PP17" s="78">
        <v>5</v>
      </c>
      <c r="PQ17" s="78">
        <v>0</v>
      </c>
      <c r="PR17" s="78">
        <v>0</v>
      </c>
      <c r="PS17" s="78">
        <v>0</v>
      </c>
      <c r="PT17" s="78">
        <v>14</v>
      </c>
      <c r="PU17" s="78">
        <v>0</v>
      </c>
      <c r="PV17" s="78">
        <v>0</v>
      </c>
      <c r="PW17" s="78">
        <v>1</v>
      </c>
      <c r="PX17" s="78">
        <v>0</v>
      </c>
      <c r="PY17" s="78">
        <v>3</v>
      </c>
      <c r="PZ17" s="78">
        <v>9</v>
      </c>
      <c r="QA17" s="78">
        <v>2</v>
      </c>
      <c r="QB17" s="78">
        <v>40</v>
      </c>
      <c r="QC17" s="78">
        <v>0</v>
      </c>
      <c r="QD17" s="78">
        <v>1</v>
      </c>
      <c r="QE17" s="78">
        <v>0</v>
      </c>
      <c r="QF17" s="78">
        <v>0</v>
      </c>
      <c r="QG17" s="78">
        <v>24</v>
      </c>
      <c r="QH17" s="78">
        <v>0</v>
      </c>
      <c r="QI17" s="78">
        <v>0</v>
      </c>
      <c r="QJ17" s="78">
        <v>0</v>
      </c>
      <c r="QK17" s="78">
        <v>0</v>
      </c>
      <c r="QL17" s="78">
        <v>0</v>
      </c>
      <c r="QM17" s="78">
        <v>0</v>
      </c>
      <c r="QN17" s="78">
        <v>0</v>
      </c>
      <c r="QO17" s="78">
        <v>0</v>
      </c>
      <c r="QP17" s="78">
        <v>1</v>
      </c>
      <c r="QQ17" s="78">
        <v>3</v>
      </c>
      <c r="QR17" s="78">
        <v>0</v>
      </c>
      <c r="QS17" s="78">
        <v>16</v>
      </c>
      <c r="QT17" s="78">
        <v>0</v>
      </c>
      <c r="QU17" s="78">
        <v>0</v>
      </c>
      <c r="QV17" s="78">
        <v>1</v>
      </c>
      <c r="QW17" s="78">
        <v>0</v>
      </c>
      <c r="QX17" s="78">
        <v>467</v>
      </c>
      <c r="QY17" s="78">
        <v>35</v>
      </c>
      <c r="QZ17" s="78">
        <v>11</v>
      </c>
      <c r="RA17" s="78">
        <v>9</v>
      </c>
      <c r="RB17" s="78">
        <v>50</v>
      </c>
      <c r="RC17" s="78">
        <v>5</v>
      </c>
      <c r="RD17" s="78">
        <v>17</v>
      </c>
      <c r="RE17" s="78">
        <v>5</v>
      </c>
      <c r="RF17" s="78">
        <v>14</v>
      </c>
      <c r="RG17" s="78">
        <v>4</v>
      </c>
      <c r="RH17" s="78">
        <v>11</v>
      </c>
      <c r="RI17" s="78">
        <v>41</v>
      </c>
      <c r="RJ17" s="78">
        <v>0</v>
      </c>
      <c r="RK17" s="78">
        <v>24</v>
      </c>
      <c r="RL17" s="78">
        <v>4</v>
      </c>
      <c r="RM17" s="78">
        <v>0</v>
      </c>
      <c r="RN17" s="78">
        <v>16</v>
      </c>
      <c r="RO17" s="78">
        <v>0</v>
      </c>
      <c r="RP17" s="78">
        <v>0</v>
      </c>
      <c r="RQ17" s="78">
        <v>1</v>
      </c>
      <c r="RR17" s="78">
        <v>0</v>
      </c>
      <c r="RS17" s="78">
        <v>468</v>
      </c>
      <c r="RT17" s="78">
        <v>50</v>
      </c>
      <c r="RU17" s="78">
        <v>11</v>
      </c>
      <c r="RV17" s="78">
        <v>9</v>
      </c>
      <c r="RW17" s="78">
        <v>50</v>
      </c>
      <c r="RX17" s="78">
        <v>5</v>
      </c>
      <c r="RY17" s="78">
        <v>17</v>
      </c>
      <c r="RZ17" s="78">
        <v>5</v>
      </c>
      <c r="SA17" s="78">
        <v>14</v>
      </c>
      <c r="SB17" s="78">
        <v>4</v>
      </c>
      <c r="SC17" s="78">
        <v>11</v>
      </c>
      <c r="SD17" s="78">
        <v>41</v>
      </c>
      <c r="SE17" s="78">
        <v>0</v>
      </c>
      <c r="SF17" s="78">
        <v>24</v>
      </c>
      <c r="SG17" s="78">
        <v>4</v>
      </c>
      <c r="SH17" s="78">
        <v>0</v>
      </c>
    </row>
    <row r="18" spans="1:502">
      <c r="A18" s="17" t="s">
        <v>2154</v>
      </c>
      <c r="B18" s="77">
        <v>10</v>
      </c>
      <c r="C18" s="77">
        <v>10</v>
      </c>
      <c r="D18" s="77">
        <v>1</v>
      </c>
      <c r="E18" s="77">
        <v>2013</v>
      </c>
      <c r="F18" s="77" t="s">
        <v>181</v>
      </c>
      <c r="G18" s="1017" t="s">
        <v>1611</v>
      </c>
      <c r="H18" s="77" t="s">
        <v>1612</v>
      </c>
      <c r="I18" s="1018"/>
      <c r="J18" s="80">
        <v>0</v>
      </c>
      <c r="K18" s="80">
        <v>0</v>
      </c>
      <c r="L18" s="80">
        <v>0</v>
      </c>
      <c r="M18" s="80">
        <v>0</v>
      </c>
      <c r="N18" s="80">
        <v>5.5869999999999997</v>
      </c>
      <c r="O18" s="80">
        <v>0</v>
      </c>
      <c r="P18" s="80">
        <v>0</v>
      </c>
      <c r="Q18" s="80">
        <v>0</v>
      </c>
      <c r="R18" s="80">
        <v>791.95500000000004</v>
      </c>
      <c r="S18" s="80">
        <v>241.04300000000001</v>
      </c>
      <c r="T18" s="80">
        <v>174.88900000000001</v>
      </c>
      <c r="U18" s="80">
        <v>0</v>
      </c>
      <c r="V18" s="80">
        <v>0</v>
      </c>
      <c r="W18" s="80">
        <v>487.96300000000002</v>
      </c>
      <c r="X18" s="80">
        <v>87.16</v>
      </c>
      <c r="Y18" s="80">
        <v>3401.5650000000001</v>
      </c>
      <c r="Z18" s="80">
        <v>531.29899999999998</v>
      </c>
      <c r="AA18" s="80">
        <v>466.00380000000001</v>
      </c>
      <c r="AB18" s="80">
        <v>78.838999999999999</v>
      </c>
      <c r="AC18" s="80">
        <v>0</v>
      </c>
      <c r="AD18" s="80">
        <v>3644.9859999999999</v>
      </c>
      <c r="AE18" s="80">
        <v>21902.055</v>
      </c>
      <c r="AF18" s="80">
        <v>570.18299999999999</v>
      </c>
      <c r="AG18" s="80">
        <v>179.542</v>
      </c>
      <c r="AH18" s="80">
        <v>186.43600000000001</v>
      </c>
      <c r="AI18" s="80">
        <v>61.94</v>
      </c>
      <c r="AJ18" s="80">
        <v>14.637</v>
      </c>
      <c r="AK18" s="80">
        <v>544.65300000000002</v>
      </c>
      <c r="AL18" s="80">
        <v>410.91199999999998</v>
      </c>
      <c r="AM18" s="80">
        <v>57.317</v>
      </c>
      <c r="AN18" s="80">
        <v>336.25700000000001</v>
      </c>
      <c r="AO18" s="80">
        <v>17.268999999999998</v>
      </c>
      <c r="AP18" s="80">
        <v>1201.163</v>
      </c>
      <c r="AQ18" s="80">
        <v>13.811</v>
      </c>
      <c r="AR18" s="80">
        <v>17.376000000000001</v>
      </c>
      <c r="AS18" s="80">
        <v>367.089</v>
      </c>
      <c r="AT18" s="80">
        <v>37.994</v>
      </c>
      <c r="AU18" s="80">
        <v>0</v>
      </c>
      <c r="AV18" s="80">
        <v>48.040999999999997</v>
      </c>
      <c r="AW18" s="80">
        <v>0</v>
      </c>
      <c r="AX18" s="80">
        <v>3.226</v>
      </c>
      <c r="AY18" s="80">
        <v>0</v>
      </c>
      <c r="AZ18" s="80">
        <v>0</v>
      </c>
      <c r="BA18" s="80">
        <v>3.7469999999999999</v>
      </c>
      <c r="BB18" s="80">
        <v>0</v>
      </c>
      <c r="BC18" s="80">
        <v>0</v>
      </c>
      <c r="BD18" s="80">
        <v>12.718</v>
      </c>
      <c r="BE18" s="80">
        <v>11.305</v>
      </c>
      <c r="BF18" s="80">
        <v>0</v>
      </c>
      <c r="BG18" s="80">
        <v>0</v>
      </c>
      <c r="BH18" s="80">
        <v>0</v>
      </c>
      <c r="BI18" s="80">
        <v>5.2370000000000001</v>
      </c>
      <c r="BJ18" s="80">
        <v>0</v>
      </c>
      <c r="BK18" s="80">
        <v>0</v>
      </c>
      <c r="BL18" s="80">
        <v>3.613</v>
      </c>
      <c r="BM18" s="80">
        <v>177.996343</v>
      </c>
      <c r="BN18" s="80">
        <v>0</v>
      </c>
      <c r="BO18" s="80">
        <v>0</v>
      </c>
      <c r="BP18" s="80">
        <v>0</v>
      </c>
      <c r="BQ18" s="80">
        <v>0</v>
      </c>
      <c r="BR18" s="80">
        <v>0</v>
      </c>
      <c r="BS18" s="80">
        <v>7.3419999999999996</v>
      </c>
      <c r="BT18" s="80">
        <v>7.4130000000000003</v>
      </c>
      <c r="BU18" s="80">
        <v>0</v>
      </c>
      <c r="BV18" s="80">
        <v>0</v>
      </c>
      <c r="BW18" s="80">
        <v>0</v>
      </c>
      <c r="BX18" s="80">
        <v>14.303000000000001</v>
      </c>
      <c r="BY18" s="80">
        <v>4.8559999999999999</v>
      </c>
      <c r="BZ18" s="80">
        <v>122.992</v>
      </c>
      <c r="CA18" s="80">
        <v>0</v>
      </c>
      <c r="CB18" s="80">
        <v>188.47800000000001</v>
      </c>
      <c r="CC18" s="80">
        <v>0</v>
      </c>
      <c r="CD18" s="80">
        <v>0</v>
      </c>
      <c r="CE18" s="80">
        <v>0</v>
      </c>
      <c r="CF18" s="80">
        <v>98.564999999999998</v>
      </c>
      <c r="CG18" s="80">
        <v>0</v>
      </c>
      <c r="CH18" s="80">
        <v>0</v>
      </c>
      <c r="CI18" s="80">
        <v>3.35</v>
      </c>
      <c r="CJ18" s="80">
        <v>0</v>
      </c>
      <c r="CK18" s="80">
        <v>16.620999999999999</v>
      </c>
      <c r="CL18" s="80">
        <v>72.576999999999998</v>
      </c>
      <c r="CM18" s="80">
        <v>6.8319999999999999</v>
      </c>
      <c r="CN18" s="80">
        <v>210.06299999999999</v>
      </c>
      <c r="CO18" s="80">
        <v>0</v>
      </c>
      <c r="CP18" s="80">
        <v>5.0720000000000001</v>
      </c>
      <c r="CQ18" s="80">
        <v>0</v>
      </c>
      <c r="CR18" s="80">
        <v>0</v>
      </c>
      <c r="CS18" s="80">
        <v>734.58699999999999</v>
      </c>
      <c r="CT18" s="80">
        <v>0</v>
      </c>
      <c r="CU18" s="80">
        <v>0</v>
      </c>
      <c r="CV18" s="80">
        <v>0</v>
      </c>
      <c r="CW18" s="80">
        <v>0</v>
      </c>
      <c r="CX18" s="80">
        <v>0</v>
      </c>
      <c r="CY18" s="80">
        <v>0</v>
      </c>
      <c r="CZ18" s="80">
        <v>0</v>
      </c>
      <c r="DA18" s="80">
        <v>0</v>
      </c>
      <c r="DB18" s="80">
        <v>4.3440000000000003</v>
      </c>
      <c r="DC18" s="80">
        <v>15.478</v>
      </c>
      <c r="DD18" s="80">
        <v>0</v>
      </c>
      <c r="DE18" s="80">
        <v>0</v>
      </c>
      <c r="DF18" s="80">
        <v>526.69899999999996</v>
      </c>
      <c r="DG18" s="80">
        <v>1201.163</v>
      </c>
      <c r="DH18" s="80">
        <v>0</v>
      </c>
      <c r="DI18" s="80">
        <v>13.811</v>
      </c>
      <c r="DJ18" s="80">
        <v>17.376000000000001</v>
      </c>
      <c r="DK18" s="80">
        <v>0</v>
      </c>
      <c r="DL18" s="80">
        <v>0</v>
      </c>
      <c r="DM18" s="80">
        <v>0</v>
      </c>
      <c r="DN18" s="80">
        <v>0</v>
      </c>
      <c r="DO18" s="80">
        <v>5.5869999999999997</v>
      </c>
      <c r="DP18" s="80">
        <v>0</v>
      </c>
      <c r="DQ18" s="80">
        <v>0</v>
      </c>
      <c r="DR18" s="80">
        <v>0</v>
      </c>
      <c r="DS18" s="80">
        <v>791.95500000000004</v>
      </c>
      <c r="DT18" s="80">
        <v>241.04300000000001</v>
      </c>
      <c r="DU18" s="80">
        <v>174.88900000000001</v>
      </c>
      <c r="DV18" s="80">
        <v>0</v>
      </c>
      <c r="DW18" s="80">
        <v>0</v>
      </c>
      <c r="DX18" s="80">
        <v>487.96300000000002</v>
      </c>
      <c r="DY18" s="80">
        <v>87.16</v>
      </c>
      <c r="DZ18" s="80">
        <v>3401.5650000000001</v>
      </c>
      <c r="EA18" s="80">
        <v>4.5999999999999996</v>
      </c>
      <c r="EB18" s="80">
        <v>466.00380000000001</v>
      </c>
      <c r="EC18" s="80">
        <v>78.838999999999999</v>
      </c>
      <c r="ED18" s="80">
        <v>0</v>
      </c>
      <c r="EE18" s="80">
        <v>3644.9859999999999</v>
      </c>
      <c r="EF18" s="80">
        <v>21902.055</v>
      </c>
      <c r="EG18" s="80">
        <v>570.18299999999999</v>
      </c>
      <c r="EH18" s="80">
        <v>179.542</v>
      </c>
      <c r="EI18" s="80">
        <v>186.43600000000001</v>
      </c>
      <c r="EJ18" s="80">
        <v>61.94</v>
      </c>
      <c r="EK18" s="80">
        <v>14.637</v>
      </c>
      <c r="EL18" s="80">
        <v>544.65300000000002</v>
      </c>
      <c r="EM18" s="80">
        <v>410.91199999999998</v>
      </c>
      <c r="EN18" s="80">
        <v>57.317</v>
      </c>
      <c r="EO18" s="80">
        <v>336.25700000000001</v>
      </c>
      <c r="EP18" s="80">
        <v>17.268999999999998</v>
      </c>
      <c r="EQ18" s="80">
        <v>0</v>
      </c>
      <c r="ER18" s="80">
        <v>0</v>
      </c>
      <c r="ES18" s="80">
        <v>0</v>
      </c>
      <c r="ET18" s="80">
        <v>367.089</v>
      </c>
      <c r="EU18" s="80">
        <v>37.994</v>
      </c>
      <c r="EV18" s="80">
        <v>0</v>
      </c>
      <c r="EW18" s="80">
        <v>48.040999999999997</v>
      </c>
      <c r="EX18" s="80">
        <v>0</v>
      </c>
      <c r="EY18" s="80">
        <v>3.226</v>
      </c>
      <c r="EZ18" s="80">
        <v>0</v>
      </c>
      <c r="FA18" s="80">
        <v>0</v>
      </c>
      <c r="FB18" s="80">
        <v>3.7469999999999999</v>
      </c>
      <c r="FC18" s="80">
        <v>0</v>
      </c>
      <c r="FD18" s="80">
        <v>0</v>
      </c>
      <c r="FE18" s="80">
        <v>12.718</v>
      </c>
      <c r="FF18" s="80">
        <v>11.305</v>
      </c>
      <c r="FG18" s="80">
        <v>0</v>
      </c>
      <c r="FH18" s="80">
        <v>0</v>
      </c>
      <c r="FI18" s="80">
        <v>0</v>
      </c>
      <c r="FJ18" s="80">
        <v>5.2370000000000001</v>
      </c>
      <c r="FK18" s="80">
        <v>0</v>
      </c>
      <c r="FL18" s="80">
        <v>0</v>
      </c>
      <c r="FM18" s="80">
        <v>3.613</v>
      </c>
      <c r="FN18" s="80">
        <v>177.996343</v>
      </c>
      <c r="FO18" s="80">
        <v>0</v>
      </c>
      <c r="FP18" s="80">
        <v>0</v>
      </c>
      <c r="FQ18" s="80">
        <v>0</v>
      </c>
      <c r="FR18" s="80">
        <v>0</v>
      </c>
      <c r="FS18" s="80">
        <v>0</v>
      </c>
      <c r="FT18" s="80">
        <v>7.3419999999999996</v>
      </c>
      <c r="FU18" s="80">
        <v>7.4130000000000003</v>
      </c>
      <c r="FV18" s="80">
        <v>0</v>
      </c>
      <c r="FW18" s="80">
        <v>0</v>
      </c>
      <c r="FX18" s="80">
        <v>0</v>
      </c>
      <c r="FY18" s="80">
        <v>14.303000000000001</v>
      </c>
      <c r="FZ18" s="80">
        <v>4.8559999999999999</v>
      </c>
      <c r="GA18" s="80">
        <v>122.992</v>
      </c>
      <c r="GB18" s="80">
        <v>0</v>
      </c>
      <c r="GC18" s="80">
        <v>188.47800000000001</v>
      </c>
      <c r="GD18" s="80">
        <v>0</v>
      </c>
      <c r="GE18" s="80">
        <v>0</v>
      </c>
      <c r="GF18" s="80">
        <v>0</v>
      </c>
      <c r="GG18" s="80">
        <v>98.564999999999998</v>
      </c>
      <c r="GH18" s="80">
        <v>0</v>
      </c>
      <c r="GI18" s="80">
        <v>0</v>
      </c>
      <c r="GJ18" s="80">
        <v>3.35</v>
      </c>
      <c r="GK18" s="80">
        <v>0</v>
      </c>
      <c r="GL18" s="80">
        <v>16.620999999999999</v>
      </c>
      <c r="GM18" s="80">
        <v>72.576999999999998</v>
      </c>
      <c r="GN18" s="80">
        <v>6.8319999999999999</v>
      </c>
      <c r="GO18" s="80">
        <v>210.06299999999999</v>
      </c>
      <c r="GP18" s="80">
        <v>0</v>
      </c>
      <c r="GQ18" s="80">
        <v>5.0720000000000001</v>
      </c>
      <c r="GR18" s="80">
        <v>0</v>
      </c>
      <c r="GS18" s="80">
        <v>0</v>
      </c>
      <c r="GT18" s="80">
        <v>734.58699999999999</v>
      </c>
      <c r="GU18" s="80">
        <v>0</v>
      </c>
      <c r="GV18" s="80">
        <v>0</v>
      </c>
      <c r="GW18" s="80">
        <v>0</v>
      </c>
      <c r="GX18" s="80">
        <v>0</v>
      </c>
      <c r="GY18" s="80">
        <v>0</v>
      </c>
      <c r="GZ18" s="80">
        <v>0</v>
      </c>
      <c r="HA18" s="80">
        <v>0</v>
      </c>
      <c r="HB18" s="80">
        <v>0</v>
      </c>
      <c r="HC18" s="80">
        <v>4.3440000000000003</v>
      </c>
      <c r="HD18" s="80">
        <v>15.478</v>
      </c>
      <c r="HE18" s="80">
        <v>0</v>
      </c>
      <c r="HF18" s="80">
        <v>1759.049</v>
      </c>
      <c r="HG18" s="80">
        <v>0</v>
      </c>
      <c r="HH18" s="80">
        <v>0</v>
      </c>
      <c r="HI18" s="80">
        <v>5.5869999999999997</v>
      </c>
      <c r="HJ18" s="80">
        <v>0</v>
      </c>
      <c r="HK18" s="80">
        <v>33660.2048</v>
      </c>
      <c r="HL18" s="80">
        <v>367.089</v>
      </c>
      <c r="HM18" s="80">
        <v>89.260999999999996</v>
      </c>
      <c r="HN18" s="80">
        <v>27.77</v>
      </c>
      <c r="HO18" s="80">
        <v>186.84634299999999</v>
      </c>
      <c r="HP18" s="80">
        <v>29.058</v>
      </c>
      <c r="HQ18" s="80">
        <v>127.848</v>
      </c>
      <c r="HR18" s="80">
        <v>188.47800000000001</v>
      </c>
      <c r="HS18" s="80">
        <v>98.564999999999998</v>
      </c>
      <c r="HT18" s="80">
        <v>19.971</v>
      </c>
      <c r="HU18" s="80">
        <v>79.409000000000006</v>
      </c>
      <c r="HV18" s="80">
        <v>215.13499999999999</v>
      </c>
      <c r="HW18" s="80">
        <v>0</v>
      </c>
      <c r="HX18" s="80">
        <v>734.58699999999999</v>
      </c>
      <c r="HY18" s="80">
        <v>19.821999999999999</v>
      </c>
      <c r="HZ18" s="80">
        <v>0</v>
      </c>
      <c r="IA18" s="80">
        <v>1759.049</v>
      </c>
      <c r="IB18" s="80">
        <v>0</v>
      </c>
      <c r="IC18" s="80">
        <v>0</v>
      </c>
      <c r="ID18" s="80">
        <v>5.5869999999999997</v>
      </c>
      <c r="IE18" s="80">
        <v>0</v>
      </c>
      <c r="IF18" s="80">
        <v>34186.9038</v>
      </c>
      <c r="IG18" s="80">
        <v>1599.4390000000001</v>
      </c>
      <c r="IH18" s="80">
        <v>89.260999999999996</v>
      </c>
      <c r="II18" s="80">
        <v>27.77</v>
      </c>
      <c r="IJ18" s="80">
        <v>186.84634299999999</v>
      </c>
      <c r="IK18" s="80">
        <v>29.058</v>
      </c>
      <c r="IL18" s="80">
        <v>127.848</v>
      </c>
      <c r="IM18" s="80">
        <v>188.47800000000001</v>
      </c>
      <c r="IN18" s="80">
        <v>98.564999999999998</v>
      </c>
      <c r="IO18" s="80">
        <v>19.971</v>
      </c>
      <c r="IP18" s="80">
        <v>79.409000000000006</v>
      </c>
      <c r="IQ18" s="80">
        <v>215.13499999999999</v>
      </c>
      <c r="IR18" s="80">
        <v>0</v>
      </c>
      <c r="IS18" s="80">
        <v>734.58699999999999</v>
      </c>
      <c r="IT18" s="80">
        <v>19.821999999999999</v>
      </c>
      <c r="IU18" s="80">
        <v>0</v>
      </c>
      <c r="IV18" s="81">
        <v>0</v>
      </c>
      <c r="IW18" s="78">
        <v>0</v>
      </c>
      <c r="IX18" s="78">
        <v>0</v>
      </c>
      <c r="IY18" s="78">
        <v>0</v>
      </c>
      <c r="IZ18" s="78">
        <v>0</v>
      </c>
      <c r="JA18" s="78">
        <v>1</v>
      </c>
      <c r="JB18" s="78">
        <v>0</v>
      </c>
      <c r="JC18" s="78">
        <v>0</v>
      </c>
      <c r="JD18" s="78">
        <v>0</v>
      </c>
      <c r="JE18" s="78">
        <v>88</v>
      </c>
      <c r="JF18" s="78">
        <v>17</v>
      </c>
      <c r="JG18" s="78">
        <v>14</v>
      </c>
      <c r="JH18" s="78">
        <v>0</v>
      </c>
      <c r="JI18" s="78">
        <v>0</v>
      </c>
      <c r="JJ18" s="78">
        <v>18</v>
      </c>
      <c r="JK18" s="78">
        <v>6</v>
      </c>
      <c r="JL18" s="78">
        <v>70</v>
      </c>
      <c r="JM18" s="78">
        <v>2</v>
      </c>
      <c r="JN18" s="78">
        <v>40</v>
      </c>
      <c r="JO18" s="78">
        <v>8</v>
      </c>
      <c r="JP18" s="78">
        <v>0</v>
      </c>
      <c r="JQ18" s="78">
        <v>24</v>
      </c>
      <c r="JR18" s="78">
        <v>36</v>
      </c>
      <c r="JS18" s="78">
        <v>17</v>
      </c>
      <c r="JT18" s="78">
        <v>28</v>
      </c>
      <c r="JU18" s="78">
        <v>9</v>
      </c>
      <c r="JV18" s="78">
        <v>9</v>
      </c>
      <c r="JW18" s="78">
        <v>3</v>
      </c>
      <c r="JX18" s="78">
        <v>16</v>
      </c>
      <c r="JY18" s="78">
        <v>25</v>
      </c>
      <c r="JZ18" s="78">
        <v>7</v>
      </c>
      <c r="KA18" s="78">
        <v>25</v>
      </c>
      <c r="KB18" s="78">
        <v>2</v>
      </c>
      <c r="KC18" s="78">
        <v>8</v>
      </c>
      <c r="KD18" s="78">
        <v>1</v>
      </c>
      <c r="KE18" s="78">
        <v>5</v>
      </c>
      <c r="KF18" s="78">
        <v>35</v>
      </c>
      <c r="KG18" s="78">
        <v>7</v>
      </c>
      <c r="KH18" s="78">
        <v>0</v>
      </c>
      <c r="KI18" s="78">
        <v>3</v>
      </c>
      <c r="KJ18" s="78">
        <v>0</v>
      </c>
      <c r="KK18" s="78">
        <v>1</v>
      </c>
      <c r="KL18" s="78">
        <v>0</v>
      </c>
      <c r="KM18" s="78">
        <v>0</v>
      </c>
      <c r="KN18" s="78">
        <v>1</v>
      </c>
      <c r="KO18" s="78">
        <v>0</v>
      </c>
      <c r="KP18" s="78">
        <v>0</v>
      </c>
      <c r="KQ18" s="78">
        <v>4</v>
      </c>
      <c r="KR18" s="78">
        <v>3</v>
      </c>
      <c r="KS18" s="78">
        <v>0</v>
      </c>
      <c r="KT18" s="78">
        <v>0</v>
      </c>
      <c r="KU18" s="78">
        <v>0</v>
      </c>
      <c r="KV18" s="78">
        <v>1</v>
      </c>
      <c r="KW18" s="78">
        <v>0</v>
      </c>
      <c r="KX18" s="78">
        <v>0</v>
      </c>
      <c r="KY18" s="78">
        <v>1</v>
      </c>
      <c r="KZ18" s="78">
        <v>45</v>
      </c>
      <c r="LA18" s="78">
        <v>0</v>
      </c>
      <c r="LB18" s="78">
        <v>0</v>
      </c>
      <c r="LC18" s="78">
        <v>0</v>
      </c>
      <c r="LD18" s="78">
        <v>0</v>
      </c>
      <c r="LE18" s="78">
        <v>0</v>
      </c>
      <c r="LF18" s="78">
        <v>1</v>
      </c>
      <c r="LG18" s="78">
        <v>1</v>
      </c>
      <c r="LH18" s="78">
        <v>0</v>
      </c>
      <c r="LI18" s="78">
        <v>0</v>
      </c>
      <c r="LJ18" s="78">
        <v>0</v>
      </c>
      <c r="LK18" s="78">
        <v>3</v>
      </c>
      <c r="LL18" s="78">
        <v>1</v>
      </c>
      <c r="LM18" s="78">
        <v>19</v>
      </c>
      <c r="LN18" s="78">
        <v>0</v>
      </c>
      <c r="LO18" s="78">
        <v>5</v>
      </c>
      <c r="LP18" s="78">
        <v>0</v>
      </c>
      <c r="LQ18" s="78">
        <v>0</v>
      </c>
      <c r="LR18" s="78">
        <v>0</v>
      </c>
      <c r="LS18" s="78">
        <v>15</v>
      </c>
      <c r="LT18" s="78">
        <v>0</v>
      </c>
      <c r="LU18" s="78">
        <v>0</v>
      </c>
      <c r="LV18" s="78">
        <v>1</v>
      </c>
      <c r="LW18" s="78">
        <v>0</v>
      </c>
      <c r="LX18" s="78">
        <v>4</v>
      </c>
      <c r="LY18" s="78">
        <v>10</v>
      </c>
      <c r="LZ18" s="78">
        <v>2</v>
      </c>
      <c r="MA18" s="78">
        <v>36</v>
      </c>
      <c r="MB18" s="78">
        <v>0</v>
      </c>
      <c r="MC18" s="78">
        <v>1</v>
      </c>
      <c r="MD18" s="78">
        <v>0</v>
      </c>
      <c r="ME18" s="78">
        <v>0</v>
      </c>
      <c r="MF18" s="78">
        <v>23</v>
      </c>
      <c r="MG18" s="78">
        <v>0</v>
      </c>
      <c r="MH18" s="78">
        <v>0</v>
      </c>
      <c r="MI18" s="78">
        <v>0</v>
      </c>
      <c r="MJ18" s="78">
        <v>0</v>
      </c>
      <c r="MK18" s="78">
        <v>0</v>
      </c>
      <c r="ML18" s="78">
        <v>0</v>
      </c>
      <c r="MM18" s="78">
        <v>0</v>
      </c>
      <c r="MN18" s="78">
        <v>0</v>
      </c>
      <c r="MO18" s="78">
        <v>1</v>
      </c>
      <c r="MP18" s="78">
        <v>3</v>
      </c>
      <c r="MQ18" s="78">
        <v>0</v>
      </c>
      <c r="MR18" s="78">
        <v>0</v>
      </c>
      <c r="MS18" s="78">
        <v>1</v>
      </c>
      <c r="MT18" s="78">
        <v>8</v>
      </c>
      <c r="MU18" s="78">
        <v>0</v>
      </c>
      <c r="MV18" s="78">
        <v>1</v>
      </c>
      <c r="MW18" s="78">
        <v>5</v>
      </c>
      <c r="MX18" s="78">
        <v>0</v>
      </c>
      <c r="MY18" s="78">
        <v>0</v>
      </c>
      <c r="MZ18" s="78">
        <v>0</v>
      </c>
      <c r="NA18" s="78">
        <v>0</v>
      </c>
      <c r="NB18" s="78">
        <v>1</v>
      </c>
      <c r="NC18" s="78">
        <v>0</v>
      </c>
      <c r="ND18" s="78">
        <v>0</v>
      </c>
      <c r="NE18" s="78">
        <v>0</v>
      </c>
      <c r="NF18" s="78">
        <v>88</v>
      </c>
      <c r="NG18" s="78">
        <v>17</v>
      </c>
      <c r="NH18" s="78">
        <v>14</v>
      </c>
      <c r="NI18" s="78">
        <v>0</v>
      </c>
      <c r="NJ18" s="78">
        <v>0</v>
      </c>
      <c r="NK18" s="78">
        <v>18</v>
      </c>
      <c r="NL18" s="78">
        <v>6</v>
      </c>
      <c r="NM18" s="78">
        <v>70</v>
      </c>
      <c r="NN18" s="78">
        <v>1</v>
      </c>
      <c r="NO18" s="78">
        <v>40</v>
      </c>
      <c r="NP18" s="78">
        <v>8</v>
      </c>
      <c r="NQ18" s="78">
        <v>0</v>
      </c>
      <c r="NR18" s="78">
        <v>24</v>
      </c>
      <c r="NS18" s="78">
        <v>36</v>
      </c>
      <c r="NT18" s="78">
        <v>17</v>
      </c>
      <c r="NU18" s="78">
        <v>28</v>
      </c>
      <c r="NV18" s="78">
        <v>9</v>
      </c>
      <c r="NW18" s="78">
        <v>9</v>
      </c>
      <c r="NX18" s="78">
        <v>3</v>
      </c>
      <c r="NY18" s="78">
        <v>16</v>
      </c>
      <c r="NZ18" s="78">
        <v>25</v>
      </c>
      <c r="OA18" s="78">
        <v>7</v>
      </c>
      <c r="OB18" s="78">
        <v>25</v>
      </c>
      <c r="OC18" s="78">
        <v>2</v>
      </c>
      <c r="OD18" s="78">
        <v>0</v>
      </c>
      <c r="OE18" s="78">
        <v>0</v>
      </c>
      <c r="OF18" s="78">
        <v>0</v>
      </c>
      <c r="OG18" s="78">
        <v>35</v>
      </c>
      <c r="OH18" s="78">
        <v>7</v>
      </c>
      <c r="OI18" s="78">
        <v>0</v>
      </c>
      <c r="OJ18" s="78">
        <v>3</v>
      </c>
      <c r="OK18" s="78">
        <v>0</v>
      </c>
      <c r="OL18" s="78">
        <v>1</v>
      </c>
      <c r="OM18" s="78">
        <v>0</v>
      </c>
      <c r="ON18" s="78">
        <v>0</v>
      </c>
      <c r="OO18" s="78">
        <v>1</v>
      </c>
      <c r="OP18" s="78">
        <v>0</v>
      </c>
      <c r="OQ18" s="78">
        <v>0</v>
      </c>
      <c r="OR18" s="78">
        <v>4</v>
      </c>
      <c r="OS18" s="78">
        <v>3</v>
      </c>
      <c r="OT18" s="78">
        <v>0</v>
      </c>
      <c r="OU18" s="78">
        <v>0</v>
      </c>
      <c r="OV18" s="78">
        <v>0</v>
      </c>
      <c r="OW18" s="78">
        <v>1</v>
      </c>
      <c r="OX18" s="78">
        <v>0</v>
      </c>
      <c r="OY18" s="78">
        <v>0</v>
      </c>
      <c r="OZ18" s="78">
        <v>1</v>
      </c>
      <c r="PA18" s="78">
        <v>45</v>
      </c>
      <c r="PB18" s="78">
        <v>0</v>
      </c>
      <c r="PC18" s="78">
        <v>0</v>
      </c>
      <c r="PD18" s="78">
        <v>0</v>
      </c>
      <c r="PE18" s="78">
        <v>0</v>
      </c>
      <c r="PF18" s="78">
        <v>0</v>
      </c>
      <c r="PG18" s="78">
        <v>1</v>
      </c>
      <c r="PH18" s="78">
        <v>1</v>
      </c>
      <c r="PI18" s="78">
        <v>0</v>
      </c>
      <c r="PJ18" s="78">
        <v>0</v>
      </c>
      <c r="PK18" s="78">
        <v>0</v>
      </c>
      <c r="PL18" s="78">
        <v>3</v>
      </c>
      <c r="PM18" s="78">
        <v>1</v>
      </c>
      <c r="PN18" s="78">
        <v>19</v>
      </c>
      <c r="PO18" s="78">
        <v>0</v>
      </c>
      <c r="PP18" s="78">
        <v>5</v>
      </c>
      <c r="PQ18" s="78">
        <v>0</v>
      </c>
      <c r="PR18" s="78">
        <v>0</v>
      </c>
      <c r="PS18" s="78">
        <v>0</v>
      </c>
      <c r="PT18" s="78">
        <v>15</v>
      </c>
      <c r="PU18" s="78">
        <v>0</v>
      </c>
      <c r="PV18" s="78">
        <v>0</v>
      </c>
      <c r="PW18" s="78">
        <v>1</v>
      </c>
      <c r="PX18" s="78">
        <v>0</v>
      </c>
      <c r="PY18" s="78">
        <v>4</v>
      </c>
      <c r="PZ18" s="78">
        <v>10</v>
      </c>
      <c r="QA18" s="78">
        <v>2</v>
      </c>
      <c r="QB18" s="78">
        <v>36</v>
      </c>
      <c r="QC18" s="78">
        <v>0</v>
      </c>
      <c r="QD18" s="78">
        <v>1</v>
      </c>
      <c r="QE18" s="78">
        <v>0</v>
      </c>
      <c r="QF18" s="78">
        <v>0</v>
      </c>
      <c r="QG18" s="78">
        <v>23</v>
      </c>
      <c r="QH18" s="78">
        <v>0</v>
      </c>
      <c r="QI18" s="78">
        <v>0</v>
      </c>
      <c r="QJ18" s="78">
        <v>0</v>
      </c>
      <c r="QK18" s="78">
        <v>0</v>
      </c>
      <c r="QL18" s="78">
        <v>0</v>
      </c>
      <c r="QM18" s="78">
        <v>0</v>
      </c>
      <c r="QN18" s="78">
        <v>0</v>
      </c>
      <c r="QO18" s="78">
        <v>0</v>
      </c>
      <c r="QP18" s="78">
        <v>1</v>
      </c>
      <c r="QQ18" s="78">
        <v>3</v>
      </c>
      <c r="QR18" s="78">
        <v>0</v>
      </c>
      <c r="QS18" s="78">
        <v>15</v>
      </c>
      <c r="QT18" s="78">
        <v>0</v>
      </c>
      <c r="QU18" s="78">
        <v>0</v>
      </c>
      <c r="QV18" s="78">
        <v>1</v>
      </c>
      <c r="QW18" s="78">
        <v>0</v>
      </c>
      <c r="QX18" s="78">
        <v>463</v>
      </c>
      <c r="QY18" s="78">
        <v>35</v>
      </c>
      <c r="QZ18" s="78">
        <v>11</v>
      </c>
      <c r="RA18" s="78">
        <v>8</v>
      </c>
      <c r="RB18" s="78">
        <v>47</v>
      </c>
      <c r="RC18" s="78">
        <v>5</v>
      </c>
      <c r="RD18" s="78">
        <v>20</v>
      </c>
      <c r="RE18" s="78">
        <v>5</v>
      </c>
      <c r="RF18" s="78">
        <v>15</v>
      </c>
      <c r="RG18" s="78">
        <v>5</v>
      </c>
      <c r="RH18" s="78">
        <v>12</v>
      </c>
      <c r="RI18" s="78">
        <v>37</v>
      </c>
      <c r="RJ18" s="78">
        <v>0</v>
      </c>
      <c r="RK18" s="78">
        <v>23</v>
      </c>
      <c r="RL18" s="78">
        <v>4</v>
      </c>
      <c r="RM18" s="78">
        <v>0</v>
      </c>
      <c r="RN18" s="78">
        <v>15</v>
      </c>
      <c r="RO18" s="78">
        <v>0</v>
      </c>
      <c r="RP18" s="78">
        <v>0</v>
      </c>
      <c r="RQ18" s="78">
        <v>1</v>
      </c>
      <c r="RR18" s="78">
        <v>0</v>
      </c>
      <c r="RS18" s="78">
        <v>464</v>
      </c>
      <c r="RT18" s="78">
        <v>49</v>
      </c>
      <c r="RU18" s="78">
        <v>11</v>
      </c>
      <c r="RV18" s="78">
        <v>8</v>
      </c>
      <c r="RW18" s="78">
        <v>47</v>
      </c>
      <c r="RX18" s="78">
        <v>5</v>
      </c>
      <c r="RY18" s="78">
        <v>20</v>
      </c>
      <c r="RZ18" s="78">
        <v>5</v>
      </c>
      <c r="SA18" s="78">
        <v>15</v>
      </c>
      <c r="SB18" s="78">
        <v>5</v>
      </c>
      <c r="SC18" s="78">
        <v>12</v>
      </c>
      <c r="SD18" s="78">
        <v>37</v>
      </c>
      <c r="SE18" s="78">
        <v>0</v>
      </c>
      <c r="SF18" s="78">
        <v>23</v>
      </c>
      <c r="SG18" s="78">
        <v>4</v>
      </c>
      <c r="SH18" s="78">
        <v>0</v>
      </c>
    </row>
    <row r="19" spans="1:502">
      <c r="A19" s="17" t="s">
        <v>2155</v>
      </c>
      <c r="B19" s="77">
        <v>11</v>
      </c>
      <c r="C19" s="77">
        <v>11</v>
      </c>
      <c r="D19" s="77">
        <v>1</v>
      </c>
      <c r="E19" s="77">
        <v>2014</v>
      </c>
      <c r="F19" s="77" t="s">
        <v>182</v>
      </c>
      <c r="G19" s="1017" t="s">
        <v>1611</v>
      </c>
      <c r="H19" s="77" t="s">
        <v>1612</v>
      </c>
      <c r="I19" s="1018"/>
      <c r="J19" s="80">
        <v>0</v>
      </c>
      <c r="K19" s="80">
        <v>0</v>
      </c>
      <c r="L19" s="80">
        <v>0</v>
      </c>
      <c r="M19" s="80">
        <v>0</v>
      </c>
      <c r="N19" s="80">
        <v>6.4379999999999997</v>
      </c>
      <c r="O19" s="80">
        <v>0</v>
      </c>
      <c r="P19" s="80">
        <v>0</v>
      </c>
      <c r="Q19" s="80">
        <v>0</v>
      </c>
      <c r="R19" s="80">
        <v>802.12099999999998</v>
      </c>
      <c r="S19" s="80">
        <v>228.81100000000001</v>
      </c>
      <c r="T19" s="80">
        <v>170.88900000000001</v>
      </c>
      <c r="U19" s="80">
        <v>0</v>
      </c>
      <c r="V19" s="80">
        <v>0</v>
      </c>
      <c r="W19" s="80">
        <v>479.42700000000002</v>
      </c>
      <c r="X19" s="80">
        <v>85.977000000000004</v>
      </c>
      <c r="Y19" s="80">
        <v>3505.0749999999998</v>
      </c>
      <c r="Z19" s="80">
        <v>545.66899999999998</v>
      </c>
      <c r="AA19" s="80">
        <v>427.50400000000002</v>
      </c>
      <c r="AB19" s="80">
        <v>79.442999999999998</v>
      </c>
      <c r="AC19" s="80">
        <v>0</v>
      </c>
      <c r="AD19" s="80">
        <v>3629.5659999999998</v>
      </c>
      <c r="AE19" s="80">
        <v>21854.136999999999</v>
      </c>
      <c r="AF19" s="80">
        <v>526.30899999999997</v>
      </c>
      <c r="AG19" s="80">
        <v>186.50200000000001</v>
      </c>
      <c r="AH19" s="80">
        <v>180.739</v>
      </c>
      <c r="AI19" s="80">
        <v>56.652999999999999</v>
      </c>
      <c r="AJ19" s="80">
        <v>11.948</v>
      </c>
      <c r="AK19" s="80">
        <v>466.38200000000001</v>
      </c>
      <c r="AL19" s="80">
        <v>401.334</v>
      </c>
      <c r="AM19" s="80">
        <v>57.046999999999997</v>
      </c>
      <c r="AN19" s="80">
        <v>332.40199999999999</v>
      </c>
      <c r="AO19" s="80">
        <v>19.202999999999999</v>
      </c>
      <c r="AP19" s="80">
        <v>1167.046</v>
      </c>
      <c r="AQ19" s="80">
        <v>15.433</v>
      </c>
      <c r="AR19" s="80">
        <v>17.759</v>
      </c>
      <c r="AS19" s="80">
        <v>356.68299999999999</v>
      </c>
      <c r="AT19" s="80">
        <v>37.546999999999997</v>
      </c>
      <c r="AU19" s="80">
        <v>0</v>
      </c>
      <c r="AV19" s="80">
        <v>33.966999999999999</v>
      </c>
      <c r="AW19" s="80">
        <v>0</v>
      </c>
      <c r="AX19" s="80">
        <v>3.0739999999999998</v>
      </c>
      <c r="AY19" s="80">
        <v>0</v>
      </c>
      <c r="AZ19" s="80">
        <v>0</v>
      </c>
      <c r="BA19" s="80">
        <v>3.609</v>
      </c>
      <c r="BB19" s="80">
        <v>0</v>
      </c>
      <c r="BC19" s="80">
        <v>0</v>
      </c>
      <c r="BD19" s="80">
        <v>20.658000000000001</v>
      </c>
      <c r="BE19" s="80">
        <v>12.493</v>
      </c>
      <c r="BF19" s="80">
        <v>3.2109999999999999</v>
      </c>
      <c r="BG19" s="80">
        <v>0</v>
      </c>
      <c r="BH19" s="80">
        <v>0</v>
      </c>
      <c r="BI19" s="80">
        <v>5.2729999999999997</v>
      </c>
      <c r="BJ19" s="80">
        <v>0</v>
      </c>
      <c r="BK19" s="80">
        <v>0</v>
      </c>
      <c r="BL19" s="80">
        <v>2.7690000000000001</v>
      </c>
      <c r="BM19" s="80">
        <v>176.85900000000001</v>
      </c>
      <c r="BN19" s="80">
        <v>0</v>
      </c>
      <c r="BO19" s="80">
        <v>0</v>
      </c>
      <c r="BP19" s="80">
        <v>0</v>
      </c>
      <c r="BQ19" s="80">
        <v>0</v>
      </c>
      <c r="BR19" s="80">
        <v>0</v>
      </c>
      <c r="BS19" s="80">
        <v>6.556</v>
      </c>
      <c r="BT19" s="80">
        <v>6.3979999999999997</v>
      </c>
      <c r="BU19" s="80">
        <v>0</v>
      </c>
      <c r="BV19" s="80">
        <v>0</v>
      </c>
      <c r="BW19" s="80">
        <v>0</v>
      </c>
      <c r="BX19" s="80">
        <v>9.702</v>
      </c>
      <c r="BY19" s="80">
        <v>4.915</v>
      </c>
      <c r="BZ19" s="80">
        <v>127.634</v>
      </c>
      <c r="CA19" s="80">
        <v>0</v>
      </c>
      <c r="CB19" s="80">
        <v>202.21899999999999</v>
      </c>
      <c r="CC19" s="80">
        <v>0</v>
      </c>
      <c r="CD19" s="80">
        <v>0</v>
      </c>
      <c r="CE19" s="80">
        <v>0</v>
      </c>
      <c r="CF19" s="80">
        <v>86.224000000000004</v>
      </c>
      <c r="CG19" s="80">
        <v>0</v>
      </c>
      <c r="CH19" s="80">
        <v>0</v>
      </c>
      <c r="CI19" s="80">
        <v>3.2570000000000001</v>
      </c>
      <c r="CJ19" s="80">
        <v>0</v>
      </c>
      <c r="CK19" s="80">
        <v>12.417999999999999</v>
      </c>
      <c r="CL19" s="80">
        <v>71.183000000000007</v>
      </c>
      <c r="CM19" s="80">
        <v>6.6219999999999999</v>
      </c>
      <c r="CN19" s="80">
        <v>229.697</v>
      </c>
      <c r="CO19" s="80">
        <v>0</v>
      </c>
      <c r="CP19" s="80">
        <v>5.0010000000000003</v>
      </c>
      <c r="CQ19" s="80">
        <v>0</v>
      </c>
      <c r="CR19" s="80">
        <v>0</v>
      </c>
      <c r="CS19" s="80">
        <v>698.00900000000001</v>
      </c>
      <c r="CT19" s="80">
        <v>0</v>
      </c>
      <c r="CU19" s="80">
        <v>0</v>
      </c>
      <c r="CV19" s="80">
        <v>0</v>
      </c>
      <c r="CW19" s="80">
        <v>0</v>
      </c>
      <c r="CX19" s="80">
        <v>0</v>
      </c>
      <c r="CY19" s="80">
        <v>0</v>
      </c>
      <c r="CZ19" s="80">
        <v>0</v>
      </c>
      <c r="DA19" s="80">
        <v>0</v>
      </c>
      <c r="DB19" s="80">
        <v>5.1989999999999998</v>
      </c>
      <c r="DC19" s="80">
        <v>15.271000000000001</v>
      </c>
      <c r="DD19" s="80">
        <v>0</v>
      </c>
      <c r="DE19" s="80">
        <v>0</v>
      </c>
      <c r="DF19" s="80">
        <v>535.73800000000006</v>
      </c>
      <c r="DG19" s="80">
        <v>1167.046</v>
      </c>
      <c r="DH19" s="80">
        <v>0</v>
      </c>
      <c r="DI19" s="80">
        <v>15.433</v>
      </c>
      <c r="DJ19" s="80">
        <v>17.759</v>
      </c>
      <c r="DK19" s="80">
        <v>0</v>
      </c>
      <c r="DL19" s="80">
        <v>0</v>
      </c>
      <c r="DM19" s="80">
        <v>0</v>
      </c>
      <c r="DN19" s="80">
        <v>0</v>
      </c>
      <c r="DO19" s="80">
        <v>6.4379999999999997</v>
      </c>
      <c r="DP19" s="80">
        <v>0</v>
      </c>
      <c r="DQ19" s="80">
        <v>0</v>
      </c>
      <c r="DR19" s="80">
        <v>0</v>
      </c>
      <c r="DS19" s="80">
        <v>802.12099999999998</v>
      </c>
      <c r="DT19" s="80">
        <v>228.81100000000001</v>
      </c>
      <c r="DU19" s="80">
        <v>170.88900000000001</v>
      </c>
      <c r="DV19" s="80">
        <v>0</v>
      </c>
      <c r="DW19" s="80">
        <v>0</v>
      </c>
      <c r="DX19" s="80">
        <v>479.42700000000002</v>
      </c>
      <c r="DY19" s="80">
        <v>85.977000000000004</v>
      </c>
      <c r="DZ19" s="80">
        <v>3505.0749999999998</v>
      </c>
      <c r="EA19" s="80">
        <v>9.9309999999999992</v>
      </c>
      <c r="EB19" s="80">
        <v>427.50400000000002</v>
      </c>
      <c r="EC19" s="80">
        <v>79.442999999999998</v>
      </c>
      <c r="ED19" s="80">
        <v>0</v>
      </c>
      <c r="EE19" s="80">
        <v>3629.5659999999998</v>
      </c>
      <c r="EF19" s="80">
        <v>21854.136999999999</v>
      </c>
      <c r="EG19" s="80">
        <v>526.30899999999997</v>
      </c>
      <c r="EH19" s="80">
        <v>186.50200000000001</v>
      </c>
      <c r="EI19" s="80">
        <v>180.739</v>
      </c>
      <c r="EJ19" s="80">
        <v>56.652999999999999</v>
      </c>
      <c r="EK19" s="80">
        <v>11.948</v>
      </c>
      <c r="EL19" s="80">
        <v>466.38200000000001</v>
      </c>
      <c r="EM19" s="80">
        <v>401.334</v>
      </c>
      <c r="EN19" s="80">
        <v>57.046999999999997</v>
      </c>
      <c r="EO19" s="80">
        <v>332.40199999999999</v>
      </c>
      <c r="EP19" s="80">
        <v>19.202999999999999</v>
      </c>
      <c r="EQ19" s="80">
        <v>0</v>
      </c>
      <c r="ER19" s="80">
        <v>0</v>
      </c>
      <c r="ES19" s="80">
        <v>0</v>
      </c>
      <c r="ET19" s="80">
        <v>356.68299999999999</v>
      </c>
      <c r="EU19" s="80">
        <v>37.546999999999997</v>
      </c>
      <c r="EV19" s="80">
        <v>0</v>
      </c>
      <c r="EW19" s="80">
        <v>33.966999999999999</v>
      </c>
      <c r="EX19" s="80">
        <v>0</v>
      </c>
      <c r="EY19" s="80">
        <v>3.0739999999999998</v>
      </c>
      <c r="EZ19" s="80">
        <v>0</v>
      </c>
      <c r="FA19" s="80">
        <v>0</v>
      </c>
      <c r="FB19" s="80">
        <v>3.609</v>
      </c>
      <c r="FC19" s="80">
        <v>0</v>
      </c>
      <c r="FD19" s="80">
        <v>0</v>
      </c>
      <c r="FE19" s="80">
        <v>20.658000000000001</v>
      </c>
      <c r="FF19" s="80">
        <v>12.493</v>
      </c>
      <c r="FG19" s="80">
        <v>3.2109999999999999</v>
      </c>
      <c r="FH19" s="80">
        <v>0</v>
      </c>
      <c r="FI19" s="80">
        <v>0</v>
      </c>
      <c r="FJ19" s="80">
        <v>5.2729999999999997</v>
      </c>
      <c r="FK19" s="80">
        <v>0</v>
      </c>
      <c r="FL19" s="80">
        <v>0</v>
      </c>
      <c r="FM19" s="80">
        <v>2.7690000000000001</v>
      </c>
      <c r="FN19" s="80">
        <v>176.85900000000001</v>
      </c>
      <c r="FO19" s="80">
        <v>0</v>
      </c>
      <c r="FP19" s="80">
        <v>0</v>
      </c>
      <c r="FQ19" s="80">
        <v>0</v>
      </c>
      <c r="FR19" s="80">
        <v>0</v>
      </c>
      <c r="FS19" s="80">
        <v>0</v>
      </c>
      <c r="FT19" s="80">
        <v>6.556</v>
      </c>
      <c r="FU19" s="80">
        <v>6.3979999999999997</v>
      </c>
      <c r="FV19" s="80">
        <v>0</v>
      </c>
      <c r="FW19" s="80">
        <v>0</v>
      </c>
      <c r="FX19" s="80">
        <v>0</v>
      </c>
      <c r="FY19" s="80">
        <v>9.702</v>
      </c>
      <c r="FZ19" s="80">
        <v>4.915</v>
      </c>
      <c r="GA19" s="80">
        <v>127.634</v>
      </c>
      <c r="GB19" s="80">
        <v>0</v>
      </c>
      <c r="GC19" s="80">
        <v>202.21899999999999</v>
      </c>
      <c r="GD19" s="80">
        <v>0</v>
      </c>
      <c r="GE19" s="80">
        <v>0</v>
      </c>
      <c r="GF19" s="80">
        <v>0</v>
      </c>
      <c r="GG19" s="80">
        <v>86.224000000000004</v>
      </c>
      <c r="GH19" s="80">
        <v>0</v>
      </c>
      <c r="GI19" s="80">
        <v>0</v>
      </c>
      <c r="GJ19" s="80">
        <v>3.2570000000000001</v>
      </c>
      <c r="GK19" s="80">
        <v>0</v>
      </c>
      <c r="GL19" s="80">
        <v>12.417999999999999</v>
      </c>
      <c r="GM19" s="80">
        <v>71.183000000000007</v>
      </c>
      <c r="GN19" s="80">
        <v>6.6219999999999999</v>
      </c>
      <c r="GO19" s="80">
        <v>229.697</v>
      </c>
      <c r="GP19" s="80">
        <v>0</v>
      </c>
      <c r="GQ19" s="80">
        <v>5.0010000000000003</v>
      </c>
      <c r="GR19" s="80">
        <v>0</v>
      </c>
      <c r="GS19" s="80">
        <v>0</v>
      </c>
      <c r="GT19" s="80">
        <v>698.00900000000001</v>
      </c>
      <c r="GU19" s="80">
        <v>0</v>
      </c>
      <c r="GV19" s="80">
        <v>0</v>
      </c>
      <c r="GW19" s="80">
        <v>0</v>
      </c>
      <c r="GX19" s="80">
        <v>0</v>
      </c>
      <c r="GY19" s="80">
        <v>0</v>
      </c>
      <c r="GZ19" s="80">
        <v>0</v>
      </c>
      <c r="HA19" s="80">
        <v>0</v>
      </c>
      <c r="HB19" s="80">
        <v>0</v>
      </c>
      <c r="HC19" s="80">
        <v>5.1989999999999998</v>
      </c>
      <c r="HD19" s="80">
        <v>15.271000000000001</v>
      </c>
      <c r="HE19" s="80">
        <v>0</v>
      </c>
      <c r="HF19" s="80">
        <v>1735.9760000000001</v>
      </c>
      <c r="HG19" s="80">
        <v>0</v>
      </c>
      <c r="HH19" s="80">
        <v>0</v>
      </c>
      <c r="HI19" s="80">
        <v>6.4379999999999997</v>
      </c>
      <c r="HJ19" s="80">
        <v>0</v>
      </c>
      <c r="HK19" s="80">
        <v>33511.4</v>
      </c>
      <c r="HL19" s="80">
        <v>356.68299999999999</v>
      </c>
      <c r="HM19" s="80">
        <v>74.587999999999994</v>
      </c>
      <c r="HN19" s="80">
        <v>39.970999999999997</v>
      </c>
      <c r="HO19" s="80">
        <v>184.90100000000001</v>
      </c>
      <c r="HP19" s="80">
        <v>22.655999999999999</v>
      </c>
      <c r="HQ19" s="80">
        <v>132.54900000000001</v>
      </c>
      <c r="HR19" s="80">
        <v>202.21899999999999</v>
      </c>
      <c r="HS19" s="80">
        <v>86.224000000000004</v>
      </c>
      <c r="HT19" s="80">
        <v>15.675000000000001</v>
      </c>
      <c r="HU19" s="80">
        <v>77.805000000000007</v>
      </c>
      <c r="HV19" s="80">
        <v>234.69800000000001</v>
      </c>
      <c r="HW19" s="80">
        <v>0</v>
      </c>
      <c r="HX19" s="80">
        <v>698.00900000000001</v>
      </c>
      <c r="HY19" s="80">
        <v>20.47</v>
      </c>
      <c r="HZ19" s="80">
        <v>0</v>
      </c>
      <c r="IA19" s="80">
        <v>1735.9760000000001</v>
      </c>
      <c r="IB19" s="80">
        <v>0</v>
      </c>
      <c r="IC19" s="80">
        <v>0</v>
      </c>
      <c r="ID19" s="80">
        <v>6.4379999999999997</v>
      </c>
      <c r="IE19" s="80">
        <v>0</v>
      </c>
      <c r="IF19" s="80">
        <v>34047.137999999999</v>
      </c>
      <c r="IG19" s="80">
        <v>1556.921</v>
      </c>
      <c r="IH19" s="80">
        <v>74.587999999999994</v>
      </c>
      <c r="II19" s="80">
        <v>39.970999999999997</v>
      </c>
      <c r="IJ19" s="80">
        <v>184.90100000000001</v>
      </c>
      <c r="IK19" s="80">
        <v>22.655999999999999</v>
      </c>
      <c r="IL19" s="80">
        <v>132.54900000000001</v>
      </c>
      <c r="IM19" s="80">
        <v>202.21899999999999</v>
      </c>
      <c r="IN19" s="80">
        <v>86.224000000000004</v>
      </c>
      <c r="IO19" s="80">
        <v>15.675000000000001</v>
      </c>
      <c r="IP19" s="80">
        <v>77.805000000000007</v>
      </c>
      <c r="IQ19" s="80">
        <v>234.69800000000001</v>
      </c>
      <c r="IR19" s="80">
        <v>0</v>
      </c>
      <c r="IS19" s="80">
        <v>698.00900000000001</v>
      </c>
      <c r="IT19" s="80">
        <v>20.47</v>
      </c>
      <c r="IU19" s="80">
        <v>0</v>
      </c>
      <c r="IV19" s="81">
        <v>0</v>
      </c>
      <c r="IW19" s="78">
        <v>0</v>
      </c>
      <c r="IX19" s="78">
        <v>0</v>
      </c>
      <c r="IY19" s="78">
        <v>0</v>
      </c>
      <c r="IZ19" s="78">
        <v>0</v>
      </c>
      <c r="JA19" s="78">
        <v>1</v>
      </c>
      <c r="JB19" s="78">
        <v>0</v>
      </c>
      <c r="JC19" s="78">
        <v>0</v>
      </c>
      <c r="JD19" s="78">
        <v>0</v>
      </c>
      <c r="JE19" s="78">
        <v>91</v>
      </c>
      <c r="JF19" s="78">
        <v>17</v>
      </c>
      <c r="JG19" s="78">
        <v>14</v>
      </c>
      <c r="JH19" s="78">
        <v>0</v>
      </c>
      <c r="JI19" s="78">
        <v>0</v>
      </c>
      <c r="JJ19" s="78">
        <v>19</v>
      </c>
      <c r="JK19" s="78">
        <v>7</v>
      </c>
      <c r="JL19" s="78">
        <v>70</v>
      </c>
      <c r="JM19" s="78">
        <v>4</v>
      </c>
      <c r="JN19" s="78">
        <v>38</v>
      </c>
      <c r="JO19" s="78">
        <v>8</v>
      </c>
      <c r="JP19" s="78">
        <v>0</v>
      </c>
      <c r="JQ19" s="78">
        <v>24</v>
      </c>
      <c r="JR19" s="78">
        <v>37</v>
      </c>
      <c r="JS19" s="78">
        <v>17</v>
      </c>
      <c r="JT19" s="78">
        <v>29</v>
      </c>
      <c r="JU19" s="78">
        <v>9</v>
      </c>
      <c r="JV19" s="78">
        <v>8</v>
      </c>
      <c r="JW19" s="78">
        <v>3</v>
      </c>
      <c r="JX19" s="78">
        <v>15</v>
      </c>
      <c r="JY19" s="78">
        <v>26</v>
      </c>
      <c r="JZ19" s="78">
        <v>7</v>
      </c>
      <c r="KA19" s="78">
        <v>25</v>
      </c>
      <c r="KB19" s="78">
        <v>2</v>
      </c>
      <c r="KC19" s="78">
        <v>8</v>
      </c>
      <c r="KD19" s="78">
        <v>1</v>
      </c>
      <c r="KE19" s="78">
        <v>5</v>
      </c>
      <c r="KF19" s="78">
        <v>31</v>
      </c>
      <c r="KG19" s="78">
        <v>7</v>
      </c>
      <c r="KH19" s="78">
        <v>0</v>
      </c>
      <c r="KI19" s="78">
        <v>2</v>
      </c>
      <c r="KJ19" s="78">
        <v>0</v>
      </c>
      <c r="KK19" s="78">
        <v>1</v>
      </c>
      <c r="KL19" s="78">
        <v>0</v>
      </c>
      <c r="KM19" s="78">
        <v>0</v>
      </c>
      <c r="KN19" s="78">
        <v>1</v>
      </c>
      <c r="KO19" s="78">
        <v>0</v>
      </c>
      <c r="KP19" s="78">
        <v>0</v>
      </c>
      <c r="KQ19" s="78">
        <v>5</v>
      </c>
      <c r="KR19" s="78">
        <v>3</v>
      </c>
      <c r="KS19" s="78">
        <v>1</v>
      </c>
      <c r="KT19" s="78">
        <v>0</v>
      </c>
      <c r="KU19" s="78">
        <v>0</v>
      </c>
      <c r="KV19" s="78">
        <v>1</v>
      </c>
      <c r="KW19" s="78">
        <v>0</v>
      </c>
      <c r="KX19" s="78">
        <v>0</v>
      </c>
      <c r="KY19" s="78">
        <v>1</v>
      </c>
      <c r="KZ19" s="78">
        <v>45</v>
      </c>
      <c r="LA19" s="78">
        <v>0</v>
      </c>
      <c r="LB19" s="78">
        <v>0</v>
      </c>
      <c r="LC19" s="78">
        <v>0</v>
      </c>
      <c r="LD19" s="78">
        <v>0</v>
      </c>
      <c r="LE19" s="78">
        <v>0</v>
      </c>
      <c r="LF19" s="78">
        <v>1</v>
      </c>
      <c r="LG19" s="78">
        <v>1</v>
      </c>
      <c r="LH19" s="78">
        <v>0</v>
      </c>
      <c r="LI19" s="78">
        <v>0</v>
      </c>
      <c r="LJ19" s="78">
        <v>0</v>
      </c>
      <c r="LK19" s="78">
        <v>2</v>
      </c>
      <c r="LL19" s="78">
        <v>1</v>
      </c>
      <c r="LM19" s="78">
        <v>20</v>
      </c>
      <c r="LN19" s="78">
        <v>0</v>
      </c>
      <c r="LO19" s="78">
        <v>6</v>
      </c>
      <c r="LP19" s="78">
        <v>0</v>
      </c>
      <c r="LQ19" s="78">
        <v>0</v>
      </c>
      <c r="LR19" s="78">
        <v>0</v>
      </c>
      <c r="LS19" s="78">
        <v>13</v>
      </c>
      <c r="LT19" s="78">
        <v>0</v>
      </c>
      <c r="LU19" s="78">
        <v>0</v>
      </c>
      <c r="LV19" s="78">
        <v>1</v>
      </c>
      <c r="LW19" s="78">
        <v>0</v>
      </c>
      <c r="LX19" s="78">
        <v>3</v>
      </c>
      <c r="LY19" s="78">
        <v>10</v>
      </c>
      <c r="LZ19" s="78">
        <v>2</v>
      </c>
      <c r="MA19" s="78">
        <v>40</v>
      </c>
      <c r="MB19" s="78">
        <v>0</v>
      </c>
      <c r="MC19" s="78">
        <v>1</v>
      </c>
      <c r="MD19" s="78">
        <v>0</v>
      </c>
      <c r="ME19" s="78">
        <v>0</v>
      </c>
      <c r="MF19" s="78">
        <v>23</v>
      </c>
      <c r="MG19" s="78">
        <v>0</v>
      </c>
      <c r="MH19" s="78">
        <v>0</v>
      </c>
      <c r="MI19" s="78">
        <v>0</v>
      </c>
      <c r="MJ19" s="78">
        <v>0</v>
      </c>
      <c r="MK19" s="78">
        <v>0</v>
      </c>
      <c r="ML19" s="78">
        <v>0</v>
      </c>
      <c r="MM19" s="78">
        <v>0</v>
      </c>
      <c r="MN19" s="78">
        <v>0</v>
      </c>
      <c r="MO19" s="78">
        <v>1</v>
      </c>
      <c r="MP19" s="78">
        <v>3</v>
      </c>
      <c r="MQ19" s="78">
        <v>0</v>
      </c>
      <c r="MR19" s="78">
        <v>0</v>
      </c>
      <c r="MS19" s="78">
        <v>1</v>
      </c>
      <c r="MT19" s="78">
        <v>8</v>
      </c>
      <c r="MU19" s="78">
        <v>0</v>
      </c>
      <c r="MV19" s="78">
        <v>1</v>
      </c>
      <c r="MW19" s="78">
        <v>5</v>
      </c>
      <c r="MX19" s="78">
        <v>0</v>
      </c>
      <c r="MY19" s="78">
        <v>0</v>
      </c>
      <c r="MZ19" s="78">
        <v>0</v>
      </c>
      <c r="NA19" s="78">
        <v>0</v>
      </c>
      <c r="NB19" s="78">
        <v>1</v>
      </c>
      <c r="NC19" s="78">
        <v>0</v>
      </c>
      <c r="ND19" s="78">
        <v>0</v>
      </c>
      <c r="NE19" s="78">
        <v>0</v>
      </c>
      <c r="NF19" s="78">
        <v>91</v>
      </c>
      <c r="NG19" s="78">
        <v>17</v>
      </c>
      <c r="NH19" s="78">
        <v>14</v>
      </c>
      <c r="NI19" s="78">
        <v>0</v>
      </c>
      <c r="NJ19" s="78">
        <v>0</v>
      </c>
      <c r="NK19" s="78">
        <v>19</v>
      </c>
      <c r="NL19" s="78">
        <v>7</v>
      </c>
      <c r="NM19" s="78">
        <v>70</v>
      </c>
      <c r="NN19" s="78">
        <v>3</v>
      </c>
      <c r="NO19" s="78">
        <v>38</v>
      </c>
      <c r="NP19" s="78">
        <v>8</v>
      </c>
      <c r="NQ19" s="78">
        <v>0</v>
      </c>
      <c r="NR19" s="78">
        <v>24</v>
      </c>
      <c r="NS19" s="78">
        <v>37</v>
      </c>
      <c r="NT19" s="78">
        <v>17</v>
      </c>
      <c r="NU19" s="78">
        <v>29</v>
      </c>
      <c r="NV19" s="78">
        <v>9</v>
      </c>
      <c r="NW19" s="78">
        <v>8</v>
      </c>
      <c r="NX19" s="78">
        <v>3</v>
      </c>
      <c r="NY19" s="78">
        <v>15</v>
      </c>
      <c r="NZ19" s="78">
        <v>26</v>
      </c>
      <c r="OA19" s="78">
        <v>7</v>
      </c>
      <c r="OB19" s="78">
        <v>25</v>
      </c>
      <c r="OC19" s="78">
        <v>2</v>
      </c>
      <c r="OD19" s="78">
        <v>0</v>
      </c>
      <c r="OE19" s="78">
        <v>0</v>
      </c>
      <c r="OF19" s="78">
        <v>0</v>
      </c>
      <c r="OG19" s="78">
        <v>31</v>
      </c>
      <c r="OH19" s="78">
        <v>7</v>
      </c>
      <c r="OI19" s="78">
        <v>0</v>
      </c>
      <c r="OJ19" s="78">
        <v>2</v>
      </c>
      <c r="OK19" s="78">
        <v>0</v>
      </c>
      <c r="OL19" s="78">
        <v>1</v>
      </c>
      <c r="OM19" s="78">
        <v>0</v>
      </c>
      <c r="ON19" s="78">
        <v>0</v>
      </c>
      <c r="OO19" s="78">
        <v>1</v>
      </c>
      <c r="OP19" s="78">
        <v>0</v>
      </c>
      <c r="OQ19" s="78">
        <v>0</v>
      </c>
      <c r="OR19" s="78">
        <v>5</v>
      </c>
      <c r="OS19" s="78">
        <v>3</v>
      </c>
      <c r="OT19" s="78">
        <v>1</v>
      </c>
      <c r="OU19" s="78">
        <v>0</v>
      </c>
      <c r="OV19" s="78">
        <v>0</v>
      </c>
      <c r="OW19" s="78">
        <v>1</v>
      </c>
      <c r="OX19" s="78">
        <v>0</v>
      </c>
      <c r="OY19" s="78">
        <v>0</v>
      </c>
      <c r="OZ19" s="78">
        <v>1</v>
      </c>
      <c r="PA19" s="78">
        <v>45</v>
      </c>
      <c r="PB19" s="78">
        <v>0</v>
      </c>
      <c r="PC19" s="78">
        <v>0</v>
      </c>
      <c r="PD19" s="78">
        <v>0</v>
      </c>
      <c r="PE19" s="78">
        <v>0</v>
      </c>
      <c r="PF19" s="78">
        <v>0</v>
      </c>
      <c r="PG19" s="78">
        <v>1</v>
      </c>
      <c r="PH19" s="78">
        <v>1</v>
      </c>
      <c r="PI19" s="78">
        <v>0</v>
      </c>
      <c r="PJ19" s="78">
        <v>0</v>
      </c>
      <c r="PK19" s="78">
        <v>0</v>
      </c>
      <c r="PL19" s="78">
        <v>2</v>
      </c>
      <c r="PM19" s="78">
        <v>1</v>
      </c>
      <c r="PN19" s="78">
        <v>20</v>
      </c>
      <c r="PO19" s="78">
        <v>0</v>
      </c>
      <c r="PP19" s="78">
        <v>6</v>
      </c>
      <c r="PQ19" s="78">
        <v>0</v>
      </c>
      <c r="PR19" s="78">
        <v>0</v>
      </c>
      <c r="PS19" s="78">
        <v>0</v>
      </c>
      <c r="PT19" s="78">
        <v>13</v>
      </c>
      <c r="PU19" s="78">
        <v>0</v>
      </c>
      <c r="PV19" s="78">
        <v>0</v>
      </c>
      <c r="PW19" s="78">
        <v>1</v>
      </c>
      <c r="PX19" s="78">
        <v>0</v>
      </c>
      <c r="PY19" s="78">
        <v>3</v>
      </c>
      <c r="PZ19" s="78">
        <v>10</v>
      </c>
      <c r="QA19" s="78">
        <v>2</v>
      </c>
      <c r="QB19" s="78">
        <v>40</v>
      </c>
      <c r="QC19" s="78">
        <v>0</v>
      </c>
      <c r="QD19" s="78">
        <v>1</v>
      </c>
      <c r="QE19" s="78">
        <v>0</v>
      </c>
      <c r="QF19" s="78">
        <v>0</v>
      </c>
      <c r="QG19" s="78">
        <v>23</v>
      </c>
      <c r="QH19" s="78">
        <v>0</v>
      </c>
      <c r="QI19" s="78">
        <v>0</v>
      </c>
      <c r="QJ19" s="78">
        <v>0</v>
      </c>
      <c r="QK19" s="78">
        <v>0</v>
      </c>
      <c r="QL19" s="78">
        <v>0</v>
      </c>
      <c r="QM19" s="78">
        <v>0</v>
      </c>
      <c r="QN19" s="78">
        <v>0</v>
      </c>
      <c r="QO19" s="78">
        <v>0</v>
      </c>
      <c r="QP19" s="78">
        <v>1</v>
      </c>
      <c r="QQ19" s="78">
        <v>3</v>
      </c>
      <c r="QR19" s="78">
        <v>0</v>
      </c>
      <c r="QS19" s="78">
        <v>15</v>
      </c>
      <c r="QT19" s="78">
        <v>0</v>
      </c>
      <c r="QU19" s="78">
        <v>0</v>
      </c>
      <c r="QV19" s="78">
        <v>1</v>
      </c>
      <c r="QW19" s="78">
        <v>0</v>
      </c>
      <c r="QX19" s="78">
        <v>469</v>
      </c>
      <c r="QY19" s="78">
        <v>31</v>
      </c>
      <c r="QZ19" s="78">
        <v>10</v>
      </c>
      <c r="RA19" s="78">
        <v>10</v>
      </c>
      <c r="RB19" s="78">
        <v>47</v>
      </c>
      <c r="RC19" s="78">
        <v>4</v>
      </c>
      <c r="RD19" s="78">
        <v>21</v>
      </c>
      <c r="RE19" s="78">
        <v>6</v>
      </c>
      <c r="RF19" s="78">
        <v>13</v>
      </c>
      <c r="RG19" s="78">
        <v>4</v>
      </c>
      <c r="RH19" s="78">
        <v>12</v>
      </c>
      <c r="RI19" s="78">
        <v>41</v>
      </c>
      <c r="RJ19" s="78">
        <v>0</v>
      </c>
      <c r="RK19" s="78">
        <v>23</v>
      </c>
      <c r="RL19" s="78">
        <v>4</v>
      </c>
      <c r="RM19" s="78">
        <v>0</v>
      </c>
      <c r="RN19" s="78">
        <v>15</v>
      </c>
      <c r="RO19" s="78">
        <v>0</v>
      </c>
      <c r="RP19" s="78">
        <v>0</v>
      </c>
      <c r="RQ19" s="78">
        <v>1</v>
      </c>
      <c r="RR19" s="78">
        <v>0</v>
      </c>
      <c r="RS19" s="78">
        <v>470</v>
      </c>
      <c r="RT19" s="78">
        <v>45</v>
      </c>
      <c r="RU19" s="78">
        <v>10</v>
      </c>
      <c r="RV19" s="78">
        <v>10</v>
      </c>
      <c r="RW19" s="78">
        <v>47</v>
      </c>
      <c r="RX19" s="78">
        <v>4</v>
      </c>
      <c r="RY19" s="78">
        <v>21</v>
      </c>
      <c r="RZ19" s="78">
        <v>6</v>
      </c>
      <c r="SA19" s="78">
        <v>13</v>
      </c>
      <c r="SB19" s="78">
        <v>4</v>
      </c>
      <c r="SC19" s="78">
        <v>12</v>
      </c>
      <c r="SD19" s="78">
        <v>41</v>
      </c>
      <c r="SE19" s="78">
        <v>0</v>
      </c>
      <c r="SF19" s="78">
        <v>23</v>
      </c>
      <c r="SG19" s="78">
        <v>4</v>
      </c>
      <c r="SH19" s="78">
        <v>0</v>
      </c>
    </row>
    <row r="20" spans="1:502">
      <c r="A20" s="17" t="s">
        <v>2156</v>
      </c>
      <c r="B20" s="77">
        <v>12</v>
      </c>
      <c r="C20" s="77">
        <v>12</v>
      </c>
      <c r="D20" s="77">
        <v>1</v>
      </c>
      <c r="E20" s="77">
        <v>2015</v>
      </c>
      <c r="F20" s="77" t="s">
        <v>183</v>
      </c>
      <c r="G20" s="1017" t="s">
        <v>1611</v>
      </c>
      <c r="H20" s="77" t="s">
        <v>1612</v>
      </c>
      <c r="I20" s="1018"/>
      <c r="J20" s="80">
        <v>0</v>
      </c>
      <c r="K20" s="80">
        <v>0</v>
      </c>
      <c r="L20" s="80">
        <v>0</v>
      </c>
      <c r="M20" s="80">
        <v>0</v>
      </c>
      <c r="N20" s="80">
        <v>6.75</v>
      </c>
      <c r="O20" s="80">
        <v>0</v>
      </c>
      <c r="P20" s="80">
        <v>0</v>
      </c>
      <c r="Q20" s="80">
        <v>0</v>
      </c>
      <c r="R20" s="80">
        <v>801.96500000000003</v>
      </c>
      <c r="S20" s="80">
        <v>229.68600000000001</v>
      </c>
      <c r="T20" s="80">
        <v>160.65299999999999</v>
      </c>
      <c r="U20" s="80">
        <v>0</v>
      </c>
      <c r="V20" s="80">
        <v>0</v>
      </c>
      <c r="W20" s="80">
        <v>465.71</v>
      </c>
      <c r="X20" s="80">
        <v>87.98</v>
      </c>
      <c r="Y20" s="80">
        <v>3394.6619999999998</v>
      </c>
      <c r="Z20" s="80">
        <v>539.59900000000005</v>
      </c>
      <c r="AA20" s="80">
        <v>429.54399999999998</v>
      </c>
      <c r="AB20" s="80">
        <v>81.971999999999994</v>
      </c>
      <c r="AC20" s="80">
        <v>0</v>
      </c>
      <c r="AD20" s="80">
        <v>3477.6179999999999</v>
      </c>
      <c r="AE20" s="80">
        <v>21316.850999999999</v>
      </c>
      <c r="AF20" s="80">
        <v>461.69400000000002</v>
      </c>
      <c r="AG20" s="80">
        <v>191.53899999999999</v>
      </c>
      <c r="AH20" s="80">
        <v>177.06</v>
      </c>
      <c r="AI20" s="80">
        <v>50.468000000000004</v>
      </c>
      <c r="AJ20" s="80">
        <v>10.422000000000001</v>
      </c>
      <c r="AK20" s="80">
        <v>453.04500000000002</v>
      </c>
      <c r="AL20" s="80">
        <v>423.404</v>
      </c>
      <c r="AM20" s="80">
        <v>56.874000000000002</v>
      </c>
      <c r="AN20" s="80">
        <v>337.16199999999998</v>
      </c>
      <c r="AO20" s="80">
        <v>8.0269999999999992</v>
      </c>
      <c r="AP20" s="80">
        <v>1159.29</v>
      </c>
      <c r="AQ20" s="80">
        <v>17.234999999999999</v>
      </c>
      <c r="AR20" s="80">
        <v>18.907</v>
      </c>
      <c r="AS20" s="80">
        <v>377.459</v>
      </c>
      <c r="AT20" s="80">
        <v>42.84</v>
      </c>
      <c r="AU20" s="80">
        <v>0</v>
      </c>
      <c r="AV20" s="80">
        <v>63.262</v>
      </c>
      <c r="AW20" s="80">
        <v>0</v>
      </c>
      <c r="AX20" s="80">
        <v>3.0870000000000002</v>
      </c>
      <c r="AY20" s="80">
        <v>0</v>
      </c>
      <c r="AZ20" s="80">
        <v>0</v>
      </c>
      <c r="BA20" s="80">
        <v>3.8</v>
      </c>
      <c r="BB20" s="80">
        <v>0</v>
      </c>
      <c r="BC20" s="80">
        <v>0</v>
      </c>
      <c r="BD20" s="80">
        <v>23.414000000000001</v>
      </c>
      <c r="BE20" s="80">
        <v>11.036</v>
      </c>
      <c r="BF20" s="80">
        <v>3.097</v>
      </c>
      <c r="BG20" s="80">
        <v>0</v>
      </c>
      <c r="BH20" s="80">
        <v>0</v>
      </c>
      <c r="BI20" s="80">
        <v>5.2229999999999999</v>
      </c>
      <c r="BJ20" s="80">
        <v>0</v>
      </c>
      <c r="BK20" s="80">
        <v>0</v>
      </c>
      <c r="BL20" s="80">
        <v>2.5190000000000001</v>
      </c>
      <c r="BM20" s="80">
        <v>154.387</v>
      </c>
      <c r="BN20" s="80">
        <v>0</v>
      </c>
      <c r="BO20" s="80">
        <v>0</v>
      </c>
      <c r="BP20" s="80">
        <v>0</v>
      </c>
      <c r="BQ20" s="80">
        <v>0</v>
      </c>
      <c r="BR20" s="80">
        <v>0</v>
      </c>
      <c r="BS20" s="80">
        <v>7.1150000000000002</v>
      </c>
      <c r="BT20" s="80">
        <v>6.21</v>
      </c>
      <c r="BU20" s="80">
        <v>0</v>
      </c>
      <c r="BV20" s="80">
        <v>0</v>
      </c>
      <c r="BW20" s="80">
        <v>0</v>
      </c>
      <c r="BX20" s="80">
        <v>11.102</v>
      </c>
      <c r="BY20" s="80">
        <v>4.9770000000000003</v>
      </c>
      <c r="BZ20" s="80">
        <v>122.179</v>
      </c>
      <c r="CA20" s="80">
        <v>0</v>
      </c>
      <c r="CB20" s="80">
        <v>203.05699999999999</v>
      </c>
      <c r="CC20" s="80">
        <v>0</v>
      </c>
      <c r="CD20" s="80">
        <v>0</v>
      </c>
      <c r="CE20" s="80">
        <v>0</v>
      </c>
      <c r="CF20" s="80">
        <v>97.796000000000006</v>
      </c>
      <c r="CG20" s="80">
        <v>0</v>
      </c>
      <c r="CH20" s="80">
        <v>0</v>
      </c>
      <c r="CI20" s="80">
        <v>10.741</v>
      </c>
      <c r="CJ20" s="80">
        <v>0</v>
      </c>
      <c r="CK20" s="80">
        <v>12.019</v>
      </c>
      <c r="CL20" s="80">
        <v>67.244</v>
      </c>
      <c r="CM20" s="80">
        <v>6.6180000000000003</v>
      </c>
      <c r="CN20" s="80">
        <v>226.095</v>
      </c>
      <c r="CO20" s="80">
        <v>0</v>
      </c>
      <c r="CP20" s="80">
        <v>4.92</v>
      </c>
      <c r="CQ20" s="80">
        <v>0</v>
      </c>
      <c r="CR20" s="80">
        <v>0</v>
      </c>
      <c r="CS20" s="80">
        <v>682.84100000000001</v>
      </c>
      <c r="CT20" s="80">
        <v>0</v>
      </c>
      <c r="CU20" s="80">
        <v>0</v>
      </c>
      <c r="CV20" s="80">
        <v>0</v>
      </c>
      <c r="CW20" s="80">
        <v>0</v>
      </c>
      <c r="CX20" s="80">
        <v>0</v>
      </c>
      <c r="CY20" s="80">
        <v>0</v>
      </c>
      <c r="CZ20" s="80">
        <v>0</v>
      </c>
      <c r="DA20" s="80">
        <v>0</v>
      </c>
      <c r="DB20" s="80">
        <v>6.3250000000000002</v>
      </c>
      <c r="DC20" s="80">
        <v>15.096</v>
      </c>
      <c r="DD20" s="80">
        <v>0</v>
      </c>
      <c r="DE20" s="80">
        <v>0</v>
      </c>
      <c r="DF20" s="80">
        <v>530.10599999999999</v>
      </c>
      <c r="DG20" s="80">
        <v>1159.29</v>
      </c>
      <c r="DH20" s="80">
        <v>0</v>
      </c>
      <c r="DI20" s="80">
        <v>17.234999999999999</v>
      </c>
      <c r="DJ20" s="80">
        <v>18.907</v>
      </c>
      <c r="DK20" s="80">
        <v>0</v>
      </c>
      <c r="DL20" s="80">
        <v>0</v>
      </c>
      <c r="DM20" s="80">
        <v>0</v>
      </c>
      <c r="DN20" s="80">
        <v>0</v>
      </c>
      <c r="DO20" s="80">
        <v>6.75</v>
      </c>
      <c r="DP20" s="80">
        <v>0</v>
      </c>
      <c r="DQ20" s="80">
        <v>0</v>
      </c>
      <c r="DR20" s="80">
        <v>0</v>
      </c>
      <c r="DS20" s="80">
        <v>801.96500000000003</v>
      </c>
      <c r="DT20" s="80">
        <v>229.68600000000001</v>
      </c>
      <c r="DU20" s="80">
        <v>160.65299999999999</v>
      </c>
      <c r="DV20" s="80">
        <v>0</v>
      </c>
      <c r="DW20" s="80">
        <v>0</v>
      </c>
      <c r="DX20" s="80">
        <v>465.71</v>
      </c>
      <c r="DY20" s="80">
        <v>87.98</v>
      </c>
      <c r="DZ20" s="80">
        <v>3394.6619999999998</v>
      </c>
      <c r="EA20" s="80">
        <v>9.4930000000000003</v>
      </c>
      <c r="EB20" s="80">
        <v>429.54399999999998</v>
      </c>
      <c r="EC20" s="80">
        <v>81.971999999999994</v>
      </c>
      <c r="ED20" s="80">
        <v>0</v>
      </c>
      <c r="EE20" s="80">
        <v>3477.6179999999999</v>
      </c>
      <c r="EF20" s="80">
        <v>21316.850999999999</v>
      </c>
      <c r="EG20" s="80">
        <v>461.69400000000002</v>
      </c>
      <c r="EH20" s="80">
        <v>191.53899999999999</v>
      </c>
      <c r="EI20" s="80">
        <v>177.06</v>
      </c>
      <c r="EJ20" s="80">
        <v>50.468000000000004</v>
      </c>
      <c r="EK20" s="80">
        <v>10.422000000000001</v>
      </c>
      <c r="EL20" s="80">
        <v>453.04500000000002</v>
      </c>
      <c r="EM20" s="80">
        <v>423.404</v>
      </c>
      <c r="EN20" s="80">
        <v>56.874000000000002</v>
      </c>
      <c r="EO20" s="80">
        <v>337.16199999999998</v>
      </c>
      <c r="EP20" s="80">
        <v>8.0269999999999992</v>
      </c>
      <c r="EQ20" s="80">
        <v>0</v>
      </c>
      <c r="ER20" s="80">
        <v>0</v>
      </c>
      <c r="ES20" s="80">
        <v>0</v>
      </c>
      <c r="ET20" s="80">
        <v>377.459</v>
      </c>
      <c r="EU20" s="80">
        <v>42.84</v>
      </c>
      <c r="EV20" s="80">
        <v>0</v>
      </c>
      <c r="EW20" s="80">
        <v>63.262</v>
      </c>
      <c r="EX20" s="80">
        <v>0</v>
      </c>
      <c r="EY20" s="80">
        <v>3.0870000000000002</v>
      </c>
      <c r="EZ20" s="80">
        <v>0</v>
      </c>
      <c r="FA20" s="80">
        <v>0</v>
      </c>
      <c r="FB20" s="80">
        <v>3.8</v>
      </c>
      <c r="FC20" s="80">
        <v>0</v>
      </c>
      <c r="FD20" s="80">
        <v>0</v>
      </c>
      <c r="FE20" s="80">
        <v>23.414000000000001</v>
      </c>
      <c r="FF20" s="80">
        <v>11.036</v>
      </c>
      <c r="FG20" s="80">
        <v>3.097</v>
      </c>
      <c r="FH20" s="80">
        <v>0</v>
      </c>
      <c r="FI20" s="80">
        <v>0</v>
      </c>
      <c r="FJ20" s="80">
        <v>5.2229999999999999</v>
      </c>
      <c r="FK20" s="80">
        <v>0</v>
      </c>
      <c r="FL20" s="80">
        <v>0</v>
      </c>
      <c r="FM20" s="80">
        <v>2.5190000000000001</v>
      </c>
      <c r="FN20" s="80">
        <v>154.387</v>
      </c>
      <c r="FO20" s="80">
        <v>0</v>
      </c>
      <c r="FP20" s="80">
        <v>0</v>
      </c>
      <c r="FQ20" s="80">
        <v>0</v>
      </c>
      <c r="FR20" s="80">
        <v>0</v>
      </c>
      <c r="FS20" s="80">
        <v>0</v>
      </c>
      <c r="FT20" s="80">
        <v>7.1150000000000002</v>
      </c>
      <c r="FU20" s="80">
        <v>6.21</v>
      </c>
      <c r="FV20" s="80">
        <v>0</v>
      </c>
      <c r="FW20" s="80">
        <v>0</v>
      </c>
      <c r="FX20" s="80">
        <v>0</v>
      </c>
      <c r="FY20" s="80">
        <v>11.102</v>
      </c>
      <c r="FZ20" s="80">
        <v>4.9770000000000003</v>
      </c>
      <c r="GA20" s="80">
        <v>122.179</v>
      </c>
      <c r="GB20" s="80">
        <v>0</v>
      </c>
      <c r="GC20" s="80">
        <v>203.05699999999999</v>
      </c>
      <c r="GD20" s="80">
        <v>0</v>
      </c>
      <c r="GE20" s="80">
        <v>0</v>
      </c>
      <c r="GF20" s="80">
        <v>0</v>
      </c>
      <c r="GG20" s="80">
        <v>97.796000000000006</v>
      </c>
      <c r="GH20" s="80">
        <v>0</v>
      </c>
      <c r="GI20" s="80">
        <v>0</v>
      </c>
      <c r="GJ20" s="80">
        <v>10.741</v>
      </c>
      <c r="GK20" s="80">
        <v>0</v>
      </c>
      <c r="GL20" s="80">
        <v>12.019</v>
      </c>
      <c r="GM20" s="80">
        <v>67.244</v>
      </c>
      <c r="GN20" s="80">
        <v>6.6180000000000003</v>
      </c>
      <c r="GO20" s="80">
        <v>226.095</v>
      </c>
      <c r="GP20" s="80">
        <v>0</v>
      </c>
      <c r="GQ20" s="80">
        <v>4.92</v>
      </c>
      <c r="GR20" s="80">
        <v>0</v>
      </c>
      <c r="GS20" s="80">
        <v>0</v>
      </c>
      <c r="GT20" s="80">
        <v>682.84100000000001</v>
      </c>
      <c r="GU20" s="80">
        <v>0</v>
      </c>
      <c r="GV20" s="80">
        <v>0</v>
      </c>
      <c r="GW20" s="80">
        <v>0</v>
      </c>
      <c r="GX20" s="80">
        <v>0</v>
      </c>
      <c r="GY20" s="80">
        <v>0</v>
      </c>
      <c r="GZ20" s="80">
        <v>0</v>
      </c>
      <c r="HA20" s="80">
        <v>0</v>
      </c>
      <c r="HB20" s="80">
        <v>0</v>
      </c>
      <c r="HC20" s="80">
        <v>6.3250000000000002</v>
      </c>
      <c r="HD20" s="80">
        <v>15.096</v>
      </c>
      <c r="HE20" s="80">
        <v>0</v>
      </c>
      <c r="HF20" s="80">
        <v>1725.538</v>
      </c>
      <c r="HG20" s="80">
        <v>0</v>
      </c>
      <c r="HH20" s="80">
        <v>0</v>
      </c>
      <c r="HI20" s="80">
        <v>6.75</v>
      </c>
      <c r="HJ20" s="80">
        <v>0</v>
      </c>
      <c r="HK20" s="80">
        <v>32625.829000000002</v>
      </c>
      <c r="HL20" s="80">
        <v>377.459</v>
      </c>
      <c r="HM20" s="80">
        <v>109.18899999999999</v>
      </c>
      <c r="HN20" s="80">
        <v>41.347000000000001</v>
      </c>
      <c r="HO20" s="80">
        <v>162.12899999999999</v>
      </c>
      <c r="HP20" s="80">
        <v>24.427</v>
      </c>
      <c r="HQ20" s="80">
        <v>127.15600000000001</v>
      </c>
      <c r="HR20" s="80">
        <v>203.05699999999999</v>
      </c>
      <c r="HS20" s="80">
        <v>97.796000000000006</v>
      </c>
      <c r="HT20" s="80">
        <v>22.76</v>
      </c>
      <c r="HU20" s="80">
        <v>73.861999999999995</v>
      </c>
      <c r="HV20" s="80">
        <v>231.01499999999999</v>
      </c>
      <c r="HW20" s="80">
        <v>0</v>
      </c>
      <c r="HX20" s="80">
        <v>682.84100000000001</v>
      </c>
      <c r="HY20" s="80">
        <v>21.420999999999999</v>
      </c>
      <c r="HZ20" s="80">
        <v>0</v>
      </c>
      <c r="IA20" s="80">
        <v>1725.538</v>
      </c>
      <c r="IB20" s="80">
        <v>0</v>
      </c>
      <c r="IC20" s="80">
        <v>0</v>
      </c>
      <c r="ID20" s="80">
        <v>6.75</v>
      </c>
      <c r="IE20" s="80">
        <v>0</v>
      </c>
      <c r="IF20" s="80">
        <v>33155.934999999998</v>
      </c>
      <c r="IG20" s="80">
        <v>1572.8910000000001</v>
      </c>
      <c r="IH20" s="80">
        <v>109.18899999999999</v>
      </c>
      <c r="II20" s="80">
        <v>41.347000000000001</v>
      </c>
      <c r="IJ20" s="80">
        <v>162.12899999999999</v>
      </c>
      <c r="IK20" s="80">
        <v>24.427</v>
      </c>
      <c r="IL20" s="80">
        <v>127.15600000000001</v>
      </c>
      <c r="IM20" s="80">
        <v>203.05699999999999</v>
      </c>
      <c r="IN20" s="80">
        <v>97.796000000000006</v>
      </c>
      <c r="IO20" s="80">
        <v>22.76</v>
      </c>
      <c r="IP20" s="80">
        <v>73.861999999999995</v>
      </c>
      <c r="IQ20" s="80">
        <v>231.01499999999999</v>
      </c>
      <c r="IR20" s="80">
        <v>0</v>
      </c>
      <c r="IS20" s="80">
        <v>682.84100000000001</v>
      </c>
      <c r="IT20" s="80">
        <v>21.420999999999999</v>
      </c>
      <c r="IU20" s="80">
        <v>0</v>
      </c>
      <c r="IV20" s="81">
        <v>0</v>
      </c>
      <c r="IW20" s="78">
        <v>0</v>
      </c>
      <c r="IX20" s="78">
        <v>0</v>
      </c>
      <c r="IY20" s="78">
        <v>0</v>
      </c>
      <c r="IZ20" s="78">
        <v>0</v>
      </c>
      <c r="JA20" s="78">
        <v>1</v>
      </c>
      <c r="JB20" s="78">
        <v>0</v>
      </c>
      <c r="JC20" s="78">
        <v>0</v>
      </c>
      <c r="JD20" s="78">
        <v>0</v>
      </c>
      <c r="JE20" s="78">
        <v>92</v>
      </c>
      <c r="JF20" s="78">
        <v>17</v>
      </c>
      <c r="JG20" s="78">
        <v>13</v>
      </c>
      <c r="JH20" s="78">
        <v>0</v>
      </c>
      <c r="JI20" s="78">
        <v>0</v>
      </c>
      <c r="JJ20" s="78">
        <v>17</v>
      </c>
      <c r="JK20" s="78">
        <v>6</v>
      </c>
      <c r="JL20" s="78">
        <v>68</v>
      </c>
      <c r="JM20" s="78">
        <v>4</v>
      </c>
      <c r="JN20" s="78">
        <v>39</v>
      </c>
      <c r="JO20" s="78">
        <v>8</v>
      </c>
      <c r="JP20" s="78">
        <v>0</v>
      </c>
      <c r="JQ20" s="78">
        <v>25</v>
      </c>
      <c r="JR20" s="78">
        <v>38</v>
      </c>
      <c r="JS20" s="78">
        <v>17</v>
      </c>
      <c r="JT20" s="78">
        <v>31</v>
      </c>
      <c r="JU20" s="78">
        <v>9</v>
      </c>
      <c r="JV20" s="78">
        <v>7</v>
      </c>
      <c r="JW20" s="78">
        <v>2</v>
      </c>
      <c r="JX20" s="78">
        <v>12</v>
      </c>
      <c r="JY20" s="78">
        <v>28</v>
      </c>
      <c r="JZ20" s="78">
        <v>7</v>
      </c>
      <c r="KA20" s="78">
        <v>25</v>
      </c>
      <c r="KB20" s="78">
        <v>1</v>
      </c>
      <c r="KC20" s="78">
        <v>8</v>
      </c>
      <c r="KD20" s="78">
        <v>1</v>
      </c>
      <c r="KE20" s="78">
        <v>6</v>
      </c>
      <c r="KF20" s="78">
        <v>37</v>
      </c>
      <c r="KG20" s="78">
        <v>7</v>
      </c>
      <c r="KH20" s="78">
        <v>0</v>
      </c>
      <c r="KI20" s="78">
        <v>4</v>
      </c>
      <c r="KJ20" s="78">
        <v>0</v>
      </c>
      <c r="KK20" s="78">
        <v>1</v>
      </c>
      <c r="KL20" s="78">
        <v>0</v>
      </c>
      <c r="KM20" s="78">
        <v>0</v>
      </c>
      <c r="KN20" s="78">
        <v>1</v>
      </c>
      <c r="KO20" s="78">
        <v>0</v>
      </c>
      <c r="KP20" s="78">
        <v>0</v>
      </c>
      <c r="KQ20" s="78">
        <v>5</v>
      </c>
      <c r="KR20" s="78">
        <v>3</v>
      </c>
      <c r="KS20" s="78">
        <v>1</v>
      </c>
      <c r="KT20" s="78">
        <v>0</v>
      </c>
      <c r="KU20" s="78">
        <v>0</v>
      </c>
      <c r="KV20" s="78">
        <v>1</v>
      </c>
      <c r="KW20" s="78">
        <v>0</v>
      </c>
      <c r="KX20" s="78">
        <v>0</v>
      </c>
      <c r="KY20" s="78">
        <v>1</v>
      </c>
      <c r="KZ20" s="78">
        <v>38</v>
      </c>
      <c r="LA20" s="78">
        <v>0</v>
      </c>
      <c r="LB20" s="78">
        <v>0</v>
      </c>
      <c r="LC20" s="78">
        <v>0</v>
      </c>
      <c r="LD20" s="78">
        <v>0</v>
      </c>
      <c r="LE20" s="78">
        <v>0</v>
      </c>
      <c r="LF20" s="78">
        <v>1</v>
      </c>
      <c r="LG20" s="78">
        <v>1</v>
      </c>
      <c r="LH20" s="78">
        <v>0</v>
      </c>
      <c r="LI20" s="78">
        <v>0</v>
      </c>
      <c r="LJ20" s="78">
        <v>0</v>
      </c>
      <c r="LK20" s="78">
        <v>2</v>
      </c>
      <c r="LL20" s="78">
        <v>1</v>
      </c>
      <c r="LM20" s="78">
        <v>19</v>
      </c>
      <c r="LN20" s="78">
        <v>0</v>
      </c>
      <c r="LO20" s="78">
        <v>6</v>
      </c>
      <c r="LP20" s="78">
        <v>0</v>
      </c>
      <c r="LQ20" s="78">
        <v>0</v>
      </c>
      <c r="LR20" s="78">
        <v>0</v>
      </c>
      <c r="LS20" s="78">
        <v>15</v>
      </c>
      <c r="LT20" s="78">
        <v>0</v>
      </c>
      <c r="LU20" s="78">
        <v>0</v>
      </c>
      <c r="LV20" s="78">
        <v>3</v>
      </c>
      <c r="LW20" s="78">
        <v>0</v>
      </c>
      <c r="LX20" s="78">
        <v>3</v>
      </c>
      <c r="LY20" s="78">
        <v>9</v>
      </c>
      <c r="LZ20" s="78">
        <v>2</v>
      </c>
      <c r="MA20" s="78">
        <v>40</v>
      </c>
      <c r="MB20" s="78">
        <v>0</v>
      </c>
      <c r="MC20" s="78">
        <v>1</v>
      </c>
      <c r="MD20" s="78">
        <v>0</v>
      </c>
      <c r="ME20" s="78">
        <v>0</v>
      </c>
      <c r="MF20" s="78">
        <v>23</v>
      </c>
      <c r="MG20" s="78">
        <v>0</v>
      </c>
      <c r="MH20" s="78">
        <v>0</v>
      </c>
      <c r="MI20" s="78">
        <v>0</v>
      </c>
      <c r="MJ20" s="78">
        <v>0</v>
      </c>
      <c r="MK20" s="78">
        <v>0</v>
      </c>
      <c r="ML20" s="78">
        <v>0</v>
      </c>
      <c r="MM20" s="78">
        <v>0</v>
      </c>
      <c r="MN20" s="78">
        <v>0</v>
      </c>
      <c r="MO20" s="78">
        <v>1</v>
      </c>
      <c r="MP20" s="78">
        <v>3</v>
      </c>
      <c r="MQ20" s="78">
        <v>0</v>
      </c>
      <c r="MR20" s="78">
        <v>0</v>
      </c>
      <c r="MS20" s="78">
        <v>1</v>
      </c>
      <c r="MT20" s="78">
        <v>8</v>
      </c>
      <c r="MU20" s="78">
        <v>0</v>
      </c>
      <c r="MV20" s="78">
        <v>1</v>
      </c>
      <c r="MW20" s="78">
        <v>6</v>
      </c>
      <c r="MX20" s="78">
        <v>0</v>
      </c>
      <c r="MY20" s="78">
        <v>0</v>
      </c>
      <c r="MZ20" s="78">
        <v>0</v>
      </c>
      <c r="NA20" s="78">
        <v>0</v>
      </c>
      <c r="NB20" s="78">
        <v>1</v>
      </c>
      <c r="NC20" s="78">
        <v>0</v>
      </c>
      <c r="ND20" s="78">
        <v>0</v>
      </c>
      <c r="NE20" s="78">
        <v>0</v>
      </c>
      <c r="NF20" s="78">
        <v>92</v>
      </c>
      <c r="NG20" s="78">
        <v>17</v>
      </c>
      <c r="NH20" s="78">
        <v>13</v>
      </c>
      <c r="NI20" s="78">
        <v>0</v>
      </c>
      <c r="NJ20" s="78">
        <v>0</v>
      </c>
      <c r="NK20" s="78">
        <v>17</v>
      </c>
      <c r="NL20" s="78">
        <v>6</v>
      </c>
      <c r="NM20" s="78">
        <v>68</v>
      </c>
      <c r="NN20" s="78">
        <v>3</v>
      </c>
      <c r="NO20" s="78">
        <v>39</v>
      </c>
      <c r="NP20" s="78">
        <v>8</v>
      </c>
      <c r="NQ20" s="78">
        <v>0</v>
      </c>
      <c r="NR20" s="78">
        <v>25</v>
      </c>
      <c r="NS20" s="78">
        <v>38</v>
      </c>
      <c r="NT20" s="78">
        <v>17</v>
      </c>
      <c r="NU20" s="78">
        <v>31</v>
      </c>
      <c r="NV20" s="78">
        <v>9</v>
      </c>
      <c r="NW20" s="78">
        <v>7</v>
      </c>
      <c r="NX20" s="78">
        <v>2</v>
      </c>
      <c r="NY20" s="78">
        <v>12</v>
      </c>
      <c r="NZ20" s="78">
        <v>28</v>
      </c>
      <c r="OA20" s="78">
        <v>7</v>
      </c>
      <c r="OB20" s="78">
        <v>25</v>
      </c>
      <c r="OC20" s="78">
        <v>1</v>
      </c>
      <c r="OD20" s="78">
        <v>0</v>
      </c>
      <c r="OE20" s="78">
        <v>0</v>
      </c>
      <c r="OF20" s="78">
        <v>0</v>
      </c>
      <c r="OG20" s="78">
        <v>37</v>
      </c>
      <c r="OH20" s="78">
        <v>7</v>
      </c>
      <c r="OI20" s="78">
        <v>0</v>
      </c>
      <c r="OJ20" s="78">
        <v>4</v>
      </c>
      <c r="OK20" s="78">
        <v>0</v>
      </c>
      <c r="OL20" s="78">
        <v>1</v>
      </c>
      <c r="OM20" s="78">
        <v>0</v>
      </c>
      <c r="ON20" s="78">
        <v>0</v>
      </c>
      <c r="OO20" s="78">
        <v>1</v>
      </c>
      <c r="OP20" s="78">
        <v>0</v>
      </c>
      <c r="OQ20" s="78">
        <v>0</v>
      </c>
      <c r="OR20" s="78">
        <v>5</v>
      </c>
      <c r="OS20" s="78">
        <v>3</v>
      </c>
      <c r="OT20" s="78">
        <v>1</v>
      </c>
      <c r="OU20" s="78">
        <v>0</v>
      </c>
      <c r="OV20" s="78">
        <v>0</v>
      </c>
      <c r="OW20" s="78">
        <v>1</v>
      </c>
      <c r="OX20" s="78">
        <v>0</v>
      </c>
      <c r="OY20" s="78">
        <v>0</v>
      </c>
      <c r="OZ20" s="78">
        <v>1</v>
      </c>
      <c r="PA20" s="78">
        <v>38</v>
      </c>
      <c r="PB20" s="78">
        <v>0</v>
      </c>
      <c r="PC20" s="78">
        <v>0</v>
      </c>
      <c r="PD20" s="78">
        <v>0</v>
      </c>
      <c r="PE20" s="78">
        <v>0</v>
      </c>
      <c r="PF20" s="78">
        <v>0</v>
      </c>
      <c r="PG20" s="78">
        <v>1</v>
      </c>
      <c r="PH20" s="78">
        <v>1</v>
      </c>
      <c r="PI20" s="78">
        <v>0</v>
      </c>
      <c r="PJ20" s="78">
        <v>0</v>
      </c>
      <c r="PK20" s="78">
        <v>0</v>
      </c>
      <c r="PL20" s="78">
        <v>2</v>
      </c>
      <c r="PM20" s="78">
        <v>1</v>
      </c>
      <c r="PN20" s="78">
        <v>19</v>
      </c>
      <c r="PO20" s="78">
        <v>0</v>
      </c>
      <c r="PP20" s="78">
        <v>6</v>
      </c>
      <c r="PQ20" s="78">
        <v>0</v>
      </c>
      <c r="PR20" s="78">
        <v>0</v>
      </c>
      <c r="PS20" s="78">
        <v>0</v>
      </c>
      <c r="PT20" s="78">
        <v>15</v>
      </c>
      <c r="PU20" s="78">
        <v>0</v>
      </c>
      <c r="PV20" s="78">
        <v>0</v>
      </c>
      <c r="PW20" s="78">
        <v>3</v>
      </c>
      <c r="PX20" s="78">
        <v>0</v>
      </c>
      <c r="PY20" s="78">
        <v>3</v>
      </c>
      <c r="PZ20" s="78">
        <v>9</v>
      </c>
      <c r="QA20" s="78">
        <v>2</v>
      </c>
      <c r="QB20" s="78">
        <v>40</v>
      </c>
      <c r="QC20" s="78">
        <v>0</v>
      </c>
      <c r="QD20" s="78">
        <v>1</v>
      </c>
      <c r="QE20" s="78">
        <v>0</v>
      </c>
      <c r="QF20" s="78">
        <v>0</v>
      </c>
      <c r="QG20" s="78">
        <v>23</v>
      </c>
      <c r="QH20" s="78">
        <v>0</v>
      </c>
      <c r="QI20" s="78">
        <v>0</v>
      </c>
      <c r="QJ20" s="78">
        <v>0</v>
      </c>
      <c r="QK20" s="78">
        <v>0</v>
      </c>
      <c r="QL20" s="78">
        <v>0</v>
      </c>
      <c r="QM20" s="78">
        <v>0</v>
      </c>
      <c r="QN20" s="78">
        <v>0</v>
      </c>
      <c r="QO20" s="78">
        <v>0</v>
      </c>
      <c r="QP20" s="78">
        <v>1</v>
      </c>
      <c r="QQ20" s="78">
        <v>3</v>
      </c>
      <c r="QR20" s="78">
        <v>0</v>
      </c>
      <c r="QS20" s="78">
        <v>16</v>
      </c>
      <c r="QT20" s="78">
        <v>0</v>
      </c>
      <c r="QU20" s="78">
        <v>0</v>
      </c>
      <c r="QV20" s="78">
        <v>1</v>
      </c>
      <c r="QW20" s="78">
        <v>0</v>
      </c>
      <c r="QX20" s="78">
        <v>465</v>
      </c>
      <c r="QY20" s="78">
        <v>37</v>
      </c>
      <c r="QZ20" s="78">
        <v>12</v>
      </c>
      <c r="RA20" s="78">
        <v>10</v>
      </c>
      <c r="RB20" s="78">
        <v>40</v>
      </c>
      <c r="RC20" s="78">
        <v>4</v>
      </c>
      <c r="RD20" s="78">
        <v>20</v>
      </c>
      <c r="RE20" s="78">
        <v>6</v>
      </c>
      <c r="RF20" s="78">
        <v>15</v>
      </c>
      <c r="RG20" s="78">
        <v>6</v>
      </c>
      <c r="RH20" s="78">
        <v>11</v>
      </c>
      <c r="RI20" s="78">
        <v>41</v>
      </c>
      <c r="RJ20" s="78">
        <v>0</v>
      </c>
      <c r="RK20" s="78">
        <v>23</v>
      </c>
      <c r="RL20" s="78">
        <v>4</v>
      </c>
      <c r="RM20" s="78">
        <v>0</v>
      </c>
      <c r="RN20" s="78">
        <v>16</v>
      </c>
      <c r="RO20" s="78">
        <v>0</v>
      </c>
      <c r="RP20" s="78">
        <v>0</v>
      </c>
      <c r="RQ20" s="78">
        <v>1</v>
      </c>
      <c r="RR20" s="78">
        <v>0</v>
      </c>
      <c r="RS20" s="78">
        <v>466</v>
      </c>
      <c r="RT20" s="78">
        <v>52</v>
      </c>
      <c r="RU20" s="78">
        <v>12</v>
      </c>
      <c r="RV20" s="78">
        <v>10</v>
      </c>
      <c r="RW20" s="78">
        <v>40</v>
      </c>
      <c r="RX20" s="78">
        <v>4</v>
      </c>
      <c r="RY20" s="78">
        <v>20</v>
      </c>
      <c r="RZ20" s="78">
        <v>6</v>
      </c>
      <c r="SA20" s="78">
        <v>15</v>
      </c>
      <c r="SB20" s="78">
        <v>6</v>
      </c>
      <c r="SC20" s="78">
        <v>11</v>
      </c>
      <c r="SD20" s="78">
        <v>41</v>
      </c>
      <c r="SE20" s="78">
        <v>0</v>
      </c>
      <c r="SF20" s="78">
        <v>23</v>
      </c>
      <c r="SG20" s="78">
        <v>4</v>
      </c>
      <c r="SH20" s="78">
        <v>0</v>
      </c>
    </row>
    <row r="21" spans="1:502">
      <c r="A21" s="17" t="s">
        <v>2157</v>
      </c>
      <c r="B21" s="77">
        <v>13</v>
      </c>
      <c r="C21" s="77">
        <v>13</v>
      </c>
      <c r="D21" s="77">
        <v>1</v>
      </c>
      <c r="E21" s="77">
        <v>2016</v>
      </c>
      <c r="F21" s="77" t="s">
        <v>156</v>
      </c>
      <c r="G21" s="1017" t="s">
        <v>1611</v>
      </c>
      <c r="H21" s="77" t="s">
        <v>1612</v>
      </c>
      <c r="I21" s="1018"/>
      <c r="J21" s="80">
        <v>0</v>
      </c>
      <c r="K21" s="80">
        <v>0</v>
      </c>
      <c r="L21" s="80">
        <v>0</v>
      </c>
      <c r="M21" s="80">
        <v>0</v>
      </c>
      <c r="N21" s="80">
        <v>6.2629999999999999</v>
      </c>
      <c r="O21" s="80">
        <v>0</v>
      </c>
      <c r="P21" s="80">
        <v>0</v>
      </c>
      <c r="Q21" s="80">
        <v>0</v>
      </c>
      <c r="R21" s="80">
        <v>819.00199999999995</v>
      </c>
      <c r="S21" s="80">
        <v>213.953</v>
      </c>
      <c r="T21" s="80">
        <v>152.19200000000001</v>
      </c>
      <c r="U21" s="80">
        <v>0</v>
      </c>
      <c r="V21" s="80">
        <v>0</v>
      </c>
      <c r="W21" s="80">
        <v>462.13600000000002</v>
      </c>
      <c r="X21" s="80">
        <v>92.93</v>
      </c>
      <c r="Y21" s="80">
        <v>3390.951</v>
      </c>
      <c r="Z21" s="80">
        <v>562.75199999999995</v>
      </c>
      <c r="AA21" s="80">
        <v>423.34899999999999</v>
      </c>
      <c r="AB21" s="80">
        <v>78.507999999999996</v>
      </c>
      <c r="AC21" s="80">
        <v>0</v>
      </c>
      <c r="AD21" s="80">
        <v>3547.174</v>
      </c>
      <c r="AE21" s="80">
        <v>20650.573</v>
      </c>
      <c r="AF21" s="80">
        <v>368.92899999999997</v>
      </c>
      <c r="AG21" s="80">
        <v>206.53700000000001</v>
      </c>
      <c r="AH21" s="80">
        <v>175.589</v>
      </c>
      <c r="AI21" s="80">
        <v>55.174999999999997</v>
      </c>
      <c r="AJ21" s="80">
        <v>9.3970000000000002</v>
      </c>
      <c r="AK21" s="80">
        <v>402.24299999999999</v>
      </c>
      <c r="AL21" s="80">
        <v>412.61799999999999</v>
      </c>
      <c r="AM21" s="80">
        <v>53.832000000000001</v>
      </c>
      <c r="AN21" s="80">
        <v>327.553</v>
      </c>
      <c r="AO21" s="80">
        <v>8.3230000000000004</v>
      </c>
      <c r="AP21" s="80">
        <v>1111.3689999999999</v>
      </c>
      <c r="AQ21" s="80">
        <v>18.638999999999999</v>
      </c>
      <c r="AR21" s="80">
        <v>20.411000000000001</v>
      </c>
      <c r="AS21" s="80">
        <v>342.29399999999998</v>
      </c>
      <c r="AT21" s="80">
        <v>41.841000000000001</v>
      </c>
      <c r="AU21" s="80">
        <v>0</v>
      </c>
      <c r="AV21" s="80">
        <v>60.567</v>
      </c>
      <c r="AW21" s="80">
        <v>0</v>
      </c>
      <c r="AX21" s="80">
        <v>2.8340000000000001</v>
      </c>
      <c r="AY21" s="80">
        <v>0</v>
      </c>
      <c r="AZ21" s="80">
        <v>0</v>
      </c>
      <c r="BA21" s="80">
        <v>3.8740000000000001</v>
      </c>
      <c r="BB21" s="80">
        <v>0</v>
      </c>
      <c r="BC21" s="80">
        <v>0</v>
      </c>
      <c r="BD21" s="80">
        <v>20.353999999999999</v>
      </c>
      <c r="BE21" s="80">
        <v>11.163</v>
      </c>
      <c r="BF21" s="80">
        <v>3.3159999999999998</v>
      </c>
      <c r="BG21" s="80">
        <v>0</v>
      </c>
      <c r="BH21" s="80">
        <v>0</v>
      </c>
      <c r="BI21" s="80">
        <v>5.101</v>
      </c>
      <c r="BJ21" s="80">
        <v>0</v>
      </c>
      <c r="BK21" s="80">
        <v>0</v>
      </c>
      <c r="BL21" s="80">
        <v>0</v>
      </c>
      <c r="BM21" s="80">
        <v>150.73400000000001</v>
      </c>
      <c r="BN21" s="80">
        <v>0</v>
      </c>
      <c r="BO21" s="80">
        <v>0</v>
      </c>
      <c r="BP21" s="80">
        <v>0</v>
      </c>
      <c r="BQ21" s="80">
        <v>0</v>
      </c>
      <c r="BR21" s="80">
        <v>0</v>
      </c>
      <c r="BS21" s="80">
        <v>7.9050000000000002</v>
      </c>
      <c r="BT21" s="80">
        <v>6.1050000000000004</v>
      </c>
      <c r="BU21" s="80">
        <v>0</v>
      </c>
      <c r="BV21" s="80">
        <v>0</v>
      </c>
      <c r="BW21" s="80">
        <v>0</v>
      </c>
      <c r="BX21" s="80">
        <v>6.8959999999999999</v>
      </c>
      <c r="BY21" s="80">
        <v>4.8769999999999998</v>
      </c>
      <c r="BZ21" s="80">
        <v>124.50700000000001</v>
      </c>
      <c r="CA21" s="80">
        <v>0</v>
      </c>
      <c r="CB21" s="80">
        <v>191.636</v>
      </c>
      <c r="CC21" s="80">
        <v>0</v>
      </c>
      <c r="CD21" s="80">
        <v>0</v>
      </c>
      <c r="CE21" s="80">
        <v>0</v>
      </c>
      <c r="CF21" s="80">
        <v>90.135000000000005</v>
      </c>
      <c r="CG21" s="80">
        <v>0</v>
      </c>
      <c r="CH21" s="80">
        <v>0</v>
      </c>
      <c r="CI21" s="80">
        <v>10.287000000000001</v>
      </c>
      <c r="CJ21" s="80">
        <v>0</v>
      </c>
      <c r="CK21" s="80">
        <v>11.247999999999999</v>
      </c>
      <c r="CL21" s="80">
        <v>57.95</v>
      </c>
      <c r="CM21" s="80">
        <v>6.5309999999999997</v>
      </c>
      <c r="CN21" s="80">
        <v>224.69</v>
      </c>
      <c r="CO21" s="80">
        <v>0</v>
      </c>
      <c r="CP21" s="80">
        <v>4.87</v>
      </c>
      <c r="CQ21" s="80">
        <v>0</v>
      </c>
      <c r="CR21" s="80">
        <v>0</v>
      </c>
      <c r="CS21" s="80">
        <v>714.46799999999996</v>
      </c>
      <c r="CT21" s="80">
        <v>0</v>
      </c>
      <c r="CU21" s="80">
        <v>0</v>
      </c>
      <c r="CV21" s="80">
        <v>0</v>
      </c>
      <c r="CW21" s="80">
        <v>0</v>
      </c>
      <c r="CX21" s="80">
        <v>0</v>
      </c>
      <c r="CY21" s="80">
        <v>0</v>
      </c>
      <c r="CZ21" s="80">
        <v>0</v>
      </c>
      <c r="DA21" s="80">
        <v>0</v>
      </c>
      <c r="DB21" s="80">
        <v>5.4649999999999999</v>
      </c>
      <c r="DC21" s="80">
        <v>15.631</v>
      </c>
      <c r="DD21" s="80">
        <v>0</v>
      </c>
      <c r="DE21" s="80">
        <v>0</v>
      </c>
      <c r="DF21" s="80">
        <v>552.89099999999996</v>
      </c>
      <c r="DG21" s="80">
        <v>1111.3689999999999</v>
      </c>
      <c r="DH21" s="80">
        <v>0</v>
      </c>
      <c r="DI21" s="80">
        <v>18.638999999999999</v>
      </c>
      <c r="DJ21" s="80">
        <v>20.411000000000001</v>
      </c>
      <c r="DK21" s="80">
        <v>0</v>
      </c>
      <c r="DL21" s="80">
        <v>0</v>
      </c>
      <c r="DM21" s="80">
        <v>0</v>
      </c>
      <c r="DN21" s="80">
        <v>0</v>
      </c>
      <c r="DO21" s="80">
        <v>6.2629999999999999</v>
      </c>
      <c r="DP21" s="80">
        <v>0</v>
      </c>
      <c r="DQ21" s="80">
        <v>0</v>
      </c>
      <c r="DR21" s="80">
        <v>0</v>
      </c>
      <c r="DS21" s="80">
        <v>819.00199999999995</v>
      </c>
      <c r="DT21" s="80">
        <v>213.953</v>
      </c>
      <c r="DU21" s="80">
        <v>152.19200000000001</v>
      </c>
      <c r="DV21" s="80">
        <v>0</v>
      </c>
      <c r="DW21" s="80">
        <v>0</v>
      </c>
      <c r="DX21" s="80">
        <v>462.13600000000002</v>
      </c>
      <c r="DY21" s="80">
        <v>92.93</v>
      </c>
      <c r="DZ21" s="80">
        <v>3390.951</v>
      </c>
      <c r="EA21" s="80">
        <v>9.8610000000000007</v>
      </c>
      <c r="EB21" s="80">
        <v>423.34899999999999</v>
      </c>
      <c r="EC21" s="80">
        <v>78.507999999999996</v>
      </c>
      <c r="ED21" s="80">
        <v>0</v>
      </c>
      <c r="EE21" s="80">
        <v>3547.174</v>
      </c>
      <c r="EF21" s="80">
        <v>20650.573</v>
      </c>
      <c r="EG21" s="80">
        <v>368.92899999999997</v>
      </c>
      <c r="EH21" s="80">
        <v>206.53700000000001</v>
      </c>
      <c r="EI21" s="80">
        <v>175.589</v>
      </c>
      <c r="EJ21" s="80">
        <v>55.174999999999997</v>
      </c>
      <c r="EK21" s="80">
        <v>9.3970000000000002</v>
      </c>
      <c r="EL21" s="80">
        <v>402.24299999999999</v>
      </c>
      <c r="EM21" s="80">
        <v>412.61799999999999</v>
      </c>
      <c r="EN21" s="80">
        <v>53.832000000000001</v>
      </c>
      <c r="EO21" s="80">
        <v>327.553</v>
      </c>
      <c r="EP21" s="80">
        <v>8.3230000000000004</v>
      </c>
      <c r="EQ21" s="80">
        <v>0</v>
      </c>
      <c r="ER21" s="80">
        <v>0</v>
      </c>
      <c r="ES21" s="80">
        <v>0</v>
      </c>
      <c r="ET21" s="80">
        <v>342.29399999999998</v>
      </c>
      <c r="EU21" s="80">
        <v>41.841000000000001</v>
      </c>
      <c r="EV21" s="80">
        <v>0</v>
      </c>
      <c r="EW21" s="80">
        <v>60.567</v>
      </c>
      <c r="EX21" s="80">
        <v>0</v>
      </c>
      <c r="EY21" s="80">
        <v>2.8340000000000001</v>
      </c>
      <c r="EZ21" s="80">
        <v>0</v>
      </c>
      <c r="FA21" s="80">
        <v>0</v>
      </c>
      <c r="FB21" s="80">
        <v>3.8740000000000001</v>
      </c>
      <c r="FC21" s="80">
        <v>0</v>
      </c>
      <c r="FD21" s="80">
        <v>0</v>
      </c>
      <c r="FE21" s="80">
        <v>20.353999999999999</v>
      </c>
      <c r="FF21" s="80">
        <v>11.163</v>
      </c>
      <c r="FG21" s="80">
        <v>3.3159999999999998</v>
      </c>
      <c r="FH21" s="80">
        <v>0</v>
      </c>
      <c r="FI21" s="80">
        <v>0</v>
      </c>
      <c r="FJ21" s="80">
        <v>5.101</v>
      </c>
      <c r="FK21" s="80">
        <v>0</v>
      </c>
      <c r="FL21" s="80">
        <v>0</v>
      </c>
      <c r="FM21" s="80">
        <v>0</v>
      </c>
      <c r="FN21" s="80">
        <v>150.73400000000001</v>
      </c>
      <c r="FO21" s="80">
        <v>0</v>
      </c>
      <c r="FP21" s="80">
        <v>0</v>
      </c>
      <c r="FQ21" s="80">
        <v>0</v>
      </c>
      <c r="FR21" s="80">
        <v>0</v>
      </c>
      <c r="FS21" s="80">
        <v>0</v>
      </c>
      <c r="FT21" s="80">
        <v>7.9050000000000002</v>
      </c>
      <c r="FU21" s="80">
        <v>6.1050000000000004</v>
      </c>
      <c r="FV21" s="80">
        <v>0</v>
      </c>
      <c r="FW21" s="80">
        <v>0</v>
      </c>
      <c r="FX21" s="80">
        <v>0</v>
      </c>
      <c r="FY21" s="80">
        <v>6.8959999999999999</v>
      </c>
      <c r="FZ21" s="80">
        <v>4.8769999999999998</v>
      </c>
      <c r="GA21" s="80">
        <v>124.50700000000001</v>
      </c>
      <c r="GB21" s="80">
        <v>0</v>
      </c>
      <c r="GC21" s="80">
        <v>191.636</v>
      </c>
      <c r="GD21" s="80">
        <v>0</v>
      </c>
      <c r="GE21" s="80">
        <v>0</v>
      </c>
      <c r="GF21" s="80">
        <v>0</v>
      </c>
      <c r="GG21" s="80">
        <v>90.135000000000005</v>
      </c>
      <c r="GH21" s="80">
        <v>0</v>
      </c>
      <c r="GI21" s="80">
        <v>0</v>
      </c>
      <c r="GJ21" s="80">
        <v>10.287000000000001</v>
      </c>
      <c r="GK21" s="80">
        <v>0</v>
      </c>
      <c r="GL21" s="80">
        <v>11.247999999999999</v>
      </c>
      <c r="GM21" s="80">
        <v>57.95</v>
      </c>
      <c r="GN21" s="80">
        <v>6.5309999999999997</v>
      </c>
      <c r="GO21" s="80">
        <v>224.69</v>
      </c>
      <c r="GP21" s="80">
        <v>0</v>
      </c>
      <c r="GQ21" s="80">
        <v>4.87</v>
      </c>
      <c r="GR21" s="80">
        <v>0</v>
      </c>
      <c r="GS21" s="80">
        <v>0</v>
      </c>
      <c r="GT21" s="80">
        <v>714.46799999999996</v>
      </c>
      <c r="GU21" s="80">
        <v>0</v>
      </c>
      <c r="GV21" s="80">
        <v>0</v>
      </c>
      <c r="GW21" s="80">
        <v>0</v>
      </c>
      <c r="GX21" s="80">
        <v>0</v>
      </c>
      <c r="GY21" s="80">
        <v>0</v>
      </c>
      <c r="GZ21" s="80">
        <v>0</v>
      </c>
      <c r="HA21" s="80">
        <v>0</v>
      </c>
      <c r="HB21" s="80">
        <v>0</v>
      </c>
      <c r="HC21" s="80">
        <v>5.4649999999999999</v>
      </c>
      <c r="HD21" s="80">
        <v>15.631</v>
      </c>
      <c r="HE21" s="80">
        <v>0</v>
      </c>
      <c r="HF21" s="80">
        <v>1703.31</v>
      </c>
      <c r="HG21" s="80">
        <v>0</v>
      </c>
      <c r="HH21" s="80">
        <v>0</v>
      </c>
      <c r="HI21" s="80">
        <v>6.2629999999999999</v>
      </c>
      <c r="HJ21" s="80">
        <v>0</v>
      </c>
      <c r="HK21" s="80">
        <v>31860.825000000001</v>
      </c>
      <c r="HL21" s="80">
        <v>342.29399999999998</v>
      </c>
      <c r="HM21" s="80">
        <v>105.242</v>
      </c>
      <c r="HN21" s="80">
        <v>38.707000000000001</v>
      </c>
      <c r="HO21" s="80">
        <v>155.83500000000001</v>
      </c>
      <c r="HP21" s="80">
        <v>20.905999999999999</v>
      </c>
      <c r="HQ21" s="80">
        <v>129.38399999999999</v>
      </c>
      <c r="HR21" s="80">
        <v>191.636</v>
      </c>
      <c r="HS21" s="80">
        <v>90.135000000000005</v>
      </c>
      <c r="HT21" s="80">
        <v>21.535</v>
      </c>
      <c r="HU21" s="80">
        <v>64.480999999999995</v>
      </c>
      <c r="HV21" s="80">
        <v>229.56</v>
      </c>
      <c r="HW21" s="80">
        <v>0</v>
      </c>
      <c r="HX21" s="80">
        <v>714.46799999999996</v>
      </c>
      <c r="HY21" s="80">
        <v>21.096</v>
      </c>
      <c r="HZ21" s="80">
        <v>0</v>
      </c>
      <c r="IA21" s="80">
        <v>1703.31</v>
      </c>
      <c r="IB21" s="80">
        <v>0</v>
      </c>
      <c r="IC21" s="80">
        <v>0</v>
      </c>
      <c r="ID21" s="80">
        <v>6.2629999999999999</v>
      </c>
      <c r="IE21" s="80">
        <v>0</v>
      </c>
      <c r="IF21" s="80">
        <v>32413.716</v>
      </c>
      <c r="IG21" s="80">
        <v>1492.713</v>
      </c>
      <c r="IH21" s="80">
        <v>105.242</v>
      </c>
      <c r="II21" s="80">
        <v>38.707000000000001</v>
      </c>
      <c r="IJ21" s="80">
        <v>155.83500000000001</v>
      </c>
      <c r="IK21" s="80">
        <v>20.905999999999999</v>
      </c>
      <c r="IL21" s="80">
        <v>129.38399999999999</v>
      </c>
      <c r="IM21" s="80">
        <v>191.636</v>
      </c>
      <c r="IN21" s="80">
        <v>90.135000000000005</v>
      </c>
      <c r="IO21" s="80">
        <v>21.535</v>
      </c>
      <c r="IP21" s="80">
        <v>64.480999999999995</v>
      </c>
      <c r="IQ21" s="80">
        <v>229.56</v>
      </c>
      <c r="IR21" s="80">
        <v>0</v>
      </c>
      <c r="IS21" s="80">
        <v>714.46799999999996</v>
      </c>
      <c r="IT21" s="80">
        <v>21.096</v>
      </c>
      <c r="IU21" s="80">
        <v>0</v>
      </c>
      <c r="IV21" s="81">
        <v>0</v>
      </c>
      <c r="IW21" s="78">
        <v>0</v>
      </c>
      <c r="IX21" s="78">
        <v>0</v>
      </c>
      <c r="IY21" s="78">
        <v>0</v>
      </c>
      <c r="IZ21" s="78">
        <v>0</v>
      </c>
      <c r="JA21" s="78">
        <v>1</v>
      </c>
      <c r="JB21" s="78">
        <v>0</v>
      </c>
      <c r="JC21" s="78">
        <v>0</v>
      </c>
      <c r="JD21" s="78">
        <v>0</v>
      </c>
      <c r="JE21" s="78">
        <v>97</v>
      </c>
      <c r="JF21" s="78">
        <v>18</v>
      </c>
      <c r="JG21" s="78">
        <v>13</v>
      </c>
      <c r="JH21" s="78">
        <v>0</v>
      </c>
      <c r="JI21" s="78">
        <v>0</v>
      </c>
      <c r="JJ21" s="78">
        <v>17</v>
      </c>
      <c r="JK21" s="78">
        <v>6</v>
      </c>
      <c r="JL21" s="78">
        <v>70</v>
      </c>
      <c r="JM21" s="78">
        <v>4</v>
      </c>
      <c r="JN21" s="78">
        <v>40</v>
      </c>
      <c r="JO21" s="78">
        <v>8</v>
      </c>
      <c r="JP21" s="78">
        <v>0</v>
      </c>
      <c r="JQ21" s="78">
        <v>24</v>
      </c>
      <c r="JR21" s="78">
        <v>38</v>
      </c>
      <c r="JS21" s="78">
        <v>16</v>
      </c>
      <c r="JT21" s="78">
        <v>37</v>
      </c>
      <c r="JU21" s="78">
        <v>9</v>
      </c>
      <c r="JV21" s="78">
        <v>8</v>
      </c>
      <c r="JW21" s="78">
        <v>2</v>
      </c>
      <c r="JX21" s="78">
        <v>11</v>
      </c>
      <c r="JY21" s="78">
        <v>26</v>
      </c>
      <c r="JZ21" s="78">
        <v>7</v>
      </c>
      <c r="KA21" s="78">
        <v>27</v>
      </c>
      <c r="KB21" s="78">
        <v>1</v>
      </c>
      <c r="KC21" s="78">
        <v>8</v>
      </c>
      <c r="KD21" s="78">
        <v>1</v>
      </c>
      <c r="KE21" s="78">
        <v>6</v>
      </c>
      <c r="KF21" s="78">
        <v>37</v>
      </c>
      <c r="KG21" s="78">
        <v>7</v>
      </c>
      <c r="KH21" s="78">
        <v>0</v>
      </c>
      <c r="KI21" s="78">
        <v>4</v>
      </c>
      <c r="KJ21" s="78">
        <v>0</v>
      </c>
      <c r="KK21" s="78">
        <v>1</v>
      </c>
      <c r="KL21" s="78">
        <v>0</v>
      </c>
      <c r="KM21" s="78">
        <v>0</v>
      </c>
      <c r="KN21" s="78">
        <v>1</v>
      </c>
      <c r="KO21" s="78">
        <v>0</v>
      </c>
      <c r="KP21" s="78">
        <v>0</v>
      </c>
      <c r="KQ21" s="78">
        <v>4</v>
      </c>
      <c r="KR21" s="78">
        <v>3</v>
      </c>
      <c r="KS21" s="78">
        <v>1</v>
      </c>
      <c r="KT21" s="78">
        <v>0</v>
      </c>
      <c r="KU21" s="78">
        <v>0</v>
      </c>
      <c r="KV21" s="78">
        <v>1</v>
      </c>
      <c r="KW21" s="78">
        <v>0</v>
      </c>
      <c r="KX21" s="78">
        <v>0</v>
      </c>
      <c r="KY21" s="78">
        <v>0</v>
      </c>
      <c r="KZ21" s="78">
        <v>39</v>
      </c>
      <c r="LA21" s="78">
        <v>0</v>
      </c>
      <c r="LB21" s="78">
        <v>0</v>
      </c>
      <c r="LC21" s="78">
        <v>0</v>
      </c>
      <c r="LD21" s="78">
        <v>0</v>
      </c>
      <c r="LE21" s="78">
        <v>0</v>
      </c>
      <c r="LF21" s="78">
        <v>1</v>
      </c>
      <c r="LG21" s="78">
        <v>1</v>
      </c>
      <c r="LH21" s="78">
        <v>0</v>
      </c>
      <c r="LI21" s="78">
        <v>0</v>
      </c>
      <c r="LJ21" s="78">
        <v>0</v>
      </c>
      <c r="LK21" s="78">
        <v>2</v>
      </c>
      <c r="LL21" s="78">
        <v>1</v>
      </c>
      <c r="LM21" s="78">
        <v>21</v>
      </c>
      <c r="LN21" s="78">
        <v>0</v>
      </c>
      <c r="LO21" s="78">
        <v>6</v>
      </c>
      <c r="LP21" s="78">
        <v>0</v>
      </c>
      <c r="LQ21" s="78">
        <v>0</v>
      </c>
      <c r="LR21" s="78">
        <v>0</v>
      </c>
      <c r="LS21" s="78">
        <v>14</v>
      </c>
      <c r="LT21" s="78">
        <v>0</v>
      </c>
      <c r="LU21" s="78">
        <v>0</v>
      </c>
      <c r="LV21" s="78">
        <v>3</v>
      </c>
      <c r="LW21" s="78">
        <v>0</v>
      </c>
      <c r="LX21" s="78">
        <v>3</v>
      </c>
      <c r="LY21" s="78">
        <v>8</v>
      </c>
      <c r="LZ21" s="78">
        <v>2</v>
      </c>
      <c r="MA21" s="78">
        <v>41</v>
      </c>
      <c r="MB21" s="78">
        <v>0</v>
      </c>
      <c r="MC21" s="78">
        <v>1</v>
      </c>
      <c r="MD21" s="78">
        <v>0</v>
      </c>
      <c r="ME21" s="78">
        <v>0</v>
      </c>
      <c r="MF21" s="78">
        <v>25</v>
      </c>
      <c r="MG21" s="78">
        <v>0</v>
      </c>
      <c r="MH21" s="78">
        <v>0</v>
      </c>
      <c r="MI21" s="78">
        <v>0</v>
      </c>
      <c r="MJ21" s="78">
        <v>0</v>
      </c>
      <c r="MK21" s="78">
        <v>0</v>
      </c>
      <c r="ML21" s="78">
        <v>0</v>
      </c>
      <c r="MM21" s="78">
        <v>0</v>
      </c>
      <c r="MN21" s="78">
        <v>0</v>
      </c>
      <c r="MO21" s="78">
        <v>1</v>
      </c>
      <c r="MP21" s="78">
        <v>3</v>
      </c>
      <c r="MQ21" s="78">
        <v>0</v>
      </c>
      <c r="MR21" s="78">
        <v>0</v>
      </c>
      <c r="MS21" s="78">
        <v>1</v>
      </c>
      <c r="MT21" s="78">
        <v>8</v>
      </c>
      <c r="MU21" s="78">
        <v>0</v>
      </c>
      <c r="MV21" s="78">
        <v>1</v>
      </c>
      <c r="MW21" s="78">
        <v>6</v>
      </c>
      <c r="MX21" s="78">
        <v>0</v>
      </c>
      <c r="MY21" s="78">
        <v>0</v>
      </c>
      <c r="MZ21" s="78">
        <v>0</v>
      </c>
      <c r="NA21" s="78">
        <v>0</v>
      </c>
      <c r="NB21" s="78">
        <v>1</v>
      </c>
      <c r="NC21" s="78">
        <v>0</v>
      </c>
      <c r="ND21" s="78">
        <v>0</v>
      </c>
      <c r="NE21" s="78">
        <v>0</v>
      </c>
      <c r="NF21" s="78">
        <v>97</v>
      </c>
      <c r="NG21" s="78">
        <v>18</v>
      </c>
      <c r="NH21" s="78">
        <v>13</v>
      </c>
      <c r="NI21" s="78">
        <v>0</v>
      </c>
      <c r="NJ21" s="78">
        <v>0</v>
      </c>
      <c r="NK21" s="78">
        <v>17</v>
      </c>
      <c r="NL21" s="78">
        <v>6</v>
      </c>
      <c r="NM21" s="78">
        <v>70</v>
      </c>
      <c r="NN21" s="78">
        <v>3</v>
      </c>
      <c r="NO21" s="78">
        <v>40</v>
      </c>
      <c r="NP21" s="78">
        <v>8</v>
      </c>
      <c r="NQ21" s="78">
        <v>0</v>
      </c>
      <c r="NR21" s="78">
        <v>24</v>
      </c>
      <c r="NS21" s="78">
        <v>38</v>
      </c>
      <c r="NT21" s="78">
        <v>16</v>
      </c>
      <c r="NU21" s="78">
        <v>37</v>
      </c>
      <c r="NV21" s="78">
        <v>9</v>
      </c>
      <c r="NW21" s="78">
        <v>8</v>
      </c>
      <c r="NX21" s="78">
        <v>2</v>
      </c>
      <c r="NY21" s="78">
        <v>11</v>
      </c>
      <c r="NZ21" s="78">
        <v>26</v>
      </c>
      <c r="OA21" s="78">
        <v>7</v>
      </c>
      <c r="OB21" s="78">
        <v>27</v>
      </c>
      <c r="OC21" s="78">
        <v>1</v>
      </c>
      <c r="OD21" s="78">
        <v>0</v>
      </c>
      <c r="OE21" s="78">
        <v>0</v>
      </c>
      <c r="OF21" s="78">
        <v>0</v>
      </c>
      <c r="OG21" s="78">
        <v>37</v>
      </c>
      <c r="OH21" s="78">
        <v>7</v>
      </c>
      <c r="OI21" s="78">
        <v>0</v>
      </c>
      <c r="OJ21" s="78">
        <v>4</v>
      </c>
      <c r="OK21" s="78">
        <v>0</v>
      </c>
      <c r="OL21" s="78">
        <v>1</v>
      </c>
      <c r="OM21" s="78">
        <v>0</v>
      </c>
      <c r="ON21" s="78">
        <v>0</v>
      </c>
      <c r="OO21" s="78">
        <v>1</v>
      </c>
      <c r="OP21" s="78">
        <v>0</v>
      </c>
      <c r="OQ21" s="78">
        <v>0</v>
      </c>
      <c r="OR21" s="78">
        <v>4</v>
      </c>
      <c r="OS21" s="78">
        <v>3</v>
      </c>
      <c r="OT21" s="78">
        <v>1</v>
      </c>
      <c r="OU21" s="78">
        <v>0</v>
      </c>
      <c r="OV21" s="78">
        <v>0</v>
      </c>
      <c r="OW21" s="78">
        <v>1</v>
      </c>
      <c r="OX21" s="78">
        <v>0</v>
      </c>
      <c r="OY21" s="78">
        <v>0</v>
      </c>
      <c r="OZ21" s="78">
        <v>0</v>
      </c>
      <c r="PA21" s="78">
        <v>39</v>
      </c>
      <c r="PB21" s="78">
        <v>0</v>
      </c>
      <c r="PC21" s="78">
        <v>0</v>
      </c>
      <c r="PD21" s="78">
        <v>0</v>
      </c>
      <c r="PE21" s="78">
        <v>0</v>
      </c>
      <c r="PF21" s="78">
        <v>0</v>
      </c>
      <c r="PG21" s="78">
        <v>1</v>
      </c>
      <c r="PH21" s="78">
        <v>1</v>
      </c>
      <c r="PI21" s="78">
        <v>0</v>
      </c>
      <c r="PJ21" s="78">
        <v>0</v>
      </c>
      <c r="PK21" s="78">
        <v>0</v>
      </c>
      <c r="PL21" s="78">
        <v>2</v>
      </c>
      <c r="PM21" s="78">
        <v>1</v>
      </c>
      <c r="PN21" s="78">
        <v>21</v>
      </c>
      <c r="PO21" s="78">
        <v>0</v>
      </c>
      <c r="PP21" s="78">
        <v>6</v>
      </c>
      <c r="PQ21" s="78">
        <v>0</v>
      </c>
      <c r="PR21" s="78">
        <v>0</v>
      </c>
      <c r="PS21" s="78">
        <v>0</v>
      </c>
      <c r="PT21" s="78">
        <v>14</v>
      </c>
      <c r="PU21" s="78">
        <v>0</v>
      </c>
      <c r="PV21" s="78">
        <v>0</v>
      </c>
      <c r="PW21" s="78">
        <v>3</v>
      </c>
      <c r="PX21" s="78">
        <v>0</v>
      </c>
      <c r="PY21" s="78">
        <v>3</v>
      </c>
      <c r="PZ21" s="78">
        <v>8</v>
      </c>
      <c r="QA21" s="78">
        <v>2</v>
      </c>
      <c r="QB21" s="78">
        <v>41</v>
      </c>
      <c r="QC21" s="78">
        <v>0</v>
      </c>
      <c r="QD21" s="78">
        <v>1</v>
      </c>
      <c r="QE21" s="78">
        <v>0</v>
      </c>
      <c r="QF21" s="78">
        <v>0</v>
      </c>
      <c r="QG21" s="78">
        <v>25</v>
      </c>
      <c r="QH21" s="78">
        <v>0</v>
      </c>
      <c r="QI21" s="78">
        <v>0</v>
      </c>
      <c r="QJ21" s="78">
        <v>0</v>
      </c>
      <c r="QK21" s="78">
        <v>0</v>
      </c>
      <c r="QL21" s="78">
        <v>0</v>
      </c>
      <c r="QM21" s="78">
        <v>0</v>
      </c>
      <c r="QN21" s="78">
        <v>0</v>
      </c>
      <c r="QO21" s="78">
        <v>0</v>
      </c>
      <c r="QP21" s="78">
        <v>1</v>
      </c>
      <c r="QQ21" s="78">
        <v>3</v>
      </c>
      <c r="QR21" s="78">
        <v>0</v>
      </c>
      <c r="QS21" s="78">
        <v>16</v>
      </c>
      <c r="QT21" s="78">
        <v>0</v>
      </c>
      <c r="QU21" s="78">
        <v>0</v>
      </c>
      <c r="QV21" s="78">
        <v>1</v>
      </c>
      <c r="QW21" s="78">
        <v>0</v>
      </c>
      <c r="QX21" s="78">
        <v>478</v>
      </c>
      <c r="QY21" s="78">
        <v>37</v>
      </c>
      <c r="QZ21" s="78">
        <v>12</v>
      </c>
      <c r="RA21" s="78">
        <v>9</v>
      </c>
      <c r="RB21" s="78">
        <v>40</v>
      </c>
      <c r="RC21" s="78">
        <v>4</v>
      </c>
      <c r="RD21" s="78">
        <v>22</v>
      </c>
      <c r="RE21" s="78">
        <v>6</v>
      </c>
      <c r="RF21" s="78">
        <v>14</v>
      </c>
      <c r="RG21" s="78">
        <v>6</v>
      </c>
      <c r="RH21" s="78">
        <v>10</v>
      </c>
      <c r="RI21" s="78">
        <v>42</v>
      </c>
      <c r="RJ21" s="78">
        <v>0</v>
      </c>
      <c r="RK21" s="78">
        <v>25</v>
      </c>
      <c r="RL21" s="78">
        <v>4</v>
      </c>
      <c r="RM21" s="78">
        <v>0</v>
      </c>
      <c r="RN21" s="78">
        <v>16</v>
      </c>
      <c r="RO21" s="78">
        <v>0</v>
      </c>
      <c r="RP21" s="78">
        <v>0</v>
      </c>
      <c r="RQ21" s="78">
        <v>1</v>
      </c>
      <c r="RR21" s="78">
        <v>0</v>
      </c>
      <c r="RS21" s="78">
        <v>479</v>
      </c>
      <c r="RT21" s="78">
        <v>52</v>
      </c>
      <c r="RU21" s="78">
        <v>12</v>
      </c>
      <c r="RV21" s="78">
        <v>9</v>
      </c>
      <c r="RW21" s="78">
        <v>40</v>
      </c>
      <c r="RX21" s="78">
        <v>4</v>
      </c>
      <c r="RY21" s="78">
        <v>22</v>
      </c>
      <c r="RZ21" s="78">
        <v>6</v>
      </c>
      <c r="SA21" s="78">
        <v>14</v>
      </c>
      <c r="SB21" s="78">
        <v>6</v>
      </c>
      <c r="SC21" s="78">
        <v>10</v>
      </c>
      <c r="SD21" s="78">
        <v>42</v>
      </c>
      <c r="SE21" s="78">
        <v>0</v>
      </c>
      <c r="SF21" s="78">
        <v>25</v>
      </c>
      <c r="SG21" s="78">
        <v>4</v>
      </c>
      <c r="SH21" s="78">
        <v>0</v>
      </c>
    </row>
    <row r="22" spans="1:502">
      <c r="A22" s="17" t="s">
        <v>2158</v>
      </c>
      <c r="B22" s="77">
        <v>14</v>
      </c>
      <c r="C22" s="77">
        <v>14</v>
      </c>
      <c r="D22" s="77">
        <v>1</v>
      </c>
      <c r="E22" s="77">
        <v>2017</v>
      </c>
      <c r="F22" s="77" t="s">
        <v>157</v>
      </c>
      <c r="G22" s="1017" t="s">
        <v>1611</v>
      </c>
      <c r="H22" s="77" t="s">
        <v>1612</v>
      </c>
      <c r="I22" s="1018"/>
      <c r="J22" s="80">
        <v>4.5090000000000003</v>
      </c>
      <c r="K22" s="80">
        <v>0</v>
      </c>
      <c r="L22" s="80">
        <v>0</v>
      </c>
      <c r="M22" s="80">
        <v>0</v>
      </c>
      <c r="N22" s="80">
        <v>6.6520000000000001</v>
      </c>
      <c r="O22" s="80">
        <v>0</v>
      </c>
      <c r="P22" s="80">
        <v>0</v>
      </c>
      <c r="Q22" s="80">
        <v>0</v>
      </c>
      <c r="R22" s="80">
        <v>796.19200000000001</v>
      </c>
      <c r="S22" s="80">
        <v>198.81700000000001</v>
      </c>
      <c r="T22" s="80">
        <v>144.25399999999999</v>
      </c>
      <c r="U22" s="80">
        <v>0</v>
      </c>
      <c r="V22" s="80">
        <v>0</v>
      </c>
      <c r="W22" s="80">
        <v>457.96199999999999</v>
      </c>
      <c r="X22" s="80">
        <v>92.448999999999998</v>
      </c>
      <c r="Y22" s="80">
        <v>3340.5010000000002</v>
      </c>
      <c r="Z22" s="80">
        <v>549.96600000000001</v>
      </c>
      <c r="AA22" s="80">
        <v>415.83499999999998</v>
      </c>
      <c r="AB22" s="80">
        <v>79.992999999999995</v>
      </c>
      <c r="AC22" s="80">
        <v>0</v>
      </c>
      <c r="AD22" s="80">
        <v>3456.5839999999998</v>
      </c>
      <c r="AE22" s="80">
        <v>20771.949000000001</v>
      </c>
      <c r="AF22" s="80">
        <v>332.09</v>
      </c>
      <c r="AG22" s="80">
        <v>222.35400000000001</v>
      </c>
      <c r="AH22" s="80">
        <v>155.65600000000001</v>
      </c>
      <c r="AI22" s="80">
        <v>62.204999999999998</v>
      </c>
      <c r="AJ22" s="80">
        <v>10.432</v>
      </c>
      <c r="AK22" s="80">
        <v>378.36900000000003</v>
      </c>
      <c r="AL22" s="80">
        <v>412.12</v>
      </c>
      <c r="AM22" s="80">
        <v>47.167000000000002</v>
      </c>
      <c r="AN22" s="80">
        <v>333.33600000000001</v>
      </c>
      <c r="AO22" s="80">
        <v>0</v>
      </c>
      <c r="AP22" s="80">
        <v>972.80499999999995</v>
      </c>
      <c r="AQ22" s="80">
        <v>16.553000000000001</v>
      </c>
      <c r="AR22" s="80">
        <v>19.434999999999999</v>
      </c>
      <c r="AS22" s="80">
        <v>338.79199999999997</v>
      </c>
      <c r="AT22" s="80">
        <v>43.55</v>
      </c>
      <c r="AU22" s="80">
        <v>0</v>
      </c>
      <c r="AV22" s="80">
        <v>73.215999999999994</v>
      </c>
      <c r="AW22" s="80">
        <v>0</v>
      </c>
      <c r="AX22" s="80">
        <v>2.64</v>
      </c>
      <c r="AY22" s="80">
        <v>0</v>
      </c>
      <c r="AZ22" s="80">
        <v>0</v>
      </c>
      <c r="BA22" s="80">
        <v>7.2069999999999999</v>
      </c>
      <c r="BB22" s="80">
        <v>0</v>
      </c>
      <c r="BC22" s="80">
        <v>0</v>
      </c>
      <c r="BD22" s="80">
        <v>20.277000000000001</v>
      </c>
      <c r="BE22" s="80">
        <v>8.6929999999999996</v>
      </c>
      <c r="BF22" s="80">
        <v>3.601</v>
      </c>
      <c r="BG22" s="80">
        <v>0</v>
      </c>
      <c r="BH22" s="80">
        <v>0</v>
      </c>
      <c r="BI22" s="80">
        <v>4.7359999999999998</v>
      </c>
      <c r="BJ22" s="80">
        <v>0</v>
      </c>
      <c r="BK22" s="80">
        <v>0</v>
      </c>
      <c r="BL22" s="80">
        <v>0</v>
      </c>
      <c r="BM22" s="80">
        <v>115.45699999999999</v>
      </c>
      <c r="BN22" s="80">
        <v>0</v>
      </c>
      <c r="BO22" s="80">
        <v>0</v>
      </c>
      <c r="BP22" s="80">
        <v>0</v>
      </c>
      <c r="BQ22" s="80">
        <v>0</v>
      </c>
      <c r="BR22" s="80">
        <v>0</v>
      </c>
      <c r="BS22" s="80">
        <v>8.7710000000000008</v>
      </c>
      <c r="BT22" s="80">
        <v>6.8760000000000003</v>
      </c>
      <c r="BU22" s="80">
        <v>0</v>
      </c>
      <c r="BV22" s="80">
        <v>0</v>
      </c>
      <c r="BW22" s="80">
        <v>0</v>
      </c>
      <c r="BX22" s="80">
        <v>6.0350000000000001</v>
      </c>
      <c r="BY22" s="80">
        <v>4.5949999999999998</v>
      </c>
      <c r="BZ22" s="80">
        <v>124.55200000000001</v>
      </c>
      <c r="CA22" s="80">
        <v>0</v>
      </c>
      <c r="CB22" s="80">
        <v>193.31800000000001</v>
      </c>
      <c r="CC22" s="80">
        <v>0</v>
      </c>
      <c r="CD22" s="80">
        <v>0</v>
      </c>
      <c r="CE22" s="80">
        <v>0</v>
      </c>
      <c r="CF22" s="80">
        <v>96.911000000000001</v>
      </c>
      <c r="CG22" s="80">
        <v>0</v>
      </c>
      <c r="CH22" s="80">
        <v>0</v>
      </c>
      <c r="CI22" s="80">
        <v>10.9</v>
      </c>
      <c r="CJ22" s="80">
        <v>0</v>
      </c>
      <c r="CK22" s="80">
        <v>9.3469999999999995</v>
      </c>
      <c r="CL22" s="80">
        <v>67.585999999999999</v>
      </c>
      <c r="CM22" s="80">
        <v>6.4980000000000002</v>
      </c>
      <c r="CN22" s="80">
        <v>237.11199999999999</v>
      </c>
      <c r="CO22" s="80">
        <v>0</v>
      </c>
      <c r="CP22" s="80">
        <v>4.9859999999999998</v>
      </c>
      <c r="CQ22" s="80">
        <v>0</v>
      </c>
      <c r="CR22" s="80">
        <v>0</v>
      </c>
      <c r="CS22" s="80">
        <v>690.85900000000004</v>
      </c>
      <c r="CT22" s="80">
        <v>0</v>
      </c>
      <c r="CU22" s="80">
        <v>0</v>
      </c>
      <c r="CV22" s="80">
        <v>0</v>
      </c>
      <c r="CW22" s="80">
        <v>0</v>
      </c>
      <c r="CX22" s="80">
        <v>0</v>
      </c>
      <c r="CY22" s="80">
        <v>0</v>
      </c>
      <c r="CZ22" s="80">
        <v>0</v>
      </c>
      <c r="DA22" s="80">
        <v>0</v>
      </c>
      <c r="DB22" s="80">
        <v>5.8940000000000001</v>
      </c>
      <c r="DC22" s="80">
        <v>14.17</v>
      </c>
      <c r="DD22" s="80">
        <v>0</v>
      </c>
      <c r="DE22" s="80">
        <v>0</v>
      </c>
      <c r="DF22" s="80">
        <v>545.51099999999997</v>
      </c>
      <c r="DG22" s="80">
        <v>972.80499999999995</v>
      </c>
      <c r="DH22" s="80">
        <v>0</v>
      </c>
      <c r="DI22" s="80">
        <v>16.553000000000001</v>
      </c>
      <c r="DJ22" s="80">
        <v>19.434999999999999</v>
      </c>
      <c r="DK22" s="80">
        <v>4.5090000000000003</v>
      </c>
      <c r="DL22" s="80">
        <v>0</v>
      </c>
      <c r="DM22" s="80">
        <v>0</v>
      </c>
      <c r="DN22" s="80">
        <v>0</v>
      </c>
      <c r="DO22" s="80">
        <v>6.6520000000000001</v>
      </c>
      <c r="DP22" s="80">
        <v>0</v>
      </c>
      <c r="DQ22" s="80">
        <v>0</v>
      </c>
      <c r="DR22" s="80">
        <v>0</v>
      </c>
      <c r="DS22" s="80">
        <v>796.19200000000001</v>
      </c>
      <c r="DT22" s="80">
        <v>198.81700000000001</v>
      </c>
      <c r="DU22" s="80">
        <v>144.25399999999999</v>
      </c>
      <c r="DV22" s="80">
        <v>0</v>
      </c>
      <c r="DW22" s="80">
        <v>0</v>
      </c>
      <c r="DX22" s="80">
        <v>457.96199999999999</v>
      </c>
      <c r="DY22" s="80">
        <v>92.448999999999998</v>
      </c>
      <c r="DZ22" s="80">
        <v>3340.5010000000002</v>
      </c>
      <c r="EA22" s="80">
        <v>4.4550000000000001</v>
      </c>
      <c r="EB22" s="80">
        <v>415.83499999999998</v>
      </c>
      <c r="EC22" s="80">
        <v>79.992999999999995</v>
      </c>
      <c r="ED22" s="80">
        <v>0</v>
      </c>
      <c r="EE22" s="80">
        <v>3456.5839999999998</v>
      </c>
      <c r="EF22" s="80">
        <v>20771.949000000001</v>
      </c>
      <c r="EG22" s="80">
        <v>332.09</v>
      </c>
      <c r="EH22" s="80">
        <v>222.35400000000001</v>
      </c>
      <c r="EI22" s="80">
        <v>155.65600000000001</v>
      </c>
      <c r="EJ22" s="80">
        <v>62.204999999999998</v>
      </c>
      <c r="EK22" s="80">
        <v>10.432</v>
      </c>
      <c r="EL22" s="80">
        <v>378.36900000000003</v>
      </c>
      <c r="EM22" s="80">
        <v>412.12</v>
      </c>
      <c r="EN22" s="80">
        <v>47.167000000000002</v>
      </c>
      <c r="EO22" s="80">
        <v>333.33600000000001</v>
      </c>
      <c r="EP22" s="80">
        <v>0</v>
      </c>
      <c r="EQ22" s="80">
        <v>0</v>
      </c>
      <c r="ER22" s="80">
        <v>0</v>
      </c>
      <c r="ES22" s="80">
        <v>0</v>
      </c>
      <c r="ET22" s="80">
        <v>338.79199999999997</v>
      </c>
      <c r="EU22" s="80">
        <v>43.55</v>
      </c>
      <c r="EV22" s="80">
        <v>0</v>
      </c>
      <c r="EW22" s="80">
        <v>73.215999999999994</v>
      </c>
      <c r="EX22" s="80">
        <v>0</v>
      </c>
      <c r="EY22" s="80">
        <v>2.64</v>
      </c>
      <c r="EZ22" s="80">
        <v>0</v>
      </c>
      <c r="FA22" s="80">
        <v>0</v>
      </c>
      <c r="FB22" s="80">
        <v>7.2069999999999999</v>
      </c>
      <c r="FC22" s="80">
        <v>0</v>
      </c>
      <c r="FD22" s="80">
        <v>0</v>
      </c>
      <c r="FE22" s="80">
        <v>20.277000000000001</v>
      </c>
      <c r="FF22" s="80">
        <v>8.6929999999999996</v>
      </c>
      <c r="FG22" s="80">
        <v>3.601</v>
      </c>
      <c r="FH22" s="80">
        <v>0</v>
      </c>
      <c r="FI22" s="80">
        <v>0</v>
      </c>
      <c r="FJ22" s="80">
        <v>4.7359999999999998</v>
      </c>
      <c r="FK22" s="80">
        <v>0</v>
      </c>
      <c r="FL22" s="80">
        <v>0</v>
      </c>
      <c r="FM22" s="80">
        <v>0</v>
      </c>
      <c r="FN22" s="80">
        <v>115.45699999999999</v>
      </c>
      <c r="FO22" s="80">
        <v>0</v>
      </c>
      <c r="FP22" s="80">
        <v>0</v>
      </c>
      <c r="FQ22" s="80">
        <v>0</v>
      </c>
      <c r="FR22" s="80">
        <v>0</v>
      </c>
      <c r="FS22" s="80">
        <v>0</v>
      </c>
      <c r="FT22" s="80">
        <v>8.7710000000000008</v>
      </c>
      <c r="FU22" s="80">
        <v>6.8760000000000003</v>
      </c>
      <c r="FV22" s="80">
        <v>0</v>
      </c>
      <c r="FW22" s="80">
        <v>0</v>
      </c>
      <c r="FX22" s="80">
        <v>0</v>
      </c>
      <c r="FY22" s="80">
        <v>6.0350000000000001</v>
      </c>
      <c r="FZ22" s="80">
        <v>4.5949999999999998</v>
      </c>
      <c r="GA22" s="80">
        <v>124.55200000000001</v>
      </c>
      <c r="GB22" s="80">
        <v>0</v>
      </c>
      <c r="GC22" s="80">
        <v>193.31800000000001</v>
      </c>
      <c r="GD22" s="80">
        <v>0</v>
      </c>
      <c r="GE22" s="80">
        <v>0</v>
      </c>
      <c r="GF22" s="80">
        <v>0</v>
      </c>
      <c r="GG22" s="80">
        <v>96.911000000000001</v>
      </c>
      <c r="GH22" s="80">
        <v>0</v>
      </c>
      <c r="GI22" s="80">
        <v>0</v>
      </c>
      <c r="GJ22" s="80">
        <v>10.9</v>
      </c>
      <c r="GK22" s="80">
        <v>0</v>
      </c>
      <c r="GL22" s="80">
        <v>9.3469999999999995</v>
      </c>
      <c r="GM22" s="80">
        <v>67.585999999999999</v>
      </c>
      <c r="GN22" s="80">
        <v>6.4980000000000002</v>
      </c>
      <c r="GO22" s="80">
        <v>237.11199999999999</v>
      </c>
      <c r="GP22" s="80">
        <v>0</v>
      </c>
      <c r="GQ22" s="80">
        <v>4.9859999999999998</v>
      </c>
      <c r="GR22" s="80">
        <v>0</v>
      </c>
      <c r="GS22" s="80">
        <v>0</v>
      </c>
      <c r="GT22" s="80">
        <v>690.85900000000004</v>
      </c>
      <c r="GU22" s="80">
        <v>0</v>
      </c>
      <c r="GV22" s="80">
        <v>0</v>
      </c>
      <c r="GW22" s="80">
        <v>0</v>
      </c>
      <c r="GX22" s="80">
        <v>0</v>
      </c>
      <c r="GY22" s="80">
        <v>0</v>
      </c>
      <c r="GZ22" s="80">
        <v>0</v>
      </c>
      <c r="HA22" s="80">
        <v>0</v>
      </c>
      <c r="HB22" s="80">
        <v>0</v>
      </c>
      <c r="HC22" s="80">
        <v>5.8940000000000001</v>
      </c>
      <c r="HD22" s="80">
        <v>14.17</v>
      </c>
      <c r="HE22" s="80">
        <v>0</v>
      </c>
      <c r="HF22" s="80">
        <v>1554.3040000000001</v>
      </c>
      <c r="HG22" s="80">
        <v>4.5090000000000003</v>
      </c>
      <c r="HH22" s="80">
        <v>0</v>
      </c>
      <c r="HI22" s="80">
        <v>6.6520000000000001</v>
      </c>
      <c r="HJ22" s="80">
        <v>0</v>
      </c>
      <c r="HK22" s="80">
        <v>31712.720000000001</v>
      </c>
      <c r="HL22" s="80">
        <v>338.79199999999997</v>
      </c>
      <c r="HM22" s="80">
        <v>119.40600000000001</v>
      </c>
      <c r="HN22" s="80">
        <v>39.777999999999999</v>
      </c>
      <c r="HO22" s="80">
        <v>120.193</v>
      </c>
      <c r="HP22" s="80">
        <v>21.681999999999999</v>
      </c>
      <c r="HQ22" s="80">
        <v>129.14699999999999</v>
      </c>
      <c r="HR22" s="80">
        <v>193.31800000000001</v>
      </c>
      <c r="HS22" s="80">
        <v>96.911000000000001</v>
      </c>
      <c r="HT22" s="80">
        <v>20.247</v>
      </c>
      <c r="HU22" s="80">
        <v>74.084000000000003</v>
      </c>
      <c r="HV22" s="80">
        <v>242.09800000000001</v>
      </c>
      <c r="HW22" s="80">
        <v>0</v>
      </c>
      <c r="HX22" s="80">
        <v>690.85900000000004</v>
      </c>
      <c r="HY22" s="80">
        <v>20.064</v>
      </c>
      <c r="HZ22" s="80">
        <v>0</v>
      </c>
      <c r="IA22" s="80">
        <v>1554.3040000000001</v>
      </c>
      <c r="IB22" s="80">
        <v>4.5090000000000003</v>
      </c>
      <c r="IC22" s="80">
        <v>0</v>
      </c>
      <c r="ID22" s="80">
        <v>6.6520000000000001</v>
      </c>
      <c r="IE22" s="80">
        <v>0</v>
      </c>
      <c r="IF22" s="80">
        <v>32258.231</v>
      </c>
      <c r="IG22" s="80">
        <v>1347.585</v>
      </c>
      <c r="IH22" s="80">
        <v>119.40600000000001</v>
      </c>
      <c r="II22" s="80">
        <v>39.777999999999999</v>
      </c>
      <c r="IJ22" s="80">
        <v>120.193</v>
      </c>
      <c r="IK22" s="80">
        <v>21.681999999999999</v>
      </c>
      <c r="IL22" s="80">
        <v>129.14699999999999</v>
      </c>
      <c r="IM22" s="80">
        <v>193.31800000000001</v>
      </c>
      <c r="IN22" s="80">
        <v>96.911000000000001</v>
      </c>
      <c r="IO22" s="80">
        <v>20.247</v>
      </c>
      <c r="IP22" s="80">
        <v>74.084000000000003</v>
      </c>
      <c r="IQ22" s="80">
        <v>242.09800000000001</v>
      </c>
      <c r="IR22" s="80">
        <v>0</v>
      </c>
      <c r="IS22" s="80">
        <v>690.85900000000004</v>
      </c>
      <c r="IT22" s="80">
        <v>20.064</v>
      </c>
      <c r="IU22" s="80">
        <v>0</v>
      </c>
      <c r="IV22" s="81">
        <v>0</v>
      </c>
      <c r="IW22" s="78">
        <v>1</v>
      </c>
      <c r="IX22" s="78">
        <v>0</v>
      </c>
      <c r="IY22" s="78">
        <v>0</v>
      </c>
      <c r="IZ22" s="78">
        <v>0</v>
      </c>
      <c r="JA22" s="78">
        <v>1</v>
      </c>
      <c r="JB22" s="78">
        <v>0</v>
      </c>
      <c r="JC22" s="78">
        <v>0</v>
      </c>
      <c r="JD22" s="78">
        <v>0</v>
      </c>
      <c r="JE22" s="78">
        <v>94</v>
      </c>
      <c r="JF22" s="78">
        <v>17</v>
      </c>
      <c r="JG22" s="78">
        <v>11</v>
      </c>
      <c r="JH22" s="78">
        <v>0</v>
      </c>
      <c r="JI22" s="78">
        <v>0</v>
      </c>
      <c r="JJ22" s="78">
        <v>16</v>
      </c>
      <c r="JK22" s="78">
        <v>6</v>
      </c>
      <c r="JL22" s="78">
        <v>70</v>
      </c>
      <c r="JM22" s="78">
        <v>2</v>
      </c>
      <c r="JN22" s="78">
        <v>41</v>
      </c>
      <c r="JO22" s="78">
        <v>8</v>
      </c>
      <c r="JP22" s="78">
        <v>0</v>
      </c>
      <c r="JQ22" s="78">
        <v>22</v>
      </c>
      <c r="JR22" s="78">
        <v>38</v>
      </c>
      <c r="JS22" s="78">
        <v>16</v>
      </c>
      <c r="JT22" s="78">
        <v>38</v>
      </c>
      <c r="JU22" s="78">
        <v>9</v>
      </c>
      <c r="JV22" s="78">
        <v>9</v>
      </c>
      <c r="JW22" s="78">
        <v>2</v>
      </c>
      <c r="JX22" s="78">
        <v>12</v>
      </c>
      <c r="JY22" s="78">
        <v>26</v>
      </c>
      <c r="JZ22" s="78">
        <v>6</v>
      </c>
      <c r="KA22" s="78">
        <v>27</v>
      </c>
      <c r="KB22" s="78">
        <v>0</v>
      </c>
      <c r="KC22" s="78">
        <v>7</v>
      </c>
      <c r="KD22" s="78">
        <v>1</v>
      </c>
      <c r="KE22" s="78">
        <v>6</v>
      </c>
      <c r="KF22" s="78">
        <v>35</v>
      </c>
      <c r="KG22" s="78">
        <v>6</v>
      </c>
      <c r="KH22" s="78">
        <v>0</v>
      </c>
      <c r="KI22" s="78">
        <v>5</v>
      </c>
      <c r="KJ22" s="78">
        <v>0</v>
      </c>
      <c r="KK22" s="78">
        <v>1</v>
      </c>
      <c r="KL22" s="78">
        <v>0</v>
      </c>
      <c r="KM22" s="78">
        <v>0</v>
      </c>
      <c r="KN22" s="78">
        <v>1</v>
      </c>
      <c r="KO22" s="78">
        <v>0</v>
      </c>
      <c r="KP22" s="78">
        <v>0</v>
      </c>
      <c r="KQ22" s="78">
        <v>4</v>
      </c>
      <c r="KR22" s="78">
        <v>2</v>
      </c>
      <c r="KS22" s="78">
        <v>1</v>
      </c>
      <c r="KT22" s="78">
        <v>0</v>
      </c>
      <c r="KU22" s="78">
        <v>0</v>
      </c>
      <c r="KV22" s="78">
        <v>1</v>
      </c>
      <c r="KW22" s="78">
        <v>0</v>
      </c>
      <c r="KX22" s="78">
        <v>0</v>
      </c>
      <c r="KY22" s="78">
        <v>0</v>
      </c>
      <c r="KZ22" s="78">
        <v>31</v>
      </c>
      <c r="LA22" s="78">
        <v>0</v>
      </c>
      <c r="LB22" s="78">
        <v>0</v>
      </c>
      <c r="LC22" s="78">
        <v>0</v>
      </c>
      <c r="LD22" s="78">
        <v>0</v>
      </c>
      <c r="LE22" s="78">
        <v>0</v>
      </c>
      <c r="LF22" s="78">
        <v>1</v>
      </c>
      <c r="LG22" s="78">
        <v>1</v>
      </c>
      <c r="LH22" s="78">
        <v>0</v>
      </c>
      <c r="LI22" s="78">
        <v>0</v>
      </c>
      <c r="LJ22" s="78">
        <v>0</v>
      </c>
      <c r="LK22" s="78">
        <v>2</v>
      </c>
      <c r="LL22" s="78">
        <v>1</v>
      </c>
      <c r="LM22" s="78">
        <v>22</v>
      </c>
      <c r="LN22" s="78">
        <v>0</v>
      </c>
      <c r="LO22" s="78">
        <v>7</v>
      </c>
      <c r="LP22" s="78">
        <v>0</v>
      </c>
      <c r="LQ22" s="78">
        <v>0</v>
      </c>
      <c r="LR22" s="78">
        <v>0</v>
      </c>
      <c r="LS22" s="78">
        <v>15</v>
      </c>
      <c r="LT22" s="78">
        <v>0</v>
      </c>
      <c r="LU22" s="78">
        <v>0</v>
      </c>
      <c r="LV22" s="78">
        <v>3</v>
      </c>
      <c r="LW22" s="78">
        <v>0</v>
      </c>
      <c r="LX22" s="78">
        <v>2</v>
      </c>
      <c r="LY22" s="78">
        <v>9</v>
      </c>
      <c r="LZ22" s="78">
        <v>2</v>
      </c>
      <c r="MA22" s="78">
        <v>42</v>
      </c>
      <c r="MB22" s="78">
        <v>0</v>
      </c>
      <c r="MC22" s="78">
        <v>1</v>
      </c>
      <c r="MD22" s="78">
        <v>0</v>
      </c>
      <c r="ME22" s="78">
        <v>0</v>
      </c>
      <c r="MF22" s="78">
        <v>21</v>
      </c>
      <c r="MG22" s="78">
        <v>0</v>
      </c>
      <c r="MH22" s="78">
        <v>0</v>
      </c>
      <c r="MI22" s="78">
        <v>0</v>
      </c>
      <c r="MJ22" s="78">
        <v>0</v>
      </c>
      <c r="MK22" s="78">
        <v>0</v>
      </c>
      <c r="ML22" s="78">
        <v>0</v>
      </c>
      <c r="MM22" s="78">
        <v>0</v>
      </c>
      <c r="MN22" s="78">
        <v>0</v>
      </c>
      <c r="MO22" s="78">
        <v>1</v>
      </c>
      <c r="MP22" s="78">
        <v>3</v>
      </c>
      <c r="MQ22" s="78">
        <v>0</v>
      </c>
      <c r="MR22" s="78">
        <v>0</v>
      </c>
      <c r="MS22" s="78">
        <v>1</v>
      </c>
      <c r="MT22" s="78">
        <v>7</v>
      </c>
      <c r="MU22" s="78">
        <v>0</v>
      </c>
      <c r="MV22" s="78">
        <v>1</v>
      </c>
      <c r="MW22" s="78">
        <v>6</v>
      </c>
      <c r="MX22" s="78">
        <v>1</v>
      </c>
      <c r="MY22" s="78">
        <v>0</v>
      </c>
      <c r="MZ22" s="78">
        <v>0</v>
      </c>
      <c r="NA22" s="78">
        <v>0</v>
      </c>
      <c r="NB22" s="78">
        <v>1</v>
      </c>
      <c r="NC22" s="78">
        <v>0</v>
      </c>
      <c r="ND22" s="78">
        <v>0</v>
      </c>
      <c r="NE22" s="78">
        <v>0</v>
      </c>
      <c r="NF22" s="78">
        <v>94</v>
      </c>
      <c r="NG22" s="78">
        <v>17</v>
      </c>
      <c r="NH22" s="78">
        <v>11</v>
      </c>
      <c r="NI22" s="78">
        <v>0</v>
      </c>
      <c r="NJ22" s="78">
        <v>0</v>
      </c>
      <c r="NK22" s="78">
        <v>16</v>
      </c>
      <c r="NL22" s="78">
        <v>6</v>
      </c>
      <c r="NM22" s="78">
        <v>70</v>
      </c>
      <c r="NN22" s="78">
        <v>1</v>
      </c>
      <c r="NO22" s="78">
        <v>41</v>
      </c>
      <c r="NP22" s="78">
        <v>8</v>
      </c>
      <c r="NQ22" s="78">
        <v>0</v>
      </c>
      <c r="NR22" s="78">
        <v>22</v>
      </c>
      <c r="NS22" s="78">
        <v>38</v>
      </c>
      <c r="NT22" s="78">
        <v>16</v>
      </c>
      <c r="NU22" s="78">
        <v>38</v>
      </c>
      <c r="NV22" s="78">
        <v>9</v>
      </c>
      <c r="NW22" s="78">
        <v>9</v>
      </c>
      <c r="NX22" s="78">
        <v>2</v>
      </c>
      <c r="NY22" s="78">
        <v>12</v>
      </c>
      <c r="NZ22" s="78">
        <v>26</v>
      </c>
      <c r="OA22" s="78">
        <v>6</v>
      </c>
      <c r="OB22" s="78">
        <v>27</v>
      </c>
      <c r="OC22" s="78">
        <v>0</v>
      </c>
      <c r="OD22" s="78">
        <v>0</v>
      </c>
      <c r="OE22" s="78">
        <v>0</v>
      </c>
      <c r="OF22" s="78">
        <v>0</v>
      </c>
      <c r="OG22" s="78">
        <v>35</v>
      </c>
      <c r="OH22" s="78">
        <v>6</v>
      </c>
      <c r="OI22" s="78">
        <v>0</v>
      </c>
      <c r="OJ22" s="78">
        <v>5</v>
      </c>
      <c r="OK22" s="78">
        <v>0</v>
      </c>
      <c r="OL22" s="78">
        <v>1</v>
      </c>
      <c r="OM22" s="78">
        <v>0</v>
      </c>
      <c r="ON22" s="78">
        <v>0</v>
      </c>
      <c r="OO22" s="78">
        <v>1</v>
      </c>
      <c r="OP22" s="78">
        <v>0</v>
      </c>
      <c r="OQ22" s="78">
        <v>0</v>
      </c>
      <c r="OR22" s="78">
        <v>4</v>
      </c>
      <c r="OS22" s="78">
        <v>2</v>
      </c>
      <c r="OT22" s="78">
        <v>1</v>
      </c>
      <c r="OU22" s="78">
        <v>0</v>
      </c>
      <c r="OV22" s="78">
        <v>0</v>
      </c>
      <c r="OW22" s="78">
        <v>1</v>
      </c>
      <c r="OX22" s="78">
        <v>0</v>
      </c>
      <c r="OY22" s="78">
        <v>0</v>
      </c>
      <c r="OZ22" s="78">
        <v>0</v>
      </c>
      <c r="PA22" s="78">
        <v>31</v>
      </c>
      <c r="PB22" s="78">
        <v>0</v>
      </c>
      <c r="PC22" s="78">
        <v>0</v>
      </c>
      <c r="PD22" s="78">
        <v>0</v>
      </c>
      <c r="PE22" s="78">
        <v>0</v>
      </c>
      <c r="PF22" s="78">
        <v>0</v>
      </c>
      <c r="PG22" s="78">
        <v>1</v>
      </c>
      <c r="PH22" s="78">
        <v>1</v>
      </c>
      <c r="PI22" s="78">
        <v>0</v>
      </c>
      <c r="PJ22" s="78">
        <v>0</v>
      </c>
      <c r="PK22" s="78">
        <v>0</v>
      </c>
      <c r="PL22" s="78">
        <v>2</v>
      </c>
      <c r="PM22" s="78">
        <v>1</v>
      </c>
      <c r="PN22" s="78">
        <v>22</v>
      </c>
      <c r="PO22" s="78">
        <v>0</v>
      </c>
      <c r="PP22" s="78">
        <v>7</v>
      </c>
      <c r="PQ22" s="78">
        <v>0</v>
      </c>
      <c r="PR22" s="78">
        <v>0</v>
      </c>
      <c r="PS22" s="78">
        <v>0</v>
      </c>
      <c r="PT22" s="78">
        <v>15</v>
      </c>
      <c r="PU22" s="78">
        <v>0</v>
      </c>
      <c r="PV22" s="78">
        <v>0</v>
      </c>
      <c r="PW22" s="78">
        <v>3</v>
      </c>
      <c r="PX22" s="78">
        <v>0</v>
      </c>
      <c r="PY22" s="78">
        <v>2</v>
      </c>
      <c r="PZ22" s="78">
        <v>9</v>
      </c>
      <c r="QA22" s="78">
        <v>2</v>
      </c>
      <c r="QB22" s="78">
        <v>42</v>
      </c>
      <c r="QC22" s="78">
        <v>0</v>
      </c>
      <c r="QD22" s="78">
        <v>1</v>
      </c>
      <c r="QE22" s="78">
        <v>0</v>
      </c>
      <c r="QF22" s="78">
        <v>0</v>
      </c>
      <c r="QG22" s="78">
        <v>21</v>
      </c>
      <c r="QH22" s="78">
        <v>0</v>
      </c>
      <c r="QI22" s="78">
        <v>0</v>
      </c>
      <c r="QJ22" s="78">
        <v>0</v>
      </c>
      <c r="QK22" s="78">
        <v>0</v>
      </c>
      <c r="QL22" s="78">
        <v>0</v>
      </c>
      <c r="QM22" s="78">
        <v>0</v>
      </c>
      <c r="QN22" s="78">
        <v>0</v>
      </c>
      <c r="QO22" s="78">
        <v>0</v>
      </c>
      <c r="QP22" s="78">
        <v>1</v>
      </c>
      <c r="QQ22" s="78">
        <v>3</v>
      </c>
      <c r="QR22" s="78">
        <v>0</v>
      </c>
      <c r="QS22" s="78">
        <v>15</v>
      </c>
      <c r="QT22" s="78">
        <v>1</v>
      </c>
      <c r="QU22" s="78">
        <v>0</v>
      </c>
      <c r="QV22" s="78">
        <v>1</v>
      </c>
      <c r="QW22" s="78">
        <v>0</v>
      </c>
      <c r="QX22" s="78">
        <v>469</v>
      </c>
      <c r="QY22" s="78">
        <v>35</v>
      </c>
      <c r="QZ22" s="78">
        <v>12</v>
      </c>
      <c r="RA22" s="78">
        <v>8</v>
      </c>
      <c r="RB22" s="78">
        <v>32</v>
      </c>
      <c r="RC22" s="78">
        <v>4</v>
      </c>
      <c r="RD22" s="78">
        <v>23</v>
      </c>
      <c r="RE22" s="78">
        <v>7</v>
      </c>
      <c r="RF22" s="78">
        <v>15</v>
      </c>
      <c r="RG22" s="78">
        <v>5</v>
      </c>
      <c r="RH22" s="78">
        <v>11</v>
      </c>
      <c r="RI22" s="78">
        <v>43</v>
      </c>
      <c r="RJ22" s="78">
        <v>0</v>
      </c>
      <c r="RK22" s="78">
        <v>21</v>
      </c>
      <c r="RL22" s="78">
        <v>4</v>
      </c>
      <c r="RM22" s="78">
        <v>0</v>
      </c>
      <c r="RN22" s="78">
        <v>15</v>
      </c>
      <c r="RO22" s="78">
        <v>1</v>
      </c>
      <c r="RP22" s="78">
        <v>0</v>
      </c>
      <c r="RQ22" s="78">
        <v>1</v>
      </c>
      <c r="RR22" s="78">
        <v>0</v>
      </c>
      <c r="RS22" s="78">
        <v>470</v>
      </c>
      <c r="RT22" s="78">
        <v>49</v>
      </c>
      <c r="RU22" s="78">
        <v>12</v>
      </c>
      <c r="RV22" s="78">
        <v>8</v>
      </c>
      <c r="RW22" s="78">
        <v>32</v>
      </c>
      <c r="RX22" s="78">
        <v>4</v>
      </c>
      <c r="RY22" s="78">
        <v>23</v>
      </c>
      <c r="RZ22" s="78">
        <v>7</v>
      </c>
      <c r="SA22" s="78">
        <v>15</v>
      </c>
      <c r="SB22" s="78">
        <v>5</v>
      </c>
      <c r="SC22" s="78">
        <v>11</v>
      </c>
      <c r="SD22" s="78">
        <v>43</v>
      </c>
      <c r="SE22" s="78">
        <v>0</v>
      </c>
      <c r="SF22" s="78">
        <v>21</v>
      </c>
      <c r="SG22" s="78">
        <v>4</v>
      </c>
      <c r="SH22" s="78">
        <v>0</v>
      </c>
    </row>
    <row r="23" spans="1:502">
      <c r="A23" s="17" t="s">
        <v>2159</v>
      </c>
      <c r="B23" s="77">
        <v>15</v>
      </c>
      <c r="C23" s="77">
        <v>15</v>
      </c>
      <c r="D23" s="77">
        <v>1</v>
      </c>
      <c r="E23" s="77">
        <v>2018</v>
      </c>
      <c r="F23" s="77" t="s">
        <v>184</v>
      </c>
      <c r="G23" s="1017" t="s">
        <v>1611</v>
      </c>
      <c r="H23" s="77" t="s">
        <v>1612</v>
      </c>
      <c r="I23" s="1018"/>
      <c r="J23" s="80">
        <v>3.4830000000000001</v>
      </c>
      <c r="K23" s="80">
        <v>0</v>
      </c>
      <c r="L23" s="80">
        <v>0</v>
      </c>
      <c r="M23" s="80">
        <v>0</v>
      </c>
      <c r="N23" s="80">
        <v>5.742</v>
      </c>
      <c r="O23" s="80">
        <v>0</v>
      </c>
      <c r="P23" s="80">
        <v>0</v>
      </c>
      <c r="Q23" s="80">
        <v>0</v>
      </c>
      <c r="R23" s="80">
        <v>758.51599999999996</v>
      </c>
      <c r="S23" s="80">
        <v>204.06700000000001</v>
      </c>
      <c r="T23" s="80">
        <v>112.104</v>
      </c>
      <c r="U23" s="80">
        <v>0</v>
      </c>
      <c r="V23" s="80">
        <v>0</v>
      </c>
      <c r="W23" s="80">
        <v>422.7</v>
      </c>
      <c r="X23" s="80">
        <v>80.64</v>
      </c>
      <c r="Y23" s="80">
        <v>3241.53</v>
      </c>
      <c r="Z23" s="80">
        <v>549.46400000000006</v>
      </c>
      <c r="AA23" s="80">
        <v>376.589</v>
      </c>
      <c r="AB23" s="80">
        <v>76.981999999999999</v>
      </c>
      <c r="AC23" s="80">
        <v>0</v>
      </c>
      <c r="AD23" s="80">
        <v>3290.9679999999998</v>
      </c>
      <c r="AE23" s="80">
        <v>19359.153999999999</v>
      </c>
      <c r="AF23" s="80">
        <v>304.99900000000002</v>
      </c>
      <c r="AG23" s="80">
        <v>208.70500000000001</v>
      </c>
      <c r="AH23" s="80">
        <v>417.42700000000002</v>
      </c>
      <c r="AI23" s="80">
        <v>51.765999999999998</v>
      </c>
      <c r="AJ23" s="80">
        <v>11.992000000000001</v>
      </c>
      <c r="AK23" s="80">
        <v>344.327</v>
      </c>
      <c r="AL23" s="80">
        <v>357.69200000000001</v>
      </c>
      <c r="AM23" s="80">
        <v>44.597999999999999</v>
      </c>
      <c r="AN23" s="80">
        <v>301.46300000000002</v>
      </c>
      <c r="AO23" s="80">
        <v>7.6319999999999997</v>
      </c>
      <c r="AP23" s="80">
        <v>946.23299999999995</v>
      </c>
      <c r="AQ23" s="80">
        <v>9.4740000000000002</v>
      </c>
      <c r="AR23" s="80">
        <v>17.356999999999999</v>
      </c>
      <c r="AS23" s="80">
        <v>310.64699999999999</v>
      </c>
      <c r="AT23" s="80">
        <v>43.499000000000002</v>
      </c>
      <c r="AU23" s="80">
        <v>0</v>
      </c>
      <c r="AV23" s="80">
        <v>71.677000000000007</v>
      </c>
      <c r="AW23" s="80">
        <v>0</v>
      </c>
      <c r="AX23" s="80">
        <v>2.6709999999999998</v>
      </c>
      <c r="AY23" s="80">
        <v>0</v>
      </c>
      <c r="AZ23" s="80">
        <v>0</v>
      </c>
      <c r="BA23" s="80">
        <v>3.22</v>
      </c>
      <c r="BB23" s="80">
        <v>0</v>
      </c>
      <c r="BC23" s="80">
        <v>0</v>
      </c>
      <c r="BD23" s="80">
        <v>18.213999999999999</v>
      </c>
      <c r="BE23" s="80">
        <v>8.9789999999999992</v>
      </c>
      <c r="BF23" s="80">
        <v>3.4670000000000001</v>
      </c>
      <c r="BG23" s="80">
        <v>0</v>
      </c>
      <c r="BH23" s="80">
        <v>0</v>
      </c>
      <c r="BI23" s="80">
        <v>3.968</v>
      </c>
      <c r="BJ23" s="80">
        <v>0</v>
      </c>
      <c r="BK23" s="80">
        <v>0</v>
      </c>
      <c r="BL23" s="80">
        <v>0</v>
      </c>
      <c r="BM23" s="80">
        <v>90.956000000000003</v>
      </c>
      <c r="BN23" s="80">
        <v>0</v>
      </c>
      <c r="BO23" s="80">
        <v>0</v>
      </c>
      <c r="BP23" s="80">
        <v>0</v>
      </c>
      <c r="BQ23" s="80">
        <v>0</v>
      </c>
      <c r="BR23" s="80">
        <v>0</v>
      </c>
      <c r="BS23" s="80">
        <v>10.831</v>
      </c>
      <c r="BT23" s="80">
        <v>5.5060000000000002</v>
      </c>
      <c r="BU23" s="80">
        <v>0</v>
      </c>
      <c r="BV23" s="80">
        <v>0</v>
      </c>
      <c r="BW23" s="80">
        <v>0</v>
      </c>
      <c r="BX23" s="80">
        <v>3.157</v>
      </c>
      <c r="BY23" s="80">
        <v>4.125</v>
      </c>
      <c r="BZ23" s="80">
        <v>107.304</v>
      </c>
      <c r="CA23" s="80">
        <v>0</v>
      </c>
      <c r="CB23" s="80">
        <v>179.297</v>
      </c>
      <c r="CC23" s="80">
        <v>0</v>
      </c>
      <c r="CD23" s="80">
        <v>0</v>
      </c>
      <c r="CE23" s="80">
        <v>0</v>
      </c>
      <c r="CF23" s="80">
        <v>94.033000000000001</v>
      </c>
      <c r="CG23" s="80">
        <v>0</v>
      </c>
      <c r="CH23" s="80">
        <v>0</v>
      </c>
      <c r="CI23" s="80">
        <v>11.183999999999999</v>
      </c>
      <c r="CJ23" s="80">
        <v>0</v>
      </c>
      <c r="CK23" s="80">
        <v>11.425000000000001</v>
      </c>
      <c r="CL23" s="80">
        <v>61.892000000000003</v>
      </c>
      <c r="CM23" s="80">
        <v>5.96</v>
      </c>
      <c r="CN23" s="80">
        <v>224.94</v>
      </c>
      <c r="CO23" s="80">
        <v>0</v>
      </c>
      <c r="CP23" s="80">
        <v>4.38</v>
      </c>
      <c r="CQ23" s="80">
        <v>0</v>
      </c>
      <c r="CR23" s="80">
        <v>0</v>
      </c>
      <c r="CS23" s="80">
        <v>688.46299999999997</v>
      </c>
      <c r="CT23" s="80">
        <v>0</v>
      </c>
      <c r="CU23" s="80">
        <v>0</v>
      </c>
      <c r="CV23" s="80">
        <v>0</v>
      </c>
      <c r="CW23" s="80">
        <v>0</v>
      </c>
      <c r="CX23" s="80">
        <v>0</v>
      </c>
      <c r="CY23" s="80">
        <v>0</v>
      </c>
      <c r="CZ23" s="80">
        <v>0</v>
      </c>
      <c r="DA23" s="80">
        <v>0</v>
      </c>
      <c r="DB23" s="80">
        <v>5.5140000000000002</v>
      </c>
      <c r="DC23" s="80">
        <v>13.04</v>
      </c>
      <c r="DD23" s="80">
        <v>0</v>
      </c>
      <c r="DE23" s="80">
        <v>0</v>
      </c>
      <c r="DF23" s="80">
        <v>538.45600000000002</v>
      </c>
      <c r="DG23" s="80">
        <v>946.23299999999995</v>
      </c>
      <c r="DH23" s="80">
        <v>0</v>
      </c>
      <c r="DI23" s="80">
        <v>9.4740000000000002</v>
      </c>
      <c r="DJ23" s="80">
        <v>17.356999999999999</v>
      </c>
      <c r="DK23" s="80">
        <v>3.4830000000000001</v>
      </c>
      <c r="DL23" s="80">
        <v>0</v>
      </c>
      <c r="DM23" s="80">
        <v>0</v>
      </c>
      <c r="DN23" s="80">
        <v>0</v>
      </c>
      <c r="DO23" s="80">
        <v>5.742</v>
      </c>
      <c r="DP23" s="80">
        <v>0</v>
      </c>
      <c r="DQ23" s="80">
        <v>0</v>
      </c>
      <c r="DR23" s="80">
        <v>0</v>
      </c>
      <c r="DS23" s="80">
        <v>758.51599999999996</v>
      </c>
      <c r="DT23" s="80">
        <v>204.06700000000001</v>
      </c>
      <c r="DU23" s="80">
        <v>112.104</v>
      </c>
      <c r="DV23" s="80">
        <v>0</v>
      </c>
      <c r="DW23" s="80">
        <v>0</v>
      </c>
      <c r="DX23" s="80">
        <v>422.7</v>
      </c>
      <c r="DY23" s="80">
        <v>80.64</v>
      </c>
      <c r="DZ23" s="80">
        <v>3241.53</v>
      </c>
      <c r="EA23" s="80">
        <v>11.007999999999999</v>
      </c>
      <c r="EB23" s="80">
        <v>376.589</v>
      </c>
      <c r="EC23" s="80">
        <v>76.981999999999999</v>
      </c>
      <c r="ED23" s="80">
        <v>0</v>
      </c>
      <c r="EE23" s="80">
        <v>3290.9679999999998</v>
      </c>
      <c r="EF23" s="80">
        <v>19359.153999999999</v>
      </c>
      <c r="EG23" s="80">
        <v>304.99900000000002</v>
      </c>
      <c r="EH23" s="80">
        <v>208.70500000000001</v>
      </c>
      <c r="EI23" s="80">
        <v>417.42700000000002</v>
      </c>
      <c r="EJ23" s="80">
        <v>51.765999999999998</v>
      </c>
      <c r="EK23" s="80">
        <v>11.992000000000001</v>
      </c>
      <c r="EL23" s="80">
        <v>344.327</v>
      </c>
      <c r="EM23" s="80">
        <v>357.69200000000001</v>
      </c>
      <c r="EN23" s="80">
        <v>44.597999999999999</v>
      </c>
      <c r="EO23" s="80">
        <v>301.46300000000002</v>
      </c>
      <c r="EP23" s="80">
        <v>7.6319999999999997</v>
      </c>
      <c r="EQ23" s="80">
        <v>0</v>
      </c>
      <c r="ER23" s="80">
        <v>0</v>
      </c>
      <c r="ES23" s="80">
        <v>0</v>
      </c>
      <c r="ET23" s="80">
        <v>310.64699999999999</v>
      </c>
      <c r="EU23" s="80">
        <v>43.499000000000002</v>
      </c>
      <c r="EV23" s="80">
        <v>0</v>
      </c>
      <c r="EW23" s="80">
        <v>71.677000000000007</v>
      </c>
      <c r="EX23" s="80">
        <v>0</v>
      </c>
      <c r="EY23" s="80">
        <v>2.6709999999999998</v>
      </c>
      <c r="EZ23" s="80">
        <v>0</v>
      </c>
      <c r="FA23" s="80">
        <v>0</v>
      </c>
      <c r="FB23" s="80">
        <v>3.22</v>
      </c>
      <c r="FC23" s="80">
        <v>0</v>
      </c>
      <c r="FD23" s="80">
        <v>0</v>
      </c>
      <c r="FE23" s="80">
        <v>18.213999999999999</v>
      </c>
      <c r="FF23" s="80">
        <v>8.9789999999999992</v>
      </c>
      <c r="FG23" s="80">
        <v>3.4670000000000001</v>
      </c>
      <c r="FH23" s="80">
        <v>0</v>
      </c>
      <c r="FI23" s="80">
        <v>0</v>
      </c>
      <c r="FJ23" s="80">
        <v>3.968</v>
      </c>
      <c r="FK23" s="80">
        <v>0</v>
      </c>
      <c r="FL23" s="80">
        <v>0</v>
      </c>
      <c r="FM23" s="80">
        <v>0</v>
      </c>
      <c r="FN23" s="80">
        <v>90.956000000000003</v>
      </c>
      <c r="FO23" s="80">
        <v>0</v>
      </c>
      <c r="FP23" s="80">
        <v>0</v>
      </c>
      <c r="FQ23" s="80">
        <v>0</v>
      </c>
      <c r="FR23" s="80">
        <v>0</v>
      </c>
      <c r="FS23" s="80">
        <v>0</v>
      </c>
      <c r="FT23" s="80">
        <v>10.831</v>
      </c>
      <c r="FU23" s="80">
        <v>5.5060000000000002</v>
      </c>
      <c r="FV23" s="80">
        <v>0</v>
      </c>
      <c r="FW23" s="80">
        <v>0</v>
      </c>
      <c r="FX23" s="80">
        <v>0</v>
      </c>
      <c r="FY23" s="80">
        <v>3.157</v>
      </c>
      <c r="FZ23" s="80">
        <v>4.125</v>
      </c>
      <c r="GA23" s="80">
        <v>107.304</v>
      </c>
      <c r="GB23" s="80">
        <v>0</v>
      </c>
      <c r="GC23" s="80">
        <v>179.297</v>
      </c>
      <c r="GD23" s="80">
        <v>0</v>
      </c>
      <c r="GE23" s="80">
        <v>0</v>
      </c>
      <c r="GF23" s="80">
        <v>0</v>
      </c>
      <c r="GG23" s="80">
        <v>94.033000000000001</v>
      </c>
      <c r="GH23" s="80">
        <v>0</v>
      </c>
      <c r="GI23" s="80">
        <v>0</v>
      </c>
      <c r="GJ23" s="80">
        <v>11.183999999999999</v>
      </c>
      <c r="GK23" s="80">
        <v>0</v>
      </c>
      <c r="GL23" s="80">
        <v>11.425000000000001</v>
      </c>
      <c r="GM23" s="80">
        <v>61.892000000000003</v>
      </c>
      <c r="GN23" s="80">
        <v>5.96</v>
      </c>
      <c r="GO23" s="80">
        <v>224.94</v>
      </c>
      <c r="GP23" s="80">
        <v>0</v>
      </c>
      <c r="GQ23" s="80">
        <v>4.38</v>
      </c>
      <c r="GR23" s="80">
        <v>0</v>
      </c>
      <c r="GS23" s="80">
        <v>0</v>
      </c>
      <c r="GT23" s="80">
        <v>688.46299999999997</v>
      </c>
      <c r="GU23" s="80">
        <v>0</v>
      </c>
      <c r="GV23" s="80">
        <v>0</v>
      </c>
      <c r="GW23" s="80">
        <v>0</v>
      </c>
      <c r="GX23" s="80">
        <v>0</v>
      </c>
      <c r="GY23" s="80">
        <v>0</v>
      </c>
      <c r="GZ23" s="80">
        <v>0</v>
      </c>
      <c r="HA23" s="80">
        <v>0</v>
      </c>
      <c r="HB23" s="80">
        <v>0</v>
      </c>
      <c r="HC23" s="80">
        <v>5.5140000000000002</v>
      </c>
      <c r="HD23" s="80">
        <v>13.04</v>
      </c>
      <c r="HE23" s="80">
        <v>0</v>
      </c>
      <c r="HF23" s="80">
        <v>1511.52</v>
      </c>
      <c r="HG23" s="80">
        <v>3.4830000000000001</v>
      </c>
      <c r="HH23" s="80">
        <v>0</v>
      </c>
      <c r="HI23" s="80">
        <v>5.742</v>
      </c>
      <c r="HJ23" s="80">
        <v>0</v>
      </c>
      <c r="HK23" s="80">
        <v>29984.859</v>
      </c>
      <c r="HL23" s="80">
        <v>310.64699999999999</v>
      </c>
      <c r="HM23" s="80">
        <v>117.84699999999999</v>
      </c>
      <c r="HN23" s="80">
        <v>33.880000000000003</v>
      </c>
      <c r="HO23" s="80">
        <v>94.924000000000007</v>
      </c>
      <c r="HP23" s="80">
        <v>19.494</v>
      </c>
      <c r="HQ23" s="80">
        <v>111.429</v>
      </c>
      <c r="HR23" s="80">
        <v>179.297</v>
      </c>
      <c r="HS23" s="80">
        <v>94.033000000000001</v>
      </c>
      <c r="HT23" s="80">
        <v>22.609000000000002</v>
      </c>
      <c r="HU23" s="80">
        <v>67.852000000000004</v>
      </c>
      <c r="HV23" s="80">
        <v>229.32</v>
      </c>
      <c r="HW23" s="80">
        <v>0</v>
      </c>
      <c r="HX23" s="80">
        <v>688.46299999999997</v>
      </c>
      <c r="HY23" s="80">
        <v>18.553999999999998</v>
      </c>
      <c r="HZ23" s="80">
        <v>0</v>
      </c>
      <c r="IA23" s="80">
        <v>1511.52</v>
      </c>
      <c r="IB23" s="80">
        <v>3.4830000000000001</v>
      </c>
      <c r="IC23" s="80">
        <v>0</v>
      </c>
      <c r="ID23" s="80">
        <v>5.742</v>
      </c>
      <c r="IE23" s="80">
        <v>0</v>
      </c>
      <c r="IF23" s="80">
        <v>30523.314999999999</v>
      </c>
      <c r="IG23" s="80">
        <v>1283.711</v>
      </c>
      <c r="IH23" s="80">
        <v>117.84699999999999</v>
      </c>
      <c r="II23" s="80">
        <v>33.880000000000003</v>
      </c>
      <c r="IJ23" s="80">
        <v>94.924000000000007</v>
      </c>
      <c r="IK23" s="80">
        <v>19.494</v>
      </c>
      <c r="IL23" s="80">
        <v>111.429</v>
      </c>
      <c r="IM23" s="80">
        <v>179.297</v>
      </c>
      <c r="IN23" s="80">
        <v>94.033000000000001</v>
      </c>
      <c r="IO23" s="80">
        <v>22.609000000000002</v>
      </c>
      <c r="IP23" s="80">
        <v>67.852000000000004</v>
      </c>
      <c r="IQ23" s="80">
        <v>229.32</v>
      </c>
      <c r="IR23" s="80">
        <v>0</v>
      </c>
      <c r="IS23" s="80">
        <v>688.46299999999997</v>
      </c>
      <c r="IT23" s="80">
        <v>18.553999999999998</v>
      </c>
      <c r="IU23" s="80">
        <v>0</v>
      </c>
      <c r="IV23" s="81">
        <v>0</v>
      </c>
      <c r="IW23" s="78">
        <v>1</v>
      </c>
      <c r="IX23" s="78">
        <v>0</v>
      </c>
      <c r="IY23" s="78">
        <v>0</v>
      </c>
      <c r="IZ23" s="78">
        <v>0</v>
      </c>
      <c r="JA23" s="78">
        <v>1</v>
      </c>
      <c r="JB23" s="78">
        <v>0</v>
      </c>
      <c r="JC23" s="78">
        <v>0</v>
      </c>
      <c r="JD23" s="78">
        <v>0</v>
      </c>
      <c r="JE23" s="78">
        <v>95</v>
      </c>
      <c r="JF23" s="78">
        <v>17</v>
      </c>
      <c r="JG23" s="78">
        <v>9</v>
      </c>
      <c r="JH23" s="78">
        <v>0</v>
      </c>
      <c r="JI23" s="78">
        <v>0</v>
      </c>
      <c r="JJ23" s="78">
        <v>16</v>
      </c>
      <c r="JK23" s="78">
        <v>6</v>
      </c>
      <c r="JL23" s="78">
        <v>69</v>
      </c>
      <c r="JM23" s="78">
        <v>3</v>
      </c>
      <c r="JN23" s="78">
        <v>41</v>
      </c>
      <c r="JO23" s="78">
        <v>9</v>
      </c>
      <c r="JP23" s="78">
        <v>0</v>
      </c>
      <c r="JQ23" s="78">
        <v>19</v>
      </c>
      <c r="JR23" s="78">
        <v>36</v>
      </c>
      <c r="JS23" s="78">
        <v>16</v>
      </c>
      <c r="JT23" s="78">
        <v>39</v>
      </c>
      <c r="JU23" s="78">
        <v>9</v>
      </c>
      <c r="JV23" s="78">
        <v>8</v>
      </c>
      <c r="JW23" s="78">
        <v>2</v>
      </c>
      <c r="JX23" s="78">
        <v>11</v>
      </c>
      <c r="JY23" s="78">
        <v>26</v>
      </c>
      <c r="JZ23" s="78">
        <v>7</v>
      </c>
      <c r="KA23" s="78">
        <v>26</v>
      </c>
      <c r="KB23" s="78">
        <v>1</v>
      </c>
      <c r="KC23" s="78">
        <v>7</v>
      </c>
      <c r="KD23" s="78">
        <v>1</v>
      </c>
      <c r="KE23" s="78">
        <v>6</v>
      </c>
      <c r="KF23" s="78">
        <v>37</v>
      </c>
      <c r="KG23" s="78">
        <v>5</v>
      </c>
      <c r="KH23" s="78">
        <v>0</v>
      </c>
      <c r="KI23" s="78">
        <v>5</v>
      </c>
      <c r="KJ23" s="78">
        <v>0</v>
      </c>
      <c r="KK23" s="78">
        <v>1</v>
      </c>
      <c r="KL23" s="78">
        <v>0</v>
      </c>
      <c r="KM23" s="78">
        <v>0</v>
      </c>
      <c r="KN23" s="78">
        <v>1</v>
      </c>
      <c r="KO23" s="78">
        <v>0</v>
      </c>
      <c r="KP23" s="78">
        <v>0</v>
      </c>
      <c r="KQ23" s="78">
        <v>4</v>
      </c>
      <c r="KR23" s="78">
        <v>2</v>
      </c>
      <c r="KS23" s="78">
        <v>1</v>
      </c>
      <c r="KT23" s="78">
        <v>0</v>
      </c>
      <c r="KU23" s="78">
        <v>0</v>
      </c>
      <c r="KV23" s="78">
        <v>1</v>
      </c>
      <c r="KW23" s="78">
        <v>0</v>
      </c>
      <c r="KX23" s="78">
        <v>0</v>
      </c>
      <c r="KY23" s="78">
        <v>0</v>
      </c>
      <c r="KZ23" s="78">
        <v>28</v>
      </c>
      <c r="LA23" s="78">
        <v>0</v>
      </c>
      <c r="LB23" s="78">
        <v>0</v>
      </c>
      <c r="LC23" s="78">
        <v>0</v>
      </c>
      <c r="LD23" s="78">
        <v>0</v>
      </c>
      <c r="LE23" s="78">
        <v>0</v>
      </c>
      <c r="LF23" s="78">
        <v>1</v>
      </c>
      <c r="LG23" s="78">
        <v>1</v>
      </c>
      <c r="LH23" s="78">
        <v>0</v>
      </c>
      <c r="LI23" s="78">
        <v>0</v>
      </c>
      <c r="LJ23" s="78">
        <v>0</v>
      </c>
      <c r="LK23" s="78">
        <v>1</v>
      </c>
      <c r="LL23" s="78">
        <v>1</v>
      </c>
      <c r="LM23" s="78">
        <v>22</v>
      </c>
      <c r="LN23" s="78">
        <v>0</v>
      </c>
      <c r="LO23" s="78">
        <v>7</v>
      </c>
      <c r="LP23" s="78">
        <v>0</v>
      </c>
      <c r="LQ23" s="78">
        <v>0</v>
      </c>
      <c r="LR23" s="78">
        <v>0</v>
      </c>
      <c r="LS23" s="78">
        <v>17</v>
      </c>
      <c r="LT23" s="78">
        <v>0</v>
      </c>
      <c r="LU23" s="78">
        <v>0</v>
      </c>
      <c r="LV23" s="78">
        <v>3</v>
      </c>
      <c r="LW23" s="78">
        <v>0</v>
      </c>
      <c r="LX23" s="78">
        <v>3</v>
      </c>
      <c r="LY23" s="78">
        <v>9</v>
      </c>
      <c r="LZ23" s="78">
        <v>2</v>
      </c>
      <c r="MA23" s="78">
        <v>42</v>
      </c>
      <c r="MB23" s="78">
        <v>0</v>
      </c>
      <c r="MC23" s="78">
        <v>1</v>
      </c>
      <c r="MD23" s="78">
        <v>0</v>
      </c>
      <c r="ME23" s="78">
        <v>0</v>
      </c>
      <c r="MF23" s="78">
        <v>21</v>
      </c>
      <c r="MG23" s="78">
        <v>0</v>
      </c>
      <c r="MH23" s="78">
        <v>0</v>
      </c>
      <c r="MI23" s="78">
        <v>0</v>
      </c>
      <c r="MJ23" s="78">
        <v>0</v>
      </c>
      <c r="MK23" s="78">
        <v>0</v>
      </c>
      <c r="ML23" s="78">
        <v>0</v>
      </c>
      <c r="MM23" s="78">
        <v>0</v>
      </c>
      <c r="MN23" s="78">
        <v>0</v>
      </c>
      <c r="MO23" s="78">
        <v>1</v>
      </c>
      <c r="MP23" s="78">
        <v>3</v>
      </c>
      <c r="MQ23" s="78">
        <v>0</v>
      </c>
      <c r="MR23" s="78">
        <v>0</v>
      </c>
      <c r="MS23" s="78">
        <v>1</v>
      </c>
      <c r="MT23" s="78">
        <v>7</v>
      </c>
      <c r="MU23" s="78">
        <v>0</v>
      </c>
      <c r="MV23" s="78">
        <v>1</v>
      </c>
      <c r="MW23" s="78">
        <v>6</v>
      </c>
      <c r="MX23" s="78">
        <v>1</v>
      </c>
      <c r="MY23" s="78">
        <v>0</v>
      </c>
      <c r="MZ23" s="78">
        <v>0</v>
      </c>
      <c r="NA23" s="78">
        <v>0</v>
      </c>
      <c r="NB23" s="78">
        <v>1</v>
      </c>
      <c r="NC23" s="78">
        <v>0</v>
      </c>
      <c r="ND23" s="78">
        <v>0</v>
      </c>
      <c r="NE23" s="78">
        <v>0</v>
      </c>
      <c r="NF23" s="78">
        <v>95</v>
      </c>
      <c r="NG23" s="78">
        <v>17</v>
      </c>
      <c r="NH23" s="78">
        <v>9</v>
      </c>
      <c r="NI23" s="78">
        <v>0</v>
      </c>
      <c r="NJ23" s="78">
        <v>0</v>
      </c>
      <c r="NK23" s="78">
        <v>16</v>
      </c>
      <c r="NL23" s="78">
        <v>6</v>
      </c>
      <c r="NM23" s="78">
        <v>69</v>
      </c>
      <c r="NN23" s="78">
        <v>2</v>
      </c>
      <c r="NO23" s="78">
        <v>41</v>
      </c>
      <c r="NP23" s="78">
        <v>9</v>
      </c>
      <c r="NQ23" s="78">
        <v>0</v>
      </c>
      <c r="NR23" s="78">
        <v>19</v>
      </c>
      <c r="NS23" s="78">
        <v>36</v>
      </c>
      <c r="NT23" s="78">
        <v>16</v>
      </c>
      <c r="NU23" s="78">
        <v>39</v>
      </c>
      <c r="NV23" s="78">
        <v>9</v>
      </c>
      <c r="NW23" s="78">
        <v>8</v>
      </c>
      <c r="NX23" s="78">
        <v>2</v>
      </c>
      <c r="NY23" s="78">
        <v>11</v>
      </c>
      <c r="NZ23" s="78">
        <v>26</v>
      </c>
      <c r="OA23" s="78">
        <v>7</v>
      </c>
      <c r="OB23" s="78">
        <v>26</v>
      </c>
      <c r="OC23" s="78">
        <v>1</v>
      </c>
      <c r="OD23" s="78">
        <v>0</v>
      </c>
      <c r="OE23" s="78">
        <v>0</v>
      </c>
      <c r="OF23" s="78">
        <v>0</v>
      </c>
      <c r="OG23" s="78">
        <v>37</v>
      </c>
      <c r="OH23" s="78">
        <v>5</v>
      </c>
      <c r="OI23" s="78">
        <v>0</v>
      </c>
      <c r="OJ23" s="78">
        <v>5</v>
      </c>
      <c r="OK23" s="78">
        <v>0</v>
      </c>
      <c r="OL23" s="78">
        <v>1</v>
      </c>
      <c r="OM23" s="78">
        <v>0</v>
      </c>
      <c r="ON23" s="78">
        <v>0</v>
      </c>
      <c r="OO23" s="78">
        <v>1</v>
      </c>
      <c r="OP23" s="78">
        <v>0</v>
      </c>
      <c r="OQ23" s="78">
        <v>0</v>
      </c>
      <c r="OR23" s="78">
        <v>4</v>
      </c>
      <c r="OS23" s="78">
        <v>2</v>
      </c>
      <c r="OT23" s="78">
        <v>1</v>
      </c>
      <c r="OU23" s="78">
        <v>0</v>
      </c>
      <c r="OV23" s="78">
        <v>0</v>
      </c>
      <c r="OW23" s="78">
        <v>1</v>
      </c>
      <c r="OX23" s="78">
        <v>0</v>
      </c>
      <c r="OY23" s="78">
        <v>0</v>
      </c>
      <c r="OZ23" s="78">
        <v>0</v>
      </c>
      <c r="PA23" s="78">
        <v>28</v>
      </c>
      <c r="PB23" s="78">
        <v>0</v>
      </c>
      <c r="PC23" s="78">
        <v>0</v>
      </c>
      <c r="PD23" s="78">
        <v>0</v>
      </c>
      <c r="PE23" s="78">
        <v>0</v>
      </c>
      <c r="PF23" s="78">
        <v>0</v>
      </c>
      <c r="PG23" s="78">
        <v>1</v>
      </c>
      <c r="PH23" s="78">
        <v>1</v>
      </c>
      <c r="PI23" s="78">
        <v>0</v>
      </c>
      <c r="PJ23" s="78">
        <v>0</v>
      </c>
      <c r="PK23" s="78">
        <v>0</v>
      </c>
      <c r="PL23" s="78">
        <v>1</v>
      </c>
      <c r="PM23" s="78">
        <v>1</v>
      </c>
      <c r="PN23" s="78">
        <v>22</v>
      </c>
      <c r="PO23" s="78">
        <v>0</v>
      </c>
      <c r="PP23" s="78">
        <v>7</v>
      </c>
      <c r="PQ23" s="78">
        <v>0</v>
      </c>
      <c r="PR23" s="78">
        <v>0</v>
      </c>
      <c r="PS23" s="78">
        <v>0</v>
      </c>
      <c r="PT23" s="78">
        <v>17</v>
      </c>
      <c r="PU23" s="78">
        <v>0</v>
      </c>
      <c r="PV23" s="78">
        <v>0</v>
      </c>
      <c r="PW23" s="78">
        <v>3</v>
      </c>
      <c r="PX23" s="78">
        <v>0</v>
      </c>
      <c r="PY23" s="78">
        <v>3</v>
      </c>
      <c r="PZ23" s="78">
        <v>9</v>
      </c>
      <c r="QA23" s="78">
        <v>2</v>
      </c>
      <c r="QB23" s="78">
        <v>42</v>
      </c>
      <c r="QC23" s="78">
        <v>0</v>
      </c>
      <c r="QD23" s="78">
        <v>1</v>
      </c>
      <c r="QE23" s="78">
        <v>0</v>
      </c>
      <c r="QF23" s="78">
        <v>0</v>
      </c>
      <c r="QG23" s="78">
        <v>21</v>
      </c>
      <c r="QH23" s="78">
        <v>0</v>
      </c>
      <c r="QI23" s="78">
        <v>0</v>
      </c>
      <c r="QJ23" s="78">
        <v>0</v>
      </c>
      <c r="QK23" s="78">
        <v>0</v>
      </c>
      <c r="QL23" s="78">
        <v>0</v>
      </c>
      <c r="QM23" s="78">
        <v>0</v>
      </c>
      <c r="QN23" s="78">
        <v>0</v>
      </c>
      <c r="QO23" s="78">
        <v>0</v>
      </c>
      <c r="QP23" s="78">
        <v>1</v>
      </c>
      <c r="QQ23" s="78">
        <v>3</v>
      </c>
      <c r="QR23" s="78">
        <v>0</v>
      </c>
      <c r="QS23" s="78">
        <v>15</v>
      </c>
      <c r="QT23" s="78">
        <v>1</v>
      </c>
      <c r="QU23" s="78">
        <v>0</v>
      </c>
      <c r="QV23" s="78">
        <v>1</v>
      </c>
      <c r="QW23" s="78">
        <v>0</v>
      </c>
      <c r="QX23" s="78">
        <v>464</v>
      </c>
      <c r="QY23" s="78">
        <v>37</v>
      </c>
      <c r="QZ23" s="78">
        <v>11</v>
      </c>
      <c r="RA23" s="78">
        <v>8</v>
      </c>
      <c r="RB23" s="78">
        <v>29</v>
      </c>
      <c r="RC23" s="78">
        <v>3</v>
      </c>
      <c r="RD23" s="78">
        <v>23</v>
      </c>
      <c r="RE23" s="78">
        <v>7</v>
      </c>
      <c r="RF23" s="78">
        <v>17</v>
      </c>
      <c r="RG23" s="78">
        <v>6</v>
      </c>
      <c r="RH23" s="78">
        <v>11</v>
      </c>
      <c r="RI23" s="78">
        <v>43</v>
      </c>
      <c r="RJ23" s="78">
        <v>0</v>
      </c>
      <c r="RK23" s="78">
        <v>21</v>
      </c>
      <c r="RL23" s="78">
        <v>4</v>
      </c>
      <c r="RM23" s="78">
        <v>0</v>
      </c>
      <c r="RN23" s="78">
        <v>15</v>
      </c>
      <c r="RO23" s="78">
        <v>1</v>
      </c>
      <c r="RP23" s="78">
        <v>0</v>
      </c>
      <c r="RQ23" s="78">
        <v>1</v>
      </c>
      <c r="RR23" s="78">
        <v>0</v>
      </c>
      <c r="RS23" s="78">
        <v>465</v>
      </c>
      <c r="RT23" s="78">
        <v>51</v>
      </c>
      <c r="RU23" s="78">
        <v>11</v>
      </c>
      <c r="RV23" s="78">
        <v>8</v>
      </c>
      <c r="RW23" s="78">
        <v>29</v>
      </c>
      <c r="RX23" s="78">
        <v>3</v>
      </c>
      <c r="RY23" s="78">
        <v>23</v>
      </c>
      <c r="RZ23" s="78">
        <v>7</v>
      </c>
      <c r="SA23" s="78">
        <v>17</v>
      </c>
      <c r="SB23" s="78">
        <v>6</v>
      </c>
      <c r="SC23" s="78">
        <v>11</v>
      </c>
      <c r="SD23" s="78">
        <v>43</v>
      </c>
      <c r="SE23" s="78">
        <v>0</v>
      </c>
      <c r="SF23" s="78">
        <v>21</v>
      </c>
      <c r="SG23" s="78">
        <v>4</v>
      </c>
      <c r="SH23" s="78">
        <v>0</v>
      </c>
    </row>
    <row r="24" spans="1:502">
      <c r="A24" s="17" t="s">
        <v>2160</v>
      </c>
      <c r="B24" s="77">
        <v>16</v>
      </c>
      <c r="C24" s="77">
        <v>16</v>
      </c>
      <c r="D24" s="77">
        <v>1</v>
      </c>
      <c r="E24" s="77">
        <v>2019</v>
      </c>
      <c r="F24" s="77" t="s">
        <v>159</v>
      </c>
      <c r="G24" s="1017" t="s">
        <v>1611</v>
      </c>
      <c r="H24" s="77" t="s">
        <v>1612</v>
      </c>
      <c r="I24" s="1018"/>
      <c r="J24" s="80">
        <v>3.8559999999999999</v>
      </c>
      <c r="K24" s="80">
        <v>0</v>
      </c>
      <c r="L24" s="80">
        <v>0</v>
      </c>
      <c r="M24" s="80">
        <v>0</v>
      </c>
      <c r="N24" s="80">
        <v>4.8600000000000003</v>
      </c>
      <c r="O24" s="80">
        <v>0</v>
      </c>
      <c r="P24" s="80">
        <v>0</v>
      </c>
      <c r="Q24" s="80">
        <v>0</v>
      </c>
      <c r="R24" s="80">
        <v>669.57100000000003</v>
      </c>
      <c r="S24" s="80">
        <v>203.14599999999999</v>
      </c>
      <c r="T24" s="80">
        <v>124.14100000000001</v>
      </c>
      <c r="U24" s="80">
        <v>0</v>
      </c>
      <c r="V24" s="80">
        <v>0</v>
      </c>
      <c r="W24" s="80">
        <v>409.43099999999998</v>
      </c>
      <c r="X24" s="80">
        <v>68.540999999999997</v>
      </c>
      <c r="Y24" s="80">
        <v>2887.6060000000002</v>
      </c>
      <c r="Z24" s="80">
        <v>548.41700000000003</v>
      </c>
      <c r="AA24" s="80">
        <v>332.62299999999999</v>
      </c>
      <c r="AB24" s="80">
        <v>67.298000000000002</v>
      </c>
      <c r="AC24" s="80">
        <v>0</v>
      </c>
      <c r="AD24" s="80">
        <v>3140.5230000000001</v>
      </c>
      <c r="AE24" s="80">
        <v>17943.306</v>
      </c>
      <c r="AF24" s="80">
        <v>354.83800000000002</v>
      </c>
      <c r="AG24" s="80">
        <v>170.03899999999999</v>
      </c>
      <c r="AH24" s="80">
        <v>90.194999999999993</v>
      </c>
      <c r="AI24" s="80">
        <v>46.847999999999999</v>
      </c>
      <c r="AJ24" s="80">
        <v>9.5869999999999997</v>
      </c>
      <c r="AK24" s="80">
        <v>242.74600000000001</v>
      </c>
      <c r="AL24" s="80">
        <v>252.65799999999999</v>
      </c>
      <c r="AM24" s="80">
        <v>34.993000000000002</v>
      </c>
      <c r="AN24" s="80">
        <v>318.33800000000002</v>
      </c>
      <c r="AO24" s="80">
        <v>6.8289999999999997</v>
      </c>
      <c r="AP24" s="80">
        <v>905.48099999999999</v>
      </c>
      <c r="AQ24" s="80">
        <v>11.071</v>
      </c>
      <c r="AR24" s="80">
        <v>11.366</v>
      </c>
      <c r="AS24" s="80">
        <v>270.68400000000003</v>
      </c>
      <c r="AT24" s="80">
        <v>28.56</v>
      </c>
      <c r="AU24" s="80">
        <v>0</v>
      </c>
      <c r="AV24" s="80">
        <v>70.667000000000002</v>
      </c>
      <c r="AW24" s="80">
        <v>0</v>
      </c>
      <c r="AX24" s="80">
        <v>2.7549999999999999</v>
      </c>
      <c r="AY24" s="80">
        <v>0</v>
      </c>
      <c r="AZ24" s="80">
        <v>0</v>
      </c>
      <c r="BA24" s="80">
        <v>2.5409999999999999</v>
      </c>
      <c r="BB24" s="80">
        <v>0</v>
      </c>
      <c r="BC24" s="80">
        <v>0</v>
      </c>
      <c r="BD24" s="80">
        <v>16.035</v>
      </c>
      <c r="BE24" s="80">
        <v>7.8179999999999996</v>
      </c>
      <c r="BF24" s="80">
        <v>3.6269999999999998</v>
      </c>
      <c r="BG24" s="80">
        <v>0</v>
      </c>
      <c r="BH24" s="80">
        <v>0</v>
      </c>
      <c r="BI24" s="80">
        <v>3.278</v>
      </c>
      <c r="BJ24" s="80">
        <v>0</v>
      </c>
      <c r="BK24" s="80">
        <v>0</v>
      </c>
      <c r="BL24" s="80">
        <v>0</v>
      </c>
      <c r="BM24" s="80">
        <v>90.317999999999998</v>
      </c>
      <c r="BN24" s="80">
        <v>0</v>
      </c>
      <c r="BO24" s="80">
        <v>0</v>
      </c>
      <c r="BP24" s="80">
        <v>0</v>
      </c>
      <c r="BQ24" s="80">
        <v>0</v>
      </c>
      <c r="BR24" s="80">
        <v>0</v>
      </c>
      <c r="BS24" s="80">
        <v>9.0410000000000004</v>
      </c>
      <c r="BT24" s="80">
        <v>3.7480000000000002</v>
      </c>
      <c r="BU24" s="80">
        <v>0</v>
      </c>
      <c r="BV24" s="80">
        <v>0</v>
      </c>
      <c r="BW24" s="80">
        <v>0</v>
      </c>
      <c r="BX24" s="80">
        <v>2.5939999999999999</v>
      </c>
      <c r="BY24" s="80">
        <v>3.617</v>
      </c>
      <c r="BZ24" s="80">
        <v>91.236000000000004</v>
      </c>
      <c r="CA24" s="80">
        <v>0</v>
      </c>
      <c r="CB24" s="80">
        <v>133.142</v>
      </c>
      <c r="CC24" s="80">
        <v>0</v>
      </c>
      <c r="CD24" s="80">
        <v>0</v>
      </c>
      <c r="CE24" s="80">
        <v>0</v>
      </c>
      <c r="CF24" s="80">
        <v>86.474999999999994</v>
      </c>
      <c r="CG24" s="80">
        <v>0</v>
      </c>
      <c r="CH24" s="80">
        <v>0</v>
      </c>
      <c r="CI24" s="80">
        <v>10.172000000000001</v>
      </c>
      <c r="CJ24" s="80">
        <v>0</v>
      </c>
      <c r="CK24" s="80">
        <v>9.9819999999999993</v>
      </c>
      <c r="CL24" s="80">
        <v>52.765000000000001</v>
      </c>
      <c r="CM24" s="80">
        <v>5.1959999999999997</v>
      </c>
      <c r="CN24" s="80">
        <v>201.209</v>
      </c>
      <c r="CO24" s="80">
        <v>0</v>
      </c>
      <c r="CP24" s="80">
        <v>3.8050000000000002</v>
      </c>
      <c r="CQ24" s="80">
        <v>0</v>
      </c>
      <c r="CR24" s="80">
        <v>0</v>
      </c>
      <c r="CS24" s="80">
        <v>267.59899999999999</v>
      </c>
      <c r="CT24" s="80">
        <v>0</v>
      </c>
      <c r="CU24" s="80">
        <v>0</v>
      </c>
      <c r="CV24" s="80">
        <v>0</v>
      </c>
      <c r="CW24" s="80">
        <v>0</v>
      </c>
      <c r="CX24" s="80">
        <v>0</v>
      </c>
      <c r="CY24" s="80">
        <v>0</v>
      </c>
      <c r="CZ24" s="80">
        <v>0</v>
      </c>
      <c r="DA24" s="80">
        <v>0</v>
      </c>
      <c r="DB24" s="80">
        <v>4.0519999999999996</v>
      </c>
      <c r="DC24" s="80">
        <v>433.98899999999998</v>
      </c>
      <c r="DD24" s="80">
        <v>0</v>
      </c>
      <c r="DE24" s="80">
        <v>0</v>
      </c>
      <c r="DF24" s="80">
        <v>539.87800000000004</v>
      </c>
      <c r="DG24" s="80">
        <v>905.48099999999999</v>
      </c>
      <c r="DH24" s="80">
        <v>0</v>
      </c>
      <c r="DI24" s="80">
        <v>11.071</v>
      </c>
      <c r="DJ24" s="80">
        <v>11.366</v>
      </c>
      <c r="DK24" s="80">
        <v>3.8559999999999999</v>
      </c>
      <c r="DL24" s="80">
        <v>0</v>
      </c>
      <c r="DM24" s="80">
        <v>0</v>
      </c>
      <c r="DN24" s="80">
        <v>0</v>
      </c>
      <c r="DO24" s="80">
        <v>4.8600000000000003</v>
      </c>
      <c r="DP24" s="80">
        <v>0</v>
      </c>
      <c r="DQ24" s="80">
        <v>0</v>
      </c>
      <c r="DR24" s="80">
        <v>0</v>
      </c>
      <c r="DS24" s="80">
        <v>669.57100000000003</v>
      </c>
      <c r="DT24" s="80">
        <v>203.14599999999999</v>
      </c>
      <c r="DU24" s="80">
        <v>124.14100000000001</v>
      </c>
      <c r="DV24" s="80">
        <v>0</v>
      </c>
      <c r="DW24" s="80">
        <v>0</v>
      </c>
      <c r="DX24" s="80">
        <v>409.43099999999998</v>
      </c>
      <c r="DY24" s="80">
        <v>68.540999999999997</v>
      </c>
      <c r="DZ24" s="80">
        <v>2887.6060000000002</v>
      </c>
      <c r="EA24" s="80">
        <v>8.5389999999999997</v>
      </c>
      <c r="EB24" s="80">
        <v>332.62299999999999</v>
      </c>
      <c r="EC24" s="80">
        <v>67.298000000000002</v>
      </c>
      <c r="ED24" s="80">
        <v>0</v>
      </c>
      <c r="EE24" s="80">
        <v>3140.5230000000001</v>
      </c>
      <c r="EF24" s="80">
        <v>17943.306</v>
      </c>
      <c r="EG24" s="80">
        <v>354.83800000000002</v>
      </c>
      <c r="EH24" s="80">
        <v>170.03899999999999</v>
      </c>
      <c r="EI24" s="80">
        <v>90.194999999999993</v>
      </c>
      <c r="EJ24" s="80">
        <v>46.847999999999999</v>
      </c>
      <c r="EK24" s="80">
        <v>9.5869999999999997</v>
      </c>
      <c r="EL24" s="80">
        <v>242.74600000000001</v>
      </c>
      <c r="EM24" s="80">
        <v>252.65799999999999</v>
      </c>
      <c r="EN24" s="80">
        <v>34.993000000000002</v>
      </c>
      <c r="EO24" s="80">
        <v>318.33800000000002</v>
      </c>
      <c r="EP24" s="80">
        <v>6.8289999999999997</v>
      </c>
      <c r="EQ24" s="80">
        <v>0</v>
      </c>
      <c r="ER24" s="80">
        <v>0</v>
      </c>
      <c r="ES24" s="80">
        <v>0</v>
      </c>
      <c r="ET24" s="80">
        <v>270.68400000000003</v>
      </c>
      <c r="EU24" s="80">
        <v>28.56</v>
      </c>
      <c r="EV24" s="80">
        <v>0</v>
      </c>
      <c r="EW24" s="80">
        <v>70.667000000000002</v>
      </c>
      <c r="EX24" s="80">
        <v>0</v>
      </c>
      <c r="EY24" s="80">
        <v>2.7549999999999999</v>
      </c>
      <c r="EZ24" s="80">
        <v>0</v>
      </c>
      <c r="FA24" s="80">
        <v>0</v>
      </c>
      <c r="FB24" s="80">
        <v>2.5409999999999999</v>
      </c>
      <c r="FC24" s="80">
        <v>0</v>
      </c>
      <c r="FD24" s="80">
        <v>0</v>
      </c>
      <c r="FE24" s="80">
        <v>16.035</v>
      </c>
      <c r="FF24" s="80">
        <v>7.8179999999999996</v>
      </c>
      <c r="FG24" s="80">
        <v>3.6269999999999998</v>
      </c>
      <c r="FH24" s="80">
        <v>0</v>
      </c>
      <c r="FI24" s="80">
        <v>0</v>
      </c>
      <c r="FJ24" s="80">
        <v>3.278</v>
      </c>
      <c r="FK24" s="80">
        <v>0</v>
      </c>
      <c r="FL24" s="80">
        <v>0</v>
      </c>
      <c r="FM24" s="80">
        <v>0</v>
      </c>
      <c r="FN24" s="80">
        <v>90.317999999999998</v>
      </c>
      <c r="FO24" s="80">
        <v>0</v>
      </c>
      <c r="FP24" s="80">
        <v>0</v>
      </c>
      <c r="FQ24" s="80">
        <v>0</v>
      </c>
      <c r="FR24" s="80">
        <v>0</v>
      </c>
      <c r="FS24" s="80">
        <v>0</v>
      </c>
      <c r="FT24" s="80">
        <v>9.0410000000000004</v>
      </c>
      <c r="FU24" s="80">
        <v>3.7480000000000002</v>
      </c>
      <c r="FV24" s="80">
        <v>0</v>
      </c>
      <c r="FW24" s="80">
        <v>0</v>
      </c>
      <c r="FX24" s="80">
        <v>0</v>
      </c>
      <c r="FY24" s="80">
        <v>2.5939999999999999</v>
      </c>
      <c r="FZ24" s="80">
        <v>3.617</v>
      </c>
      <c r="GA24" s="80">
        <v>91.236000000000004</v>
      </c>
      <c r="GB24" s="80">
        <v>0</v>
      </c>
      <c r="GC24" s="80">
        <v>133.142</v>
      </c>
      <c r="GD24" s="80">
        <v>0</v>
      </c>
      <c r="GE24" s="80">
        <v>0</v>
      </c>
      <c r="GF24" s="80">
        <v>0</v>
      </c>
      <c r="GG24" s="80">
        <v>86.474999999999994</v>
      </c>
      <c r="GH24" s="80">
        <v>0</v>
      </c>
      <c r="GI24" s="80">
        <v>0</v>
      </c>
      <c r="GJ24" s="80">
        <v>10.172000000000001</v>
      </c>
      <c r="GK24" s="80">
        <v>0</v>
      </c>
      <c r="GL24" s="80">
        <v>9.9819999999999993</v>
      </c>
      <c r="GM24" s="80">
        <v>52.765000000000001</v>
      </c>
      <c r="GN24" s="80">
        <v>5.1959999999999997</v>
      </c>
      <c r="GO24" s="80">
        <v>201.209</v>
      </c>
      <c r="GP24" s="80">
        <v>0</v>
      </c>
      <c r="GQ24" s="80">
        <v>3.8050000000000002</v>
      </c>
      <c r="GR24" s="80">
        <v>0</v>
      </c>
      <c r="GS24" s="80">
        <v>0</v>
      </c>
      <c r="GT24" s="80">
        <v>267.59899999999999</v>
      </c>
      <c r="GU24" s="80">
        <v>0</v>
      </c>
      <c r="GV24" s="80">
        <v>0</v>
      </c>
      <c r="GW24" s="80">
        <v>0</v>
      </c>
      <c r="GX24" s="80">
        <v>0</v>
      </c>
      <c r="GY24" s="80">
        <v>0</v>
      </c>
      <c r="GZ24" s="80">
        <v>0</v>
      </c>
      <c r="HA24" s="80">
        <v>0</v>
      </c>
      <c r="HB24" s="80">
        <v>0</v>
      </c>
      <c r="HC24" s="80">
        <v>4.0519999999999996</v>
      </c>
      <c r="HD24" s="80">
        <v>433.98899999999998</v>
      </c>
      <c r="HE24" s="80">
        <v>0</v>
      </c>
      <c r="HF24" s="80">
        <v>1467.796</v>
      </c>
      <c r="HG24" s="80">
        <v>3.8559999999999999</v>
      </c>
      <c r="HH24" s="80">
        <v>0</v>
      </c>
      <c r="HI24" s="80">
        <v>4.8600000000000003</v>
      </c>
      <c r="HJ24" s="80">
        <v>0</v>
      </c>
      <c r="HK24" s="80">
        <v>27381.795999999998</v>
      </c>
      <c r="HL24" s="80">
        <v>270.68400000000003</v>
      </c>
      <c r="HM24" s="80">
        <v>101.982</v>
      </c>
      <c r="HN24" s="80">
        <v>30.021000000000001</v>
      </c>
      <c r="HO24" s="80">
        <v>93.596000000000004</v>
      </c>
      <c r="HP24" s="80">
        <v>15.382999999999999</v>
      </c>
      <c r="HQ24" s="80">
        <v>94.852999999999994</v>
      </c>
      <c r="HR24" s="80">
        <v>133.142</v>
      </c>
      <c r="HS24" s="80">
        <v>86.474999999999994</v>
      </c>
      <c r="HT24" s="80">
        <v>20.154</v>
      </c>
      <c r="HU24" s="80">
        <v>57.960999999999999</v>
      </c>
      <c r="HV24" s="80">
        <v>205.01400000000001</v>
      </c>
      <c r="HW24" s="80">
        <v>0</v>
      </c>
      <c r="HX24" s="80">
        <v>267.59899999999999</v>
      </c>
      <c r="HY24" s="80">
        <v>438.041</v>
      </c>
      <c r="HZ24" s="80">
        <v>0</v>
      </c>
      <c r="IA24" s="80">
        <v>1467.796</v>
      </c>
      <c r="IB24" s="80">
        <v>3.8559999999999999</v>
      </c>
      <c r="IC24" s="80">
        <v>0</v>
      </c>
      <c r="ID24" s="80">
        <v>4.8600000000000003</v>
      </c>
      <c r="IE24" s="80">
        <v>0</v>
      </c>
      <c r="IF24" s="80">
        <v>27921.673999999999</v>
      </c>
      <c r="IG24" s="80">
        <v>1198.6020000000001</v>
      </c>
      <c r="IH24" s="80">
        <v>101.982</v>
      </c>
      <c r="II24" s="80">
        <v>30.021000000000001</v>
      </c>
      <c r="IJ24" s="80">
        <v>93.596000000000004</v>
      </c>
      <c r="IK24" s="80">
        <v>15.382999999999999</v>
      </c>
      <c r="IL24" s="80">
        <v>94.852999999999994</v>
      </c>
      <c r="IM24" s="80">
        <v>133.142</v>
      </c>
      <c r="IN24" s="80">
        <v>86.474999999999994</v>
      </c>
      <c r="IO24" s="80">
        <v>20.154</v>
      </c>
      <c r="IP24" s="80">
        <v>57.960999999999999</v>
      </c>
      <c r="IQ24" s="80">
        <v>205.01400000000001</v>
      </c>
      <c r="IR24" s="80">
        <v>0</v>
      </c>
      <c r="IS24" s="80">
        <v>267.59899999999999</v>
      </c>
      <c r="IT24" s="80">
        <v>438.041</v>
      </c>
      <c r="IU24" s="80">
        <v>0</v>
      </c>
      <c r="IV24" s="81">
        <v>0</v>
      </c>
      <c r="IW24" s="78">
        <v>1</v>
      </c>
      <c r="IX24" s="78">
        <v>0</v>
      </c>
      <c r="IY24" s="78">
        <v>0</v>
      </c>
      <c r="IZ24" s="78">
        <v>0</v>
      </c>
      <c r="JA24" s="78">
        <v>1</v>
      </c>
      <c r="JB24" s="78">
        <v>0</v>
      </c>
      <c r="JC24" s="78">
        <v>0</v>
      </c>
      <c r="JD24" s="78">
        <v>0</v>
      </c>
      <c r="JE24" s="78">
        <v>93</v>
      </c>
      <c r="JF24" s="78">
        <v>17</v>
      </c>
      <c r="JG24" s="78">
        <v>11</v>
      </c>
      <c r="JH24" s="78">
        <v>0</v>
      </c>
      <c r="JI24" s="78">
        <v>0</v>
      </c>
      <c r="JJ24" s="78">
        <v>16</v>
      </c>
      <c r="JK24" s="78">
        <v>6</v>
      </c>
      <c r="JL24" s="78">
        <v>71</v>
      </c>
      <c r="JM24" s="78">
        <v>3</v>
      </c>
      <c r="JN24" s="78">
        <v>41</v>
      </c>
      <c r="JO24" s="78">
        <v>9</v>
      </c>
      <c r="JP24" s="78">
        <v>0</v>
      </c>
      <c r="JQ24" s="78">
        <v>19</v>
      </c>
      <c r="JR24" s="78">
        <v>36</v>
      </c>
      <c r="JS24" s="78">
        <v>17</v>
      </c>
      <c r="JT24" s="78">
        <v>38</v>
      </c>
      <c r="JU24" s="78">
        <v>8</v>
      </c>
      <c r="JV24" s="78">
        <v>9</v>
      </c>
      <c r="JW24" s="78">
        <v>2</v>
      </c>
      <c r="JX24" s="78">
        <v>11</v>
      </c>
      <c r="JY24" s="78">
        <v>24</v>
      </c>
      <c r="JZ24" s="78">
        <v>7</v>
      </c>
      <c r="KA24" s="78">
        <v>29</v>
      </c>
      <c r="KB24" s="78">
        <v>1</v>
      </c>
      <c r="KC24" s="78">
        <v>8</v>
      </c>
      <c r="KD24" s="78">
        <v>1</v>
      </c>
      <c r="KE24" s="78">
        <v>6</v>
      </c>
      <c r="KF24" s="78">
        <v>36</v>
      </c>
      <c r="KG24" s="78">
        <v>5</v>
      </c>
      <c r="KH24" s="78">
        <v>0</v>
      </c>
      <c r="KI24" s="78">
        <v>5</v>
      </c>
      <c r="KJ24" s="78">
        <v>0</v>
      </c>
      <c r="KK24" s="78">
        <v>1</v>
      </c>
      <c r="KL24" s="78">
        <v>0</v>
      </c>
      <c r="KM24" s="78">
        <v>0</v>
      </c>
      <c r="KN24" s="78">
        <v>1</v>
      </c>
      <c r="KO24" s="78">
        <v>0</v>
      </c>
      <c r="KP24" s="78">
        <v>0</v>
      </c>
      <c r="KQ24" s="78">
        <v>4</v>
      </c>
      <c r="KR24" s="78">
        <v>2</v>
      </c>
      <c r="KS24" s="78">
        <v>1</v>
      </c>
      <c r="KT24" s="78">
        <v>0</v>
      </c>
      <c r="KU24" s="78">
        <v>0</v>
      </c>
      <c r="KV24" s="78">
        <v>1</v>
      </c>
      <c r="KW24" s="78">
        <v>0</v>
      </c>
      <c r="KX24" s="78">
        <v>0</v>
      </c>
      <c r="KY24" s="78">
        <v>0</v>
      </c>
      <c r="KZ24" s="78">
        <v>31</v>
      </c>
      <c r="LA24" s="78">
        <v>0</v>
      </c>
      <c r="LB24" s="78">
        <v>0</v>
      </c>
      <c r="LC24" s="78">
        <v>0</v>
      </c>
      <c r="LD24" s="78">
        <v>0</v>
      </c>
      <c r="LE24" s="78">
        <v>0</v>
      </c>
      <c r="LF24" s="78">
        <v>1</v>
      </c>
      <c r="LG24" s="78">
        <v>1</v>
      </c>
      <c r="LH24" s="78">
        <v>0</v>
      </c>
      <c r="LI24" s="78">
        <v>0</v>
      </c>
      <c r="LJ24" s="78">
        <v>0</v>
      </c>
      <c r="LK24" s="78">
        <v>1</v>
      </c>
      <c r="LL24" s="78">
        <v>1</v>
      </c>
      <c r="LM24" s="78">
        <v>22</v>
      </c>
      <c r="LN24" s="78">
        <v>0</v>
      </c>
      <c r="LO24" s="78">
        <v>7</v>
      </c>
      <c r="LP24" s="78">
        <v>0</v>
      </c>
      <c r="LQ24" s="78">
        <v>0</v>
      </c>
      <c r="LR24" s="78">
        <v>0</v>
      </c>
      <c r="LS24" s="78">
        <v>17</v>
      </c>
      <c r="LT24" s="78">
        <v>0</v>
      </c>
      <c r="LU24" s="78">
        <v>0</v>
      </c>
      <c r="LV24" s="78">
        <v>3</v>
      </c>
      <c r="LW24" s="78">
        <v>0</v>
      </c>
      <c r="LX24" s="78">
        <v>3</v>
      </c>
      <c r="LY24" s="78">
        <v>9</v>
      </c>
      <c r="LZ24" s="78">
        <v>2</v>
      </c>
      <c r="MA24" s="78">
        <v>42</v>
      </c>
      <c r="MB24" s="78">
        <v>0</v>
      </c>
      <c r="MC24" s="78">
        <v>1</v>
      </c>
      <c r="MD24" s="78">
        <v>0</v>
      </c>
      <c r="ME24" s="78">
        <v>0</v>
      </c>
      <c r="MF24" s="78">
        <v>10</v>
      </c>
      <c r="MG24" s="78">
        <v>0</v>
      </c>
      <c r="MH24" s="78">
        <v>0</v>
      </c>
      <c r="MI24" s="78">
        <v>0</v>
      </c>
      <c r="MJ24" s="78">
        <v>0</v>
      </c>
      <c r="MK24" s="78">
        <v>0</v>
      </c>
      <c r="ML24" s="78">
        <v>0</v>
      </c>
      <c r="MM24" s="78">
        <v>0</v>
      </c>
      <c r="MN24" s="78">
        <v>0</v>
      </c>
      <c r="MO24" s="78">
        <v>1</v>
      </c>
      <c r="MP24" s="78">
        <v>14</v>
      </c>
      <c r="MQ24" s="78">
        <v>0</v>
      </c>
      <c r="MR24" s="78">
        <v>0</v>
      </c>
      <c r="MS24" s="78">
        <v>1</v>
      </c>
      <c r="MT24" s="78">
        <v>8</v>
      </c>
      <c r="MU24" s="78">
        <v>0</v>
      </c>
      <c r="MV24" s="78">
        <v>1</v>
      </c>
      <c r="MW24" s="78">
        <v>6</v>
      </c>
      <c r="MX24" s="78">
        <v>1</v>
      </c>
      <c r="MY24" s="78">
        <v>0</v>
      </c>
      <c r="MZ24" s="78">
        <v>0</v>
      </c>
      <c r="NA24" s="78">
        <v>0</v>
      </c>
      <c r="NB24" s="78">
        <v>1</v>
      </c>
      <c r="NC24" s="78">
        <v>0</v>
      </c>
      <c r="ND24" s="78">
        <v>0</v>
      </c>
      <c r="NE24" s="78">
        <v>0</v>
      </c>
      <c r="NF24" s="78">
        <v>93</v>
      </c>
      <c r="NG24" s="78">
        <v>17</v>
      </c>
      <c r="NH24" s="78">
        <v>11</v>
      </c>
      <c r="NI24" s="78">
        <v>0</v>
      </c>
      <c r="NJ24" s="78">
        <v>0</v>
      </c>
      <c r="NK24" s="78">
        <v>16</v>
      </c>
      <c r="NL24" s="78">
        <v>6</v>
      </c>
      <c r="NM24" s="78">
        <v>71</v>
      </c>
      <c r="NN24" s="78">
        <v>2</v>
      </c>
      <c r="NO24" s="78">
        <v>41</v>
      </c>
      <c r="NP24" s="78">
        <v>9</v>
      </c>
      <c r="NQ24" s="78">
        <v>0</v>
      </c>
      <c r="NR24" s="78">
        <v>19</v>
      </c>
      <c r="NS24" s="78">
        <v>36</v>
      </c>
      <c r="NT24" s="78">
        <v>17</v>
      </c>
      <c r="NU24" s="78">
        <v>38</v>
      </c>
      <c r="NV24" s="78">
        <v>8</v>
      </c>
      <c r="NW24" s="78">
        <v>9</v>
      </c>
      <c r="NX24" s="78">
        <v>2</v>
      </c>
      <c r="NY24" s="78">
        <v>11</v>
      </c>
      <c r="NZ24" s="78">
        <v>24</v>
      </c>
      <c r="OA24" s="78">
        <v>7</v>
      </c>
      <c r="OB24" s="78">
        <v>29</v>
      </c>
      <c r="OC24" s="78">
        <v>1</v>
      </c>
      <c r="OD24" s="78">
        <v>0</v>
      </c>
      <c r="OE24" s="78">
        <v>0</v>
      </c>
      <c r="OF24" s="78">
        <v>0</v>
      </c>
      <c r="OG24" s="78">
        <v>36</v>
      </c>
      <c r="OH24" s="78">
        <v>5</v>
      </c>
      <c r="OI24" s="78">
        <v>0</v>
      </c>
      <c r="OJ24" s="78">
        <v>5</v>
      </c>
      <c r="OK24" s="78">
        <v>0</v>
      </c>
      <c r="OL24" s="78">
        <v>1</v>
      </c>
      <c r="OM24" s="78">
        <v>0</v>
      </c>
      <c r="ON24" s="78">
        <v>0</v>
      </c>
      <c r="OO24" s="78">
        <v>1</v>
      </c>
      <c r="OP24" s="78">
        <v>0</v>
      </c>
      <c r="OQ24" s="78">
        <v>0</v>
      </c>
      <c r="OR24" s="78">
        <v>4</v>
      </c>
      <c r="OS24" s="78">
        <v>2</v>
      </c>
      <c r="OT24" s="78">
        <v>1</v>
      </c>
      <c r="OU24" s="78">
        <v>0</v>
      </c>
      <c r="OV24" s="78">
        <v>0</v>
      </c>
      <c r="OW24" s="78">
        <v>1</v>
      </c>
      <c r="OX24" s="78">
        <v>0</v>
      </c>
      <c r="OY24" s="78">
        <v>0</v>
      </c>
      <c r="OZ24" s="78">
        <v>0</v>
      </c>
      <c r="PA24" s="78">
        <v>31</v>
      </c>
      <c r="PB24" s="78">
        <v>0</v>
      </c>
      <c r="PC24" s="78">
        <v>0</v>
      </c>
      <c r="PD24" s="78">
        <v>0</v>
      </c>
      <c r="PE24" s="78">
        <v>0</v>
      </c>
      <c r="PF24" s="78">
        <v>0</v>
      </c>
      <c r="PG24" s="78">
        <v>1</v>
      </c>
      <c r="PH24" s="78">
        <v>1</v>
      </c>
      <c r="PI24" s="78">
        <v>0</v>
      </c>
      <c r="PJ24" s="78">
        <v>0</v>
      </c>
      <c r="PK24" s="78">
        <v>0</v>
      </c>
      <c r="PL24" s="78">
        <v>1</v>
      </c>
      <c r="PM24" s="78">
        <v>1</v>
      </c>
      <c r="PN24" s="78">
        <v>22</v>
      </c>
      <c r="PO24" s="78">
        <v>0</v>
      </c>
      <c r="PP24" s="78">
        <v>7</v>
      </c>
      <c r="PQ24" s="78">
        <v>0</v>
      </c>
      <c r="PR24" s="78">
        <v>0</v>
      </c>
      <c r="PS24" s="78">
        <v>0</v>
      </c>
      <c r="PT24" s="78">
        <v>17</v>
      </c>
      <c r="PU24" s="78">
        <v>0</v>
      </c>
      <c r="PV24" s="78">
        <v>0</v>
      </c>
      <c r="PW24" s="78">
        <v>3</v>
      </c>
      <c r="PX24" s="78">
        <v>0</v>
      </c>
      <c r="PY24" s="78">
        <v>3</v>
      </c>
      <c r="PZ24" s="78">
        <v>9</v>
      </c>
      <c r="QA24" s="78">
        <v>2</v>
      </c>
      <c r="QB24" s="78">
        <v>42</v>
      </c>
      <c r="QC24" s="78">
        <v>0</v>
      </c>
      <c r="QD24" s="78">
        <v>1</v>
      </c>
      <c r="QE24" s="78">
        <v>0</v>
      </c>
      <c r="QF24" s="78">
        <v>0</v>
      </c>
      <c r="QG24" s="78">
        <v>10</v>
      </c>
      <c r="QH24" s="78">
        <v>0</v>
      </c>
      <c r="QI24" s="78">
        <v>0</v>
      </c>
      <c r="QJ24" s="78">
        <v>0</v>
      </c>
      <c r="QK24" s="78">
        <v>0</v>
      </c>
      <c r="QL24" s="78">
        <v>0</v>
      </c>
      <c r="QM24" s="78">
        <v>0</v>
      </c>
      <c r="QN24" s="78">
        <v>0</v>
      </c>
      <c r="QO24" s="78">
        <v>0</v>
      </c>
      <c r="QP24" s="78">
        <v>1</v>
      </c>
      <c r="QQ24" s="78">
        <v>14</v>
      </c>
      <c r="QR24" s="78">
        <v>0</v>
      </c>
      <c r="QS24" s="78">
        <v>16</v>
      </c>
      <c r="QT24" s="78">
        <v>1</v>
      </c>
      <c r="QU24" s="78">
        <v>0</v>
      </c>
      <c r="QV24" s="78">
        <v>1</v>
      </c>
      <c r="QW24" s="78">
        <v>0</v>
      </c>
      <c r="QX24" s="78">
        <v>467</v>
      </c>
      <c r="QY24" s="78">
        <v>36</v>
      </c>
      <c r="QZ24" s="78">
        <v>11</v>
      </c>
      <c r="RA24" s="78">
        <v>8</v>
      </c>
      <c r="RB24" s="78">
        <v>32</v>
      </c>
      <c r="RC24" s="78">
        <v>3</v>
      </c>
      <c r="RD24" s="78">
        <v>23</v>
      </c>
      <c r="RE24" s="78">
        <v>7</v>
      </c>
      <c r="RF24" s="78">
        <v>17</v>
      </c>
      <c r="RG24" s="78">
        <v>6</v>
      </c>
      <c r="RH24" s="78">
        <v>11</v>
      </c>
      <c r="RI24" s="78">
        <v>43</v>
      </c>
      <c r="RJ24" s="78">
        <v>0</v>
      </c>
      <c r="RK24" s="78">
        <v>10</v>
      </c>
      <c r="RL24" s="78">
        <v>15</v>
      </c>
      <c r="RM24" s="78">
        <v>0</v>
      </c>
      <c r="RN24" s="78">
        <v>16</v>
      </c>
      <c r="RO24" s="78">
        <v>1</v>
      </c>
      <c r="RP24" s="78">
        <v>0</v>
      </c>
      <c r="RQ24" s="78">
        <v>1</v>
      </c>
      <c r="RR24" s="78">
        <v>0</v>
      </c>
      <c r="RS24" s="78">
        <v>468</v>
      </c>
      <c r="RT24" s="78">
        <v>51</v>
      </c>
      <c r="RU24" s="78">
        <v>11</v>
      </c>
      <c r="RV24" s="78">
        <v>8</v>
      </c>
      <c r="RW24" s="78">
        <v>32</v>
      </c>
      <c r="RX24" s="78">
        <v>3</v>
      </c>
      <c r="RY24" s="78">
        <v>23</v>
      </c>
      <c r="RZ24" s="78">
        <v>7</v>
      </c>
      <c r="SA24" s="78">
        <v>17</v>
      </c>
      <c r="SB24" s="78">
        <v>6</v>
      </c>
      <c r="SC24" s="78">
        <v>11</v>
      </c>
      <c r="SD24" s="78">
        <v>43</v>
      </c>
      <c r="SE24" s="78">
        <v>0</v>
      </c>
      <c r="SF24" s="78">
        <v>10</v>
      </c>
      <c r="SG24" s="78">
        <v>15</v>
      </c>
      <c r="SH24" s="78">
        <v>0</v>
      </c>
    </row>
    <row r="25" spans="1:502">
      <c r="A25" s="17" t="s">
        <v>2161</v>
      </c>
      <c r="B25" s="77">
        <v>17</v>
      </c>
      <c r="C25" s="77">
        <v>17</v>
      </c>
      <c r="D25" s="77">
        <v>1</v>
      </c>
      <c r="E25" s="77">
        <v>2020</v>
      </c>
      <c r="F25" s="77" t="s">
        <v>160</v>
      </c>
      <c r="G25" s="1017" t="s">
        <v>1611</v>
      </c>
      <c r="H25" s="77" t="s">
        <v>1612</v>
      </c>
      <c r="I25" s="1018"/>
      <c r="J25" s="80">
        <v>3.7570000000000001</v>
      </c>
      <c r="K25" s="80">
        <v>0</v>
      </c>
      <c r="L25" s="80">
        <v>0</v>
      </c>
      <c r="M25" s="80">
        <v>0</v>
      </c>
      <c r="N25" s="80">
        <v>4.03</v>
      </c>
      <c r="O25" s="80">
        <v>0</v>
      </c>
      <c r="P25" s="80">
        <v>0</v>
      </c>
      <c r="Q25" s="80">
        <v>0</v>
      </c>
      <c r="R25" s="80">
        <v>646.65899999999999</v>
      </c>
      <c r="S25" s="80">
        <v>192.10400000000001</v>
      </c>
      <c r="T25" s="80">
        <v>73.102000000000004</v>
      </c>
      <c r="U25" s="80">
        <v>0</v>
      </c>
      <c r="V25" s="80">
        <v>0</v>
      </c>
      <c r="W25" s="80">
        <v>393.73099999999999</v>
      </c>
      <c r="X25" s="80">
        <v>63.762</v>
      </c>
      <c r="Y25" s="80">
        <v>2861.64</v>
      </c>
      <c r="Z25" s="80">
        <v>513.702</v>
      </c>
      <c r="AA25" s="80">
        <v>320.33800000000002</v>
      </c>
      <c r="AB25" s="80">
        <v>60.598999999999997</v>
      </c>
      <c r="AC25" s="80">
        <v>0</v>
      </c>
      <c r="AD25" s="80">
        <v>3013.9839999999999</v>
      </c>
      <c r="AE25" s="80">
        <v>16165.527</v>
      </c>
      <c r="AF25" s="80">
        <v>192.375</v>
      </c>
      <c r="AG25" s="80">
        <v>156.16900000000001</v>
      </c>
      <c r="AH25" s="80">
        <v>39.427999999999997</v>
      </c>
      <c r="AI25" s="80">
        <v>39.790999999999997</v>
      </c>
      <c r="AJ25" s="80">
        <v>9.8369999999999997</v>
      </c>
      <c r="AK25" s="80">
        <v>185.53100000000001</v>
      </c>
      <c r="AL25" s="80">
        <v>295.88900000000001</v>
      </c>
      <c r="AM25" s="80">
        <v>33.929000000000002</v>
      </c>
      <c r="AN25" s="80">
        <v>121.79300000000001</v>
      </c>
      <c r="AO25" s="80">
        <v>6.3070000000000004</v>
      </c>
      <c r="AP25" s="80">
        <v>831.779</v>
      </c>
      <c r="AQ25" s="80">
        <v>14.221</v>
      </c>
      <c r="AR25" s="80">
        <v>14.111000000000001</v>
      </c>
      <c r="AS25" s="80">
        <v>258.178</v>
      </c>
      <c r="AT25" s="80">
        <v>23.523</v>
      </c>
      <c r="AU25" s="80">
        <v>0</v>
      </c>
      <c r="AV25" s="80">
        <v>63.734000000000002</v>
      </c>
      <c r="AW25" s="80">
        <v>0</v>
      </c>
      <c r="AX25" s="80">
        <v>2.294</v>
      </c>
      <c r="AY25" s="80">
        <v>0</v>
      </c>
      <c r="AZ25" s="80">
        <v>0</v>
      </c>
      <c r="BA25" s="80">
        <v>2.5609999999999999</v>
      </c>
      <c r="BB25" s="80">
        <v>0</v>
      </c>
      <c r="BC25" s="80">
        <v>0</v>
      </c>
      <c r="BD25" s="80">
        <v>20.898</v>
      </c>
      <c r="BE25" s="80">
        <v>7.8159999999999998</v>
      </c>
      <c r="BF25" s="80">
        <v>3.7829999999999999</v>
      </c>
      <c r="BG25" s="80">
        <v>0</v>
      </c>
      <c r="BH25" s="80">
        <v>0</v>
      </c>
      <c r="BI25" s="80">
        <v>3.234</v>
      </c>
      <c r="BJ25" s="80">
        <v>0</v>
      </c>
      <c r="BK25" s="80">
        <v>0</v>
      </c>
      <c r="BL25" s="80">
        <v>0</v>
      </c>
      <c r="BM25" s="80">
        <v>75.572999999999993</v>
      </c>
      <c r="BN25" s="80">
        <v>0</v>
      </c>
      <c r="BO25" s="80">
        <v>0</v>
      </c>
      <c r="BP25" s="80">
        <v>0</v>
      </c>
      <c r="BQ25" s="80">
        <v>0</v>
      </c>
      <c r="BR25" s="80">
        <v>0</v>
      </c>
      <c r="BS25" s="80">
        <v>7.04</v>
      </c>
      <c r="BT25" s="80">
        <v>3.4990000000000001</v>
      </c>
      <c r="BU25" s="80">
        <v>0</v>
      </c>
      <c r="BV25" s="80">
        <v>0</v>
      </c>
      <c r="BW25" s="80">
        <v>0</v>
      </c>
      <c r="BX25" s="80">
        <v>2.0270000000000001</v>
      </c>
      <c r="BY25" s="80">
        <v>3.3959999999999999</v>
      </c>
      <c r="BZ25" s="80">
        <v>80.537000000000006</v>
      </c>
      <c r="CA25" s="80">
        <v>0</v>
      </c>
      <c r="CB25" s="80">
        <v>203.929</v>
      </c>
      <c r="CC25" s="80">
        <v>0</v>
      </c>
      <c r="CD25" s="80">
        <v>0</v>
      </c>
      <c r="CE25" s="80">
        <v>0</v>
      </c>
      <c r="CF25" s="80">
        <v>58.137999999999998</v>
      </c>
      <c r="CG25" s="80">
        <v>0</v>
      </c>
      <c r="CH25" s="80">
        <v>0</v>
      </c>
      <c r="CI25" s="80">
        <v>6.202</v>
      </c>
      <c r="CJ25" s="80">
        <v>0</v>
      </c>
      <c r="CK25" s="80">
        <v>8.2710000000000008</v>
      </c>
      <c r="CL25" s="80">
        <v>48.521000000000001</v>
      </c>
      <c r="CM25" s="80">
        <v>4.7080000000000002</v>
      </c>
      <c r="CN25" s="80">
        <v>198.09200000000001</v>
      </c>
      <c r="CO25" s="80">
        <v>0</v>
      </c>
      <c r="CP25" s="80">
        <v>3.403</v>
      </c>
      <c r="CQ25" s="80">
        <v>0</v>
      </c>
      <c r="CR25" s="80">
        <v>0</v>
      </c>
      <c r="CS25" s="80">
        <v>796.22699999999998</v>
      </c>
      <c r="CT25" s="80">
        <v>0</v>
      </c>
      <c r="CU25" s="80">
        <v>0</v>
      </c>
      <c r="CV25" s="80">
        <v>0</v>
      </c>
      <c r="CW25" s="80">
        <v>0</v>
      </c>
      <c r="CX25" s="80">
        <v>0</v>
      </c>
      <c r="CY25" s="80">
        <v>0</v>
      </c>
      <c r="CZ25" s="80">
        <v>0</v>
      </c>
      <c r="DA25" s="80">
        <v>0</v>
      </c>
      <c r="DB25" s="80">
        <v>3.1469999999999998</v>
      </c>
      <c r="DC25" s="80">
        <v>11.247999999999999</v>
      </c>
      <c r="DD25" s="80">
        <v>0</v>
      </c>
      <c r="DE25" s="80">
        <v>0</v>
      </c>
      <c r="DF25" s="80">
        <v>509.04399999999998</v>
      </c>
      <c r="DG25" s="80">
        <v>831.779</v>
      </c>
      <c r="DH25" s="80">
        <v>0</v>
      </c>
      <c r="DI25" s="80">
        <v>14.221</v>
      </c>
      <c r="DJ25" s="80">
        <v>14.111000000000001</v>
      </c>
      <c r="DK25" s="80">
        <v>3.7570000000000001</v>
      </c>
      <c r="DL25" s="80">
        <v>0</v>
      </c>
      <c r="DM25" s="80">
        <v>0</v>
      </c>
      <c r="DN25" s="80">
        <v>0</v>
      </c>
      <c r="DO25" s="80">
        <v>4.03</v>
      </c>
      <c r="DP25" s="80">
        <v>0</v>
      </c>
      <c r="DQ25" s="80">
        <v>0</v>
      </c>
      <c r="DR25" s="80">
        <v>0</v>
      </c>
      <c r="DS25" s="80">
        <v>646.65899999999999</v>
      </c>
      <c r="DT25" s="80">
        <v>192.10400000000001</v>
      </c>
      <c r="DU25" s="80">
        <v>73.102000000000004</v>
      </c>
      <c r="DV25" s="80">
        <v>0</v>
      </c>
      <c r="DW25" s="80">
        <v>0</v>
      </c>
      <c r="DX25" s="80">
        <v>393.73099999999999</v>
      </c>
      <c r="DY25" s="80">
        <v>63.762</v>
      </c>
      <c r="DZ25" s="80">
        <v>2861.64</v>
      </c>
      <c r="EA25" s="80">
        <v>4.6580000000000004</v>
      </c>
      <c r="EB25" s="80">
        <v>320.33800000000002</v>
      </c>
      <c r="EC25" s="80">
        <v>60.598999999999997</v>
      </c>
      <c r="ED25" s="80">
        <v>0</v>
      </c>
      <c r="EE25" s="80">
        <v>3013.9839999999999</v>
      </c>
      <c r="EF25" s="80">
        <v>16165.527</v>
      </c>
      <c r="EG25" s="80">
        <v>192.375</v>
      </c>
      <c r="EH25" s="80">
        <v>156.16900000000001</v>
      </c>
      <c r="EI25" s="80">
        <v>39.427999999999997</v>
      </c>
      <c r="EJ25" s="80">
        <v>39.790999999999997</v>
      </c>
      <c r="EK25" s="80">
        <v>9.8369999999999997</v>
      </c>
      <c r="EL25" s="80">
        <v>185.53100000000001</v>
      </c>
      <c r="EM25" s="80">
        <v>295.88900000000001</v>
      </c>
      <c r="EN25" s="80">
        <v>33.929000000000002</v>
      </c>
      <c r="EO25" s="80">
        <v>121.79300000000001</v>
      </c>
      <c r="EP25" s="80">
        <v>6.3070000000000004</v>
      </c>
      <c r="EQ25" s="80">
        <v>0</v>
      </c>
      <c r="ER25" s="80">
        <v>0</v>
      </c>
      <c r="ES25" s="80">
        <v>0</v>
      </c>
      <c r="ET25" s="80">
        <v>258.178</v>
      </c>
      <c r="EU25" s="80">
        <v>23.523</v>
      </c>
      <c r="EV25" s="80">
        <v>0</v>
      </c>
      <c r="EW25" s="80">
        <v>63.734000000000002</v>
      </c>
      <c r="EX25" s="80">
        <v>0</v>
      </c>
      <c r="EY25" s="80">
        <v>2.294</v>
      </c>
      <c r="EZ25" s="80">
        <v>0</v>
      </c>
      <c r="FA25" s="80">
        <v>0</v>
      </c>
      <c r="FB25" s="80">
        <v>2.5609999999999999</v>
      </c>
      <c r="FC25" s="80">
        <v>0</v>
      </c>
      <c r="FD25" s="80">
        <v>0</v>
      </c>
      <c r="FE25" s="80">
        <v>20.898</v>
      </c>
      <c r="FF25" s="80">
        <v>7.8159999999999998</v>
      </c>
      <c r="FG25" s="80">
        <v>3.7829999999999999</v>
      </c>
      <c r="FH25" s="80">
        <v>0</v>
      </c>
      <c r="FI25" s="80">
        <v>0</v>
      </c>
      <c r="FJ25" s="80">
        <v>3.234</v>
      </c>
      <c r="FK25" s="80">
        <v>0</v>
      </c>
      <c r="FL25" s="80">
        <v>0</v>
      </c>
      <c r="FM25" s="80">
        <v>0</v>
      </c>
      <c r="FN25" s="80">
        <v>75.572999999999993</v>
      </c>
      <c r="FO25" s="80">
        <v>0</v>
      </c>
      <c r="FP25" s="80">
        <v>0</v>
      </c>
      <c r="FQ25" s="80">
        <v>0</v>
      </c>
      <c r="FR25" s="80">
        <v>0</v>
      </c>
      <c r="FS25" s="80">
        <v>0</v>
      </c>
      <c r="FT25" s="80">
        <v>7.04</v>
      </c>
      <c r="FU25" s="80">
        <v>3.4990000000000001</v>
      </c>
      <c r="FV25" s="80">
        <v>0</v>
      </c>
      <c r="FW25" s="80">
        <v>0</v>
      </c>
      <c r="FX25" s="80">
        <v>0</v>
      </c>
      <c r="FY25" s="80">
        <v>2.0270000000000001</v>
      </c>
      <c r="FZ25" s="80">
        <v>3.3959999999999999</v>
      </c>
      <c r="GA25" s="80">
        <v>80.537000000000006</v>
      </c>
      <c r="GB25" s="80">
        <v>0</v>
      </c>
      <c r="GC25" s="80">
        <v>203.929</v>
      </c>
      <c r="GD25" s="80">
        <v>0</v>
      </c>
      <c r="GE25" s="80">
        <v>0</v>
      </c>
      <c r="GF25" s="80">
        <v>0</v>
      </c>
      <c r="GG25" s="80">
        <v>58.137999999999998</v>
      </c>
      <c r="GH25" s="80">
        <v>0</v>
      </c>
      <c r="GI25" s="80">
        <v>0</v>
      </c>
      <c r="GJ25" s="80">
        <v>6.202</v>
      </c>
      <c r="GK25" s="80">
        <v>0</v>
      </c>
      <c r="GL25" s="80">
        <v>8.2710000000000008</v>
      </c>
      <c r="GM25" s="80">
        <v>48.521000000000001</v>
      </c>
      <c r="GN25" s="80">
        <v>4.7080000000000002</v>
      </c>
      <c r="GO25" s="80">
        <v>198.09200000000001</v>
      </c>
      <c r="GP25" s="80">
        <v>0</v>
      </c>
      <c r="GQ25" s="80">
        <v>3.403</v>
      </c>
      <c r="GR25" s="80">
        <v>0</v>
      </c>
      <c r="GS25" s="80">
        <v>0</v>
      </c>
      <c r="GT25" s="80">
        <v>796.22699999999998</v>
      </c>
      <c r="GU25" s="80">
        <v>0</v>
      </c>
      <c r="GV25" s="80">
        <v>0</v>
      </c>
      <c r="GW25" s="80">
        <v>0</v>
      </c>
      <c r="GX25" s="80">
        <v>0</v>
      </c>
      <c r="GY25" s="80">
        <v>0</v>
      </c>
      <c r="GZ25" s="80">
        <v>0</v>
      </c>
      <c r="HA25" s="80">
        <v>0</v>
      </c>
      <c r="HB25" s="80">
        <v>0</v>
      </c>
      <c r="HC25" s="80">
        <v>3.1469999999999998</v>
      </c>
      <c r="HD25" s="80">
        <v>11.247999999999999</v>
      </c>
      <c r="HE25" s="80">
        <v>0</v>
      </c>
      <c r="HF25" s="80">
        <v>1369.155</v>
      </c>
      <c r="HG25" s="80">
        <v>3.7570000000000001</v>
      </c>
      <c r="HH25" s="80">
        <v>0</v>
      </c>
      <c r="HI25" s="80">
        <v>4.03</v>
      </c>
      <c r="HJ25" s="80">
        <v>0</v>
      </c>
      <c r="HK25" s="80">
        <v>24877.152999999998</v>
      </c>
      <c r="HL25" s="80">
        <v>258.178</v>
      </c>
      <c r="HM25" s="80">
        <v>89.551000000000002</v>
      </c>
      <c r="HN25" s="80">
        <v>35.058</v>
      </c>
      <c r="HO25" s="80">
        <v>78.807000000000002</v>
      </c>
      <c r="HP25" s="80">
        <v>12.566000000000001</v>
      </c>
      <c r="HQ25" s="80">
        <v>83.933000000000007</v>
      </c>
      <c r="HR25" s="80">
        <v>203.929</v>
      </c>
      <c r="HS25" s="80">
        <v>58.137999999999998</v>
      </c>
      <c r="HT25" s="80">
        <v>14.473000000000001</v>
      </c>
      <c r="HU25" s="80">
        <v>53.228999999999999</v>
      </c>
      <c r="HV25" s="80">
        <v>201.495</v>
      </c>
      <c r="HW25" s="80">
        <v>0</v>
      </c>
      <c r="HX25" s="80">
        <v>796.22699999999998</v>
      </c>
      <c r="HY25" s="80">
        <v>14.395</v>
      </c>
      <c r="HZ25" s="80">
        <v>0</v>
      </c>
      <c r="IA25" s="80">
        <v>1369.155</v>
      </c>
      <c r="IB25" s="80">
        <v>3.7570000000000001</v>
      </c>
      <c r="IC25" s="80">
        <v>0</v>
      </c>
      <c r="ID25" s="80">
        <v>4.03</v>
      </c>
      <c r="IE25" s="80">
        <v>0</v>
      </c>
      <c r="IF25" s="80">
        <v>25386.197</v>
      </c>
      <c r="IG25" s="80">
        <v>1118.289</v>
      </c>
      <c r="IH25" s="80">
        <v>89.551000000000002</v>
      </c>
      <c r="II25" s="80">
        <v>35.058</v>
      </c>
      <c r="IJ25" s="80">
        <v>78.807000000000002</v>
      </c>
      <c r="IK25" s="80">
        <v>12.566000000000001</v>
      </c>
      <c r="IL25" s="80">
        <v>83.933000000000007</v>
      </c>
      <c r="IM25" s="80">
        <v>203.929</v>
      </c>
      <c r="IN25" s="80">
        <v>58.137999999999998</v>
      </c>
      <c r="IO25" s="80">
        <v>14.473000000000001</v>
      </c>
      <c r="IP25" s="80">
        <v>53.228999999999999</v>
      </c>
      <c r="IQ25" s="80">
        <v>201.495</v>
      </c>
      <c r="IR25" s="80">
        <v>0</v>
      </c>
      <c r="IS25" s="80">
        <v>796.22699999999998</v>
      </c>
      <c r="IT25" s="80">
        <v>14.395</v>
      </c>
      <c r="IU25" s="80">
        <v>0</v>
      </c>
      <c r="IV25" s="81">
        <v>0</v>
      </c>
      <c r="IW25" s="78">
        <v>1</v>
      </c>
      <c r="IX25" s="78">
        <v>0</v>
      </c>
      <c r="IY25" s="78">
        <v>0</v>
      </c>
      <c r="IZ25" s="78">
        <v>0</v>
      </c>
      <c r="JA25" s="78">
        <v>1</v>
      </c>
      <c r="JB25" s="78">
        <v>0</v>
      </c>
      <c r="JC25" s="78">
        <v>0</v>
      </c>
      <c r="JD25" s="78">
        <v>0</v>
      </c>
      <c r="JE25" s="78">
        <v>92</v>
      </c>
      <c r="JF25" s="78">
        <v>16</v>
      </c>
      <c r="JG25" s="78">
        <v>12</v>
      </c>
      <c r="JH25" s="78">
        <v>0</v>
      </c>
      <c r="JI25" s="78">
        <v>0</v>
      </c>
      <c r="JJ25" s="78">
        <v>14</v>
      </c>
      <c r="JK25" s="78">
        <v>6</v>
      </c>
      <c r="JL25" s="78">
        <v>72</v>
      </c>
      <c r="JM25" s="78">
        <v>2</v>
      </c>
      <c r="JN25" s="78">
        <v>40</v>
      </c>
      <c r="JO25" s="78">
        <v>9</v>
      </c>
      <c r="JP25" s="78">
        <v>0</v>
      </c>
      <c r="JQ25" s="78">
        <v>20</v>
      </c>
      <c r="JR25" s="78">
        <v>37</v>
      </c>
      <c r="JS25" s="78">
        <v>15</v>
      </c>
      <c r="JT25" s="78">
        <v>37</v>
      </c>
      <c r="JU25" s="78">
        <v>6</v>
      </c>
      <c r="JV25" s="78">
        <v>9</v>
      </c>
      <c r="JW25" s="78">
        <v>2</v>
      </c>
      <c r="JX25" s="78">
        <v>9</v>
      </c>
      <c r="JY25" s="78">
        <v>28</v>
      </c>
      <c r="JZ25" s="78">
        <v>7</v>
      </c>
      <c r="KA25" s="78">
        <v>22</v>
      </c>
      <c r="KB25" s="78">
        <v>1</v>
      </c>
      <c r="KC25" s="78">
        <v>7</v>
      </c>
      <c r="KD25" s="78">
        <v>1</v>
      </c>
      <c r="KE25" s="78">
        <v>6</v>
      </c>
      <c r="KF25" s="78">
        <v>36</v>
      </c>
      <c r="KG25" s="78">
        <v>5</v>
      </c>
      <c r="KH25" s="78">
        <v>0</v>
      </c>
      <c r="KI25" s="78">
        <v>5</v>
      </c>
      <c r="KJ25" s="78">
        <v>0</v>
      </c>
      <c r="KK25" s="78">
        <v>1</v>
      </c>
      <c r="KL25" s="78">
        <v>0</v>
      </c>
      <c r="KM25" s="78">
        <v>0</v>
      </c>
      <c r="KN25" s="78">
        <v>1</v>
      </c>
      <c r="KO25" s="78">
        <v>0</v>
      </c>
      <c r="KP25" s="78">
        <v>0</v>
      </c>
      <c r="KQ25" s="78">
        <v>6</v>
      </c>
      <c r="KR25" s="78">
        <v>2</v>
      </c>
      <c r="KS25" s="78">
        <v>1</v>
      </c>
      <c r="KT25" s="78">
        <v>0</v>
      </c>
      <c r="KU25" s="78">
        <v>0</v>
      </c>
      <c r="KV25" s="78">
        <v>1</v>
      </c>
      <c r="KW25" s="78">
        <v>0</v>
      </c>
      <c r="KX25" s="78">
        <v>0</v>
      </c>
      <c r="KY25" s="78">
        <v>0</v>
      </c>
      <c r="KZ25" s="78">
        <v>26</v>
      </c>
      <c r="LA25" s="78">
        <v>0</v>
      </c>
      <c r="LB25" s="78">
        <v>0</v>
      </c>
      <c r="LC25" s="78">
        <v>0</v>
      </c>
      <c r="LD25" s="78">
        <v>0</v>
      </c>
      <c r="LE25" s="78">
        <v>0</v>
      </c>
      <c r="LF25" s="78">
        <v>1</v>
      </c>
      <c r="LG25" s="78">
        <v>1</v>
      </c>
      <c r="LH25" s="78">
        <v>0</v>
      </c>
      <c r="LI25" s="78">
        <v>0</v>
      </c>
      <c r="LJ25" s="78">
        <v>0</v>
      </c>
      <c r="LK25" s="78">
        <v>1</v>
      </c>
      <c r="LL25" s="78">
        <v>1</v>
      </c>
      <c r="LM25" s="78">
        <v>22</v>
      </c>
      <c r="LN25" s="78">
        <v>0</v>
      </c>
      <c r="LO25" s="78">
        <v>7</v>
      </c>
      <c r="LP25" s="78">
        <v>0</v>
      </c>
      <c r="LQ25" s="78">
        <v>0</v>
      </c>
      <c r="LR25" s="78">
        <v>0</v>
      </c>
      <c r="LS25" s="78">
        <v>15</v>
      </c>
      <c r="LT25" s="78">
        <v>0</v>
      </c>
      <c r="LU25" s="78">
        <v>0</v>
      </c>
      <c r="LV25" s="78">
        <v>3</v>
      </c>
      <c r="LW25" s="78">
        <v>0</v>
      </c>
      <c r="LX25" s="78">
        <v>3</v>
      </c>
      <c r="LY25" s="78">
        <v>9</v>
      </c>
      <c r="LZ25" s="78">
        <v>2</v>
      </c>
      <c r="MA25" s="78">
        <v>41</v>
      </c>
      <c r="MB25" s="78">
        <v>0</v>
      </c>
      <c r="MC25" s="78">
        <v>1</v>
      </c>
      <c r="MD25" s="78">
        <v>0</v>
      </c>
      <c r="ME25" s="78">
        <v>0</v>
      </c>
      <c r="MF25" s="78">
        <v>22</v>
      </c>
      <c r="MG25" s="78">
        <v>0</v>
      </c>
      <c r="MH25" s="78">
        <v>0</v>
      </c>
      <c r="MI25" s="78">
        <v>0</v>
      </c>
      <c r="MJ25" s="78">
        <v>0</v>
      </c>
      <c r="MK25" s="78">
        <v>0</v>
      </c>
      <c r="ML25" s="78">
        <v>0</v>
      </c>
      <c r="MM25" s="78">
        <v>0</v>
      </c>
      <c r="MN25" s="78">
        <v>0</v>
      </c>
      <c r="MO25" s="78">
        <v>1</v>
      </c>
      <c r="MP25" s="78">
        <v>3</v>
      </c>
      <c r="MQ25" s="78">
        <v>0</v>
      </c>
      <c r="MR25" s="78">
        <v>0</v>
      </c>
      <c r="MS25" s="78">
        <v>1</v>
      </c>
      <c r="MT25" s="78">
        <v>7</v>
      </c>
      <c r="MU25" s="78">
        <v>0</v>
      </c>
      <c r="MV25" s="78">
        <v>1</v>
      </c>
      <c r="MW25" s="78">
        <v>6</v>
      </c>
      <c r="MX25" s="78">
        <v>1</v>
      </c>
      <c r="MY25" s="78">
        <v>0</v>
      </c>
      <c r="MZ25" s="78">
        <v>0</v>
      </c>
      <c r="NA25" s="78">
        <v>0</v>
      </c>
      <c r="NB25" s="78">
        <v>1</v>
      </c>
      <c r="NC25" s="78">
        <v>0</v>
      </c>
      <c r="ND25" s="78">
        <v>0</v>
      </c>
      <c r="NE25" s="78">
        <v>0</v>
      </c>
      <c r="NF25" s="78">
        <v>92</v>
      </c>
      <c r="NG25" s="78">
        <v>16</v>
      </c>
      <c r="NH25" s="78">
        <v>12</v>
      </c>
      <c r="NI25" s="78">
        <v>0</v>
      </c>
      <c r="NJ25" s="78">
        <v>0</v>
      </c>
      <c r="NK25" s="78">
        <v>14</v>
      </c>
      <c r="NL25" s="78">
        <v>6</v>
      </c>
      <c r="NM25" s="78">
        <v>72</v>
      </c>
      <c r="NN25" s="78">
        <v>1</v>
      </c>
      <c r="NO25" s="78">
        <v>40</v>
      </c>
      <c r="NP25" s="78">
        <v>9</v>
      </c>
      <c r="NQ25" s="78">
        <v>0</v>
      </c>
      <c r="NR25" s="78">
        <v>20</v>
      </c>
      <c r="NS25" s="78">
        <v>37</v>
      </c>
      <c r="NT25" s="78">
        <v>15</v>
      </c>
      <c r="NU25" s="78">
        <v>37</v>
      </c>
      <c r="NV25" s="78">
        <v>6</v>
      </c>
      <c r="NW25" s="78">
        <v>9</v>
      </c>
      <c r="NX25" s="78">
        <v>2</v>
      </c>
      <c r="NY25" s="78">
        <v>9</v>
      </c>
      <c r="NZ25" s="78">
        <v>28</v>
      </c>
      <c r="OA25" s="78">
        <v>7</v>
      </c>
      <c r="OB25" s="78">
        <v>22</v>
      </c>
      <c r="OC25" s="78">
        <v>1</v>
      </c>
      <c r="OD25" s="78">
        <v>0</v>
      </c>
      <c r="OE25" s="78">
        <v>0</v>
      </c>
      <c r="OF25" s="78">
        <v>0</v>
      </c>
      <c r="OG25" s="78">
        <v>36</v>
      </c>
      <c r="OH25" s="78">
        <v>5</v>
      </c>
      <c r="OI25" s="78">
        <v>0</v>
      </c>
      <c r="OJ25" s="78">
        <v>5</v>
      </c>
      <c r="OK25" s="78">
        <v>0</v>
      </c>
      <c r="OL25" s="78">
        <v>1</v>
      </c>
      <c r="OM25" s="78">
        <v>0</v>
      </c>
      <c r="ON25" s="78">
        <v>0</v>
      </c>
      <c r="OO25" s="78">
        <v>1</v>
      </c>
      <c r="OP25" s="78">
        <v>0</v>
      </c>
      <c r="OQ25" s="78">
        <v>0</v>
      </c>
      <c r="OR25" s="78">
        <v>6</v>
      </c>
      <c r="OS25" s="78">
        <v>2</v>
      </c>
      <c r="OT25" s="78">
        <v>1</v>
      </c>
      <c r="OU25" s="78">
        <v>0</v>
      </c>
      <c r="OV25" s="78">
        <v>0</v>
      </c>
      <c r="OW25" s="78">
        <v>1</v>
      </c>
      <c r="OX25" s="78">
        <v>0</v>
      </c>
      <c r="OY25" s="78">
        <v>0</v>
      </c>
      <c r="OZ25" s="78">
        <v>0</v>
      </c>
      <c r="PA25" s="78">
        <v>26</v>
      </c>
      <c r="PB25" s="78">
        <v>0</v>
      </c>
      <c r="PC25" s="78">
        <v>0</v>
      </c>
      <c r="PD25" s="78">
        <v>0</v>
      </c>
      <c r="PE25" s="78">
        <v>0</v>
      </c>
      <c r="PF25" s="78">
        <v>0</v>
      </c>
      <c r="PG25" s="78">
        <v>1</v>
      </c>
      <c r="PH25" s="78">
        <v>1</v>
      </c>
      <c r="PI25" s="78">
        <v>0</v>
      </c>
      <c r="PJ25" s="78">
        <v>0</v>
      </c>
      <c r="PK25" s="78">
        <v>0</v>
      </c>
      <c r="PL25" s="78">
        <v>1</v>
      </c>
      <c r="PM25" s="78">
        <v>1</v>
      </c>
      <c r="PN25" s="78">
        <v>22</v>
      </c>
      <c r="PO25" s="78">
        <v>0</v>
      </c>
      <c r="PP25" s="78">
        <v>7</v>
      </c>
      <c r="PQ25" s="78">
        <v>0</v>
      </c>
      <c r="PR25" s="78">
        <v>0</v>
      </c>
      <c r="PS25" s="78">
        <v>0</v>
      </c>
      <c r="PT25" s="78">
        <v>15</v>
      </c>
      <c r="PU25" s="78">
        <v>0</v>
      </c>
      <c r="PV25" s="78">
        <v>0</v>
      </c>
      <c r="PW25" s="78">
        <v>3</v>
      </c>
      <c r="PX25" s="78">
        <v>0</v>
      </c>
      <c r="PY25" s="78">
        <v>3</v>
      </c>
      <c r="PZ25" s="78">
        <v>9</v>
      </c>
      <c r="QA25" s="78">
        <v>2</v>
      </c>
      <c r="QB25" s="78">
        <v>41</v>
      </c>
      <c r="QC25" s="78">
        <v>0</v>
      </c>
      <c r="QD25" s="78">
        <v>1</v>
      </c>
      <c r="QE25" s="78">
        <v>0</v>
      </c>
      <c r="QF25" s="78">
        <v>0</v>
      </c>
      <c r="QG25" s="78">
        <v>22</v>
      </c>
      <c r="QH25" s="78">
        <v>0</v>
      </c>
      <c r="QI25" s="78">
        <v>0</v>
      </c>
      <c r="QJ25" s="78">
        <v>0</v>
      </c>
      <c r="QK25" s="78">
        <v>0</v>
      </c>
      <c r="QL25" s="78">
        <v>0</v>
      </c>
      <c r="QM25" s="78">
        <v>0</v>
      </c>
      <c r="QN25" s="78">
        <v>0</v>
      </c>
      <c r="QO25" s="78">
        <v>0</v>
      </c>
      <c r="QP25" s="78">
        <v>1</v>
      </c>
      <c r="QQ25" s="78">
        <v>3</v>
      </c>
      <c r="QR25" s="78">
        <v>0</v>
      </c>
      <c r="QS25" s="78">
        <v>15</v>
      </c>
      <c r="QT25" s="78">
        <v>1</v>
      </c>
      <c r="QU25" s="78">
        <v>0</v>
      </c>
      <c r="QV25" s="78">
        <v>1</v>
      </c>
      <c r="QW25" s="78">
        <v>0</v>
      </c>
      <c r="QX25" s="78">
        <v>455</v>
      </c>
      <c r="QY25" s="78">
        <v>36</v>
      </c>
      <c r="QZ25" s="78">
        <v>11</v>
      </c>
      <c r="RA25" s="78">
        <v>10</v>
      </c>
      <c r="RB25" s="78">
        <v>27</v>
      </c>
      <c r="RC25" s="78">
        <v>3</v>
      </c>
      <c r="RD25" s="78">
        <v>23</v>
      </c>
      <c r="RE25" s="78">
        <v>7</v>
      </c>
      <c r="RF25" s="78">
        <v>15</v>
      </c>
      <c r="RG25" s="78">
        <v>6</v>
      </c>
      <c r="RH25" s="78">
        <v>11</v>
      </c>
      <c r="RI25" s="78">
        <v>42</v>
      </c>
      <c r="RJ25" s="78">
        <v>0</v>
      </c>
      <c r="RK25" s="78">
        <v>22</v>
      </c>
      <c r="RL25" s="78">
        <v>4</v>
      </c>
      <c r="RM25" s="78">
        <v>0</v>
      </c>
      <c r="RN25" s="78">
        <v>15</v>
      </c>
      <c r="RO25" s="78">
        <v>1</v>
      </c>
      <c r="RP25" s="78">
        <v>0</v>
      </c>
      <c r="RQ25" s="78">
        <v>1</v>
      </c>
      <c r="RR25" s="78">
        <v>0</v>
      </c>
      <c r="RS25" s="78">
        <v>456</v>
      </c>
      <c r="RT25" s="78">
        <v>50</v>
      </c>
      <c r="RU25" s="78">
        <v>11</v>
      </c>
      <c r="RV25" s="78">
        <v>10</v>
      </c>
      <c r="RW25" s="78">
        <v>27</v>
      </c>
      <c r="RX25" s="78">
        <v>3</v>
      </c>
      <c r="RY25" s="78">
        <v>23</v>
      </c>
      <c r="RZ25" s="78">
        <v>7</v>
      </c>
      <c r="SA25" s="78">
        <v>15</v>
      </c>
      <c r="SB25" s="78">
        <v>6</v>
      </c>
      <c r="SC25" s="78">
        <v>11</v>
      </c>
      <c r="SD25" s="78">
        <v>42</v>
      </c>
      <c r="SE25" s="78">
        <v>0</v>
      </c>
      <c r="SF25" s="78">
        <v>22</v>
      </c>
      <c r="SG25" s="78">
        <v>4</v>
      </c>
      <c r="SH25" s="78">
        <v>0</v>
      </c>
    </row>
    <row r="26" spans="1:502">
      <c r="A26" s="17" t="s">
        <v>2162</v>
      </c>
      <c r="B26" s="77">
        <v>18</v>
      </c>
      <c r="C26" s="77">
        <v>18</v>
      </c>
      <c r="D26" s="77">
        <v>1</v>
      </c>
      <c r="E26" s="77">
        <v>2021</v>
      </c>
      <c r="F26" s="77" t="s">
        <v>161</v>
      </c>
      <c r="G26" s="1017" t="s">
        <v>1611</v>
      </c>
      <c r="H26" s="77" t="s">
        <v>1612</v>
      </c>
      <c r="I26" s="1018"/>
      <c r="J26" s="80">
        <v>5.5030000000000001</v>
      </c>
      <c r="K26" s="80">
        <v>0</v>
      </c>
      <c r="L26" s="80">
        <v>0</v>
      </c>
      <c r="M26" s="80">
        <v>0</v>
      </c>
      <c r="N26" s="80">
        <v>4.9560000000000004</v>
      </c>
      <c r="O26" s="80">
        <v>0</v>
      </c>
      <c r="P26" s="80">
        <v>0</v>
      </c>
      <c r="Q26" s="80">
        <v>0</v>
      </c>
      <c r="R26" s="80">
        <v>660.226</v>
      </c>
      <c r="S26" s="80">
        <v>200.35599999999999</v>
      </c>
      <c r="T26" s="80">
        <v>52.652000000000001</v>
      </c>
      <c r="U26" s="80">
        <v>0</v>
      </c>
      <c r="V26" s="80">
        <v>0</v>
      </c>
      <c r="W26" s="80">
        <v>402.18200000000002</v>
      </c>
      <c r="X26" s="80">
        <v>68.691999999999993</v>
      </c>
      <c r="Y26" s="80">
        <v>3009.5309999999999</v>
      </c>
      <c r="Z26" s="80">
        <v>545.95500000000004</v>
      </c>
      <c r="AA26" s="80">
        <v>339.86900000000003</v>
      </c>
      <c r="AB26" s="80">
        <v>64.475999999999999</v>
      </c>
      <c r="AC26" s="80">
        <v>0</v>
      </c>
      <c r="AD26" s="80">
        <v>3099.82</v>
      </c>
      <c r="AE26" s="80">
        <v>17911.009999999998</v>
      </c>
      <c r="AF26" s="80">
        <v>190.47399999999999</v>
      </c>
      <c r="AG26" s="80">
        <v>181.46</v>
      </c>
      <c r="AH26" s="80">
        <v>144.06200000000001</v>
      </c>
      <c r="AI26" s="80">
        <v>43.6</v>
      </c>
      <c r="AJ26" s="80">
        <v>11.833</v>
      </c>
      <c r="AK26" s="80">
        <v>195.37299999999999</v>
      </c>
      <c r="AL26" s="80">
        <v>318.52699999999999</v>
      </c>
      <c r="AM26" s="80">
        <v>36.938000000000002</v>
      </c>
      <c r="AN26" s="80">
        <v>256.726</v>
      </c>
      <c r="AO26" s="80">
        <v>7.3970000000000002</v>
      </c>
      <c r="AP26" s="80">
        <v>922.66200000000003</v>
      </c>
      <c r="AQ26" s="80">
        <v>12.657</v>
      </c>
      <c r="AR26" s="80">
        <v>13.96</v>
      </c>
      <c r="AS26" s="80">
        <v>278.24700000000001</v>
      </c>
      <c r="AT26" s="80">
        <v>29.550999999999998</v>
      </c>
      <c r="AU26" s="80">
        <v>0</v>
      </c>
      <c r="AV26" s="80">
        <v>71.155000000000001</v>
      </c>
      <c r="AW26" s="80">
        <v>0</v>
      </c>
      <c r="AX26" s="80">
        <v>2.2050000000000001</v>
      </c>
      <c r="AY26" s="80">
        <v>0</v>
      </c>
      <c r="AZ26" s="80">
        <v>0</v>
      </c>
      <c r="BA26" s="80">
        <v>2.66</v>
      </c>
      <c r="BB26" s="80">
        <v>0</v>
      </c>
      <c r="BC26" s="80">
        <v>0</v>
      </c>
      <c r="BD26" s="80">
        <v>23.774000000000001</v>
      </c>
      <c r="BE26" s="80">
        <v>8.5559999999999992</v>
      </c>
      <c r="BF26" s="80">
        <v>4.1100000000000003</v>
      </c>
      <c r="BG26" s="80">
        <v>0</v>
      </c>
      <c r="BH26" s="80">
        <v>0</v>
      </c>
      <c r="BI26" s="80">
        <v>2.919</v>
      </c>
      <c r="BJ26" s="80">
        <v>0</v>
      </c>
      <c r="BK26" s="80">
        <v>0</v>
      </c>
      <c r="BL26" s="80">
        <v>0</v>
      </c>
      <c r="BM26" s="80">
        <v>82.614000000000004</v>
      </c>
      <c r="BN26" s="80">
        <v>0</v>
      </c>
      <c r="BO26" s="80">
        <v>0</v>
      </c>
      <c r="BP26" s="80">
        <v>0</v>
      </c>
      <c r="BQ26" s="80">
        <v>0</v>
      </c>
      <c r="BR26" s="80">
        <v>0</v>
      </c>
      <c r="BS26" s="80">
        <v>4.3470000000000004</v>
      </c>
      <c r="BT26" s="80">
        <v>3.5579999999999998</v>
      </c>
      <c r="BU26" s="80">
        <v>0</v>
      </c>
      <c r="BV26" s="80">
        <v>0</v>
      </c>
      <c r="BW26" s="80">
        <v>0</v>
      </c>
      <c r="BX26" s="80">
        <v>1.798</v>
      </c>
      <c r="BY26" s="80">
        <v>1.8180000000000001</v>
      </c>
      <c r="BZ26" s="80">
        <v>77.81</v>
      </c>
      <c r="CA26" s="80">
        <v>0</v>
      </c>
      <c r="CB26" s="80">
        <v>185.45599999999999</v>
      </c>
      <c r="CC26" s="80">
        <v>0</v>
      </c>
      <c r="CD26" s="80">
        <v>0</v>
      </c>
      <c r="CE26" s="80">
        <v>0</v>
      </c>
      <c r="CF26" s="80">
        <v>73.73</v>
      </c>
      <c r="CG26" s="80">
        <v>0</v>
      </c>
      <c r="CH26" s="80">
        <v>0</v>
      </c>
      <c r="CI26" s="80">
        <v>4.2919999999999998</v>
      </c>
      <c r="CJ26" s="80">
        <v>0</v>
      </c>
      <c r="CK26" s="80">
        <v>10.148999999999999</v>
      </c>
      <c r="CL26" s="80">
        <v>55.192</v>
      </c>
      <c r="CM26" s="80">
        <v>3.9350000000000001</v>
      </c>
      <c r="CN26" s="80">
        <v>209.041</v>
      </c>
      <c r="CO26" s="80">
        <v>0</v>
      </c>
      <c r="CP26" s="80">
        <v>3.64</v>
      </c>
      <c r="CQ26" s="80">
        <v>0</v>
      </c>
      <c r="CR26" s="80">
        <v>0</v>
      </c>
      <c r="CS26" s="80">
        <v>750.51800000000003</v>
      </c>
      <c r="CT26" s="80">
        <v>0</v>
      </c>
      <c r="CU26" s="80">
        <v>0</v>
      </c>
      <c r="CV26" s="80">
        <v>0</v>
      </c>
      <c r="CW26" s="80">
        <v>0</v>
      </c>
      <c r="CX26" s="80">
        <v>0</v>
      </c>
      <c r="CY26" s="80">
        <v>0</v>
      </c>
      <c r="CZ26" s="80">
        <v>0</v>
      </c>
      <c r="DA26" s="80">
        <v>0</v>
      </c>
      <c r="DB26" s="80">
        <v>0.90300000000000002</v>
      </c>
      <c r="DC26" s="80">
        <v>26.763999999999999</v>
      </c>
      <c r="DD26" s="80">
        <v>0</v>
      </c>
      <c r="DE26" s="80">
        <v>0</v>
      </c>
      <c r="DF26" s="80">
        <v>532.59299999999996</v>
      </c>
      <c r="DG26" s="80">
        <v>922.66200000000003</v>
      </c>
      <c r="DH26" s="80">
        <v>0</v>
      </c>
      <c r="DI26" s="80">
        <v>12.657</v>
      </c>
      <c r="DJ26" s="80">
        <v>13.96</v>
      </c>
      <c r="DK26" s="80">
        <v>5.5030000000000001</v>
      </c>
      <c r="DL26" s="80">
        <v>0</v>
      </c>
      <c r="DM26" s="80">
        <v>0</v>
      </c>
      <c r="DN26" s="80">
        <v>0</v>
      </c>
      <c r="DO26" s="80">
        <v>4.9560000000000004</v>
      </c>
      <c r="DP26" s="80">
        <v>0</v>
      </c>
      <c r="DQ26" s="80">
        <v>0</v>
      </c>
      <c r="DR26" s="80">
        <v>0</v>
      </c>
      <c r="DS26" s="80">
        <v>660.226</v>
      </c>
      <c r="DT26" s="80">
        <v>200.35599999999999</v>
      </c>
      <c r="DU26" s="80">
        <v>52.652000000000001</v>
      </c>
      <c r="DV26" s="80">
        <v>0</v>
      </c>
      <c r="DW26" s="80">
        <v>0</v>
      </c>
      <c r="DX26" s="80">
        <v>402.18200000000002</v>
      </c>
      <c r="DY26" s="80">
        <v>68.691999999999993</v>
      </c>
      <c r="DZ26" s="80">
        <v>3009.5309999999999</v>
      </c>
      <c r="EA26" s="80">
        <v>13.362</v>
      </c>
      <c r="EB26" s="80">
        <v>339.86900000000003</v>
      </c>
      <c r="EC26" s="80">
        <v>64.475999999999999</v>
      </c>
      <c r="ED26" s="80">
        <v>0</v>
      </c>
      <c r="EE26" s="80">
        <v>3099.82</v>
      </c>
      <c r="EF26" s="80">
        <v>17911.009999999998</v>
      </c>
      <c r="EG26" s="80">
        <v>190.47399999999999</v>
      </c>
      <c r="EH26" s="80">
        <v>181.46</v>
      </c>
      <c r="EI26" s="80">
        <v>144.06200000000001</v>
      </c>
      <c r="EJ26" s="80">
        <v>43.6</v>
      </c>
      <c r="EK26" s="80">
        <v>11.833</v>
      </c>
      <c r="EL26" s="80">
        <v>195.37299999999999</v>
      </c>
      <c r="EM26" s="80">
        <v>318.52699999999999</v>
      </c>
      <c r="EN26" s="80">
        <v>36.938000000000002</v>
      </c>
      <c r="EO26" s="80">
        <v>256.726</v>
      </c>
      <c r="EP26" s="80">
        <v>7.3970000000000002</v>
      </c>
      <c r="EQ26" s="80">
        <v>0</v>
      </c>
      <c r="ER26" s="80">
        <v>0</v>
      </c>
      <c r="ES26" s="80">
        <v>0</v>
      </c>
      <c r="ET26" s="80">
        <v>278.24700000000001</v>
      </c>
      <c r="EU26" s="80">
        <v>29.550999999999998</v>
      </c>
      <c r="EV26" s="80">
        <v>0</v>
      </c>
      <c r="EW26" s="80">
        <v>71.155000000000001</v>
      </c>
      <c r="EX26" s="80">
        <v>0</v>
      </c>
      <c r="EY26" s="80">
        <v>2.2050000000000001</v>
      </c>
      <c r="EZ26" s="80">
        <v>0</v>
      </c>
      <c r="FA26" s="80">
        <v>0</v>
      </c>
      <c r="FB26" s="80">
        <v>2.66</v>
      </c>
      <c r="FC26" s="80">
        <v>0</v>
      </c>
      <c r="FD26" s="80">
        <v>0</v>
      </c>
      <c r="FE26" s="80">
        <v>23.774000000000001</v>
      </c>
      <c r="FF26" s="80">
        <v>8.5559999999999992</v>
      </c>
      <c r="FG26" s="80">
        <v>4.1100000000000003</v>
      </c>
      <c r="FH26" s="80">
        <v>0</v>
      </c>
      <c r="FI26" s="80">
        <v>0</v>
      </c>
      <c r="FJ26" s="80">
        <v>2.919</v>
      </c>
      <c r="FK26" s="80">
        <v>0</v>
      </c>
      <c r="FL26" s="80">
        <v>0</v>
      </c>
      <c r="FM26" s="80">
        <v>0</v>
      </c>
      <c r="FN26" s="80">
        <v>82.614000000000004</v>
      </c>
      <c r="FO26" s="80">
        <v>0</v>
      </c>
      <c r="FP26" s="80">
        <v>0</v>
      </c>
      <c r="FQ26" s="80">
        <v>0</v>
      </c>
      <c r="FR26" s="80">
        <v>0</v>
      </c>
      <c r="FS26" s="80">
        <v>0</v>
      </c>
      <c r="FT26" s="80">
        <v>4.3470000000000004</v>
      </c>
      <c r="FU26" s="80">
        <v>3.5579999999999998</v>
      </c>
      <c r="FV26" s="80">
        <v>0</v>
      </c>
      <c r="FW26" s="80">
        <v>0</v>
      </c>
      <c r="FX26" s="80">
        <v>0</v>
      </c>
      <c r="FY26" s="80">
        <v>1.798</v>
      </c>
      <c r="FZ26" s="80">
        <v>1.8180000000000001</v>
      </c>
      <c r="GA26" s="80">
        <v>77.81</v>
      </c>
      <c r="GB26" s="80">
        <v>0</v>
      </c>
      <c r="GC26" s="80">
        <v>185.45599999999999</v>
      </c>
      <c r="GD26" s="80">
        <v>0</v>
      </c>
      <c r="GE26" s="80">
        <v>0</v>
      </c>
      <c r="GF26" s="80">
        <v>0</v>
      </c>
      <c r="GG26" s="80">
        <v>73.73</v>
      </c>
      <c r="GH26" s="80">
        <v>0</v>
      </c>
      <c r="GI26" s="80">
        <v>0</v>
      </c>
      <c r="GJ26" s="80">
        <v>4.2919999999999998</v>
      </c>
      <c r="GK26" s="80">
        <v>0</v>
      </c>
      <c r="GL26" s="80">
        <v>10.148999999999999</v>
      </c>
      <c r="GM26" s="80">
        <v>55.192</v>
      </c>
      <c r="GN26" s="80">
        <v>3.9350000000000001</v>
      </c>
      <c r="GO26" s="80">
        <v>209.041</v>
      </c>
      <c r="GP26" s="80">
        <v>0</v>
      </c>
      <c r="GQ26" s="80">
        <v>3.64</v>
      </c>
      <c r="GR26" s="80">
        <v>0</v>
      </c>
      <c r="GS26" s="80">
        <v>0</v>
      </c>
      <c r="GT26" s="80">
        <v>750.51800000000003</v>
      </c>
      <c r="GU26" s="80">
        <v>0</v>
      </c>
      <c r="GV26" s="80">
        <v>0</v>
      </c>
      <c r="GW26" s="80">
        <v>0</v>
      </c>
      <c r="GX26" s="80">
        <v>0</v>
      </c>
      <c r="GY26" s="80">
        <v>0</v>
      </c>
      <c r="GZ26" s="80">
        <v>0</v>
      </c>
      <c r="HA26" s="80">
        <v>0</v>
      </c>
      <c r="HB26" s="80">
        <v>0</v>
      </c>
      <c r="HC26" s="80">
        <v>0.90300000000000002</v>
      </c>
      <c r="HD26" s="80">
        <v>26.763999999999999</v>
      </c>
      <c r="HE26" s="80">
        <v>0</v>
      </c>
      <c r="HF26" s="80">
        <v>1481.8720000000001</v>
      </c>
      <c r="HG26" s="80">
        <v>5.5030000000000001</v>
      </c>
      <c r="HH26" s="80">
        <v>0</v>
      </c>
      <c r="HI26" s="80">
        <v>4.9560000000000004</v>
      </c>
      <c r="HJ26" s="80">
        <v>0</v>
      </c>
      <c r="HK26" s="80">
        <v>27208.565999999999</v>
      </c>
      <c r="HL26" s="80">
        <v>278.24700000000001</v>
      </c>
      <c r="HM26" s="80">
        <v>102.911</v>
      </c>
      <c r="HN26" s="80">
        <v>39.1</v>
      </c>
      <c r="HO26" s="80">
        <v>85.533000000000001</v>
      </c>
      <c r="HP26" s="80">
        <v>9.7029999999999994</v>
      </c>
      <c r="HQ26" s="80">
        <v>79.628</v>
      </c>
      <c r="HR26" s="80">
        <v>185.45599999999999</v>
      </c>
      <c r="HS26" s="80">
        <v>73.73</v>
      </c>
      <c r="HT26" s="80">
        <v>14.441000000000001</v>
      </c>
      <c r="HU26" s="80">
        <v>59.127000000000002</v>
      </c>
      <c r="HV26" s="80">
        <v>212.68100000000001</v>
      </c>
      <c r="HW26" s="80">
        <v>0</v>
      </c>
      <c r="HX26" s="80">
        <v>750.51800000000003</v>
      </c>
      <c r="HY26" s="80">
        <v>27.667000000000002</v>
      </c>
      <c r="HZ26" s="80">
        <v>0</v>
      </c>
      <c r="IA26" s="80">
        <v>1481.8720000000001</v>
      </c>
      <c r="IB26" s="80">
        <v>5.5030000000000001</v>
      </c>
      <c r="IC26" s="80">
        <v>0</v>
      </c>
      <c r="ID26" s="80">
        <v>4.9560000000000004</v>
      </c>
      <c r="IE26" s="80">
        <v>0</v>
      </c>
      <c r="IF26" s="80">
        <v>27741.159</v>
      </c>
      <c r="IG26" s="80">
        <v>1227.5260000000001</v>
      </c>
      <c r="IH26" s="80">
        <v>102.911</v>
      </c>
      <c r="II26" s="80">
        <v>39.1</v>
      </c>
      <c r="IJ26" s="80">
        <v>85.533000000000001</v>
      </c>
      <c r="IK26" s="80">
        <v>9.7029999999999994</v>
      </c>
      <c r="IL26" s="80">
        <v>79.628</v>
      </c>
      <c r="IM26" s="80">
        <v>185.45599999999999</v>
      </c>
      <c r="IN26" s="80">
        <v>73.73</v>
      </c>
      <c r="IO26" s="80">
        <v>14.441000000000001</v>
      </c>
      <c r="IP26" s="80">
        <v>59.127000000000002</v>
      </c>
      <c r="IQ26" s="80">
        <v>212.68100000000001</v>
      </c>
      <c r="IR26" s="80">
        <v>0</v>
      </c>
      <c r="IS26" s="80">
        <v>750.51800000000003</v>
      </c>
      <c r="IT26" s="80">
        <v>27.667000000000002</v>
      </c>
      <c r="IU26" s="80">
        <v>0</v>
      </c>
      <c r="IV26" s="81">
        <v>0</v>
      </c>
      <c r="IW26" s="78">
        <v>1</v>
      </c>
      <c r="IX26" s="78">
        <v>0</v>
      </c>
      <c r="IY26" s="78">
        <v>0</v>
      </c>
      <c r="IZ26" s="78">
        <v>0</v>
      </c>
      <c r="JA26" s="78">
        <v>1</v>
      </c>
      <c r="JB26" s="78">
        <v>0</v>
      </c>
      <c r="JC26" s="78">
        <v>0</v>
      </c>
      <c r="JD26" s="78">
        <v>0</v>
      </c>
      <c r="JE26" s="78">
        <v>95</v>
      </c>
      <c r="JF26" s="78">
        <v>16</v>
      </c>
      <c r="JG26" s="78">
        <v>8</v>
      </c>
      <c r="JH26" s="78">
        <v>0</v>
      </c>
      <c r="JI26" s="78">
        <v>0</v>
      </c>
      <c r="JJ26" s="78">
        <v>15</v>
      </c>
      <c r="JK26" s="78">
        <v>5</v>
      </c>
      <c r="JL26" s="78">
        <v>72</v>
      </c>
      <c r="JM26" s="78">
        <v>4</v>
      </c>
      <c r="JN26" s="78">
        <v>39</v>
      </c>
      <c r="JO26" s="78">
        <v>8</v>
      </c>
      <c r="JP26" s="78">
        <v>0</v>
      </c>
      <c r="JQ26" s="78">
        <v>21</v>
      </c>
      <c r="JR26" s="78">
        <v>36</v>
      </c>
      <c r="JS26" s="78">
        <v>17</v>
      </c>
      <c r="JT26" s="78">
        <v>39</v>
      </c>
      <c r="JU26" s="78">
        <v>8</v>
      </c>
      <c r="JV26" s="78">
        <v>9</v>
      </c>
      <c r="JW26" s="78">
        <v>2</v>
      </c>
      <c r="JX26" s="78">
        <v>9</v>
      </c>
      <c r="JY26" s="78">
        <v>28</v>
      </c>
      <c r="JZ26" s="78">
        <v>7</v>
      </c>
      <c r="KA26" s="78">
        <v>28</v>
      </c>
      <c r="KB26" s="78">
        <v>1</v>
      </c>
      <c r="KC26" s="78">
        <v>10</v>
      </c>
      <c r="KD26" s="78">
        <v>1</v>
      </c>
      <c r="KE26" s="78">
        <v>6</v>
      </c>
      <c r="KF26" s="78">
        <v>38</v>
      </c>
      <c r="KG26" s="78">
        <v>6</v>
      </c>
      <c r="KH26" s="78">
        <v>0</v>
      </c>
      <c r="KI26" s="78">
        <v>4</v>
      </c>
      <c r="KJ26" s="78">
        <v>0</v>
      </c>
      <c r="KK26" s="78">
        <v>1</v>
      </c>
      <c r="KL26" s="78">
        <v>0</v>
      </c>
      <c r="KM26" s="78">
        <v>0</v>
      </c>
      <c r="KN26" s="78">
        <v>1</v>
      </c>
      <c r="KO26" s="78">
        <v>0</v>
      </c>
      <c r="KP26" s="78">
        <v>0</v>
      </c>
      <c r="KQ26" s="78">
        <v>6</v>
      </c>
      <c r="KR26" s="78">
        <v>2</v>
      </c>
      <c r="KS26" s="78">
        <v>1</v>
      </c>
      <c r="KT26" s="78">
        <v>0</v>
      </c>
      <c r="KU26" s="78">
        <v>0</v>
      </c>
      <c r="KV26" s="78">
        <v>1</v>
      </c>
      <c r="KW26" s="78">
        <v>0</v>
      </c>
      <c r="KX26" s="78">
        <v>0</v>
      </c>
      <c r="KY26" s="78">
        <v>0</v>
      </c>
      <c r="KZ26" s="78">
        <v>27</v>
      </c>
      <c r="LA26" s="78">
        <v>0</v>
      </c>
      <c r="LB26" s="78">
        <v>0</v>
      </c>
      <c r="LC26" s="78">
        <v>0</v>
      </c>
      <c r="LD26" s="78">
        <v>0</v>
      </c>
      <c r="LE26" s="78">
        <v>0</v>
      </c>
      <c r="LF26" s="78">
        <v>1</v>
      </c>
      <c r="LG26" s="78">
        <v>1</v>
      </c>
      <c r="LH26" s="78">
        <v>0</v>
      </c>
      <c r="LI26" s="78">
        <v>0</v>
      </c>
      <c r="LJ26" s="78">
        <v>0</v>
      </c>
      <c r="LK26" s="78">
        <v>1</v>
      </c>
      <c r="LL26" s="78">
        <v>1</v>
      </c>
      <c r="LM26" s="78">
        <v>20</v>
      </c>
      <c r="LN26" s="78">
        <v>0</v>
      </c>
      <c r="LO26" s="78">
        <v>6</v>
      </c>
      <c r="LP26" s="78">
        <v>0</v>
      </c>
      <c r="LQ26" s="78">
        <v>0</v>
      </c>
      <c r="LR26" s="78">
        <v>0</v>
      </c>
      <c r="LS26" s="78">
        <v>16</v>
      </c>
      <c r="LT26" s="78">
        <v>0</v>
      </c>
      <c r="LU26" s="78">
        <v>0</v>
      </c>
      <c r="LV26" s="78">
        <v>2</v>
      </c>
      <c r="LW26" s="78">
        <v>0</v>
      </c>
      <c r="LX26" s="78">
        <v>3</v>
      </c>
      <c r="LY26" s="78">
        <v>9</v>
      </c>
      <c r="LZ26" s="78">
        <v>2</v>
      </c>
      <c r="MA26" s="78">
        <v>42</v>
      </c>
      <c r="MB26" s="78">
        <v>0</v>
      </c>
      <c r="MC26" s="78">
        <v>1</v>
      </c>
      <c r="MD26" s="78">
        <v>0</v>
      </c>
      <c r="ME26" s="78">
        <v>0</v>
      </c>
      <c r="MF26" s="78">
        <v>23</v>
      </c>
      <c r="MG26" s="78">
        <v>0</v>
      </c>
      <c r="MH26" s="78">
        <v>0</v>
      </c>
      <c r="MI26" s="78">
        <v>0</v>
      </c>
      <c r="MJ26" s="78">
        <v>0</v>
      </c>
      <c r="MK26" s="78">
        <v>0</v>
      </c>
      <c r="ML26" s="78">
        <v>0</v>
      </c>
      <c r="MM26" s="78">
        <v>0</v>
      </c>
      <c r="MN26" s="78">
        <v>0</v>
      </c>
      <c r="MO26" s="78">
        <v>1</v>
      </c>
      <c r="MP26" s="78">
        <v>5</v>
      </c>
      <c r="MQ26" s="78">
        <v>0</v>
      </c>
      <c r="MR26" s="78">
        <v>0</v>
      </c>
      <c r="MS26" s="78">
        <v>1</v>
      </c>
      <c r="MT26" s="78">
        <v>10</v>
      </c>
      <c r="MU26" s="78">
        <v>0</v>
      </c>
      <c r="MV26" s="78">
        <v>1</v>
      </c>
      <c r="MW26" s="78">
        <v>6</v>
      </c>
      <c r="MX26" s="78">
        <v>1</v>
      </c>
      <c r="MY26" s="78">
        <v>0</v>
      </c>
      <c r="MZ26" s="78">
        <v>0</v>
      </c>
      <c r="NA26" s="78">
        <v>0</v>
      </c>
      <c r="NB26" s="78">
        <v>1</v>
      </c>
      <c r="NC26" s="78">
        <v>0</v>
      </c>
      <c r="ND26" s="78">
        <v>0</v>
      </c>
      <c r="NE26" s="78">
        <v>0</v>
      </c>
      <c r="NF26" s="78">
        <v>95</v>
      </c>
      <c r="NG26" s="78">
        <v>16</v>
      </c>
      <c r="NH26" s="78">
        <v>8</v>
      </c>
      <c r="NI26" s="78">
        <v>0</v>
      </c>
      <c r="NJ26" s="78">
        <v>0</v>
      </c>
      <c r="NK26" s="78">
        <v>15</v>
      </c>
      <c r="NL26" s="78">
        <v>5</v>
      </c>
      <c r="NM26" s="78">
        <v>72</v>
      </c>
      <c r="NN26" s="78">
        <v>3</v>
      </c>
      <c r="NO26" s="78">
        <v>39</v>
      </c>
      <c r="NP26" s="78">
        <v>8</v>
      </c>
      <c r="NQ26" s="78">
        <v>0</v>
      </c>
      <c r="NR26" s="78">
        <v>21</v>
      </c>
      <c r="NS26" s="78">
        <v>36</v>
      </c>
      <c r="NT26" s="78">
        <v>17</v>
      </c>
      <c r="NU26" s="78">
        <v>39</v>
      </c>
      <c r="NV26" s="78">
        <v>8</v>
      </c>
      <c r="NW26" s="78">
        <v>9</v>
      </c>
      <c r="NX26" s="78">
        <v>2</v>
      </c>
      <c r="NY26" s="78">
        <v>9</v>
      </c>
      <c r="NZ26" s="78">
        <v>28</v>
      </c>
      <c r="OA26" s="78">
        <v>7</v>
      </c>
      <c r="OB26" s="78">
        <v>28</v>
      </c>
      <c r="OC26" s="78">
        <v>1</v>
      </c>
      <c r="OD26" s="78">
        <v>0</v>
      </c>
      <c r="OE26" s="78">
        <v>0</v>
      </c>
      <c r="OF26" s="78">
        <v>0</v>
      </c>
      <c r="OG26" s="78">
        <v>38</v>
      </c>
      <c r="OH26" s="78">
        <v>6</v>
      </c>
      <c r="OI26" s="78">
        <v>0</v>
      </c>
      <c r="OJ26" s="78">
        <v>4</v>
      </c>
      <c r="OK26" s="78">
        <v>0</v>
      </c>
      <c r="OL26" s="78">
        <v>1</v>
      </c>
      <c r="OM26" s="78">
        <v>0</v>
      </c>
      <c r="ON26" s="78">
        <v>0</v>
      </c>
      <c r="OO26" s="78">
        <v>1</v>
      </c>
      <c r="OP26" s="78">
        <v>0</v>
      </c>
      <c r="OQ26" s="78">
        <v>0</v>
      </c>
      <c r="OR26" s="78">
        <v>6</v>
      </c>
      <c r="OS26" s="78">
        <v>2</v>
      </c>
      <c r="OT26" s="78">
        <v>1</v>
      </c>
      <c r="OU26" s="78">
        <v>0</v>
      </c>
      <c r="OV26" s="78">
        <v>0</v>
      </c>
      <c r="OW26" s="78">
        <v>1</v>
      </c>
      <c r="OX26" s="78">
        <v>0</v>
      </c>
      <c r="OY26" s="78">
        <v>0</v>
      </c>
      <c r="OZ26" s="78">
        <v>0</v>
      </c>
      <c r="PA26" s="78">
        <v>27</v>
      </c>
      <c r="PB26" s="78">
        <v>0</v>
      </c>
      <c r="PC26" s="78">
        <v>0</v>
      </c>
      <c r="PD26" s="78">
        <v>0</v>
      </c>
      <c r="PE26" s="78">
        <v>0</v>
      </c>
      <c r="PF26" s="78">
        <v>0</v>
      </c>
      <c r="PG26" s="78">
        <v>1</v>
      </c>
      <c r="PH26" s="78">
        <v>1</v>
      </c>
      <c r="PI26" s="78">
        <v>0</v>
      </c>
      <c r="PJ26" s="78">
        <v>0</v>
      </c>
      <c r="PK26" s="78">
        <v>0</v>
      </c>
      <c r="PL26" s="78">
        <v>1</v>
      </c>
      <c r="PM26" s="78">
        <v>1</v>
      </c>
      <c r="PN26" s="78">
        <v>20</v>
      </c>
      <c r="PO26" s="78">
        <v>0</v>
      </c>
      <c r="PP26" s="78">
        <v>6</v>
      </c>
      <c r="PQ26" s="78">
        <v>0</v>
      </c>
      <c r="PR26" s="78">
        <v>0</v>
      </c>
      <c r="PS26" s="78">
        <v>0</v>
      </c>
      <c r="PT26" s="78">
        <v>16</v>
      </c>
      <c r="PU26" s="78">
        <v>0</v>
      </c>
      <c r="PV26" s="78">
        <v>0</v>
      </c>
      <c r="PW26" s="78">
        <v>2</v>
      </c>
      <c r="PX26" s="78">
        <v>0</v>
      </c>
      <c r="PY26" s="78">
        <v>3</v>
      </c>
      <c r="PZ26" s="78">
        <v>9</v>
      </c>
      <c r="QA26" s="78">
        <v>2</v>
      </c>
      <c r="QB26" s="78">
        <v>42</v>
      </c>
      <c r="QC26" s="78">
        <v>0</v>
      </c>
      <c r="QD26" s="78">
        <v>1</v>
      </c>
      <c r="QE26" s="78">
        <v>0</v>
      </c>
      <c r="QF26" s="78">
        <v>0</v>
      </c>
      <c r="QG26" s="78">
        <v>23</v>
      </c>
      <c r="QH26" s="78">
        <v>0</v>
      </c>
      <c r="QI26" s="78">
        <v>0</v>
      </c>
      <c r="QJ26" s="78">
        <v>0</v>
      </c>
      <c r="QK26" s="78">
        <v>0</v>
      </c>
      <c r="QL26" s="78">
        <v>0</v>
      </c>
      <c r="QM26" s="78">
        <v>0</v>
      </c>
      <c r="QN26" s="78">
        <v>0</v>
      </c>
      <c r="QO26" s="78">
        <v>0</v>
      </c>
      <c r="QP26" s="78">
        <v>1</v>
      </c>
      <c r="QQ26" s="78">
        <v>5</v>
      </c>
      <c r="QR26" s="78">
        <v>0</v>
      </c>
      <c r="QS26" s="78">
        <v>18</v>
      </c>
      <c r="QT26" s="78">
        <v>1</v>
      </c>
      <c r="QU26" s="78">
        <v>0</v>
      </c>
      <c r="QV26" s="78">
        <v>1</v>
      </c>
      <c r="QW26" s="78">
        <v>0</v>
      </c>
      <c r="QX26" s="78">
        <v>466</v>
      </c>
      <c r="QY26" s="78">
        <v>38</v>
      </c>
      <c r="QZ26" s="78">
        <v>11</v>
      </c>
      <c r="RA26" s="78">
        <v>10</v>
      </c>
      <c r="RB26" s="78">
        <v>28</v>
      </c>
      <c r="RC26" s="78">
        <v>3</v>
      </c>
      <c r="RD26" s="78">
        <v>21</v>
      </c>
      <c r="RE26" s="78">
        <v>6</v>
      </c>
      <c r="RF26" s="78">
        <v>16</v>
      </c>
      <c r="RG26" s="78">
        <v>5</v>
      </c>
      <c r="RH26" s="78">
        <v>11</v>
      </c>
      <c r="RI26" s="78">
        <v>43</v>
      </c>
      <c r="RJ26" s="78">
        <v>0</v>
      </c>
      <c r="RK26" s="78">
        <v>23</v>
      </c>
      <c r="RL26" s="78">
        <v>6</v>
      </c>
      <c r="RM26" s="78">
        <v>0</v>
      </c>
      <c r="RN26" s="78">
        <v>18</v>
      </c>
      <c r="RO26" s="78">
        <v>1</v>
      </c>
      <c r="RP26" s="78">
        <v>0</v>
      </c>
      <c r="RQ26" s="78">
        <v>1</v>
      </c>
      <c r="RR26" s="78">
        <v>0</v>
      </c>
      <c r="RS26" s="78">
        <v>467</v>
      </c>
      <c r="RT26" s="78">
        <v>55</v>
      </c>
      <c r="RU26" s="78">
        <v>11</v>
      </c>
      <c r="RV26" s="78">
        <v>10</v>
      </c>
      <c r="RW26" s="78">
        <v>28</v>
      </c>
      <c r="RX26" s="78">
        <v>3</v>
      </c>
      <c r="RY26" s="78">
        <v>21</v>
      </c>
      <c r="RZ26" s="78">
        <v>6</v>
      </c>
      <c r="SA26" s="78">
        <v>16</v>
      </c>
      <c r="SB26" s="78">
        <v>5</v>
      </c>
      <c r="SC26" s="78">
        <v>11</v>
      </c>
      <c r="SD26" s="78">
        <v>43</v>
      </c>
      <c r="SE26" s="78">
        <v>0</v>
      </c>
      <c r="SF26" s="78">
        <v>23</v>
      </c>
      <c r="SG26" s="78">
        <v>6</v>
      </c>
      <c r="SH26" s="78">
        <v>0</v>
      </c>
    </row>
    <row r="27" spans="1:502">
      <c r="A27" s="17" t="s">
        <v>2163</v>
      </c>
      <c r="B27" s="77">
        <v>19</v>
      </c>
      <c r="C27" s="77">
        <v>19</v>
      </c>
      <c r="D27" s="77">
        <v>1</v>
      </c>
      <c r="E27" s="77">
        <v>2022</v>
      </c>
      <c r="F27" s="77" t="s">
        <v>162</v>
      </c>
      <c r="G27" s="1017" t="s">
        <v>1611</v>
      </c>
      <c r="H27" s="77" t="s">
        <v>1612</v>
      </c>
      <c r="I27" s="1018"/>
      <c r="J27" s="80"/>
      <c r="K27" s="80"/>
      <c r="L27" s="80"/>
      <c r="M27" s="80"/>
      <c r="N27" s="80"/>
      <c r="O27" s="80"/>
      <c r="P27" s="80"/>
      <c r="Q27" s="80"/>
      <c r="R27" s="80"/>
      <c r="S27" s="80"/>
      <c r="T27" s="80"/>
      <c r="U27" s="80"/>
      <c r="V27" s="80"/>
      <c r="W27" s="80"/>
      <c r="X27" s="80"/>
      <c r="Y27" s="80"/>
      <c r="Z27" s="80"/>
      <c r="AA27" s="80"/>
      <c r="AB27" s="80"/>
      <c r="AC27" s="80"/>
      <c r="AD27" s="80"/>
      <c r="AE27" s="80"/>
      <c r="AF27" s="80"/>
      <c r="AG27" s="80"/>
      <c r="AH27" s="80"/>
      <c r="AI27" s="80"/>
      <c r="AJ27" s="80"/>
      <c r="AK27" s="80"/>
      <c r="AL27" s="80"/>
      <c r="AM27" s="80"/>
      <c r="AN27" s="80"/>
      <c r="AO27" s="80"/>
      <c r="AP27" s="80"/>
      <c r="AQ27" s="80"/>
      <c r="AR27" s="80"/>
      <c r="AS27" s="80"/>
      <c r="AT27" s="80"/>
      <c r="AU27" s="80"/>
      <c r="AV27" s="80"/>
      <c r="AW27" s="80"/>
      <c r="AX27" s="80"/>
      <c r="AY27" s="80"/>
      <c r="AZ27" s="80"/>
      <c r="BA27" s="80"/>
      <c r="BB27" s="80"/>
      <c r="BC27" s="80"/>
      <c r="BD27" s="80"/>
      <c r="BE27" s="80"/>
      <c r="BF27" s="80"/>
      <c r="BG27" s="80"/>
      <c r="BH27" s="80"/>
      <c r="BI27" s="80"/>
      <c r="BJ27" s="80"/>
      <c r="BK27" s="80"/>
      <c r="BL27" s="80"/>
      <c r="BM27" s="80"/>
      <c r="BN27" s="80"/>
      <c r="BO27" s="80"/>
      <c r="BP27" s="80"/>
      <c r="BQ27" s="80"/>
      <c r="BR27" s="80"/>
      <c r="BS27" s="80"/>
      <c r="BT27" s="80"/>
      <c r="BU27" s="80"/>
      <c r="BV27" s="80"/>
      <c r="BW27" s="80"/>
      <c r="BX27" s="80"/>
      <c r="BY27" s="80"/>
      <c r="BZ27" s="80"/>
      <c r="CA27" s="80"/>
      <c r="CB27" s="80"/>
      <c r="CC27" s="80"/>
      <c r="CD27" s="80"/>
      <c r="CE27" s="80"/>
      <c r="CF27" s="80"/>
      <c r="CG27" s="80"/>
      <c r="CH27" s="80"/>
      <c r="CI27" s="80"/>
      <c r="CJ27" s="80"/>
      <c r="CK27" s="80"/>
      <c r="CL27" s="80"/>
      <c r="CM27" s="80"/>
      <c r="CN27" s="80"/>
      <c r="CO27" s="80"/>
      <c r="CP27" s="80"/>
      <c r="CQ27" s="80"/>
      <c r="CR27" s="80"/>
      <c r="CS27" s="80"/>
      <c r="CT27" s="80"/>
      <c r="CU27" s="80"/>
      <c r="CV27" s="80"/>
      <c r="CW27" s="80"/>
      <c r="CX27" s="80"/>
      <c r="CY27" s="80"/>
      <c r="CZ27" s="80"/>
      <c r="DA27" s="80"/>
      <c r="DB27" s="80"/>
      <c r="DC27" s="80"/>
      <c r="DD27" s="80"/>
      <c r="DE27" s="80"/>
      <c r="DF27" s="80"/>
      <c r="DG27" s="80"/>
      <c r="DH27" s="80"/>
      <c r="DI27" s="80"/>
      <c r="DJ27" s="80"/>
      <c r="DK27" s="80"/>
      <c r="DL27" s="80"/>
      <c r="DM27" s="80"/>
      <c r="DN27" s="80"/>
      <c r="DO27" s="80"/>
      <c r="DP27" s="80"/>
      <c r="DQ27" s="80"/>
      <c r="DR27" s="80"/>
      <c r="DS27" s="80"/>
      <c r="DT27" s="80"/>
      <c r="DU27" s="80"/>
      <c r="DV27" s="80"/>
      <c r="DW27" s="80"/>
      <c r="DX27" s="80"/>
      <c r="DY27" s="80"/>
      <c r="DZ27" s="80"/>
      <c r="EA27" s="80"/>
      <c r="EB27" s="80"/>
      <c r="EC27" s="80"/>
      <c r="ED27" s="80"/>
      <c r="EE27" s="80"/>
      <c r="EF27" s="80"/>
      <c r="EG27" s="80"/>
      <c r="EH27" s="80"/>
      <c r="EI27" s="80"/>
      <c r="EJ27" s="80"/>
      <c r="EK27" s="80"/>
      <c r="EL27" s="80"/>
      <c r="EM27" s="80"/>
      <c r="EN27" s="80"/>
      <c r="EO27" s="80"/>
      <c r="EP27" s="80"/>
      <c r="EQ27" s="80"/>
      <c r="ER27" s="80"/>
      <c r="ES27" s="80"/>
      <c r="ET27" s="80"/>
      <c r="EU27" s="80"/>
      <c r="EV27" s="80"/>
      <c r="EW27" s="80"/>
      <c r="EX27" s="80"/>
      <c r="EY27" s="80"/>
      <c r="EZ27" s="80"/>
      <c r="FA27" s="80"/>
      <c r="FB27" s="80"/>
      <c r="FC27" s="80"/>
      <c r="FD27" s="80"/>
      <c r="FE27" s="80"/>
      <c r="FF27" s="80"/>
      <c r="FG27" s="80"/>
      <c r="FH27" s="80"/>
      <c r="FI27" s="80"/>
      <c r="FJ27" s="80"/>
      <c r="FK27" s="80"/>
      <c r="FL27" s="80"/>
      <c r="FM27" s="80"/>
      <c r="FN27" s="80"/>
      <c r="FO27" s="80"/>
      <c r="FP27" s="80"/>
      <c r="FQ27" s="80"/>
      <c r="FR27" s="80"/>
      <c r="FS27" s="80"/>
      <c r="FT27" s="80"/>
      <c r="FU27" s="80"/>
      <c r="FV27" s="80"/>
      <c r="FW27" s="80"/>
      <c r="FX27" s="80"/>
      <c r="FY27" s="80"/>
      <c r="FZ27" s="80"/>
      <c r="GA27" s="80"/>
      <c r="GB27" s="80"/>
      <c r="GC27" s="80"/>
      <c r="GD27" s="80"/>
      <c r="GE27" s="80"/>
      <c r="GF27" s="80"/>
      <c r="GG27" s="80"/>
      <c r="GH27" s="80"/>
      <c r="GI27" s="80"/>
      <c r="GJ27" s="80"/>
      <c r="GK27" s="80"/>
      <c r="GL27" s="80"/>
      <c r="GM27" s="80"/>
      <c r="GN27" s="80"/>
      <c r="GO27" s="80"/>
      <c r="GP27" s="80"/>
      <c r="GQ27" s="80"/>
      <c r="GR27" s="80"/>
      <c r="GS27" s="80"/>
      <c r="GT27" s="80"/>
      <c r="GU27" s="80"/>
      <c r="GV27" s="80"/>
      <c r="GW27" s="80"/>
      <c r="GX27" s="80"/>
      <c r="GY27" s="80"/>
      <c r="GZ27" s="80"/>
      <c r="HA27" s="80"/>
      <c r="HB27" s="80"/>
      <c r="HC27" s="80"/>
      <c r="HD27" s="80"/>
      <c r="HE27" s="80"/>
      <c r="HF27" s="80"/>
      <c r="HG27" s="80"/>
      <c r="HH27" s="80"/>
      <c r="HI27" s="80"/>
      <c r="HJ27" s="80"/>
      <c r="HK27" s="80"/>
      <c r="HL27" s="80"/>
      <c r="HM27" s="80"/>
      <c r="HN27" s="80"/>
      <c r="HO27" s="80"/>
      <c r="HP27" s="80"/>
      <c r="HQ27" s="80"/>
      <c r="HR27" s="80"/>
      <c r="HS27" s="80"/>
      <c r="HT27" s="80"/>
      <c r="HU27" s="80"/>
      <c r="HV27" s="80"/>
      <c r="HW27" s="80"/>
      <c r="HX27" s="80"/>
      <c r="HY27" s="80"/>
      <c r="HZ27" s="80"/>
      <c r="IA27" s="80"/>
      <c r="IB27" s="80"/>
      <c r="IC27" s="80"/>
      <c r="ID27" s="80"/>
      <c r="IE27" s="80"/>
      <c r="IF27" s="80"/>
      <c r="IG27" s="80"/>
      <c r="IH27" s="80"/>
      <c r="II27" s="80"/>
      <c r="IJ27" s="80"/>
      <c r="IK27" s="80"/>
      <c r="IL27" s="80"/>
      <c r="IM27" s="80"/>
      <c r="IN27" s="80"/>
      <c r="IO27" s="80"/>
      <c r="IP27" s="80"/>
      <c r="IQ27" s="80"/>
      <c r="IR27" s="80"/>
      <c r="IS27" s="80"/>
      <c r="IT27" s="80"/>
      <c r="IU27" s="80"/>
      <c r="IV27" s="81"/>
      <c r="IW27" s="78"/>
      <c r="IX27" s="78"/>
      <c r="IY27" s="78"/>
      <c r="IZ27" s="78"/>
      <c r="JA27" s="78"/>
      <c r="JB27" s="78"/>
      <c r="JC27" s="78"/>
      <c r="JD27" s="78"/>
      <c r="JE27" s="78"/>
      <c r="JF27" s="78"/>
      <c r="JG27" s="78"/>
      <c r="JH27" s="78"/>
      <c r="JI27" s="78"/>
      <c r="JJ27" s="78"/>
      <c r="JK27" s="78"/>
      <c r="JL27" s="78"/>
      <c r="JM27" s="78"/>
      <c r="JN27" s="78"/>
      <c r="JO27" s="78"/>
      <c r="JP27" s="78"/>
      <c r="JQ27" s="78"/>
      <c r="JR27" s="78"/>
      <c r="JS27" s="78"/>
      <c r="JT27" s="78"/>
      <c r="JU27" s="78"/>
      <c r="JV27" s="78"/>
      <c r="JW27" s="78"/>
      <c r="JX27" s="78"/>
      <c r="JY27" s="78"/>
      <c r="JZ27" s="78"/>
      <c r="KA27" s="78"/>
      <c r="KB27" s="78"/>
      <c r="KC27" s="78"/>
      <c r="KD27" s="78"/>
      <c r="KE27" s="78"/>
      <c r="KF27" s="78"/>
      <c r="KG27" s="78"/>
      <c r="KH27" s="78"/>
      <c r="KI27" s="78"/>
      <c r="KJ27" s="78"/>
      <c r="KK27" s="78"/>
      <c r="KL27" s="78"/>
      <c r="KM27" s="78"/>
      <c r="KN27" s="78"/>
      <c r="KO27" s="78"/>
      <c r="KP27" s="78"/>
      <c r="KQ27" s="78"/>
      <c r="KR27" s="78"/>
      <c r="KS27" s="78"/>
      <c r="KT27" s="78"/>
      <c r="KU27" s="78"/>
      <c r="KV27" s="78"/>
      <c r="KW27" s="78"/>
      <c r="KX27" s="78"/>
      <c r="KY27" s="78"/>
      <c r="KZ27" s="78"/>
      <c r="LA27" s="78"/>
      <c r="LB27" s="78"/>
      <c r="LC27" s="78"/>
      <c r="LD27" s="78"/>
      <c r="LE27" s="78"/>
      <c r="LF27" s="78"/>
      <c r="LG27" s="78"/>
      <c r="LH27" s="78"/>
      <c r="LI27" s="78"/>
      <c r="LJ27" s="78"/>
      <c r="LK27" s="78"/>
      <c r="LL27" s="78"/>
      <c r="LM27" s="78"/>
      <c r="LN27" s="78"/>
      <c r="LO27" s="78"/>
      <c r="LP27" s="78"/>
      <c r="LQ27" s="78"/>
      <c r="LR27" s="78"/>
      <c r="LS27" s="78"/>
      <c r="LT27" s="78"/>
      <c r="LU27" s="78"/>
      <c r="LV27" s="78"/>
      <c r="LW27" s="78"/>
      <c r="LX27" s="78"/>
      <c r="LY27" s="78"/>
      <c r="LZ27" s="78"/>
      <c r="MA27" s="78"/>
      <c r="MB27" s="78"/>
      <c r="MC27" s="78"/>
      <c r="MD27" s="78"/>
      <c r="ME27" s="78"/>
      <c r="MF27" s="78"/>
      <c r="MG27" s="78"/>
      <c r="MH27" s="78"/>
      <c r="MI27" s="78"/>
      <c r="MJ27" s="78"/>
      <c r="MK27" s="78"/>
      <c r="ML27" s="78"/>
      <c r="MM27" s="78"/>
      <c r="MN27" s="78"/>
      <c r="MO27" s="78"/>
      <c r="MP27" s="78"/>
      <c r="MQ27" s="78"/>
      <c r="MR27" s="78"/>
      <c r="MS27" s="78"/>
      <c r="MT27" s="78"/>
      <c r="MU27" s="78"/>
      <c r="MV27" s="78"/>
      <c r="MW27" s="78"/>
      <c r="MX27" s="78"/>
      <c r="MY27" s="78"/>
      <c r="MZ27" s="78"/>
      <c r="NA27" s="78"/>
      <c r="NB27" s="78"/>
      <c r="NC27" s="78"/>
      <c r="ND27" s="78"/>
      <c r="NE27" s="78"/>
      <c r="NF27" s="78"/>
      <c r="NG27" s="78"/>
      <c r="NH27" s="78"/>
      <c r="NI27" s="78"/>
      <c r="NJ27" s="78"/>
      <c r="NK27" s="78"/>
      <c r="NL27" s="78"/>
      <c r="NM27" s="78"/>
      <c r="NN27" s="78"/>
      <c r="NO27" s="78"/>
      <c r="NP27" s="78"/>
      <c r="NQ27" s="78"/>
      <c r="NR27" s="78"/>
      <c r="NS27" s="78"/>
      <c r="NT27" s="78"/>
      <c r="NU27" s="78"/>
      <c r="NV27" s="78"/>
      <c r="NW27" s="78"/>
      <c r="NX27" s="78"/>
      <c r="NY27" s="78"/>
      <c r="NZ27" s="78"/>
      <c r="OA27" s="78"/>
      <c r="OB27" s="78"/>
      <c r="OC27" s="78"/>
      <c r="OD27" s="78"/>
      <c r="OE27" s="78"/>
      <c r="OF27" s="78"/>
      <c r="OG27" s="78"/>
      <c r="OH27" s="78"/>
      <c r="OI27" s="78"/>
      <c r="OJ27" s="78"/>
      <c r="OK27" s="78"/>
      <c r="OL27" s="78"/>
      <c r="OM27" s="78"/>
      <c r="ON27" s="78"/>
      <c r="OO27" s="78"/>
      <c r="OP27" s="78"/>
      <c r="OQ27" s="78"/>
      <c r="OR27" s="78"/>
      <c r="OS27" s="78"/>
      <c r="OT27" s="78"/>
      <c r="OU27" s="78"/>
      <c r="OV27" s="78"/>
      <c r="OW27" s="78"/>
      <c r="OX27" s="78"/>
      <c r="OY27" s="78"/>
      <c r="OZ27" s="78"/>
      <c r="PA27" s="78"/>
      <c r="PB27" s="78"/>
      <c r="PC27" s="78"/>
      <c r="PD27" s="78"/>
      <c r="PE27" s="78"/>
      <c r="PF27" s="78"/>
      <c r="PG27" s="78"/>
      <c r="PH27" s="78"/>
      <c r="PI27" s="78"/>
      <c r="PJ27" s="78"/>
      <c r="PK27" s="78"/>
      <c r="PL27" s="78"/>
      <c r="PM27" s="78"/>
      <c r="PN27" s="78"/>
      <c r="PO27" s="78"/>
      <c r="PP27" s="78"/>
      <c r="PQ27" s="78"/>
      <c r="PR27" s="78"/>
      <c r="PS27" s="78"/>
      <c r="PT27" s="78"/>
      <c r="PU27" s="78"/>
      <c r="PV27" s="78"/>
      <c r="PW27" s="78"/>
      <c r="PX27" s="78"/>
      <c r="PY27" s="78"/>
      <c r="PZ27" s="78"/>
      <c r="QA27" s="78"/>
      <c r="QB27" s="78"/>
      <c r="QC27" s="78"/>
      <c r="QD27" s="78"/>
      <c r="QE27" s="78"/>
      <c r="QF27" s="78"/>
      <c r="QG27" s="78"/>
      <c r="QH27" s="78"/>
      <c r="QI27" s="78"/>
      <c r="QJ27" s="78"/>
      <c r="QK27" s="78"/>
      <c r="QL27" s="78"/>
      <c r="QM27" s="78"/>
      <c r="QN27" s="78"/>
      <c r="QO27" s="78"/>
      <c r="QP27" s="78"/>
      <c r="QQ27" s="78"/>
      <c r="QR27" s="78"/>
      <c r="QS27" s="78"/>
      <c r="QT27" s="78"/>
      <c r="QU27" s="78"/>
      <c r="QV27" s="78"/>
      <c r="QW27" s="78"/>
      <c r="QX27" s="78"/>
      <c r="QY27" s="78"/>
      <c r="QZ27" s="78"/>
      <c r="RA27" s="78"/>
      <c r="RB27" s="78"/>
      <c r="RC27" s="78"/>
      <c r="RD27" s="78"/>
      <c r="RE27" s="78"/>
      <c r="RF27" s="78"/>
      <c r="RG27" s="78"/>
      <c r="RH27" s="78"/>
      <c r="RI27" s="78"/>
      <c r="RJ27" s="78"/>
      <c r="RK27" s="78"/>
      <c r="RL27" s="78"/>
      <c r="RM27" s="78"/>
      <c r="RN27" s="78"/>
      <c r="RO27" s="78"/>
      <c r="RP27" s="78"/>
      <c r="RQ27" s="78"/>
      <c r="RR27" s="78"/>
      <c r="RS27" s="78"/>
      <c r="RT27" s="78"/>
      <c r="RU27" s="78"/>
      <c r="RV27" s="78"/>
      <c r="RW27" s="78"/>
      <c r="RX27" s="78"/>
      <c r="RY27" s="78"/>
      <c r="RZ27" s="78"/>
      <c r="SA27" s="78"/>
      <c r="SB27" s="78"/>
      <c r="SC27" s="78"/>
      <c r="SD27" s="78"/>
      <c r="SE27" s="78"/>
      <c r="SF27" s="78"/>
      <c r="SG27" s="78"/>
      <c r="SH27" s="78"/>
    </row>
    <row r="28" spans="1:502">
      <c r="A28" s="17" t="s">
        <v>2553</v>
      </c>
      <c r="B28" s="77">
        <v>20</v>
      </c>
      <c r="C28" s="77">
        <v>20</v>
      </c>
      <c r="D28" s="77">
        <v>1</v>
      </c>
      <c r="E28" s="77">
        <v>2023</v>
      </c>
      <c r="F28" s="77" t="s">
        <v>2526</v>
      </c>
      <c r="G28" s="1017" t="s">
        <v>1611</v>
      </c>
      <c r="H28" s="77" t="s">
        <v>1612</v>
      </c>
      <c r="I28" s="1018"/>
      <c r="J28" s="80"/>
      <c r="K28" s="80"/>
      <c r="L28" s="80"/>
      <c r="M28" s="80"/>
      <c r="N28" s="80"/>
      <c r="O28" s="80"/>
      <c r="P28" s="80"/>
      <c r="Q28" s="80"/>
      <c r="R28" s="80"/>
      <c r="S28" s="80"/>
      <c r="T28" s="80"/>
      <c r="U28" s="80"/>
      <c r="V28" s="80"/>
      <c r="W28" s="80"/>
      <c r="X28" s="80"/>
      <c r="Y28" s="80"/>
      <c r="Z28" s="80"/>
      <c r="AA28" s="80"/>
      <c r="AB28" s="80"/>
      <c r="AC28" s="80"/>
      <c r="AD28" s="80"/>
      <c r="AE28" s="80"/>
      <c r="AF28" s="80"/>
      <c r="AG28" s="80"/>
      <c r="AH28" s="80"/>
      <c r="AI28" s="80"/>
      <c r="AJ28" s="80"/>
      <c r="AK28" s="80"/>
      <c r="AL28" s="80"/>
      <c r="AM28" s="80"/>
      <c r="AN28" s="80"/>
      <c r="AO28" s="80"/>
      <c r="AP28" s="80"/>
      <c r="AQ28" s="80"/>
      <c r="AR28" s="80"/>
      <c r="AS28" s="80"/>
      <c r="AT28" s="80"/>
      <c r="AU28" s="80"/>
      <c r="AV28" s="80"/>
      <c r="AW28" s="80"/>
      <c r="AX28" s="80"/>
      <c r="AY28" s="80"/>
      <c r="AZ28" s="80"/>
      <c r="BA28" s="80"/>
      <c r="BB28" s="80"/>
      <c r="BC28" s="80"/>
      <c r="BD28" s="80"/>
      <c r="BE28" s="80"/>
      <c r="BF28" s="80"/>
      <c r="BG28" s="80"/>
      <c r="BH28" s="80"/>
      <c r="BI28" s="80"/>
      <c r="BJ28" s="80"/>
      <c r="BK28" s="80"/>
      <c r="BL28" s="80"/>
      <c r="BM28" s="80"/>
      <c r="BN28" s="80"/>
      <c r="BO28" s="80"/>
      <c r="BP28" s="80"/>
      <c r="BQ28" s="80"/>
      <c r="BR28" s="80"/>
      <c r="BS28" s="80"/>
      <c r="BT28" s="80"/>
      <c r="BU28" s="80"/>
      <c r="BV28" s="80"/>
      <c r="BW28" s="80"/>
      <c r="BX28" s="80"/>
      <c r="BY28" s="80"/>
      <c r="BZ28" s="80"/>
      <c r="CA28" s="80"/>
      <c r="CB28" s="80"/>
      <c r="CC28" s="80"/>
      <c r="CD28" s="80"/>
      <c r="CE28" s="80"/>
      <c r="CF28" s="80"/>
      <c r="CG28" s="80"/>
      <c r="CH28" s="80"/>
      <c r="CI28" s="80"/>
      <c r="CJ28" s="80"/>
      <c r="CK28" s="80"/>
      <c r="CL28" s="80"/>
      <c r="CM28" s="80"/>
      <c r="CN28" s="80"/>
      <c r="CO28" s="80"/>
      <c r="CP28" s="80"/>
      <c r="CQ28" s="80"/>
      <c r="CR28" s="80"/>
      <c r="CS28" s="80"/>
      <c r="CT28" s="80"/>
      <c r="CU28" s="80"/>
      <c r="CV28" s="80"/>
      <c r="CW28" s="80"/>
      <c r="CX28" s="80"/>
      <c r="CY28" s="80"/>
      <c r="CZ28" s="80"/>
      <c r="DA28" s="80"/>
      <c r="DB28" s="80"/>
      <c r="DC28" s="80"/>
      <c r="DD28" s="80"/>
      <c r="DE28" s="80"/>
      <c r="DF28" s="80"/>
      <c r="DG28" s="80"/>
      <c r="DH28" s="80"/>
      <c r="DI28" s="80"/>
      <c r="DJ28" s="80"/>
      <c r="DK28" s="80"/>
      <c r="DL28" s="80"/>
      <c r="DM28" s="80"/>
      <c r="DN28" s="80"/>
      <c r="DO28" s="80"/>
      <c r="DP28" s="80"/>
      <c r="DQ28" s="80"/>
      <c r="DR28" s="80"/>
      <c r="DS28" s="80"/>
      <c r="DT28" s="80"/>
      <c r="DU28" s="80"/>
      <c r="DV28" s="80"/>
      <c r="DW28" s="80"/>
      <c r="DX28" s="80"/>
      <c r="DY28" s="80"/>
      <c r="DZ28" s="80"/>
      <c r="EA28" s="80"/>
      <c r="EB28" s="80"/>
      <c r="EC28" s="80"/>
      <c r="ED28" s="80"/>
      <c r="EE28" s="80"/>
      <c r="EF28" s="80"/>
      <c r="EG28" s="80"/>
      <c r="EH28" s="80"/>
      <c r="EI28" s="80"/>
      <c r="EJ28" s="80"/>
      <c r="EK28" s="80"/>
      <c r="EL28" s="80"/>
      <c r="EM28" s="80"/>
      <c r="EN28" s="80"/>
      <c r="EO28" s="80"/>
      <c r="EP28" s="80"/>
      <c r="EQ28" s="80"/>
      <c r="ER28" s="80"/>
      <c r="ES28" s="80"/>
      <c r="ET28" s="80"/>
      <c r="EU28" s="80"/>
      <c r="EV28" s="80"/>
      <c r="EW28" s="80"/>
      <c r="EX28" s="80"/>
      <c r="EY28" s="80"/>
      <c r="EZ28" s="80"/>
      <c r="FA28" s="80"/>
      <c r="FB28" s="80"/>
      <c r="FC28" s="80"/>
      <c r="FD28" s="80"/>
      <c r="FE28" s="80"/>
      <c r="FF28" s="80"/>
      <c r="FG28" s="80"/>
      <c r="FH28" s="80"/>
      <c r="FI28" s="80"/>
      <c r="FJ28" s="80"/>
      <c r="FK28" s="80"/>
      <c r="FL28" s="80"/>
      <c r="FM28" s="80"/>
      <c r="FN28" s="80"/>
      <c r="FO28" s="80"/>
      <c r="FP28" s="80"/>
      <c r="FQ28" s="80"/>
      <c r="FR28" s="80"/>
      <c r="FS28" s="80"/>
      <c r="FT28" s="80"/>
      <c r="FU28" s="80"/>
      <c r="FV28" s="80"/>
      <c r="FW28" s="80"/>
      <c r="FX28" s="80"/>
      <c r="FY28" s="80"/>
      <c r="FZ28" s="80"/>
      <c r="GA28" s="80"/>
      <c r="GB28" s="80"/>
      <c r="GC28" s="80"/>
      <c r="GD28" s="80"/>
      <c r="GE28" s="80"/>
      <c r="GF28" s="80"/>
      <c r="GG28" s="80"/>
      <c r="GH28" s="80"/>
      <c r="GI28" s="80"/>
      <c r="GJ28" s="80"/>
      <c r="GK28" s="80"/>
      <c r="GL28" s="80"/>
      <c r="GM28" s="80"/>
      <c r="GN28" s="80"/>
      <c r="GO28" s="80"/>
      <c r="GP28" s="80"/>
      <c r="GQ28" s="80"/>
      <c r="GR28" s="80"/>
      <c r="GS28" s="80"/>
      <c r="GT28" s="80"/>
      <c r="GU28" s="80"/>
      <c r="GV28" s="80"/>
      <c r="GW28" s="80"/>
      <c r="GX28" s="80"/>
      <c r="GY28" s="80"/>
      <c r="GZ28" s="80"/>
      <c r="HA28" s="80"/>
      <c r="HB28" s="80"/>
      <c r="HC28" s="80"/>
      <c r="HD28" s="80"/>
      <c r="HE28" s="80"/>
      <c r="HF28" s="80"/>
      <c r="HG28" s="80"/>
      <c r="HH28" s="80"/>
      <c r="HI28" s="80"/>
      <c r="HJ28" s="80"/>
      <c r="HK28" s="80"/>
      <c r="HL28" s="80"/>
      <c r="HM28" s="80"/>
      <c r="HN28" s="80"/>
      <c r="HO28" s="80"/>
      <c r="HP28" s="80"/>
      <c r="HQ28" s="80"/>
      <c r="HR28" s="80"/>
      <c r="HS28" s="80"/>
      <c r="HT28" s="80"/>
      <c r="HU28" s="80"/>
      <c r="HV28" s="80"/>
      <c r="HW28" s="80"/>
      <c r="HX28" s="80"/>
      <c r="HY28" s="80"/>
      <c r="HZ28" s="80"/>
      <c r="IA28" s="80"/>
      <c r="IB28" s="80"/>
      <c r="IC28" s="80"/>
      <c r="ID28" s="80"/>
      <c r="IE28" s="80"/>
      <c r="IF28" s="80"/>
      <c r="IG28" s="80"/>
      <c r="IH28" s="80"/>
      <c r="II28" s="80"/>
      <c r="IJ28" s="80"/>
      <c r="IK28" s="80"/>
      <c r="IL28" s="80"/>
      <c r="IM28" s="80"/>
      <c r="IN28" s="80"/>
      <c r="IO28" s="80"/>
      <c r="IP28" s="80"/>
      <c r="IQ28" s="80"/>
      <c r="IR28" s="80"/>
      <c r="IS28" s="80"/>
      <c r="IT28" s="80"/>
      <c r="IU28" s="80"/>
      <c r="IV28" s="81"/>
      <c r="IW28" s="78"/>
      <c r="IX28" s="78"/>
      <c r="IY28" s="78"/>
      <c r="IZ28" s="78"/>
      <c r="JA28" s="78"/>
      <c r="JB28" s="78"/>
      <c r="JC28" s="78"/>
      <c r="JD28" s="78"/>
      <c r="JE28" s="78"/>
      <c r="JF28" s="78"/>
      <c r="JG28" s="78"/>
      <c r="JH28" s="78"/>
      <c r="JI28" s="78"/>
      <c r="JJ28" s="78"/>
      <c r="JK28" s="78"/>
      <c r="JL28" s="78"/>
      <c r="JM28" s="78"/>
      <c r="JN28" s="78"/>
      <c r="JO28" s="78"/>
      <c r="JP28" s="78"/>
      <c r="JQ28" s="78"/>
      <c r="JR28" s="78"/>
      <c r="JS28" s="78"/>
      <c r="JT28" s="78"/>
      <c r="JU28" s="78"/>
      <c r="JV28" s="78"/>
      <c r="JW28" s="78"/>
      <c r="JX28" s="78"/>
      <c r="JY28" s="78"/>
      <c r="JZ28" s="78"/>
      <c r="KA28" s="78"/>
      <c r="KB28" s="78"/>
      <c r="KC28" s="78"/>
      <c r="KD28" s="78"/>
      <c r="KE28" s="78"/>
      <c r="KF28" s="78"/>
      <c r="KG28" s="78"/>
      <c r="KH28" s="78"/>
      <c r="KI28" s="78"/>
      <c r="KJ28" s="78"/>
      <c r="KK28" s="78"/>
      <c r="KL28" s="78"/>
      <c r="KM28" s="78"/>
      <c r="KN28" s="78"/>
      <c r="KO28" s="78"/>
      <c r="KP28" s="78"/>
      <c r="KQ28" s="78"/>
      <c r="KR28" s="78"/>
      <c r="KS28" s="78"/>
      <c r="KT28" s="78"/>
      <c r="KU28" s="78"/>
      <c r="KV28" s="78"/>
      <c r="KW28" s="78"/>
      <c r="KX28" s="78"/>
      <c r="KY28" s="78"/>
      <c r="KZ28" s="78"/>
      <c r="LA28" s="78"/>
      <c r="LB28" s="78"/>
      <c r="LC28" s="78"/>
      <c r="LD28" s="78"/>
      <c r="LE28" s="78"/>
      <c r="LF28" s="78"/>
      <c r="LG28" s="78"/>
      <c r="LH28" s="78"/>
      <c r="LI28" s="78"/>
      <c r="LJ28" s="78"/>
      <c r="LK28" s="78"/>
      <c r="LL28" s="78"/>
      <c r="LM28" s="78"/>
      <c r="LN28" s="78"/>
      <c r="LO28" s="78"/>
      <c r="LP28" s="78"/>
      <c r="LQ28" s="78"/>
      <c r="LR28" s="78"/>
      <c r="LS28" s="78"/>
      <c r="LT28" s="78"/>
      <c r="LU28" s="78"/>
      <c r="LV28" s="78"/>
      <c r="LW28" s="78"/>
      <c r="LX28" s="78"/>
      <c r="LY28" s="78"/>
      <c r="LZ28" s="78"/>
      <c r="MA28" s="78"/>
      <c r="MB28" s="78"/>
      <c r="MC28" s="78"/>
      <c r="MD28" s="78"/>
      <c r="ME28" s="78"/>
      <c r="MF28" s="78"/>
      <c r="MG28" s="78"/>
      <c r="MH28" s="78"/>
      <c r="MI28" s="78"/>
      <c r="MJ28" s="78"/>
      <c r="MK28" s="78"/>
      <c r="ML28" s="78"/>
      <c r="MM28" s="78"/>
      <c r="MN28" s="78"/>
      <c r="MO28" s="78"/>
      <c r="MP28" s="78"/>
      <c r="MQ28" s="78"/>
      <c r="MR28" s="78"/>
      <c r="MS28" s="78"/>
      <c r="MT28" s="78"/>
      <c r="MU28" s="78"/>
      <c r="MV28" s="78"/>
      <c r="MW28" s="78"/>
      <c r="MX28" s="78"/>
      <c r="MY28" s="78"/>
      <c r="MZ28" s="78"/>
      <c r="NA28" s="78"/>
      <c r="NB28" s="78"/>
      <c r="NC28" s="78"/>
      <c r="ND28" s="78"/>
      <c r="NE28" s="78"/>
      <c r="NF28" s="78"/>
      <c r="NG28" s="78"/>
      <c r="NH28" s="78"/>
      <c r="NI28" s="78"/>
      <c r="NJ28" s="78"/>
      <c r="NK28" s="78"/>
      <c r="NL28" s="78"/>
      <c r="NM28" s="78"/>
      <c r="NN28" s="78"/>
      <c r="NO28" s="78"/>
      <c r="NP28" s="78"/>
      <c r="NQ28" s="78"/>
      <c r="NR28" s="78"/>
      <c r="NS28" s="78"/>
      <c r="NT28" s="78"/>
      <c r="NU28" s="78"/>
      <c r="NV28" s="78"/>
      <c r="NW28" s="78"/>
      <c r="NX28" s="78"/>
      <c r="NY28" s="78"/>
      <c r="NZ28" s="78"/>
      <c r="OA28" s="78"/>
      <c r="OB28" s="78"/>
      <c r="OC28" s="78"/>
      <c r="OD28" s="78"/>
      <c r="OE28" s="78"/>
      <c r="OF28" s="78"/>
      <c r="OG28" s="78"/>
      <c r="OH28" s="78"/>
      <c r="OI28" s="78"/>
      <c r="OJ28" s="78"/>
      <c r="OK28" s="78"/>
      <c r="OL28" s="78"/>
      <c r="OM28" s="78"/>
      <c r="ON28" s="78"/>
      <c r="OO28" s="78"/>
      <c r="OP28" s="78"/>
      <c r="OQ28" s="78"/>
      <c r="OR28" s="78"/>
      <c r="OS28" s="78"/>
      <c r="OT28" s="78"/>
      <c r="OU28" s="78"/>
      <c r="OV28" s="78"/>
      <c r="OW28" s="78"/>
      <c r="OX28" s="78"/>
      <c r="OY28" s="78"/>
      <c r="OZ28" s="78"/>
      <c r="PA28" s="78"/>
      <c r="PB28" s="78"/>
      <c r="PC28" s="78"/>
      <c r="PD28" s="78"/>
      <c r="PE28" s="78"/>
      <c r="PF28" s="78"/>
      <c r="PG28" s="78"/>
      <c r="PH28" s="78"/>
      <c r="PI28" s="78"/>
      <c r="PJ28" s="78"/>
      <c r="PK28" s="78"/>
      <c r="PL28" s="78"/>
      <c r="PM28" s="78"/>
      <c r="PN28" s="78"/>
      <c r="PO28" s="78"/>
      <c r="PP28" s="78"/>
      <c r="PQ28" s="78"/>
      <c r="PR28" s="78"/>
      <c r="PS28" s="78"/>
      <c r="PT28" s="78"/>
      <c r="PU28" s="78"/>
      <c r="PV28" s="78"/>
      <c r="PW28" s="78"/>
      <c r="PX28" s="78"/>
      <c r="PY28" s="78"/>
      <c r="PZ28" s="78"/>
      <c r="QA28" s="78"/>
      <c r="QB28" s="78"/>
      <c r="QC28" s="78"/>
      <c r="QD28" s="78"/>
      <c r="QE28" s="78"/>
      <c r="QF28" s="78"/>
      <c r="QG28" s="78"/>
      <c r="QH28" s="78"/>
      <c r="QI28" s="78"/>
      <c r="QJ28" s="78"/>
      <c r="QK28" s="78"/>
      <c r="QL28" s="78"/>
      <c r="QM28" s="78"/>
      <c r="QN28" s="78"/>
      <c r="QO28" s="78"/>
      <c r="QP28" s="78"/>
      <c r="QQ28" s="78"/>
      <c r="QR28" s="78"/>
      <c r="QS28" s="78"/>
      <c r="QT28" s="78"/>
      <c r="QU28" s="78"/>
      <c r="QV28" s="78"/>
      <c r="QW28" s="78"/>
      <c r="QX28" s="78"/>
      <c r="QY28" s="78"/>
      <c r="QZ28" s="78"/>
      <c r="RA28" s="78"/>
      <c r="RB28" s="78"/>
      <c r="RC28" s="78"/>
      <c r="RD28" s="78"/>
      <c r="RE28" s="78"/>
      <c r="RF28" s="78"/>
      <c r="RG28" s="78"/>
      <c r="RH28" s="78"/>
      <c r="RI28" s="78"/>
      <c r="RJ28" s="78"/>
      <c r="RK28" s="78"/>
      <c r="RL28" s="78"/>
      <c r="RM28" s="78"/>
      <c r="RN28" s="78"/>
      <c r="RO28" s="78"/>
      <c r="RP28" s="78"/>
      <c r="RQ28" s="78"/>
      <c r="RR28" s="78"/>
      <c r="RS28" s="78"/>
      <c r="RT28" s="78"/>
      <c r="RU28" s="78"/>
      <c r="RV28" s="78"/>
      <c r="RW28" s="78"/>
      <c r="RX28" s="78"/>
      <c r="RY28" s="78"/>
      <c r="RZ28" s="78"/>
      <c r="SA28" s="78"/>
      <c r="SB28" s="78"/>
      <c r="SC28" s="78"/>
      <c r="SD28" s="78"/>
      <c r="SE28" s="78"/>
      <c r="SF28" s="78"/>
      <c r="SG28" s="78"/>
      <c r="SH28" s="78"/>
    </row>
    <row r="29" spans="1:502">
      <c r="A29" s="17" t="s">
        <v>2615</v>
      </c>
      <c r="B29" s="77">
        <v>21</v>
      </c>
      <c r="C29" s="77">
        <v>21</v>
      </c>
      <c r="D29" s="77">
        <v>1</v>
      </c>
      <c r="E29" s="77">
        <v>2024</v>
      </c>
      <c r="F29" s="77" t="s">
        <v>2588</v>
      </c>
      <c r="G29" s="1017" t="s">
        <v>1611</v>
      </c>
      <c r="H29" s="77" t="s">
        <v>1612</v>
      </c>
      <c r="I29" s="1018"/>
      <c r="J29" s="80"/>
      <c r="K29" s="80"/>
      <c r="L29" s="80"/>
      <c r="M29" s="80"/>
      <c r="N29" s="80"/>
      <c r="O29" s="80"/>
      <c r="P29" s="80"/>
      <c r="Q29" s="80"/>
      <c r="R29" s="80"/>
      <c r="S29" s="80"/>
      <c r="T29" s="80"/>
      <c r="U29" s="80"/>
      <c r="V29" s="80"/>
      <c r="W29" s="80"/>
      <c r="X29" s="80"/>
      <c r="Y29" s="80"/>
      <c r="Z29" s="80"/>
      <c r="AA29" s="80"/>
      <c r="AB29" s="80"/>
      <c r="AC29" s="80"/>
      <c r="AD29" s="80"/>
      <c r="AE29" s="80"/>
      <c r="AF29" s="80"/>
      <c r="AG29" s="80"/>
      <c r="AH29" s="80"/>
      <c r="AI29" s="80"/>
      <c r="AJ29" s="80"/>
      <c r="AK29" s="80"/>
      <c r="AL29" s="80"/>
      <c r="AM29" s="80"/>
      <c r="AN29" s="80"/>
      <c r="AO29" s="80"/>
      <c r="AP29" s="80"/>
      <c r="AQ29" s="80"/>
      <c r="AR29" s="80"/>
      <c r="AS29" s="80"/>
      <c r="AT29" s="80"/>
      <c r="AU29" s="80"/>
      <c r="AV29" s="80"/>
      <c r="AW29" s="80"/>
      <c r="AX29" s="80"/>
      <c r="AY29" s="80"/>
      <c r="AZ29" s="80"/>
      <c r="BA29" s="80"/>
      <c r="BB29" s="80"/>
      <c r="BC29" s="80"/>
      <c r="BD29" s="80"/>
      <c r="BE29" s="80"/>
      <c r="BF29" s="80"/>
      <c r="BG29" s="80"/>
      <c r="BH29" s="80"/>
      <c r="BI29" s="80"/>
      <c r="BJ29" s="80"/>
      <c r="BK29" s="80"/>
      <c r="BL29" s="80"/>
      <c r="BM29" s="80"/>
      <c r="BN29" s="80"/>
      <c r="BO29" s="80"/>
      <c r="BP29" s="80"/>
      <c r="BQ29" s="80"/>
      <c r="BR29" s="80"/>
      <c r="BS29" s="80"/>
      <c r="BT29" s="80"/>
      <c r="BU29" s="80"/>
      <c r="BV29" s="80"/>
      <c r="BW29" s="80"/>
      <c r="BX29" s="80"/>
      <c r="BY29" s="80"/>
      <c r="BZ29" s="80"/>
      <c r="CA29" s="80"/>
      <c r="CB29" s="80"/>
      <c r="CC29" s="80"/>
      <c r="CD29" s="80"/>
      <c r="CE29" s="80"/>
      <c r="CF29" s="80"/>
      <c r="CG29" s="80"/>
      <c r="CH29" s="80"/>
      <c r="CI29" s="80"/>
      <c r="CJ29" s="80"/>
      <c r="CK29" s="80"/>
      <c r="CL29" s="80"/>
      <c r="CM29" s="80"/>
      <c r="CN29" s="80"/>
      <c r="CO29" s="80"/>
      <c r="CP29" s="80"/>
      <c r="CQ29" s="80"/>
      <c r="CR29" s="80"/>
      <c r="CS29" s="80"/>
      <c r="CT29" s="80"/>
      <c r="CU29" s="80"/>
      <c r="CV29" s="80"/>
      <c r="CW29" s="80"/>
      <c r="CX29" s="80"/>
      <c r="CY29" s="80"/>
      <c r="CZ29" s="80"/>
      <c r="DA29" s="80"/>
      <c r="DB29" s="80"/>
      <c r="DC29" s="80"/>
      <c r="DD29" s="80"/>
      <c r="DE29" s="80"/>
      <c r="DF29" s="80"/>
      <c r="DG29" s="80"/>
      <c r="DH29" s="80"/>
      <c r="DI29" s="80"/>
      <c r="DJ29" s="80"/>
      <c r="DK29" s="80"/>
      <c r="DL29" s="80"/>
      <c r="DM29" s="80"/>
      <c r="DN29" s="80"/>
      <c r="DO29" s="80"/>
      <c r="DP29" s="80"/>
      <c r="DQ29" s="80"/>
      <c r="DR29" s="80"/>
      <c r="DS29" s="80"/>
      <c r="DT29" s="80"/>
      <c r="DU29" s="80"/>
      <c r="DV29" s="80"/>
      <c r="DW29" s="80"/>
      <c r="DX29" s="80"/>
      <c r="DY29" s="80"/>
      <c r="DZ29" s="80"/>
      <c r="EA29" s="80"/>
      <c r="EB29" s="80"/>
      <c r="EC29" s="80"/>
      <c r="ED29" s="80"/>
      <c r="EE29" s="80"/>
      <c r="EF29" s="80"/>
      <c r="EG29" s="80"/>
      <c r="EH29" s="80"/>
      <c r="EI29" s="80"/>
      <c r="EJ29" s="80"/>
      <c r="EK29" s="80"/>
      <c r="EL29" s="80"/>
      <c r="EM29" s="80"/>
      <c r="EN29" s="80"/>
      <c r="EO29" s="80"/>
      <c r="EP29" s="80"/>
      <c r="EQ29" s="80"/>
      <c r="ER29" s="80"/>
      <c r="ES29" s="80"/>
      <c r="ET29" s="80"/>
      <c r="EU29" s="80"/>
      <c r="EV29" s="80"/>
      <c r="EW29" s="80"/>
      <c r="EX29" s="80"/>
      <c r="EY29" s="80"/>
      <c r="EZ29" s="80"/>
      <c r="FA29" s="80"/>
      <c r="FB29" s="80"/>
      <c r="FC29" s="80"/>
      <c r="FD29" s="80"/>
      <c r="FE29" s="80"/>
      <c r="FF29" s="80"/>
      <c r="FG29" s="80"/>
      <c r="FH29" s="80"/>
      <c r="FI29" s="80"/>
      <c r="FJ29" s="80"/>
      <c r="FK29" s="80"/>
      <c r="FL29" s="80"/>
      <c r="FM29" s="80"/>
      <c r="FN29" s="80"/>
      <c r="FO29" s="80"/>
      <c r="FP29" s="80"/>
      <c r="FQ29" s="80"/>
      <c r="FR29" s="80"/>
      <c r="FS29" s="80"/>
      <c r="FT29" s="80"/>
      <c r="FU29" s="80"/>
      <c r="FV29" s="80"/>
      <c r="FW29" s="80"/>
      <c r="FX29" s="80"/>
      <c r="FY29" s="80"/>
      <c r="FZ29" s="80"/>
      <c r="GA29" s="80"/>
      <c r="GB29" s="80"/>
      <c r="GC29" s="80"/>
      <c r="GD29" s="80"/>
      <c r="GE29" s="80"/>
      <c r="GF29" s="80"/>
      <c r="GG29" s="80"/>
      <c r="GH29" s="80"/>
      <c r="GI29" s="80"/>
      <c r="GJ29" s="80"/>
      <c r="GK29" s="80"/>
      <c r="GL29" s="80"/>
      <c r="GM29" s="80"/>
      <c r="GN29" s="80"/>
      <c r="GO29" s="80"/>
      <c r="GP29" s="80"/>
      <c r="GQ29" s="80"/>
      <c r="GR29" s="80"/>
      <c r="GS29" s="80"/>
      <c r="GT29" s="80"/>
      <c r="GU29" s="80"/>
      <c r="GV29" s="80"/>
      <c r="GW29" s="80"/>
      <c r="GX29" s="80"/>
      <c r="GY29" s="80"/>
      <c r="GZ29" s="80"/>
      <c r="HA29" s="80"/>
      <c r="HB29" s="80"/>
      <c r="HC29" s="80"/>
      <c r="HD29" s="80"/>
      <c r="HE29" s="80"/>
      <c r="HF29" s="80"/>
      <c r="HG29" s="80"/>
      <c r="HH29" s="80"/>
      <c r="HI29" s="80"/>
      <c r="HJ29" s="80"/>
      <c r="HK29" s="80"/>
      <c r="HL29" s="80"/>
      <c r="HM29" s="80"/>
      <c r="HN29" s="80"/>
      <c r="HO29" s="80"/>
      <c r="HP29" s="80"/>
      <c r="HQ29" s="80"/>
      <c r="HR29" s="80"/>
      <c r="HS29" s="80"/>
      <c r="HT29" s="80"/>
      <c r="HU29" s="80"/>
      <c r="HV29" s="80"/>
      <c r="HW29" s="80"/>
      <c r="HX29" s="80"/>
      <c r="HY29" s="80"/>
      <c r="HZ29" s="80"/>
      <c r="IA29" s="80"/>
      <c r="IB29" s="80"/>
      <c r="IC29" s="80"/>
      <c r="ID29" s="80"/>
      <c r="IE29" s="80"/>
      <c r="IF29" s="80"/>
      <c r="IG29" s="80"/>
      <c r="IH29" s="80"/>
      <c r="II29" s="80"/>
      <c r="IJ29" s="80"/>
      <c r="IK29" s="80"/>
      <c r="IL29" s="80"/>
      <c r="IM29" s="80"/>
      <c r="IN29" s="80"/>
      <c r="IO29" s="80"/>
      <c r="IP29" s="80"/>
      <c r="IQ29" s="80"/>
      <c r="IR29" s="80"/>
      <c r="IS29" s="80"/>
      <c r="IT29" s="80"/>
      <c r="IU29" s="80"/>
      <c r="IV29" s="81"/>
      <c r="IW29" s="78"/>
      <c r="IX29" s="78"/>
      <c r="IY29" s="78"/>
      <c r="IZ29" s="78"/>
      <c r="JA29" s="78"/>
      <c r="JB29" s="78"/>
      <c r="JC29" s="78"/>
      <c r="JD29" s="78"/>
      <c r="JE29" s="78"/>
      <c r="JF29" s="78"/>
      <c r="JG29" s="78"/>
      <c r="JH29" s="78"/>
      <c r="JI29" s="78"/>
      <c r="JJ29" s="78"/>
      <c r="JK29" s="78"/>
      <c r="JL29" s="78"/>
      <c r="JM29" s="78"/>
      <c r="JN29" s="78"/>
      <c r="JO29" s="78"/>
      <c r="JP29" s="78"/>
      <c r="JQ29" s="78"/>
      <c r="JR29" s="78"/>
      <c r="JS29" s="78"/>
      <c r="JT29" s="78"/>
      <c r="JU29" s="78"/>
      <c r="JV29" s="78"/>
      <c r="JW29" s="78"/>
      <c r="JX29" s="78"/>
      <c r="JY29" s="78"/>
      <c r="JZ29" s="78"/>
      <c r="KA29" s="78"/>
      <c r="KB29" s="78"/>
      <c r="KC29" s="78"/>
      <c r="KD29" s="78"/>
      <c r="KE29" s="78"/>
      <c r="KF29" s="78"/>
      <c r="KG29" s="78"/>
      <c r="KH29" s="78"/>
      <c r="KI29" s="78"/>
      <c r="KJ29" s="78"/>
      <c r="KK29" s="78"/>
      <c r="KL29" s="78"/>
      <c r="KM29" s="78"/>
      <c r="KN29" s="78"/>
      <c r="KO29" s="78"/>
      <c r="KP29" s="78"/>
      <c r="KQ29" s="78"/>
      <c r="KR29" s="78"/>
      <c r="KS29" s="78"/>
      <c r="KT29" s="78"/>
      <c r="KU29" s="78"/>
      <c r="KV29" s="78"/>
      <c r="KW29" s="78"/>
      <c r="KX29" s="78"/>
      <c r="KY29" s="78"/>
      <c r="KZ29" s="78"/>
      <c r="LA29" s="78"/>
      <c r="LB29" s="78"/>
      <c r="LC29" s="78"/>
      <c r="LD29" s="78"/>
      <c r="LE29" s="78"/>
      <c r="LF29" s="78"/>
      <c r="LG29" s="78"/>
      <c r="LH29" s="78"/>
      <c r="LI29" s="78"/>
      <c r="LJ29" s="78"/>
      <c r="LK29" s="78"/>
      <c r="LL29" s="78"/>
      <c r="LM29" s="78"/>
      <c r="LN29" s="78"/>
      <c r="LO29" s="78"/>
      <c r="LP29" s="78"/>
      <c r="LQ29" s="78"/>
      <c r="LR29" s="78"/>
      <c r="LS29" s="78"/>
      <c r="LT29" s="78"/>
      <c r="LU29" s="78"/>
      <c r="LV29" s="78"/>
      <c r="LW29" s="78"/>
      <c r="LX29" s="78"/>
      <c r="LY29" s="78"/>
      <c r="LZ29" s="78"/>
      <c r="MA29" s="78"/>
      <c r="MB29" s="78"/>
      <c r="MC29" s="78"/>
      <c r="MD29" s="78"/>
      <c r="ME29" s="78"/>
      <c r="MF29" s="78"/>
      <c r="MG29" s="78"/>
      <c r="MH29" s="78"/>
      <c r="MI29" s="78"/>
      <c r="MJ29" s="78"/>
      <c r="MK29" s="78"/>
      <c r="ML29" s="78"/>
      <c r="MM29" s="78"/>
      <c r="MN29" s="78"/>
      <c r="MO29" s="78"/>
      <c r="MP29" s="78"/>
      <c r="MQ29" s="78"/>
      <c r="MR29" s="78"/>
      <c r="MS29" s="78"/>
      <c r="MT29" s="78"/>
      <c r="MU29" s="78"/>
      <c r="MV29" s="78"/>
      <c r="MW29" s="78"/>
      <c r="MX29" s="78"/>
      <c r="MY29" s="78"/>
      <c r="MZ29" s="78"/>
      <c r="NA29" s="78"/>
      <c r="NB29" s="78"/>
      <c r="NC29" s="78"/>
      <c r="ND29" s="78"/>
      <c r="NE29" s="78"/>
      <c r="NF29" s="78"/>
      <c r="NG29" s="78"/>
      <c r="NH29" s="78"/>
      <c r="NI29" s="78"/>
      <c r="NJ29" s="78"/>
      <c r="NK29" s="78"/>
      <c r="NL29" s="78"/>
      <c r="NM29" s="78"/>
      <c r="NN29" s="78"/>
      <c r="NO29" s="78"/>
      <c r="NP29" s="78"/>
      <c r="NQ29" s="78"/>
      <c r="NR29" s="78"/>
      <c r="NS29" s="78"/>
      <c r="NT29" s="78"/>
      <c r="NU29" s="78"/>
      <c r="NV29" s="78"/>
      <c r="NW29" s="78"/>
      <c r="NX29" s="78"/>
      <c r="NY29" s="78"/>
      <c r="NZ29" s="78"/>
      <c r="OA29" s="78"/>
      <c r="OB29" s="78"/>
      <c r="OC29" s="78"/>
      <c r="OD29" s="78"/>
      <c r="OE29" s="78"/>
      <c r="OF29" s="78"/>
      <c r="OG29" s="78"/>
      <c r="OH29" s="78"/>
      <c r="OI29" s="78"/>
      <c r="OJ29" s="78"/>
      <c r="OK29" s="78"/>
      <c r="OL29" s="78"/>
      <c r="OM29" s="78"/>
      <c r="ON29" s="78"/>
      <c r="OO29" s="78"/>
      <c r="OP29" s="78"/>
      <c r="OQ29" s="78"/>
      <c r="OR29" s="78"/>
      <c r="OS29" s="78"/>
      <c r="OT29" s="78"/>
      <c r="OU29" s="78"/>
      <c r="OV29" s="78"/>
      <c r="OW29" s="78"/>
      <c r="OX29" s="78"/>
      <c r="OY29" s="78"/>
      <c r="OZ29" s="78"/>
      <c r="PA29" s="78"/>
      <c r="PB29" s="78"/>
      <c r="PC29" s="78"/>
      <c r="PD29" s="78"/>
      <c r="PE29" s="78"/>
      <c r="PF29" s="78"/>
      <c r="PG29" s="78"/>
      <c r="PH29" s="78"/>
      <c r="PI29" s="78"/>
      <c r="PJ29" s="78"/>
      <c r="PK29" s="78"/>
      <c r="PL29" s="78"/>
      <c r="PM29" s="78"/>
      <c r="PN29" s="78"/>
      <c r="PO29" s="78"/>
      <c r="PP29" s="78"/>
      <c r="PQ29" s="78"/>
      <c r="PR29" s="78"/>
      <c r="PS29" s="78"/>
      <c r="PT29" s="78"/>
      <c r="PU29" s="78"/>
      <c r="PV29" s="78"/>
      <c r="PW29" s="78"/>
      <c r="PX29" s="78"/>
      <c r="PY29" s="78"/>
      <c r="PZ29" s="78"/>
      <c r="QA29" s="78"/>
      <c r="QB29" s="78"/>
      <c r="QC29" s="78"/>
      <c r="QD29" s="78"/>
      <c r="QE29" s="78"/>
      <c r="QF29" s="78"/>
      <c r="QG29" s="78"/>
      <c r="QH29" s="78"/>
      <c r="QI29" s="78"/>
      <c r="QJ29" s="78"/>
      <c r="QK29" s="78"/>
      <c r="QL29" s="78"/>
      <c r="QM29" s="78"/>
      <c r="QN29" s="78"/>
      <c r="QO29" s="78"/>
      <c r="QP29" s="78"/>
      <c r="QQ29" s="78"/>
      <c r="QR29" s="78"/>
      <c r="QS29" s="78"/>
      <c r="QT29" s="78"/>
      <c r="QU29" s="78"/>
      <c r="QV29" s="78"/>
      <c r="QW29" s="78"/>
      <c r="QX29" s="78"/>
      <c r="QY29" s="78"/>
      <c r="QZ29" s="78"/>
      <c r="RA29" s="78"/>
      <c r="RB29" s="78"/>
      <c r="RC29" s="78"/>
      <c r="RD29" s="78"/>
      <c r="RE29" s="78"/>
      <c r="RF29" s="78"/>
      <c r="RG29" s="78"/>
      <c r="RH29" s="78"/>
      <c r="RI29" s="78"/>
      <c r="RJ29" s="78"/>
      <c r="RK29" s="78"/>
      <c r="RL29" s="78"/>
      <c r="RM29" s="78"/>
      <c r="RN29" s="78"/>
      <c r="RO29" s="78"/>
      <c r="RP29" s="78"/>
      <c r="RQ29" s="78"/>
      <c r="RR29" s="78"/>
      <c r="RS29" s="78"/>
      <c r="RT29" s="78"/>
      <c r="RU29" s="78"/>
      <c r="RV29" s="78"/>
      <c r="RW29" s="78"/>
      <c r="RX29" s="78"/>
      <c r="RY29" s="78"/>
      <c r="RZ29" s="78"/>
      <c r="SA29" s="78"/>
      <c r="SB29" s="78"/>
      <c r="SC29" s="78"/>
      <c r="SD29" s="78"/>
      <c r="SE29" s="78"/>
      <c r="SF29" s="78"/>
      <c r="SG29" s="78"/>
      <c r="SH29" s="78"/>
    </row>
    <row r="30" spans="1:502">
      <c r="A30" s="17" t="s">
        <v>2705</v>
      </c>
      <c r="B30" s="77">
        <v>22</v>
      </c>
      <c r="C30" s="77">
        <v>22</v>
      </c>
      <c r="D30" s="77">
        <v>1</v>
      </c>
      <c r="E30" s="77">
        <v>2025</v>
      </c>
      <c r="F30" s="77" t="s">
        <v>2636</v>
      </c>
      <c r="G30" s="1017" t="s">
        <v>1611</v>
      </c>
      <c r="H30" s="77" t="s">
        <v>1612</v>
      </c>
      <c r="I30" s="1018"/>
      <c r="J30" s="80"/>
      <c r="K30" s="80"/>
      <c r="L30" s="80"/>
      <c r="M30" s="80"/>
      <c r="N30" s="80"/>
      <c r="O30" s="80"/>
      <c r="P30" s="80"/>
      <c r="Q30" s="80"/>
      <c r="R30" s="80"/>
      <c r="S30" s="80"/>
      <c r="T30" s="80"/>
      <c r="U30" s="80"/>
      <c r="V30" s="80"/>
      <c r="W30" s="80"/>
      <c r="X30" s="80"/>
      <c r="Y30" s="80"/>
      <c r="Z30" s="80"/>
      <c r="AA30" s="80"/>
      <c r="AB30" s="80"/>
      <c r="AC30" s="80"/>
      <c r="AD30" s="80"/>
      <c r="AE30" s="80"/>
      <c r="AF30" s="80"/>
      <c r="AG30" s="80"/>
      <c r="AH30" s="80"/>
      <c r="AI30" s="80"/>
      <c r="AJ30" s="80"/>
      <c r="AK30" s="80"/>
      <c r="AL30" s="80"/>
      <c r="AM30" s="80"/>
      <c r="AN30" s="80"/>
      <c r="AO30" s="80"/>
      <c r="AP30" s="80"/>
      <c r="AQ30" s="80"/>
      <c r="AR30" s="80"/>
      <c r="AS30" s="80"/>
      <c r="AT30" s="80"/>
      <c r="AU30" s="80"/>
      <c r="AV30" s="80"/>
      <c r="AW30" s="80"/>
      <c r="AX30" s="80"/>
      <c r="AY30" s="80"/>
      <c r="AZ30" s="80"/>
      <c r="BA30" s="80"/>
      <c r="BB30" s="80"/>
      <c r="BC30" s="80"/>
      <c r="BD30" s="80"/>
      <c r="BE30" s="80"/>
      <c r="BF30" s="80"/>
      <c r="BG30" s="80"/>
      <c r="BH30" s="80"/>
      <c r="BI30" s="80"/>
      <c r="BJ30" s="80"/>
      <c r="BK30" s="80"/>
      <c r="BL30" s="80"/>
      <c r="BM30" s="80"/>
      <c r="BN30" s="80"/>
      <c r="BO30" s="80"/>
      <c r="BP30" s="80"/>
      <c r="BQ30" s="80"/>
      <c r="BR30" s="80"/>
      <c r="BS30" s="80"/>
      <c r="BT30" s="80"/>
      <c r="BU30" s="80"/>
      <c r="BV30" s="80"/>
      <c r="BW30" s="80"/>
      <c r="BX30" s="80"/>
      <c r="BY30" s="80"/>
      <c r="BZ30" s="80"/>
      <c r="CA30" s="80"/>
      <c r="CB30" s="80"/>
      <c r="CC30" s="80"/>
      <c r="CD30" s="80"/>
      <c r="CE30" s="80"/>
      <c r="CF30" s="80"/>
      <c r="CG30" s="80"/>
      <c r="CH30" s="80"/>
      <c r="CI30" s="80"/>
      <c r="CJ30" s="80"/>
      <c r="CK30" s="80"/>
      <c r="CL30" s="80"/>
      <c r="CM30" s="80"/>
      <c r="CN30" s="80"/>
      <c r="CO30" s="80"/>
      <c r="CP30" s="80"/>
      <c r="CQ30" s="80"/>
      <c r="CR30" s="80"/>
      <c r="CS30" s="80"/>
      <c r="CT30" s="80"/>
      <c r="CU30" s="80"/>
      <c r="CV30" s="80"/>
      <c r="CW30" s="80"/>
      <c r="CX30" s="80"/>
      <c r="CY30" s="80"/>
      <c r="CZ30" s="80"/>
      <c r="DA30" s="80"/>
      <c r="DB30" s="80"/>
      <c r="DC30" s="80"/>
      <c r="DD30" s="80"/>
      <c r="DE30" s="80"/>
      <c r="DF30" s="80"/>
      <c r="DG30" s="80"/>
      <c r="DH30" s="80"/>
      <c r="DI30" s="80"/>
      <c r="DJ30" s="80"/>
      <c r="DK30" s="80"/>
      <c r="DL30" s="80"/>
      <c r="DM30" s="80"/>
      <c r="DN30" s="80"/>
      <c r="DO30" s="80"/>
      <c r="DP30" s="80"/>
      <c r="DQ30" s="80"/>
      <c r="DR30" s="80"/>
      <c r="DS30" s="80"/>
      <c r="DT30" s="80"/>
      <c r="DU30" s="80"/>
      <c r="DV30" s="80"/>
      <c r="DW30" s="80"/>
      <c r="DX30" s="80"/>
      <c r="DY30" s="80"/>
      <c r="DZ30" s="80"/>
      <c r="EA30" s="80"/>
      <c r="EB30" s="80"/>
      <c r="EC30" s="80"/>
      <c r="ED30" s="80"/>
      <c r="EE30" s="80"/>
      <c r="EF30" s="80"/>
      <c r="EG30" s="80"/>
      <c r="EH30" s="80"/>
      <c r="EI30" s="80"/>
      <c r="EJ30" s="80"/>
      <c r="EK30" s="80"/>
      <c r="EL30" s="80"/>
      <c r="EM30" s="80"/>
      <c r="EN30" s="80"/>
      <c r="EO30" s="80"/>
      <c r="EP30" s="80"/>
      <c r="EQ30" s="80"/>
      <c r="ER30" s="80"/>
      <c r="ES30" s="80"/>
      <c r="ET30" s="80"/>
      <c r="EU30" s="80"/>
      <c r="EV30" s="80"/>
      <c r="EW30" s="80"/>
      <c r="EX30" s="80"/>
      <c r="EY30" s="80"/>
      <c r="EZ30" s="80"/>
      <c r="FA30" s="80"/>
      <c r="FB30" s="80"/>
      <c r="FC30" s="80"/>
      <c r="FD30" s="80"/>
      <c r="FE30" s="80"/>
      <c r="FF30" s="80"/>
      <c r="FG30" s="80"/>
      <c r="FH30" s="80"/>
      <c r="FI30" s="80"/>
      <c r="FJ30" s="80"/>
      <c r="FK30" s="80"/>
      <c r="FL30" s="80"/>
      <c r="FM30" s="80"/>
      <c r="FN30" s="80"/>
      <c r="FO30" s="80"/>
      <c r="FP30" s="80"/>
      <c r="FQ30" s="80"/>
      <c r="FR30" s="80"/>
      <c r="FS30" s="80"/>
      <c r="FT30" s="80"/>
      <c r="FU30" s="80"/>
      <c r="FV30" s="80"/>
      <c r="FW30" s="80"/>
      <c r="FX30" s="80"/>
      <c r="FY30" s="80"/>
      <c r="FZ30" s="80"/>
      <c r="GA30" s="80"/>
      <c r="GB30" s="80"/>
      <c r="GC30" s="80"/>
      <c r="GD30" s="80"/>
      <c r="GE30" s="80"/>
      <c r="GF30" s="80"/>
      <c r="GG30" s="80"/>
      <c r="GH30" s="80"/>
      <c r="GI30" s="80"/>
      <c r="GJ30" s="80"/>
      <c r="GK30" s="80"/>
      <c r="GL30" s="80"/>
      <c r="GM30" s="80"/>
      <c r="GN30" s="80"/>
      <c r="GO30" s="80"/>
      <c r="GP30" s="80"/>
      <c r="GQ30" s="80"/>
      <c r="GR30" s="80"/>
      <c r="GS30" s="80"/>
      <c r="GT30" s="80"/>
      <c r="GU30" s="80"/>
      <c r="GV30" s="80"/>
      <c r="GW30" s="80"/>
      <c r="GX30" s="80"/>
      <c r="GY30" s="80"/>
      <c r="GZ30" s="80"/>
      <c r="HA30" s="80"/>
      <c r="HB30" s="80"/>
      <c r="HC30" s="80"/>
      <c r="HD30" s="80"/>
      <c r="HE30" s="80"/>
      <c r="HF30" s="80"/>
      <c r="HG30" s="80"/>
      <c r="HH30" s="80"/>
      <c r="HI30" s="80"/>
      <c r="HJ30" s="80"/>
      <c r="HK30" s="80"/>
      <c r="HL30" s="80"/>
      <c r="HM30" s="80"/>
      <c r="HN30" s="80"/>
      <c r="HO30" s="80"/>
      <c r="HP30" s="80"/>
      <c r="HQ30" s="80"/>
      <c r="HR30" s="80"/>
      <c r="HS30" s="80"/>
      <c r="HT30" s="80"/>
      <c r="HU30" s="80"/>
      <c r="HV30" s="80"/>
      <c r="HW30" s="80"/>
      <c r="HX30" s="80"/>
      <c r="HY30" s="80"/>
      <c r="HZ30" s="80"/>
      <c r="IA30" s="80"/>
      <c r="IB30" s="80"/>
      <c r="IC30" s="80"/>
      <c r="ID30" s="80"/>
      <c r="IE30" s="80"/>
      <c r="IF30" s="80"/>
      <c r="IG30" s="80"/>
      <c r="IH30" s="80"/>
      <c r="II30" s="80"/>
      <c r="IJ30" s="80"/>
      <c r="IK30" s="80"/>
      <c r="IL30" s="80"/>
      <c r="IM30" s="80"/>
      <c r="IN30" s="80"/>
      <c r="IO30" s="80"/>
      <c r="IP30" s="80"/>
      <c r="IQ30" s="80"/>
      <c r="IR30" s="80"/>
      <c r="IS30" s="80"/>
      <c r="IT30" s="80"/>
      <c r="IU30" s="80"/>
      <c r="IV30" s="81"/>
      <c r="IW30" s="78"/>
      <c r="IX30" s="78"/>
      <c r="IY30" s="78"/>
      <c r="IZ30" s="78"/>
      <c r="JA30" s="78"/>
      <c r="JB30" s="78"/>
      <c r="JC30" s="78"/>
      <c r="JD30" s="78"/>
      <c r="JE30" s="78"/>
      <c r="JF30" s="78"/>
      <c r="JG30" s="78"/>
      <c r="JH30" s="78"/>
      <c r="JI30" s="78"/>
      <c r="JJ30" s="78"/>
      <c r="JK30" s="78"/>
      <c r="JL30" s="78"/>
      <c r="JM30" s="78"/>
      <c r="JN30" s="78"/>
      <c r="JO30" s="78"/>
      <c r="JP30" s="78"/>
      <c r="JQ30" s="78"/>
      <c r="JR30" s="78"/>
      <c r="JS30" s="78"/>
      <c r="JT30" s="78"/>
      <c r="JU30" s="78"/>
      <c r="JV30" s="78"/>
      <c r="JW30" s="78"/>
      <c r="JX30" s="78"/>
      <c r="JY30" s="78"/>
      <c r="JZ30" s="78"/>
      <c r="KA30" s="78"/>
      <c r="KB30" s="78"/>
      <c r="KC30" s="78"/>
      <c r="KD30" s="78"/>
      <c r="KE30" s="78"/>
      <c r="KF30" s="78"/>
      <c r="KG30" s="78"/>
      <c r="KH30" s="78"/>
      <c r="KI30" s="78"/>
      <c r="KJ30" s="78"/>
      <c r="KK30" s="78"/>
      <c r="KL30" s="78"/>
      <c r="KM30" s="78"/>
      <c r="KN30" s="78"/>
      <c r="KO30" s="78"/>
      <c r="KP30" s="78"/>
      <c r="KQ30" s="78"/>
      <c r="KR30" s="78"/>
      <c r="KS30" s="78"/>
      <c r="KT30" s="78"/>
      <c r="KU30" s="78"/>
      <c r="KV30" s="78"/>
      <c r="KW30" s="78"/>
      <c r="KX30" s="78"/>
      <c r="KY30" s="78"/>
      <c r="KZ30" s="78"/>
      <c r="LA30" s="78"/>
      <c r="LB30" s="78"/>
      <c r="LC30" s="78"/>
      <c r="LD30" s="78"/>
      <c r="LE30" s="78"/>
      <c r="LF30" s="78"/>
      <c r="LG30" s="78"/>
      <c r="LH30" s="78"/>
      <c r="LI30" s="78"/>
      <c r="LJ30" s="78"/>
      <c r="LK30" s="78"/>
      <c r="LL30" s="78"/>
      <c r="LM30" s="78"/>
      <c r="LN30" s="78"/>
      <c r="LO30" s="78"/>
      <c r="LP30" s="78"/>
      <c r="LQ30" s="78"/>
      <c r="LR30" s="78"/>
      <c r="LS30" s="78"/>
      <c r="LT30" s="78"/>
      <c r="LU30" s="78"/>
      <c r="LV30" s="78"/>
      <c r="LW30" s="78"/>
      <c r="LX30" s="78"/>
      <c r="LY30" s="78"/>
      <c r="LZ30" s="78"/>
      <c r="MA30" s="78"/>
      <c r="MB30" s="78"/>
      <c r="MC30" s="78"/>
      <c r="MD30" s="78"/>
      <c r="ME30" s="78"/>
      <c r="MF30" s="78"/>
      <c r="MG30" s="78"/>
      <c r="MH30" s="78"/>
      <c r="MI30" s="78"/>
      <c r="MJ30" s="78"/>
      <c r="MK30" s="78"/>
      <c r="ML30" s="78"/>
      <c r="MM30" s="78"/>
      <c r="MN30" s="78"/>
      <c r="MO30" s="78"/>
      <c r="MP30" s="78"/>
      <c r="MQ30" s="78"/>
      <c r="MR30" s="78"/>
      <c r="MS30" s="78"/>
      <c r="MT30" s="78"/>
      <c r="MU30" s="78"/>
      <c r="MV30" s="78"/>
      <c r="MW30" s="78"/>
      <c r="MX30" s="78"/>
      <c r="MY30" s="78"/>
      <c r="MZ30" s="78"/>
      <c r="NA30" s="78"/>
      <c r="NB30" s="78"/>
      <c r="NC30" s="78"/>
      <c r="ND30" s="78"/>
      <c r="NE30" s="78"/>
      <c r="NF30" s="78"/>
      <c r="NG30" s="78"/>
      <c r="NH30" s="78"/>
      <c r="NI30" s="78"/>
      <c r="NJ30" s="78"/>
      <c r="NK30" s="78"/>
      <c r="NL30" s="78"/>
      <c r="NM30" s="78"/>
      <c r="NN30" s="78"/>
      <c r="NO30" s="78"/>
      <c r="NP30" s="78"/>
      <c r="NQ30" s="78"/>
      <c r="NR30" s="78"/>
      <c r="NS30" s="78"/>
      <c r="NT30" s="78"/>
      <c r="NU30" s="78"/>
      <c r="NV30" s="78"/>
      <c r="NW30" s="78"/>
      <c r="NX30" s="78"/>
      <c r="NY30" s="78"/>
      <c r="NZ30" s="78"/>
      <c r="OA30" s="78"/>
      <c r="OB30" s="78"/>
      <c r="OC30" s="78"/>
      <c r="OD30" s="78"/>
      <c r="OE30" s="78"/>
      <c r="OF30" s="78"/>
      <c r="OG30" s="78"/>
      <c r="OH30" s="78"/>
      <c r="OI30" s="78"/>
      <c r="OJ30" s="78"/>
      <c r="OK30" s="78"/>
      <c r="OL30" s="78"/>
      <c r="OM30" s="78"/>
      <c r="ON30" s="78"/>
      <c r="OO30" s="78"/>
      <c r="OP30" s="78"/>
      <c r="OQ30" s="78"/>
      <c r="OR30" s="78"/>
      <c r="OS30" s="78"/>
      <c r="OT30" s="78"/>
      <c r="OU30" s="78"/>
      <c r="OV30" s="78"/>
      <c r="OW30" s="78"/>
      <c r="OX30" s="78"/>
      <c r="OY30" s="78"/>
      <c r="OZ30" s="78"/>
      <c r="PA30" s="78"/>
      <c r="PB30" s="78"/>
      <c r="PC30" s="78"/>
      <c r="PD30" s="78"/>
      <c r="PE30" s="78"/>
      <c r="PF30" s="78"/>
      <c r="PG30" s="78"/>
      <c r="PH30" s="78"/>
      <c r="PI30" s="78"/>
      <c r="PJ30" s="78"/>
      <c r="PK30" s="78"/>
      <c r="PL30" s="78"/>
      <c r="PM30" s="78"/>
      <c r="PN30" s="78"/>
      <c r="PO30" s="78"/>
      <c r="PP30" s="78"/>
      <c r="PQ30" s="78"/>
      <c r="PR30" s="78"/>
      <c r="PS30" s="78"/>
      <c r="PT30" s="78"/>
      <c r="PU30" s="78"/>
      <c r="PV30" s="78"/>
      <c r="PW30" s="78"/>
      <c r="PX30" s="78"/>
      <c r="PY30" s="78"/>
      <c r="PZ30" s="78"/>
      <c r="QA30" s="78"/>
      <c r="QB30" s="78"/>
      <c r="QC30" s="78"/>
      <c r="QD30" s="78"/>
      <c r="QE30" s="78"/>
      <c r="QF30" s="78"/>
      <c r="QG30" s="78"/>
      <c r="QH30" s="78"/>
      <c r="QI30" s="78"/>
      <c r="QJ30" s="78"/>
      <c r="QK30" s="78"/>
      <c r="QL30" s="78"/>
      <c r="QM30" s="78"/>
      <c r="QN30" s="78"/>
      <c r="QO30" s="78"/>
      <c r="QP30" s="78"/>
      <c r="QQ30" s="78"/>
      <c r="QR30" s="78"/>
      <c r="QS30" s="78"/>
      <c r="QT30" s="78"/>
      <c r="QU30" s="78"/>
      <c r="QV30" s="78"/>
      <c r="QW30" s="78"/>
      <c r="QX30" s="78"/>
      <c r="QY30" s="78"/>
      <c r="QZ30" s="78"/>
      <c r="RA30" s="78"/>
      <c r="RB30" s="78"/>
      <c r="RC30" s="78"/>
      <c r="RD30" s="78"/>
      <c r="RE30" s="78"/>
      <c r="RF30" s="78"/>
      <c r="RG30" s="78"/>
      <c r="RH30" s="78"/>
      <c r="RI30" s="78"/>
      <c r="RJ30" s="78"/>
      <c r="RK30" s="78"/>
      <c r="RL30" s="78"/>
      <c r="RM30" s="78"/>
      <c r="RN30" s="78"/>
      <c r="RO30" s="78"/>
      <c r="RP30" s="78"/>
      <c r="RQ30" s="78"/>
      <c r="RR30" s="78"/>
      <c r="RS30" s="78"/>
      <c r="RT30" s="78"/>
      <c r="RU30" s="78"/>
      <c r="RV30" s="78"/>
      <c r="RW30" s="78"/>
      <c r="RX30" s="78"/>
      <c r="RY30" s="78"/>
      <c r="RZ30" s="78"/>
      <c r="SA30" s="78"/>
      <c r="SB30" s="78"/>
      <c r="SC30" s="78"/>
      <c r="SD30" s="78"/>
      <c r="SE30" s="78"/>
      <c r="SF30" s="78"/>
      <c r="SG30" s="78"/>
      <c r="SH30" s="78"/>
    </row>
    <row r="31" spans="1:502">
      <c r="A31" s="17" t="s">
        <v>2706</v>
      </c>
      <c r="B31" s="77">
        <v>23</v>
      </c>
      <c r="C31" s="77">
        <v>23</v>
      </c>
      <c r="D31" s="77">
        <v>1</v>
      </c>
      <c r="E31" s="77">
        <v>2026</v>
      </c>
      <c r="F31" s="77" t="s">
        <v>2637</v>
      </c>
      <c r="G31" s="1017" t="s">
        <v>1611</v>
      </c>
      <c r="H31" s="77" t="s">
        <v>1612</v>
      </c>
      <c r="I31" s="1018"/>
      <c r="J31" s="80"/>
      <c r="K31" s="80"/>
      <c r="L31" s="80"/>
      <c r="M31" s="80"/>
      <c r="N31" s="80"/>
      <c r="O31" s="80"/>
      <c r="P31" s="80"/>
      <c r="Q31" s="80"/>
      <c r="R31" s="80"/>
      <c r="S31" s="80"/>
      <c r="T31" s="80"/>
      <c r="U31" s="80"/>
      <c r="V31" s="80"/>
      <c r="W31" s="80"/>
      <c r="X31" s="80"/>
      <c r="Y31" s="80"/>
      <c r="Z31" s="80"/>
      <c r="AA31" s="80"/>
      <c r="AB31" s="80"/>
      <c r="AC31" s="80"/>
      <c r="AD31" s="80"/>
      <c r="AE31" s="80"/>
      <c r="AF31" s="80"/>
      <c r="AG31" s="80"/>
      <c r="AH31" s="80"/>
      <c r="AI31" s="80"/>
      <c r="AJ31" s="80"/>
      <c r="AK31" s="80"/>
      <c r="AL31" s="80"/>
      <c r="AM31" s="80"/>
      <c r="AN31" s="80"/>
      <c r="AO31" s="80"/>
      <c r="AP31" s="80"/>
      <c r="AQ31" s="80"/>
      <c r="AR31" s="80"/>
      <c r="AS31" s="80"/>
      <c r="AT31" s="80"/>
      <c r="AU31" s="80"/>
      <c r="AV31" s="80"/>
      <c r="AW31" s="80"/>
      <c r="AX31" s="80"/>
      <c r="AY31" s="80"/>
      <c r="AZ31" s="80"/>
      <c r="BA31" s="80"/>
      <c r="BB31" s="80"/>
      <c r="BC31" s="80"/>
      <c r="BD31" s="80"/>
      <c r="BE31" s="80"/>
      <c r="BF31" s="80"/>
      <c r="BG31" s="80"/>
      <c r="BH31" s="80"/>
      <c r="BI31" s="80"/>
      <c r="BJ31" s="80"/>
      <c r="BK31" s="80"/>
      <c r="BL31" s="80"/>
      <c r="BM31" s="80"/>
      <c r="BN31" s="80"/>
      <c r="BO31" s="80"/>
      <c r="BP31" s="80"/>
      <c r="BQ31" s="80"/>
      <c r="BR31" s="80"/>
      <c r="BS31" s="80"/>
      <c r="BT31" s="80"/>
      <c r="BU31" s="80"/>
      <c r="BV31" s="80"/>
      <c r="BW31" s="80"/>
      <c r="BX31" s="80"/>
      <c r="BY31" s="80"/>
      <c r="BZ31" s="80"/>
      <c r="CA31" s="80"/>
      <c r="CB31" s="80"/>
      <c r="CC31" s="80"/>
      <c r="CD31" s="80"/>
      <c r="CE31" s="80"/>
      <c r="CF31" s="80"/>
      <c r="CG31" s="80"/>
      <c r="CH31" s="80"/>
      <c r="CI31" s="80"/>
      <c r="CJ31" s="80"/>
      <c r="CK31" s="80"/>
      <c r="CL31" s="80"/>
      <c r="CM31" s="80"/>
      <c r="CN31" s="80"/>
      <c r="CO31" s="80"/>
      <c r="CP31" s="80"/>
      <c r="CQ31" s="80"/>
      <c r="CR31" s="80"/>
      <c r="CS31" s="80"/>
      <c r="CT31" s="80"/>
      <c r="CU31" s="80"/>
      <c r="CV31" s="80"/>
      <c r="CW31" s="80"/>
      <c r="CX31" s="80"/>
      <c r="CY31" s="80"/>
      <c r="CZ31" s="80"/>
      <c r="DA31" s="80"/>
      <c r="DB31" s="80"/>
      <c r="DC31" s="80"/>
      <c r="DD31" s="80"/>
      <c r="DE31" s="80"/>
      <c r="DF31" s="80"/>
      <c r="DG31" s="80"/>
      <c r="DH31" s="80"/>
      <c r="DI31" s="80"/>
      <c r="DJ31" s="80"/>
      <c r="DK31" s="80"/>
      <c r="DL31" s="80"/>
      <c r="DM31" s="80"/>
      <c r="DN31" s="80"/>
      <c r="DO31" s="80"/>
      <c r="DP31" s="80"/>
      <c r="DQ31" s="80"/>
      <c r="DR31" s="80"/>
      <c r="DS31" s="80"/>
      <c r="DT31" s="80"/>
      <c r="DU31" s="80"/>
      <c r="DV31" s="80"/>
      <c r="DW31" s="80"/>
      <c r="DX31" s="80"/>
      <c r="DY31" s="80"/>
      <c r="DZ31" s="80"/>
      <c r="EA31" s="80"/>
      <c r="EB31" s="80"/>
      <c r="EC31" s="80"/>
      <c r="ED31" s="80"/>
      <c r="EE31" s="80"/>
      <c r="EF31" s="80"/>
      <c r="EG31" s="80"/>
      <c r="EH31" s="80"/>
      <c r="EI31" s="80"/>
      <c r="EJ31" s="80"/>
      <c r="EK31" s="80"/>
      <c r="EL31" s="80"/>
      <c r="EM31" s="80"/>
      <c r="EN31" s="80"/>
      <c r="EO31" s="80"/>
      <c r="EP31" s="80"/>
      <c r="EQ31" s="80"/>
      <c r="ER31" s="80"/>
      <c r="ES31" s="80"/>
      <c r="ET31" s="80"/>
      <c r="EU31" s="80"/>
      <c r="EV31" s="80"/>
      <c r="EW31" s="80"/>
      <c r="EX31" s="80"/>
      <c r="EY31" s="80"/>
      <c r="EZ31" s="80"/>
      <c r="FA31" s="80"/>
      <c r="FB31" s="80"/>
      <c r="FC31" s="80"/>
      <c r="FD31" s="80"/>
      <c r="FE31" s="80"/>
      <c r="FF31" s="80"/>
      <c r="FG31" s="80"/>
      <c r="FH31" s="80"/>
      <c r="FI31" s="80"/>
      <c r="FJ31" s="80"/>
      <c r="FK31" s="80"/>
      <c r="FL31" s="80"/>
      <c r="FM31" s="80"/>
      <c r="FN31" s="80"/>
      <c r="FO31" s="80"/>
      <c r="FP31" s="80"/>
      <c r="FQ31" s="80"/>
      <c r="FR31" s="80"/>
      <c r="FS31" s="80"/>
      <c r="FT31" s="80"/>
      <c r="FU31" s="80"/>
      <c r="FV31" s="80"/>
      <c r="FW31" s="80"/>
      <c r="FX31" s="80"/>
      <c r="FY31" s="80"/>
      <c r="FZ31" s="80"/>
      <c r="GA31" s="80"/>
      <c r="GB31" s="80"/>
      <c r="GC31" s="80"/>
      <c r="GD31" s="80"/>
      <c r="GE31" s="80"/>
      <c r="GF31" s="80"/>
      <c r="GG31" s="80"/>
      <c r="GH31" s="80"/>
      <c r="GI31" s="80"/>
      <c r="GJ31" s="80"/>
      <c r="GK31" s="80"/>
      <c r="GL31" s="80"/>
      <c r="GM31" s="80"/>
      <c r="GN31" s="80"/>
      <c r="GO31" s="80"/>
      <c r="GP31" s="80"/>
      <c r="GQ31" s="80"/>
      <c r="GR31" s="80"/>
      <c r="GS31" s="80"/>
      <c r="GT31" s="80"/>
      <c r="GU31" s="80"/>
      <c r="GV31" s="80"/>
      <c r="GW31" s="80"/>
      <c r="GX31" s="80"/>
      <c r="GY31" s="80"/>
      <c r="GZ31" s="80"/>
      <c r="HA31" s="80"/>
      <c r="HB31" s="80"/>
      <c r="HC31" s="80"/>
      <c r="HD31" s="80"/>
      <c r="HE31" s="80"/>
      <c r="HF31" s="80"/>
      <c r="HG31" s="80"/>
      <c r="HH31" s="80"/>
      <c r="HI31" s="80"/>
      <c r="HJ31" s="80"/>
      <c r="HK31" s="80"/>
      <c r="HL31" s="80"/>
      <c r="HM31" s="80"/>
      <c r="HN31" s="80"/>
      <c r="HO31" s="80"/>
      <c r="HP31" s="80"/>
      <c r="HQ31" s="80"/>
      <c r="HR31" s="80"/>
      <c r="HS31" s="80"/>
      <c r="HT31" s="80"/>
      <c r="HU31" s="80"/>
      <c r="HV31" s="80"/>
      <c r="HW31" s="80"/>
      <c r="HX31" s="80"/>
      <c r="HY31" s="80"/>
      <c r="HZ31" s="80"/>
      <c r="IA31" s="80"/>
      <c r="IB31" s="80"/>
      <c r="IC31" s="80"/>
      <c r="ID31" s="80"/>
      <c r="IE31" s="80"/>
      <c r="IF31" s="80"/>
      <c r="IG31" s="80"/>
      <c r="IH31" s="80"/>
      <c r="II31" s="80"/>
      <c r="IJ31" s="80"/>
      <c r="IK31" s="80"/>
      <c r="IL31" s="80"/>
      <c r="IM31" s="80"/>
      <c r="IN31" s="80"/>
      <c r="IO31" s="80"/>
      <c r="IP31" s="80"/>
      <c r="IQ31" s="80"/>
      <c r="IR31" s="80"/>
      <c r="IS31" s="80"/>
      <c r="IT31" s="80"/>
      <c r="IU31" s="80"/>
      <c r="IV31" s="81"/>
      <c r="IW31" s="78"/>
      <c r="IX31" s="78"/>
      <c r="IY31" s="78"/>
      <c r="IZ31" s="78"/>
      <c r="JA31" s="78"/>
      <c r="JB31" s="78"/>
      <c r="JC31" s="78"/>
      <c r="JD31" s="78"/>
      <c r="JE31" s="78"/>
      <c r="JF31" s="78"/>
      <c r="JG31" s="78"/>
      <c r="JH31" s="78"/>
      <c r="JI31" s="78"/>
      <c r="JJ31" s="78"/>
      <c r="JK31" s="78"/>
      <c r="JL31" s="78"/>
      <c r="JM31" s="78"/>
      <c r="JN31" s="78"/>
      <c r="JO31" s="78"/>
      <c r="JP31" s="78"/>
      <c r="JQ31" s="78"/>
      <c r="JR31" s="78"/>
      <c r="JS31" s="78"/>
      <c r="JT31" s="78"/>
      <c r="JU31" s="78"/>
      <c r="JV31" s="78"/>
      <c r="JW31" s="78"/>
      <c r="JX31" s="78"/>
      <c r="JY31" s="78"/>
      <c r="JZ31" s="78"/>
      <c r="KA31" s="78"/>
      <c r="KB31" s="78"/>
      <c r="KC31" s="78"/>
      <c r="KD31" s="78"/>
      <c r="KE31" s="78"/>
      <c r="KF31" s="78"/>
      <c r="KG31" s="78"/>
      <c r="KH31" s="78"/>
      <c r="KI31" s="78"/>
      <c r="KJ31" s="78"/>
      <c r="KK31" s="78"/>
      <c r="KL31" s="78"/>
      <c r="KM31" s="78"/>
      <c r="KN31" s="78"/>
      <c r="KO31" s="78"/>
      <c r="KP31" s="78"/>
      <c r="KQ31" s="78"/>
      <c r="KR31" s="78"/>
      <c r="KS31" s="78"/>
      <c r="KT31" s="78"/>
      <c r="KU31" s="78"/>
      <c r="KV31" s="78"/>
      <c r="KW31" s="78"/>
      <c r="KX31" s="78"/>
      <c r="KY31" s="78"/>
      <c r="KZ31" s="78"/>
      <c r="LA31" s="78"/>
      <c r="LB31" s="78"/>
      <c r="LC31" s="78"/>
      <c r="LD31" s="78"/>
      <c r="LE31" s="78"/>
      <c r="LF31" s="78"/>
      <c r="LG31" s="78"/>
      <c r="LH31" s="78"/>
      <c r="LI31" s="78"/>
      <c r="LJ31" s="78"/>
      <c r="LK31" s="78"/>
      <c r="LL31" s="78"/>
      <c r="LM31" s="78"/>
      <c r="LN31" s="78"/>
      <c r="LO31" s="78"/>
      <c r="LP31" s="78"/>
      <c r="LQ31" s="78"/>
      <c r="LR31" s="78"/>
      <c r="LS31" s="78"/>
      <c r="LT31" s="78"/>
      <c r="LU31" s="78"/>
      <c r="LV31" s="78"/>
      <c r="LW31" s="78"/>
      <c r="LX31" s="78"/>
      <c r="LY31" s="78"/>
      <c r="LZ31" s="78"/>
      <c r="MA31" s="78"/>
      <c r="MB31" s="78"/>
      <c r="MC31" s="78"/>
      <c r="MD31" s="78"/>
      <c r="ME31" s="78"/>
      <c r="MF31" s="78"/>
      <c r="MG31" s="78"/>
      <c r="MH31" s="78"/>
      <c r="MI31" s="78"/>
      <c r="MJ31" s="78"/>
      <c r="MK31" s="78"/>
      <c r="ML31" s="78"/>
      <c r="MM31" s="78"/>
      <c r="MN31" s="78"/>
      <c r="MO31" s="78"/>
      <c r="MP31" s="78"/>
      <c r="MQ31" s="78"/>
      <c r="MR31" s="78"/>
      <c r="MS31" s="78"/>
      <c r="MT31" s="78"/>
      <c r="MU31" s="78"/>
      <c r="MV31" s="78"/>
      <c r="MW31" s="78"/>
      <c r="MX31" s="78"/>
      <c r="MY31" s="78"/>
      <c r="MZ31" s="78"/>
      <c r="NA31" s="78"/>
      <c r="NB31" s="78"/>
      <c r="NC31" s="78"/>
      <c r="ND31" s="78"/>
      <c r="NE31" s="78"/>
      <c r="NF31" s="78"/>
      <c r="NG31" s="78"/>
      <c r="NH31" s="78"/>
      <c r="NI31" s="78"/>
      <c r="NJ31" s="78"/>
      <c r="NK31" s="78"/>
      <c r="NL31" s="78"/>
      <c r="NM31" s="78"/>
      <c r="NN31" s="78"/>
      <c r="NO31" s="78"/>
      <c r="NP31" s="78"/>
      <c r="NQ31" s="78"/>
      <c r="NR31" s="78"/>
      <c r="NS31" s="78"/>
      <c r="NT31" s="78"/>
      <c r="NU31" s="78"/>
      <c r="NV31" s="78"/>
      <c r="NW31" s="78"/>
      <c r="NX31" s="78"/>
      <c r="NY31" s="78"/>
      <c r="NZ31" s="78"/>
      <c r="OA31" s="78"/>
      <c r="OB31" s="78"/>
      <c r="OC31" s="78"/>
      <c r="OD31" s="78"/>
      <c r="OE31" s="78"/>
      <c r="OF31" s="78"/>
      <c r="OG31" s="78"/>
      <c r="OH31" s="78"/>
      <c r="OI31" s="78"/>
      <c r="OJ31" s="78"/>
      <c r="OK31" s="78"/>
      <c r="OL31" s="78"/>
      <c r="OM31" s="78"/>
      <c r="ON31" s="78"/>
      <c r="OO31" s="78"/>
      <c r="OP31" s="78"/>
      <c r="OQ31" s="78"/>
      <c r="OR31" s="78"/>
      <c r="OS31" s="78"/>
      <c r="OT31" s="78"/>
      <c r="OU31" s="78"/>
      <c r="OV31" s="78"/>
      <c r="OW31" s="78"/>
      <c r="OX31" s="78"/>
      <c r="OY31" s="78"/>
      <c r="OZ31" s="78"/>
      <c r="PA31" s="78"/>
      <c r="PB31" s="78"/>
      <c r="PC31" s="78"/>
      <c r="PD31" s="78"/>
      <c r="PE31" s="78"/>
      <c r="PF31" s="78"/>
      <c r="PG31" s="78"/>
      <c r="PH31" s="78"/>
      <c r="PI31" s="78"/>
      <c r="PJ31" s="78"/>
      <c r="PK31" s="78"/>
      <c r="PL31" s="78"/>
      <c r="PM31" s="78"/>
      <c r="PN31" s="78"/>
      <c r="PO31" s="78"/>
      <c r="PP31" s="78"/>
      <c r="PQ31" s="78"/>
      <c r="PR31" s="78"/>
      <c r="PS31" s="78"/>
      <c r="PT31" s="78"/>
      <c r="PU31" s="78"/>
      <c r="PV31" s="78"/>
      <c r="PW31" s="78"/>
      <c r="PX31" s="78"/>
      <c r="PY31" s="78"/>
      <c r="PZ31" s="78"/>
      <c r="QA31" s="78"/>
      <c r="QB31" s="78"/>
      <c r="QC31" s="78"/>
      <c r="QD31" s="78"/>
      <c r="QE31" s="78"/>
      <c r="QF31" s="78"/>
      <c r="QG31" s="78"/>
      <c r="QH31" s="78"/>
      <c r="QI31" s="78"/>
      <c r="QJ31" s="78"/>
      <c r="QK31" s="78"/>
      <c r="QL31" s="78"/>
      <c r="QM31" s="78"/>
      <c r="QN31" s="78"/>
      <c r="QO31" s="78"/>
      <c r="QP31" s="78"/>
      <c r="QQ31" s="78"/>
      <c r="QR31" s="78"/>
      <c r="QS31" s="78"/>
      <c r="QT31" s="78"/>
      <c r="QU31" s="78"/>
      <c r="QV31" s="78"/>
      <c r="QW31" s="78"/>
      <c r="QX31" s="78"/>
      <c r="QY31" s="78"/>
      <c r="QZ31" s="78"/>
      <c r="RA31" s="78"/>
      <c r="RB31" s="78"/>
      <c r="RC31" s="78"/>
      <c r="RD31" s="78"/>
      <c r="RE31" s="78"/>
      <c r="RF31" s="78"/>
      <c r="RG31" s="78"/>
      <c r="RH31" s="78"/>
      <c r="RI31" s="78"/>
      <c r="RJ31" s="78"/>
      <c r="RK31" s="78"/>
      <c r="RL31" s="78"/>
      <c r="RM31" s="78"/>
      <c r="RN31" s="78"/>
      <c r="RO31" s="78"/>
      <c r="RP31" s="78"/>
      <c r="RQ31" s="78"/>
      <c r="RR31" s="78"/>
      <c r="RS31" s="78"/>
      <c r="RT31" s="78"/>
      <c r="RU31" s="78"/>
      <c r="RV31" s="78"/>
      <c r="RW31" s="78"/>
      <c r="RX31" s="78"/>
      <c r="RY31" s="78"/>
      <c r="RZ31" s="78"/>
      <c r="SA31" s="78"/>
      <c r="SB31" s="78"/>
      <c r="SC31" s="78"/>
      <c r="SD31" s="78"/>
      <c r="SE31" s="78"/>
      <c r="SF31" s="78"/>
      <c r="SG31" s="78"/>
      <c r="SH31" s="78"/>
    </row>
    <row r="32" spans="1:502">
      <c r="A32" s="17" t="s">
        <v>2707</v>
      </c>
      <c r="B32" s="77">
        <v>24</v>
      </c>
      <c r="C32" s="77">
        <v>24</v>
      </c>
      <c r="D32" s="77">
        <v>1</v>
      </c>
      <c r="E32" s="77">
        <v>2027</v>
      </c>
      <c r="F32" s="77" t="s">
        <v>2638</v>
      </c>
      <c r="G32" s="1017" t="s">
        <v>1611</v>
      </c>
      <c r="H32" s="77" t="s">
        <v>1612</v>
      </c>
      <c r="I32" s="1018"/>
      <c r="J32" s="80"/>
      <c r="K32" s="80"/>
      <c r="L32" s="80"/>
      <c r="M32" s="80"/>
      <c r="N32" s="80"/>
      <c r="O32" s="80"/>
      <c r="P32" s="80"/>
      <c r="Q32" s="80"/>
      <c r="R32" s="80"/>
      <c r="S32" s="80"/>
      <c r="T32" s="80"/>
      <c r="U32" s="80"/>
      <c r="V32" s="80"/>
      <c r="W32" s="80"/>
      <c r="X32" s="80"/>
      <c r="Y32" s="80"/>
      <c r="Z32" s="80"/>
      <c r="AA32" s="80"/>
      <c r="AB32" s="80"/>
      <c r="AC32" s="80"/>
      <c r="AD32" s="80"/>
      <c r="AE32" s="80"/>
      <c r="AF32" s="80"/>
      <c r="AG32" s="80"/>
      <c r="AH32" s="80"/>
      <c r="AI32" s="80"/>
      <c r="AJ32" s="80"/>
      <c r="AK32" s="80"/>
      <c r="AL32" s="80"/>
      <c r="AM32" s="80"/>
      <c r="AN32" s="80"/>
      <c r="AO32" s="80"/>
      <c r="AP32" s="80"/>
      <c r="AQ32" s="80"/>
      <c r="AR32" s="80"/>
      <c r="AS32" s="80"/>
      <c r="AT32" s="80"/>
      <c r="AU32" s="80"/>
      <c r="AV32" s="80"/>
      <c r="AW32" s="80"/>
      <c r="AX32" s="80"/>
      <c r="AY32" s="80"/>
      <c r="AZ32" s="80"/>
      <c r="BA32" s="80"/>
      <c r="BB32" s="80"/>
      <c r="BC32" s="80"/>
      <c r="BD32" s="80"/>
      <c r="BE32" s="80"/>
      <c r="BF32" s="80"/>
      <c r="BG32" s="80"/>
      <c r="BH32" s="80"/>
      <c r="BI32" s="80"/>
      <c r="BJ32" s="80"/>
      <c r="BK32" s="80"/>
      <c r="BL32" s="80"/>
      <c r="BM32" s="80"/>
      <c r="BN32" s="80"/>
      <c r="BO32" s="80"/>
      <c r="BP32" s="80"/>
      <c r="BQ32" s="80"/>
      <c r="BR32" s="80"/>
      <c r="BS32" s="80"/>
      <c r="BT32" s="80"/>
      <c r="BU32" s="80"/>
      <c r="BV32" s="80"/>
      <c r="BW32" s="80"/>
      <c r="BX32" s="80"/>
      <c r="BY32" s="80"/>
      <c r="BZ32" s="80"/>
      <c r="CA32" s="80"/>
      <c r="CB32" s="80"/>
      <c r="CC32" s="80"/>
      <c r="CD32" s="80"/>
      <c r="CE32" s="80"/>
      <c r="CF32" s="80"/>
      <c r="CG32" s="80"/>
      <c r="CH32" s="80"/>
      <c r="CI32" s="80"/>
      <c r="CJ32" s="80"/>
      <c r="CK32" s="80"/>
      <c r="CL32" s="80"/>
      <c r="CM32" s="80"/>
      <c r="CN32" s="80"/>
      <c r="CO32" s="80"/>
      <c r="CP32" s="80"/>
      <c r="CQ32" s="80"/>
      <c r="CR32" s="80"/>
      <c r="CS32" s="80"/>
      <c r="CT32" s="80"/>
      <c r="CU32" s="80"/>
      <c r="CV32" s="80"/>
      <c r="CW32" s="80"/>
      <c r="CX32" s="80"/>
      <c r="CY32" s="80"/>
      <c r="CZ32" s="80"/>
      <c r="DA32" s="80"/>
      <c r="DB32" s="80"/>
      <c r="DC32" s="80"/>
      <c r="DD32" s="80"/>
      <c r="DE32" s="80"/>
      <c r="DF32" s="80"/>
      <c r="DG32" s="80"/>
      <c r="DH32" s="80"/>
      <c r="DI32" s="80"/>
      <c r="DJ32" s="80"/>
      <c r="DK32" s="80"/>
      <c r="DL32" s="80"/>
      <c r="DM32" s="80"/>
      <c r="DN32" s="80"/>
      <c r="DO32" s="80"/>
      <c r="DP32" s="80"/>
      <c r="DQ32" s="80"/>
      <c r="DR32" s="80"/>
      <c r="DS32" s="80"/>
      <c r="DT32" s="80"/>
      <c r="DU32" s="80"/>
      <c r="DV32" s="80"/>
      <c r="DW32" s="80"/>
      <c r="DX32" s="80"/>
      <c r="DY32" s="80"/>
      <c r="DZ32" s="80"/>
      <c r="EA32" s="80"/>
      <c r="EB32" s="80"/>
      <c r="EC32" s="80"/>
      <c r="ED32" s="80"/>
      <c r="EE32" s="80"/>
      <c r="EF32" s="80"/>
      <c r="EG32" s="80"/>
      <c r="EH32" s="80"/>
      <c r="EI32" s="80"/>
      <c r="EJ32" s="80"/>
      <c r="EK32" s="80"/>
      <c r="EL32" s="80"/>
      <c r="EM32" s="80"/>
      <c r="EN32" s="80"/>
      <c r="EO32" s="80"/>
      <c r="EP32" s="80"/>
      <c r="EQ32" s="80"/>
      <c r="ER32" s="80"/>
      <c r="ES32" s="80"/>
      <c r="ET32" s="80"/>
      <c r="EU32" s="80"/>
      <c r="EV32" s="80"/>
      <c r="EW32" s="80"/>
      <c r="EX32" s="80"/>
      <c r="EY32" s="80"/>
      <c r="EZ32" s="80"/>
      <c r="FA32" s="80"/>
      <c r="FB32" s="80"/>
      <c r="FC32" s="80"/>
      <c r="FD32" s="80"/>
      <c r="FE32" s="80"/>
      <c r="FF32" s="80"/>
      <c r="FG32" s="80"/>
      <c r="FH32" s="80"/>
      <c r="FI32" s="80"/>
      <c r="FJ32" s="80"/>
      <c r="FK32" s="80"/>
      <c r="FL32" s="80"/>
      <c r="FM32" s="80"/>
      <c r="FN32" s="80"/>
      <c r="FO32" s="80"/>
      <c r="FP32" s="80"/>
      <c r="FQ32" s="80"/>
      <c r="FR32" s="80"/>
      <c r="FS32" s="80"/>
      <c r="FT32" s="80"/>
      <c r="FU32" s="80"/>
      <c r="FV32" s="80"/>
      <c r="FW32" s="80"/>
      <c r="FX32" s="80"/>
      <c r="FY32" s="80"/>
      <c r="FZ32" s="80"/>
      <c r="GA32" s="80"/>
      <c r="GB32" s="80"/>
      <c r="GC32" s="80"/>
      <c r="GD32" s="80"/>
      <c r="GE32" s="80"/>
      <c r="GF32" s="80"/>
      <c r="GG32" s="80"/>
      <c r="GH32" s="80"/>
      <c r="GI32" s="80"/>
      <c r="GJ32" s="80"/>
      <c r="GK32" s="80"/>
      <c r="GL32" s="80"/>
      <c r="GM32" s="80"/>
      <c r="GN32" s="80"/>
      <c r="GO32" s="80"/>
      <c r="GP32" s="80"/>
      <c r="GQ32" s="80"/>
      <c r="GR32" s="80"/>
      <c r="GS32" s="80"/>
      <c r="GT32" s="80"/>
      <c r="GU32" s="80"/>
      <c r="GV32" s="80"/>
      <c r="GW32" s="80"/>
      <c r="GX32" s="80"/>
      <c r="GY32" s="80"/>
      <c r="GZ32" s="80"/>
      <c r="HA32" s="80"/>
      <c r="HB32" s="80"/>
      <c r="HC32" s="80"/>
      <c r="HD32" s="80"/>
      <c r="HE32" s="80"/>
      <c r="HF32" s="80"/>
      <c r="HG32" s="80"/>
      <c r="HH32" s="80"/>
      <c r="HI32" s="80"/>
      <c r="HJ32" s="80"/>
      <c r="HK32" s="80"/>
      <c r="HL32" s="80"/>
      <c r="HM32" s="80"/>
      <c r="HN32" s="80"/>
      <c r="HO32" s="80"/>
      <c r="HP32" s="80"/>
      <c r="HQ32" s="80"/>
      <c r="HR32" s="80"/>
      <c r="HS32" s="80"/>
      <c r="HT32" s="80"/>
      <c r="HU32" s="80"/>
      <c r="HV32" s="80"/>
      <c r="HW32" s="80"/>
      <c r="HX32" s="80"/>
      <c r="HY32" s="80"/>
      <c r="HZ32" s="80"/>
      <c r="IA32" s="80"/>
      <c r="IB32" s="80"/>
      <c r="IC32" s="80"/>
      <c r="ID32" s="80"/>
      <c r="IE32" s="80"/>
      <c r="IF32" s="80"/>
      <c r="IG32" s="80"/>
      <c r="IH32" s="80"/>
      <c r="II32" s="80"/>
      <c r="IJ32" s="80"/>
      <c r="IK32" s="80"/>
      <c r="IL32" s="80"/>
      <c r="IM32" s="80"/>
      <c r="IN32" s="80"/>
      <c r="IO32" s="80"/>
      <c r="IP32" s="80"/>
      <c r="IQ32" s="80"/>
      <c r="IR32" s="80"/>
      <c r="IS32" s="80"/>
      <c r="IT32" s="80"/>
      <c r="IU32" s="80"/>
      <c r="IV32" s="81"/>
      <c r="IW32" s="78"/>
      <c r="IX32" s="78"/>
      <c r="IY32" s="78"/>
      <c r="IZ32" s="78"/>
      <c r="JA32" s="78"/>
      <c r="JB32" s="78"/>
      <c r="JC32" s="78"/>
      <c r="JD32" s="78"/>
      <c r="JE32" s="78"/>
      <c r="JF32" s="78"/>
      <c r="JG32" s="78"/>
      <c r="JH32" s="78"/>
      <c r="JI32" s="78"/>
      <c r="JJ32" s="78"/>
      <c r="JK32" s="78"/>
      <c r="JL32" s="78"/>
      <c r="JM32" s="78"/>
      <c r="JN32" s="78"/>
      <c r="JO32" s="78"/>
      <c r="JP32" s="78"/>
      <c r="JQ32" s="78"/>
      <c r="JR32" s="78"/>
      <c r="JS32" s="78"/>
      <c r="JT32" s="78"/>
      <c r="JU32" s="78"/>
      <c r="JV32" s="78"/>
      <c r="JW32" s="78"/>
      <c r="JX32" s="78"/>
      <c r="JY32" s="78"/>
      <c r="JZ32" s="78"/>
      <c r="KA32" s="78"/>
      <c r="KB32" s="78"/>
      <c r="KC32" s="78"/>
      <c r="KD32" s="78"/>
      <c r="KE32" s="78"/>
      <c r="KF32" s="78"/>
      <c r="KG32" s="78"/>
      <c r="KH32" s="78"/>
      <c r="KI32" s="78"/>
      <c r="KJ32" s="78"/>
      <c r="KK32" s="78"/>
      <c r="KL32" s="78"/>
      <c r="KM32" s="78"/>
      <c r="KN32" s="78"/>
      <c r="KO32" s="78"/>
      <c r="KP32" s="78"/>
      <c r="KQ32" s="78"/>
      <c r="KR32" s="78"/>
      <c r="KS32" s="78"/>
      <c r="KT32" s="78"/>
      <c r="KU32" s="78"/>
      <c r="KV32" s="78"/>
      <c r="KW32" s="78"/>
      <c r="KX32" s="78"/>
      <c r="KY32" s="78"/>
      <c r="KZ32" s="78"/>
      <c r="LA32" s="78"/>
      <c r="LB32" s="78"/>
      <c r="LC32" s="78"/>
      <c r="LD32" s="78"/>
      <c r="LE32" s="78"/>
      <c r="LF32" s="78"/>
      <c r="LG32" s="78"/>
      <c r="LH32" s="78"/>
      <c r="LI32" s="78"/>
      <c r="LJ32" s="78"/>
      <c r="LK32" s="78"/>
      <c r="LL32" s="78"/>
      <c r="LM32" s="78"/>
      <c r="LN32" s="78"/>
      <c r="LO32" s="78"/>
      <c r="LP32" s="78"/>
      <c r="LQ32" s="78"/>
      <c r="LR32" s="78"/>
      <c r="LS32" s="78"/>
      <c r="LT32" s="78"/>
      <c r="LU32" s="78"/>
      <c r="LV32" s="78"/>
      <c r="LW32" s="78"/>
      <c r="LX32" s="78"/>
      <c r="LY32" s="78"/>
      <c r="LZ32" s="78"/>
      <c r="MA32" s="78"/>
      <c r="MB32" s="78"/>
      <c r="MC32" s="78"/>
      <c r="MD32" s="78"/>
      <c r="ME32" s="78"/>
      <c r="MF32" s="78"/>
      <c r="MG32" s="78"/>
      <c r="MH32" s="78"/>
      <c r="MI32" s="78"/>
      <c r="MJ32" s="78"/>
      <c r="MK32" s="78"/>
      <c r="ML32" s="78"/>
      <c r="MM32" s="78"/>
      <c r="MN32" s="78"/>
      <c r="MO32" s="78"/>
      <c r="MP32" s="78"/>
      <c r="MQ32" s="78"/>
      <c r="MR32" s="78"/>
      <c r="MS32" s="78"/>
      <c r="MT32" s="78"/>
      <c r="MU32" s="78"/>
      <c r="MV32" s="78"/>
      <c r="MW32" s="78"/>
      <c r="MX32" s="78"/>
      <c r="MY32" s="78"/>
      <c r="MZ32" s="78"/>
      <c r="NA32" s="78"/>
      <c r="NB32" s="78"/>
      <c r="NC32" s="78"/>
      <c r="ND32" s="78"/>
      <c r="NE32" s="78"/>
      <c r="NF32" s="78"/>
      <c r="NG32" s="78"/>
      <c r="NH32" s="78"/>
      <c r="NI32" s="78"/>
      <c r="NJ32" s="78"/>
      <c r="NK32" s="78"/>
      <c r="NL32" s="78"/>
      <c r="NM32" s="78"/>
      <c r="NN32" s="78"/>
      <c r="NO32" s="78"/>
      <c r="NP32" s="78"/>
      <c r="NQ32" s="78"/>
      <c r="NR32" s="78"/>
      <c r="NS32" s="78"/>
      <c r="NT32" s="78"/>
      <c r="NU32" s="78"/>
      <c r="NV32" s="78"/>
      <c r="NW32" s="78"/>
      <c r="NX32" s="78"/>
      <c r="NY32" s="78"/>
      <c r="NZ32" s="78"/>
      <c r="OA32" s="78"/>
      <c r="OB32" s="78"/>
      <c r="OC32" s="78"/>
      <c r="OD32" s="78"/>
      <c r="OE32" s="78"/>
      <c r="OF32" s="78"/>
      <c r="OG32" s="78"/>
      <c r="OH32" s="78"/>
      <c r="OI32" s="78"/>
      <c r="OJ32" s="78"/>
      <c r="OK32" s="78"/>
      <c r="OL32" s="78"/>
      <c r="OM32" s="78"/>
      <c r="ON32" s="78"/>
      <c r="OO32" s="78"/>
      <c r="OP32" s="78"/>
      <c r="OQ32" s="78"/>
      <c r="OR32" s="78"/>
      <c r="OS32" s="78"/>
      <c r="OT32" s="78"/>
      <c r="OU32" s="78"/>
      <c r="OV32" s="78"/>
      <c r="OW32" s="78"/>
      <c r="OX32" s="78"/>
      <c r="OY32" s="78"/>
      <c r="OZ32" s="78"/>
      <c r="PA32" s="78"/>
      <c r="PB32" s="78"/>
      <c r="PC32" s="78"/>
      <c r="PD32" s="78"/>
      <c r="PE32" s="78"/>
      <c r="PF32" s="78"/>
      <c r="PG32" s="78"/>
      <c r="PH32" s="78"/>
      <c r="PI32" s="78"/>
      <c r="PJ32" s="78"/>
      <c r="PK32" s="78"/>
      <c r="PL32" s="78"/>
      <c r="PM32" s="78"/>
      <c r="PN32" s="78"/>
      <c r="PO32" s="78"/>
      <c r="PP32" s="78"/>
      <c r="PQ32" s="78"/>
      <c r="PR32" s="78"/>
      <c r="PS32" s="78"/>
      <c r="PT32" s="78"/>
      <c r="PU32" s="78"/>
      <c r="PV32" s="78"/>
      <c r="PW32" s="78"/>
      <c r="PX32" s="78"/>
      <c r="PY32" s="78"/>
      <c r="PZ32" s="78"/>
      <c r="QA32" s="78"/>
      <c r="QB32" s="78"/>
      <c r="QC32" s="78"/>
      <c r="QD32" s="78"/>
      <c r="QE32" s="78"/>
      <c r="QF32" s="78"/>
      <c r="QG32" s="78"/>
      <c r="QH32" s="78"/>
      <c r="QI32" s="78"/>
      <c r="QJ32" s="78"/>
      <c r="QK32" s="78"/>
      <c r="QL32" s="78"/>
      <c r="QM32" s="78"/>
      <c r="QN32" s="78"/>
      <c r="QO32" s="78"/>
      <c r="QP32" s="78"/>
      <c r="QQ32" s="78"/>
      <c r="QR32" s="78"/>
      <c r="QS32" s="78"/>
      <c r="QT32" s="78"/>
      <c r="QU32" s="78"/>
      <c r="QV32" s="78"/>
      <c r="QW32" s="78"/>
      <c r="QX32" s="78"/>
      <c r="QY32" s="78"/>
      <c r="QZ32" s="78"/>
      <c r="RA32" s="78"/>
      <c r="RB32" s="78"/>
      <c r="RC32" s="78"/>
      <c r="RD32" s="78"/>
      <c r="RE32" s="78"/>
      <c r="RF32" s="78"/>
      <c r="RG32" s="78"/>
      <c r="RH32" s="78"/>
      <c r="RI32" s="78"/>
      <c r="RJ32" s="78"/>
      <c r="RK32" s="78"/>
      <c r="RL32" s="78"/>
      <c r="RM32" s="78"/>
      <c r="RN32" s="78"/>
      <c r="RO32" s="78"/>
      <c r="RP32" s="78"/>
      <c r="RQ32" s="78"/>
      <c r="RR32" s="78"/>
      <c r="RS32" s="78"/>
      <c r="RT32" s="78"/>
      <c r="RU32" s="78"/>
      <c r="RV32" s="78"/>
      <c r="RW32" s="78"/>
      <c r="RX32" s="78"/>
      <c r="RY32" s="78"/>
      <c r="RZ32" s="78"/>
      <c r="SA32" s="78"/>
      <c r="SB32" s="78"/>
      <c r="SC32" s="78"/>
      <c r="SD32" s="78"/>
      <c r="SE32" s="78"/>
      <c r="SF32" s="78"/>
      <c r="SG32" s="78"/>
      <c r="SH32" s="78"/>
    </row>
    <row r="33" spans="1:502">
      <c r="A33" s="17" t="s">
        <v>2708</v>
      </c>
      <c r="B33" s="77">
        <v>25</v>
      </c>
      <c r="C33" s="77">
        <v>25</v>
      </c>
      <c r="D33" s="77">
        <v>1</v>
      </c>
      <c r="E33" s="77">
        <v>2028</v>
      </c>
      <c r="F33" s="77" t="s">
        <v>2639</v>
      </c>
      <c r="G33" s="1017" t="s">
        <v>1611</v>
      </c>
      <c r="H33" s="77" t="s">
        <v>1612</v>
      </c>
      <c r="I33" s="1018"/>
      <c r="J33" s="80"/>
      <c r="K33" s="80"/>
      <c r="L33" s="80"/>
      <c r="M33" s="80"/>
      <c r="N33" s="80"/>
      <c r="O33" s="80"/>
      <c r="P33" s="80"/>
      <c r="Q33" s="80"/>
      <c r="R33" s="80"/>
      <c r="S33" s="80"/>
      <c r="T33" s="80"/>
      <c r="U33" s="80"/>
      <c r="V33" s="80"/>
      <c r="W33" s="80"/>
      <c r="X33" s="80"/>
      <c r="Y33" s="80"/>
      <c r="Z33" s="80"/>
      <c r="AA33" s="80"/>
      <c r="AB33" s="80"/>
      <c r="AC33" s="80"/>
      <c r="AD33" s="80"/>
      <c r="AE33" s="80"/>
      <c r="AF33" s="80"/>
      <c r="AG33" s="80"/>
      <c r="AH33" s="80"/>
      <c r="AI33" s="80"/>
      <c r="AJ33" s="80"/>
      <c r="AK33" s="80"/>
      <c r="AL33" s="80"/>
      <c r="AM33" s="80"/>
      <c r="AN33" s="80"/>
      <c r="AO33" s="80"/>
      <c r="AP33" s="80"/>
      <c r="AQ33" s="80"/>
      <c r="AR33" s="80"/>
      <c r="AS33" s="80"/>
      <c r="AT33" s="80"/>
      <c r="AU33" s="80"/>
      <c r="AV33" s="80"/>
      <c r="AW33" s="80"/>
      <c r="AX33" s="80"/>
      <c r="AY33" s="80"/>
      <c r="AZ33" s="80"/>
      <c r="BA33" s="80"/>
      <c r="BB33" s="80"/>
      <c r="BC33" s="80"/>
      <c r="BD33" s="80"/>
      <c r="BE33" s="80"/>
      <c r="BF33" s="80"/>
      <c r="BG33" s="80"/>
      <c r="BH33" s="80"/>
      <c r="BI33" s="80"/>
      <c r="BJ33" s="80"/>
      <c r="BK33" s="80"/>
      <c r="BL33" s="80"/>
      <c r="BM33" s="80"/>
      <c r="BN33" s="80"/>
      <c r="BO33" s="80"/>
      <c r="BP33" s="80"/>
      <c r="BQ33" s="80"/>
      <c r="BR33" s="80"/>
      <c r="BS33" s="80"/>
      <c r="BT33" s="80"/>
      <c r="BU33" s="80"/>
      <c r="BV33" s="80"/>
      <c r="BW33" s="80"/>
      <c r="BX33" s="80"/>
      <c r="BY33" s="80"/>
      <c r="BZ33" s="80"/>
      <c r="CA33" s="80"/>
      <c r="CB33" s="80"/>
      <c r="CC33" s="80"/>
      <c r="CD33" s="80"/>
      <c r="CE33" s="80"/>
      <c r="CF33" s="80"/>
      <c r="CG33" s="80"/>
      <c r="CH33" s="80"/>
      <c r="CI33" s="80"/>
      <c r="CJ33" s="80"/>
      <c r="CK33" s="80"/>
      <c r="CL33" s="80"/>
      <c r="CM33" s="80"/>
      <c r="CN33" s="80"/>
      <c r="CO33" s="80"/>
      <c r="CP33" s="80"/>
      <c r="CQ33" s="80"/>
      <c r="CR33" s="80"/>
      <c r="CS33" s="80"/>
      <c r="CT33" s="80"/>
      <c r="CU33" s="80"/>
      <c r="CV33" s="80"/>
      <c r="CW33" s="80"/>
      <c r="CX33" s="80"/>
      <c r="CY33" s="80"/>
      <c r="CZ33" s="80"/>
      <c r="DA33" s="80"/>
      <c r="DB33" s="80"/>
      <c r="DC33" s="80"/>
      <c r="DD33" s="80"/>
      <c r="DE33" s="80"/>
      <c r="DF33" s="80"/>
      <c r="DG33" s="80"/>
      <c r="DH33" s="80"/>
      <c r="DI33" s="80"/>
      <c r="DJ33" s="80"/>
      <c r="DK33" s="80"/>
      <c r="DL33" s="80"/>
      <c r="DM33" s="80"/>
      <c r="DN33" s="80"/>
      <c r="DO33" s="80"/>
      <c r="DP33" s="80"/>
      <c r="DQ33" s="80"/>
      <c r="DR33" s="80"/>
      <c r="DS33" s="80"/>
      <c r="DT33" s="80"/>
      <c r="DU33" s="80"/>
      <c r="DV33" s="80"/>
      <c r="DW33" s="80"/>
      <c r="DX33" s="80"/>
      <c r="DY33" s="80"/>
      <c r="DZ33" s="80"/>
      <c r="EA33" s="80"/>
      <c r="EB33" s="80"/>
      <c r="EC33" s="80"/>
      <c r="ED33" s="80"/>
      <c r="EE33" s="80"/>
      <c r="EF33" s="80"/>
      <c r="EG33" s="80"/>
      <c r="EH33" s="80"/>
      <c r="EI33" s="80"/>
      <c r="EJ33" s="80"/>
      <c r="EK33" s="80"/>
      <c r="EL33" s="80"/>
      <c r="EM33" s="80"/>
      <c r="EN33" s="80"/>
      <c r="EO33" s="80"/>
      <c r="EP33" s="80"/>
      <c r="EQ33" s="80"/>
      <c r="ER33" s="80"/>
      <c r="ES33" s="80"/>
      <c r="ET33" s="80"/>
      <c r="EU33" s="80"/>
      <c r="EV33" s="80"/>
      <c r="EW33" s="80"/>
      <c r="EX33" s="80"/>
      <c r="EY33" s="80"/>
      <c r="EZ33" s="80"/>
      <c r="FA33" s="80"/>
      <c r="FB33" s="80"/>
      <c r="FC33" s="80"/>
      <c r="FD33" s="80"/>
      <c r="FE33" s="80"/>
      <c r="FF33" s="80"/>
      <c r="FG33" s="80"/>
      <c r="FH33" s="80"/>
      <c r="FI33" s="80"/>
      <c r="FJ33" s="80"/>
      <c r="FK33" s="80"/>
      <c r="FL33" s="80"/>
      <c r="FM33" s="80"/>
      <c r="FN33" s="80"/>
      <c r="FO33" s="80"/>
      <c r="FP33" s="80"/>
      <c r="FQ33" s="80"/>
      <c r="FR33" s="80"/>
      <c r="FS33" s="80"/>
      <c r="FT33" s="80"/>
      <c r="FU33" s="80"/>
      <c r="FV33" s="80"/>
      <c r="FW33" s="80"/>
      <c r="FX33" s="80"/>
      <c r="FY33" s="80"/>
      <c r="FZ33" s="80"/>
      <c r="GA33" s="80"/>
      <c r="GB33" s="80"/>
      <c r="GC33" s="80"/>
      <c r="GD33" s="80"/>
      <c r="GE33" s="80"/>
      <c r="GF33" s="80"/>
      <c r="GG33" s="80"/>
      <c r="GH33" s="80"/>
      <c r="GI33" s="80"/>
      <c r="GJ33" s="80"/>
      <c r="GK33" s="80"/>
      <c r="GL33" s="80"/>
      <c r="GM33" s="80"/>
      <c r="GN33" s="80"/>
      <c r="GO33" s="80"/>
      <c r="GP33" s="80"/>
      <c r="GQ33" s="80"/>
      <c r="GR33" s="80"/>
      <c r="GS33" s="80"/>
      <c r="GT33" s="80"/>
      <c r="GU33" s="80"/>
      <c r="GV33" s="80"/>
      <c r="GW33" s="80"/>
      <c r="GX33" s="80"/>
      <c r="GY33" s="80"/>
      <c r="GZ33" s="80"/>
      <c r="HA33" s="80"/>
      <c r="HB33" s="80"/>
      <c r="HC33" s="80"/>
      <c r="HD33" s="80"/>
      <c r="HE33" s="80"/>
      <c r="HF33" s="80"/>
      <c r="HG33" s="80"/>
      <c r="HH33" s="80"/>
      <c r="HI33" s="80"/>
      <c r="HJ33" s="80"/>
      <c r="HK33" s="80"/>
      <c r="HL33" s="80"/>
      <c r="HM33" s="80"/>
      <c r="HN33" s="80"/>
      <c r="HO33" s="80"/>
      <c r="HP33" s="80"/>
      <c r="HQ33" s="80"/>
      <c r="HR33" s="80"/>
      <c r="HS33" s="80"/>
      <c r="HT33" s="80"/>
      <c r="HU33" s="80"/>
      <c r="HV33" s="80"/>
      <c r="HW33" s="80"/>
      <c r="HX33" s="80"/>
      <c r="HY33" s="80"/>
      <c r="HZ33" s="80"/>
      <c r="IA33" s="80"/>
      <c r="IB33" s="80"/>
      <c r="IC33" s="80"/>
      <c r="ID33" s="80"/>
      <c r="IE33" s="80"/>
      <c r="IF33" s="80"/>
      <c r="IG33" s="80"/>
      <c r="IH33" s="80"/>
      <c r="II33" s="80"/>
      <c r="IJ33" s="80"/>
      <c r="IK33" s="80"/>
      <c r="IL33" s="80"/>
      <c r="IM33" s="80"/>
      <c r="IN33" s="80"/>
      <c r="IO33" s="80"/>
      <c r="IP33" s="80"/>
      <c r="IQ33" s="80"/>
      <c r="IR33" s="80"/>
      <c r="IS33" s="80"/>
      <c r="IT33" s="80"/>
      <c r="IU33" s="80"/>
      <c r="IV33" s="81"/>
      <c r="IW33" s="78"/>
      <c r="IX33" s="78"/>
      <c r="IY33" s="78"/>
      <c r="IZ33" s="78"/>
      <c r="JA33" s="78"/>
      <c r="JB33" s="78"/>
      <c r="JC33" s="78"/>
      <c r="JD33" s="78"/>
      <c r="JE33" s="78"/>
      <c r="JF33" s="78"/>
      <c r="JG33" s="78"/>
      <c r="JH33" s="78"/>
      <c r="JI33" s="78"/>
      <c r="JJ33" s="78"/>
      <c r="JK33" s="78"/>
      <c r="JL33" s="78"/>
      <c r="JM33" s="78"/>
      <c r="JN33" s="78"/>
      <c r="JO33" s="78"/>
      <c r="JP33" s="78"/>
      <c r="JQ33" s="78"/>
      <c r="JR33" s="78"/>
      <c r="JS33" s="78"/>
      <c r="JT33" s="78"/>
      <c r="JU33" s="78"/>
      <c r="JV33" s="78"/>
      <c r="JW33" s="78"/>
      <c r="JX33" s="78"/>
      <c r="JY33" s="78"/>
      <c r="JZ33" s="78"/>
      <c r="KA33" s="78"/>
      <c r="KB33" s="78"/>
      <c r="KC33" s="78"/>
      <c r="KD33" s="78"/>
      <c r="KE33" s="78"/>
      <c r="KF33" s="78"/>
      <c r="KG33" s="78"/>
      <c r="KH33" s="78"/>
      <c r="KI33" s="78"/>
      <c r="KJ33" s="78"/>
      <c r="KK33" s="78"/>
      <c r="KL33" s="78"/>
      <c r="KM33" s="78"/>
      <c r="KN33" s="78"/>
      <c r="KO33" s="78"/>
      <c r="KP33" s="78"/>
      <c r="KQ33" s="78"/>
      <c r="KR33" s="78"/>
      <c r="KS33" s="78"/>
      <c r="KT33" s="78"/>
      <c r="KU33" s="78"/>
      <c r="KV33" s="78"/>
      <c r="KW33" s="78"/>
      <c r="KX33" s="78"/>
      <c r="KY33" s="78"/>
      <c r="KZ33" s="78"/>
      <c r="LA33" s="78"/>
      <c r="LB33" s="78"/>
      <c r="LC33" s="78"/>
      <c r="LD33" s="78"/>
      <c r="LE33" s="78"/>
      <c r="LF33" s="78"/>
      <c r="LG33" s="78"/>
      <c r="LH33" s="78"/>
      <c r="LI33" s="78"/>
      <c r="LJ33" s="78"/>
      <c r="LK33" s="78"/>
      <c r="LL33" s="78"/>
      <c r="LM33" s="78"/>
      <c r="LN33" s="78"/>
      <c r="LO33" s="78"/>
      <c r="LP33" s="78"/>
      <c r="LQ33" s="78"/>
      <c r="LR33" s="78"/>
      <c r="LS33" s="78"/>
      <c r="LT33" s="78"/>
      <c r="LU33" s="78"/>
      <c r="LV33" s="78"/>
      <c r="LW33" s="78"/>
      <c r="LX33" s="78"/>
      <c r="LY33" s="78"/>
      <c r="LZ33" s="78"/>
      <c r="MA33" s="78"/>
      <c r="MB33" s="78"/>
      <c r="MC33" s="78"/>
      <c r="MD33" s="78"/>
      <c r="ME33" s="78"/>
      <c r="MF33" s="78"/>
      <c r="MG33" s="78"/>
      <c r="MH33" s="78"/>
      <c r="MI33" s="78"/>
      <c r="MJ33" s="78"/>
      <c r="MK33" s="78"/>
      <c r="ML33" s="78"/>
      <c r="MM33" s="78"/>
      <c r="MN33" s="78"/>
      <c r="MO33" s="78"/>
      <c r="MP33" s="78"/>
      <c r="MQ33" s="78"/>
      <c r="MR33" s="78"/>
      <c r="MS33" s="78"/>
      <c r="MT33" s="78"/>
      <c r="MU33" s="78"/>
      <c r="MV33" s="78"/>
      <c r="MW33" s="78"/>
      <c r="MX33" s="78"/>
      <c r="MY33" s="78"/>
      <c r="MZ33" s="78"/>
      <c r="NA33" s="78"/>
      <c r="NB33" s="78"/>
      <c r="NC33" s="78"/>
      <c r="ND33" s="78"/>
      <c r="NE33" s="78"/>
      <c r="NF33" s="78"/>
      <c r="NG33" s="78"/>
      <c r="NH33" s="78"/>
      <c r="NI33" s="78"/>
      <c r="NJ33" s="78"/>
      <c r="NK33" s="78"/>
      <c r="NL33" s="78"/>
      <c r="NM33" s="78"/>
      <c r="NN33" s="78"/>
      <c r="NO33" s="78"/>
      <c r="NP33" s="78"/>
      <c r="NQ33" s="78"/>
      <c r="NR33" s="78"/>
      <c r="NS33" s="78"/>
      <c r="NT33" s="78"/>
      <c r="NU33" s="78"/>
      <c r="NV33" s="78"/>
      <c r="NW33" s="78"/>
      <c r="NX33" s="78"/>
      <c r="NY33" s="78"/>
      <c r="NZ33" s="78"/>
      <c r="OA33" s="78"/>
      <c r="OB33" s="78"/>
      <c r="OC33" s="78"/>
      <c r="OD33" s="78"/>
      <c r="OE33" s="78"/>
      <c r="OF33" s="78"/>
      <c r="OG33" s="78"/>
      <c r="OH33" s="78"/>
      <c r="OI33" s="78"/>
      <c r="OJ33" s="78"/>
      <c r="OK33" s="78"/>
      <c r="OL33" s="78"/>
      <c r="OM33" s="78"/>
      <c r="ON33" s="78"/>
      <c r="OO33" s="78"/>
      <c r="OP33" s="78"/>
      <c r="OQ33" s="78"/>
      <c r="OR33" s="78"/>
      <c r="OS33" s="78"/>
      <c r="OT33" s="78"/>
      <c r="OU33" s="78"/>
      <c r="OV33" s="78"/>
      <c r="OW33" s="78"/>
      <c r="OX33" s="78"/>
      <c r="OY33" s="78"/>
      <c r="OZ33" s="78"/>
      <c r="PA33" s="78"/>
      <c r="PB33" s="78"/>
      <c r="PC33" s="78"/>
      <c r="PD33" s="78"/>
      <c r="PE33" s="78"/>
      <c r="PF33" s="78"/>
      <c r="PG33" s="78"/>
      <c r="PH33" s="78"/>
      <c r="PI33" s="78"/>
      <c r="PJ33" s="78"/>
      <c r="PK33" s="78"/>
      <c r="PL33" s="78"/>
      <c r="PM33" s="78"/>
      <c r="PN33" s="78"/>
      <c r="PO33" s="78"/>
      <c r="PP33" s="78"/>
      <c r="PQ33" s="78"/>
      <c r="PR33" s="78"/>
      <c r="PS33" s="78"/>
      <c r="PT33" s="78"/>
      <c r="PU33" s="78"/>
      <c r="PV33" s="78"/>
      <c r="PW33" s="78"/>
      <c r="PX33" s="78"/>
      <c r="PY33" s="78"/>
      <c r="PZ33" s="78"/>
      <c r="QA33" s="78"/>
      <c r="QB33" s="78"/>
      <c r="QC33" s="78"/>
      <c r="QD33" s="78"/>
      <c r="QE33" s="78"/>
      <c r="QF33" s="78"/>
      <c r="QG33" s="78"/>
      <c r="QH33" s="78"/>
      <c r="QI33" s="78"/>
      <c r="QJ33" s="78"/>
      <c r="QK33" s="78"/>
      <c r="QL33" s="78"/>
      <c r="QM33" s="78"/>
      <c r="QN33" s="78"/>
      <c r="QO33" s="78"/>
      <c r="QP33" s="78"/>
      <c r="QQ33" s="78"/>
      <c r="QR33" s="78"/>
      <c r="QS33" s="78"/>
      <c r="QT33" s="78"/>
      <c r="QU33" s="78"/>
      <c r="QV33" s="78"/>
      <c r="QW33" s="78"/>
      <c r="QX33" s="78"/>
      <c r="QY33" s="78"/>
      <c r="QZ33" s="78"/>
      <c r="RA33" s="78"/>
      <c r="RB33" s="78"/>
      <c r="RC33" s="78"/>
      <c r="RD33" s="78"/>
      <c r="RE33" s="78"/>
      <c r="RF33" s="78"/>
      <c r="RG33" s="78"/>
      <c r="RH33" s="78"/>
      <c r="RI33" s="78"/>
      <c r="RJ33" s="78"/>
      <c r="RK33" s="78"/>
      <c r="RL33" s="78"/>
      <c r="RM33" s="78"/>
      <c r="RN33" s="78"/>
      <c r="RO33" s="78"/>
      <c r="RP33" s="78"/>
      <c r="RQ33" s="78"/>
      <c r="RR33" s="78"/>
      <c r="RS33" s="78"/>
      <c r="RT33" s="78"/>
      <c r="RU33" s="78"/>
      <c r="RV33" s="78"/>
      <c r="RW33" s="78"/>
      <c r="RX33" s="78"/>
      <c r="RY33" s="78"/>
      <c r="RZ33" s="78"/>
      <c r="SA33" s="78"/>
      <c r="SB33" s="78"/>
      <c r="SC33" s="78"/>
      <c r="SD33" s="78"/>
      <c r="SE33" s="78"/>
      <c r="SF33" s="78"/>
      <c r="SG33" s="78"/>
      <c r="SH33" s="78"/>
    </row>
    <row r="34" spans="1:502">
      <c r="A34" s="17" t="s">
        <v>2709</v>
      </c>
      <c r="B34" s="77">
        <v>26</v>
      </c>
      <c r="C34" s="77">
        <v>26</v>
      </c>
      <c r="D34" s="77">
        <v>1</v>
      </c>
      <c r="E34" s="77">
        <v>2029</v>
      </c>
      <c r="F34" s="77" t="s">
        <v>2640</v>
      </c>
      <c r="G34" s="1017" t="s">
        <v>1611</v>
      </c>
      <c r="H34" s="77" t="s">
        <v>1612</v>
      </c>
      <c r="I34" s="1018"/>
      <c r="J34" s="80"/>
      <c r="K34" s="80"/>
      <c r="L34" s="80"/>
      <c r="M34" s="80"/>
      <c r="N34" s="80"/>
      <c r="O34" s="80"/>
      <c r="P34" s="80"/>
      <c r="Q34" s="80"/>
      <c r="R34" s="80"/>
      <c r="S34" s="80"/>
      <c r="T34" s="80"/>
      <c r="U34" s="80"/>
      <c r="V34" s="80"/>
      <c r="W34" s="80"/>
      <c r="X34" s="80"/>
      <c r="Y34" s="80"/>
      <c r="Z34" s="80"/>
      <c r="AA34" s="80"/>
      <c r="AB34" s="80"/>
      <c r="AC34" s="80"/>
      <c r="AD34" s="80"/>
      <c r="AE34" s="80"/>
      <c r="AF34" s="80"/>
      <c r="AG34" s="80"/>
      <c r="AH34" s="80"/>
      <c r="AI34" s="80"/>
      <c r="AJ34" s="80"/>
      <c r="AK34" s="80"/>
      <c r="AL34" s="80"/>
      <c r="AM34" s="80"/>
      <c r="AN34" s="80"/>
      <c r="AO34" s="80"/>
      <c r="AP34" s="80"/>
      <c r="AQ34" s="80"/>
      <c r="AR34" s="80"/>
      <c r="AS34" s="80"/>
      <c r="AT34" s="80"/>
      <c r="AU34" s="80"/>
      <c r="AV34" s="80"/>
      <c r="AW34" s="80"/>
      <c r="AX34" s="80"/>
      <c r="AY34" s="80"/>
      <c r="AZ34" s="80"/>
      <c r="BA34" s="80"/>
      <c r="BB34" s="80"/>
      <c r="BC34" s="80"/>
      <c r="BD34" s="80"/>
      <c r="BE34" s="80"/>
      <c r="BF34" s="80"/>
      <c r="BG34" s="80"/>
      <c r="BH34" s="80"/>
      <c r="BI34" s="80"/>
      <c r="BJ34" s="80"/>
      <c r="BK34" s="80"/>
      <c r="BL34" s="80"/>
      <c r="BM34" s="80"/>
      <c r="BN34" s="80"/>
      <c r="BO34" s="80"/>
      <c r="BP34" s="80"/>
      <c r="BQ34" s="80"/>
      <c r="BR34" s="80"/>
      <c r="BS34" s="80"/>
      <c r="BT34" s="80"/>
      <c r="BU34" s="80"/>
      <c r="BV34" s="80"/>
      <c r="BW34" s="80"/>
      <c r="BX34" s="80"/>
      <c r="BY34" s="80"/>
      <c r="BZ34" s="80"/>
      <c r="CA34" s="80"/>
      <c r="CB34" s="80"/>
      <c r="CC34" s="80"/>
      <c r="CD34" s="80"/>
      <c r="CE34" s="80"/>
      <c r="CF34" s="80"/>
      <c r="CG34" s="80"/>
      <c r="CH34" s="80"/>
      <c r="CI34" s="80"/>
      <c r="CJ34" s="80"/>
      <c r="CK34" s="80"/>
      <c r="CL34" s="80"/>
      <c r="CM34" s="80"/>
      <c r="CN34" s="80"/>
      <c r="CO34" s="80"/>
      <c r="CP34" s="80"/>
      <c r="CQ34" s="80"/>
      <c r="CR34" s="80"/>
      <c r="CS34" s="80"/>
      <c r="CT34" s="80"/>
      <c r="CU34" s="80"/>
      <c r="CV34" s="80"/>
      <c r="CW34" s="80"/>
      <c r="CX34" s="80"/>
      <c r="CY34" s="80"/>
      <c r="CZ34" s="80"/>
      <c r="DA34" s="80"/>
      <c r="DB34" s="80"/>
      <c r="DC34" s="80"/>
      <c r="DD34" s="80"/>
      <c r="DE34" s="80"/>
      <c r="DF34" s="80"/>
      <c r="DG34" s="80"/>
      <c r="DH34" s="80"/>
      <c r="DI34" s="80"/>
      <c r="DJ34" s="80"/>
      <c r="DK34" s="80"/>
      <c r="DL34" s="80"/>
      <c r="DM34" s="80"/>
      <c r="DN34" s="80"/>
      <c r="DO34" s="80"/>
      <c r="DP34" s="80"/>
      <c r="DQ34" s="80"/>
      <c r="DR34" s="80"/>
      <c r="DS34" s="80"/>
      <c r="DT34" s="80"/>
      <c r="DU34" s="80"/>
      <c r="DV34" s="80"/>
      <c r="DW34" s="80"/>
      <c r="DX34" s="80"/>
      <c r="DY34" s="80"/>
      <c r="DZ34" s="80"/>
      <c r="EA34" s="80"/>
      <c r="EB34" s="80"/>
      <c r="EC34" s="80"/>
      <c r="ED34" s="80"/>
      <c r="EE34" s="80"/>
      <c r="EF34" s="80"/>
      <c r="EG34" s="80"/>
      <c r="EH34" s="80"/>
      <c r="EI34" s="80"/>
      <c r="EJ34" s="80"/>
      <c r="EK34" s="80"/>
      <c r="EL34" s="80"/>
      <c r="EM34" s="80"/>
      <c r="EN34" s="80"/>
      <c r="EO34" s="80"/>
      <c r="EP34" s="80"/>
      <c r="EQ34" s="80"/>
      <c r="ER34" s="80"/>
      <c r="ES34" s="80"/>
      <c r="ET34" s="80"/>
      <c r="EU34" s="80"/>
      <c r="EV34" s="80"/>
      <c r="EW34" s="80"/>
      <c r="EX34" s="80"/>
      <c r="EY34" s="80"/>
      <c r="EZ34" s="80"/>
      <c r="FA34" s="80"/>
      <c r="FB34" s="80"/>
      <c r="FC34" s="80"/>
      <c r="FD34" s="80"/>
      <c r="FE34" s="80"/>
      <c r="FF34" s="80"/>
      <c r="FG34" s="80"/>
      <c r="FH34" s="80"/>
      <c r="FI34" s="80"/>
      <c r="FJ34" s="80"/>
      <c r="FK34" s="80"/>
      <c r="FL34" s="80"/>
      <c r="FM34" s="80"/>
      <c r="FN34" s="80"/>
      <c r="FO34" s="80"/>
      <c r="FP34" s="80"/>
      <c r="FQ34" s="80"/>
      <c r="FR34" s="80"/>
      <c r="FS34" s="80"/>
      <c r="FT34" s="80"/>
      <c r="FU34" s="80"/>
      <c r="FV34" s="80"/>
      <c r="FW34" s="80"/>
      <c r="FX34" s="80"/>
      <c r="FY34" s="80"/>
      <c r="FZ34" s="80"/>
      <c r="GA34" s="80"/>
      <c r="GB34" s="80"/>
      <c r="GC34" s="80"/>
      <c r="GD34" s="80"/>
      <c r="GE34" s="80"/>
      <c r="GF34" s="80"/>
      <c r="GG34" s="80"/>
      <c r="GH34" s="80"/>
      <c r="GI34" s="80"/>
      <c r="GJ34" s="80"/>
      <c r="GK34" s="80"/>
      <c r="GL34" s="80"/>
      <c r="GM34" s="80"/>
      <c r="GN34" s="80"/>
      <c r="GO34" s="80"/>
      <c r="GP34" s="80"/>
      <c r="GQ34" s="80"/>
      <c r="GR34" s="80"/>
      <c r="GS34" s="80"/>
      <c r="GT34" s="80"/>
      <c r="GU34" s="80"/>
      <c r="GV34" s="80"/>
      <c r="GW34" s="80"/>
      <c r="GX34" s="80"/>
      <c r="GY34" s="80"/>
      <c r="GZ34" s="80"/>
      <c r="HA34" s="80"/>
      <c r="HB34" s="80"/>
      <c r="HC34" s="80"/>
      <c r="HD34" s="80"/>
      <c r="HE34" s="80"/>
      <c r="HF34" s="80"/>
      <c r="HG34" s="80"/>
      <c r="HH34" s="80"/>
      <c r="HI34" s="80"/>
      <c r="HJ34" s="80"/>
      <c r="HK34" s="80"/>
      <c r="HL34" s="80"/>
      <c r="HM34" s="80"/>
      <c r="HN34" s="80"/>
      <c r="HO34" s="80"/>
      <c r="HP34" s="80"/>
      <c r="HQ34" s="80"/>
      <c r="HR34" s="80"/>
      <c r="HS34" s="80"/>
      <c r="HT34" s="80"/>
      <c r="HU34" s="80"/>
      <c r="HV34" s="80"/>
      <c r="HW34" s="80"/>
      <c r="HX34" s="80"/>
      <c r="HY34" s="80"/>
      <c r="HZ34" s="80"/>
      <c r="IA34" s="80"/>
      <c r="IB34" s="80"/>
      <c r="IC34" s="80"/>
      <c r="ID34" s="80"/>
      <c r="IE34" s="80"/>
      <c r="IF34" s="80"/>
      <c r="IG34" s="80"/>
      <c r="IH34" s="80"/>
      <c r="II34" s="80"/>
      <c r="IJ34" s="80"/>
      <c r="IK34" s="80"/>
      <c r="IL34" s="80"/>
      <c r="IM34" s="80"/>
      <c r="IN34" s="80"/>
      <c r="IO34" s="80"/>
      <c r="IP34" s="80"/>
      <c r="IQ34" s="80"/>
      <c r="IR34" s="80"/>
      <c r="IS34" s="80"/>
      <c r="IT34" s="80"/>
      <c r="IU34" s="80"/>
      <c r="IV34" s="81"/>
      <c r="IW34" s="78"/>
      <c r="IX34" s="78"/>
      <c r="IY34" s="78"/>
      <c r="IZ34" s="78"/>
      <c r="JA34" s="78"/>
      <c r="JB34" s="78"/>
      <c r="JC34" s="78"/>
      <c r="JD34" s="78"/>
      <c r="JE34" s="78"/>
      <c r="JF34" s="78"/>
      <c r="JG34" s="78"/>
      <c r="JH34" s="78"/>
      <c r="JI34" s="78"/>
      <c r="JJ34" s="78"/>
      <c r="JK34" s="78"/>
      <c r="JL34" s="78"/>
      <c r="JM34" s="78"/>
      <c r="JN34" s="78"/>
      <c r="JO34" s="78"/>
      <c r="JP34" s="78"/>
      <c r="JQ34" s="78"/>
      <c r="JR34" s="78"/>
      <c r="JS34" s="78"/>
      <c r="JT34" s="78"/>
      <c r="JU34" s="78"/>
      <c r="JV34" s="78"/>
      <c r="JW34" s="78"/>
      <c r="JX34" s="78"/>
      <c r="JY34" s="78"/>
      <c r="JZ34" s="78"/>
      <c r="KA34" s="78"/>
      <c r="KB34" s="78"/>
      <c r="KC34" s="78"/>
      <c r="KD34" s="78"/>
      <c r="KE34" s="78"/>
      <c r="KF34" s="78"/>
      <c r="KG34" s="78"/>
      <c r="KH34" s="78"/>
      <c r="KI34" s="78"/>
      <c r="KJ34" s="78"/>
      <c r="KK34" s="78"/>
      <c r="KL34" s="78"/>
      <c r="KM34" s="78"/>
      <c r="KN34" s="78"/>
      <c r="KO34" s="78"/>
      <c r="KP34" s="78"/>
      <c r="KQ34" s="78"/>
      <c r="KR34" s="78"/>
      <c r="KS34" s="78"/>
      <c r="KT34" s="78"/>
      <c r="KU34" s="78"/>
      <c r="KV34" s="78"/>
      <c r="KW34" s="78"/>
      <c r="KX34" s="78"/>
      <c r="KY34" s="78"/>
      <c r="KZ34" s="78"/>
      <c r="LA34" s="78"/>
      <c r="LB34" s="78"/>
      <c r="LC34" s="78"/>
      <c r="LD34" s="78"/>
      <c r="LE34" s="78"/>
      <c r="LF34" s="78"/>
      <c r="LG34" s="78"/>
      <c r="LH34" s="78"/>
      <c r="LI34" s="78"/>
      <c r="LJ34" s="78"/>
      <c r="LK34" s="78"/>
      <c r="LL34" s="78"/>
      <c r="LM34" s="78"/>
      <c r="LN34" s="78"/>
      <c r="LO34" s="78"/>
      <c r="LP34" s="78"/>
      <c r="LQ34" s="78"/>
      <c r="LR34" s="78"/>
      <c r="LS34" s="78"/>
      <c r="LT34" s="78"/>
      <c r="LU34" s="78"/>
      <c r="LV34" s="78"/>
      <c r="LW34" s="78"/>
      <c r="LX34" s="78"/>
      <c r="LY34" s="78"/>
      <c r="LZ34" s="78"/>
      <c r="MA34" s="78"/>
      <c r="MB34" s="78"/>
      <c r="MC34" s="78"/>
      <c r="MD34" s="78"/>
      <c r="ME34" s="78"/>
      <c r="MF34" s="78"/>
      <c r="MG34" s="78"/>
      <c r="MH34" s="78"/>
      <c r="MI34" s="78"/>
      <c r="MJ34" s="78"/>
      <c r="MK34" s="78"/>
      <c r="ML34" s="78"/>
      <c r="MM34" s="78"/>
      <c r="MN34" s="78"/>
      <c r="MO34" s="78"/>
      <c r="MP34" s="78"/>
      <c r="MQ34" s="78"/>
      <c r="MR34" s="78"/>
      <c r="MS34" s="78"/>
      <c r="MT34" s="78"/>
      <c r="MU34" s="78"/>
      <c r="MV34" s="78"/>
      <c r="MW34" s="78"/>
      <c r="MX34" s="78"/>
      <c r="MY34" s="78"/>
      <c r="MZ34" s="78"/>
      <c r="NA34" s="78"/>
      <c r="NB34" s="78"/>
      <c r="NC34" s="78"/>
      <c r="ND34" s="78"/>
      <c r="NE34" s="78"/>
      <c r="NF34" s="78"/>
      <c r="NG34" s="78"/>
      <c r="NH34" s="78"/>
      <c r="NI34" s="78"/>
      <c r="NJ34" s="78"/>
      <c r="NK34" s="78"/>
      <c r="NL34" s="78"/>
      <c r="NM34" s="78"/>
      <c r="NN34" s="78"/>
      <c r="NO34" s="78"/>
      <c r="NP34" s="78"/>
      <c r="NQ34" s="78"/>
      <c r="NR34" s="78"/>
      <c r="NS34" s="78"/>
      <c r="NT34" s="78"/>
      <c r="NU34" s="78"/>
      <c r="NV34" s="78"/>
      <c r="NW34" s="78"/>
      <c r="NX34" s="78"/>
      <c r="NY34" s="78"/>
      <c r="NZ34" s="78"/>
      <c r="OA34" s="78"/>
      <c r="OB34" s="78"/>
      <c r="OC34" s="78"/>
      <c r="OD34" s="78"/>
      <c r="OE34" s="78"/>
      <c r="OF34" s="78"/>
      <c r="OG34" s="78"/>
      <c r="OH34" s="78"/>
      <c r="OI34" s="78"/>
      <c r="OJ34" s="78"/>
      <c r="OK34" s="78"/>
      <c r="OL34" s="78"/>
      <c r="OM34" s="78"/>
      <c r="ON34" s="78"/>
      <c r="OO34" s="78"/>
      <c r="OP34" s="78"/>
      <c r="OQ34" s="78"/>
      <c r="OR34" s="78"/>
      <c r="OS34" s="78"/>
      <c r="OT34" s="78"/>
      <c r="OU34" s="78"/>
      <c r="OV34" s="78"/>
      <c r="OW34" s="78"/>
      <c r="OX34" s="78"/>
      <c r="OY34" s="78"/>
      <c r="OZ34" s="78"/>
      <c r="PA34" s="78"/>
      <c r="PB34" s="78"/>
      <c r="PC34" s="78"/>
      <c r="PD34" s="78"/>
      <c r="PE34" s="78"/>
      <c r="PF34" s="78"/>
      <c r="PG34" s="78"/>
      <c r="PH34" s="78"/>
      <c r="PI34" s="78"/>
      <c r="PJ34" s="78"/>
      <c r="PK34" s="78"/>
      <c r="PL34" s="78"/>
      <c r="PM34" s="78"/>
      <c r="PN34" s="78"/>
      <c r="PO34" s="78"/>
      <c r="PP34" s="78"/>
      <c r="PQ34" s="78"/>
      <c r="PR34" s="78"/>
      <c r="PS34" s="78"/>
      <c r="PT34" s="78"/>
      <c r="PU34" s="78"/>
      <c r="PV34" s="78"/>
      <c r="PW34" s="78"/>
      <c r="PX34" s="78"/>
      <c r="PY34" s="78"/>
      <c r="PZ34" s="78"/>
      <c r="QA34" s="78"/>
      <c r="QB34" s="78"/>
      <c r="QC34" s="78"/>
      <c r="QD34" s="78"/>
      <c r="QE34" s="78"/>
      <c r="QF34" s="78"/>
      <c r="QG34" s="78"/>
      <c r="QH34" s="78"/>
      <c r="QI34" s="78"/>
      <c r="QJ34" s="78"/>
      <c r="QK34" s="78"/>
      <c r="QL34" s="78"/>
      <c r="QM34" s="78"/>
      <c r="QN34" s="78"/>
      <c r="QO34" s="78"/>
      <c r="QP34" s="78"/>
      <c r="QQ34" s="78"/>
      <c r="QR34" s="78"/>
      <c r="QS34" s="78"/>
      <c r="QT34" s="78"/>
      <c r="QU34" s="78"/>
      <c r="QV34" s="78"/>
      <c r="QW34" s="78"/>
      <c r="QX34" s="78"/>
      <c r="QY34" s="78"/>
      <c r="QZ34" s="78"/>
      <c r="RA34" s="78"/>
      <c r="RB34" s="78"/>
      <c r="RC34" s="78"/>
      <c r="RD34" s="78"/>
      <c r="RE34" s="78"/>
      <c r="RF34" s="78"/>
      <c r="RG34" s="78"/>
      <c r="RH34" s="78"/>
      <c r="RI34" s="78"/>
      <c r="RJ34" s="78"/>
      <c r="RK34" s="78"/>
      <c r="RL34" s="78"/>
      <c r="RM34" s="78"/>
      <c r="RN34" s="78"/>
      <c r="RO34" s="78"/>
      <c r="RP34" s="78"/>
      <c r="RQ34" s="78"/>
      <c r="RR34" s="78"/>
      <c r="RS34" s="78"/>
      <c r="RT34" s="78"/>
      <c r="RU34" s="78"/>
      <c r="RV34" s="78"/>
      <c r="RW34" s="78"/>
      <c r="RX34" s="78"/>
      <c r="RY34" s="78"/>
      <c r="RZ34" s="78"/>
      <c r="SA34" s="78"/>
      <c r="SB34" s="78"/>
      <c r="SC34" s="78"/>
      <c r="SD34" s="78"/>
      <c r="SE34" s="78"/>
      <c r="SF34" s="78"/>
      <c r="SG34" s="78"/>
      <c r="SH34" s="78"/>
    </row>
    <row r="35" spans="1:502">
      <c r="A35" s="17" t="s">
        <v>2710</v>
      </c>
      <c r="B35" s="77">
        <v>27</v>
      </c>
      <c r="C35" s="77">
        <v>27</v>
      </c>
      <c r="D35" s="77">
        <v>1</v>
      </c>
      <c r="E35" s="77">
        <v>2030</v>
      </c>
      <c r="F35" s="77" t="s">
        <v>2641</v>
      </c>
      <c r="G35" s="1017" t="s">
        <v>1611</v>
      </c>
      <c r="H35" s="77" t="s">
        <v>1612</v>
      </c>
      <c r="I35" s="1018"/>
      <c r="J35" s="80"/>
      <c r="K35" s="80"/>
      <c r="L35" s="80"/>
      <c r="M35" s="80"/>
      <c r="N35" s="80"/>
      <c r="O35" s="80"/>
      <c r="P35" s="80"/>
      <c r="Q35" s="80"/>
      <c r="R35" s="80"/>
      <c r="S35" s="80"/>
      <c r="T35" s="80"/>
      <c r="U35" s="80"/>
      <c r="V35" s="80"/>
      <c r="W35" s="80"/>
      <c r="X35" s="80"/>
      <c r="Y35" s="80"/>
      <c r="Z35" s="80"/>
      <c r="AA35" s="80"/>
      <c r="AB35" s="80"/>
      <c r="AC35" s="80"/>
      <c r="AD35" s="80"/>
      <c r="AE35" s="80"/>
      <c r="AF35" s="80"/>
      <c r="AG35" s="80"/>
      <c r="AH35" s="80"/>
      <c r="AI35" s="80"/>
      <c r="AJ35" s="80"/>
      <c r="AK35" s="80"/>
      <c r="AL35" s="80"/>
      <c r="AM35" s="80"/>
      <c r="AN35" s="80"/>
      <c r="AO35" s="80"/>
      <c r="AP35" s="80"/>
      <c r="AQ35" s="80"/>
      <c r="AR35" s="80"/>
      <c r="AS35" s="80"/>
      <c r="AT35" s="80"/>
      <c r="AU35" s="80"/>
      <c r="AV35" s="80"/>
      <c r="AW35" s="80"/>
      <c r="AX35" s="80"/>
      <c r="AY35" s="80"/>
      <c r="AZ35" s="80"/>
      <c r="BA35" s="80"/>
      <c r="BB35" s="80"/>
      <c r="BC35" s="80"/>
      <c r="BD35" s="80"/>
      <c r="BE35" s="80"/>
      <c r="BF35" s="80"/>
      <c r="BG35" s="80"/>
      <c r="BH35" s="80"/>
      <c r="BI35" s="80"/>
      <c r="BJ35" s="80"/>
      <c r="BK35" s="80"/>
      <c r="BL35" s="80"/>
      <c r="BM35" s="80"/>
      <c r="BN35" s="80"/>
      <c r="BO35" s="80"/>
      <c r="BP35" s="80"/>
      <c r="BQ35" s="80"/>
      <c r="BR35" s="80"/>
      <c r="BS35" s="80"/>
      <c r="BT35" s="80"/>
      <c r="BU35" s="80"/>
      <c r="BV35" s="80"/>
      <c r="BW35" s="80"/>
      <c r="BX35" s="80"/>
      <c r="BY35" s="80"/>
      <c r="BZ35" s="80"/>
      <c r="CA35" s="80"/>
      <c r="CB35" s="80"/>
      <c r="CC35" s="80"/>
      <c r="CD35" s="80"/>
      <c r="CE35" s="80"/>
      <c r="CF35" s="80"/>
      <c r="CG35" s="80"/>
      <c r="CH35" s="80"/>
      <c r="CI35" s="80"/>
      <c r="CJ35" s="80"/>
      <c r="CK35" s="80"/>
      <c r="CL35" s="80"/>
      <c r="CM35" s="80"/>
      <c r="CN35" s="80"/>
      <c r="CO35" s="80"/>
      <c r="CP35" s="80"/>
      <c r="CQ35" s="80"/>
      <c r="CR35" s="80"/>
      <c r="CS35" s="80"/>
      <c r="CT35" s="80"/>
      <c r="CU35" s="80"/>
      <c r="CV35" s="80"/>
      <c r="CW35" s="80"/>
      <c r="CX35" s="80"/>
      <c r="CY35" s="80"/>
      <c r="CZ35" s="80"/>
      <c r="DA35" s="80"/>
      <c r="DB35" s="80"/>
      <c r="DC35" s="80"/>
      <c r="DD35" s="80"/>
      <c r="DE35" s="80"/>
      <c r="DF35" s="80"/>
      <c r="DG35" s="80"/>
      <c r="DH35" s="80"/>
      <c r="DI35" s="80"/>
      <c r="DJ35" s="80"/>
      <c r="DK35" s="80"/>
      <c r="DL35" s="80"/>
      <c r="DM35" s="80"/>
      <c r="DN35" s="80"/>
      <c r="DO35" s="80"/>
      <c r="DP35" s="80"/>
      <c r="DQ35" s="80"/>
      <c r="DR35" s="80"/>
      <c r="DS35" s="80"/>
      <c r="DT35" s="80"/>
      <c r="DU35" s="80"/>
      <c r="DV35" s="80"/>
      <c r="DW35" s="80"/>
      <c r="DX35" s="80"/>
      <c r="DY35" s="80"/>
      <c r="DZ35" s="80"/>
      <c r="EA35" s="80"/>
      <c r="EB35" s="80"/>
      <c r="EC35" s="80"/>
      <c r="ED35" s="80"/>
      <c r="EE35" s="80"/>
      <c r="EF35" s="80"/>
      <c r="EG35" s="80"/>
      <c r="EH35" s="80"/>
      <c r="EI35" s="80"/>
      <c r="EJ35" s="80"/>
      <c r="EK35" s="80"/>
      <c r="EL35" s="80"/>
      <c r="EM35" s="80"/>
      <c r="EN35" s="80"/>
      <c r="EO35" s="80"/>
      <c r="EP35" s="80"/>
      <c r="EQ35" s="80"/>
      <c r="ER35" s="80"/>
      <c r="ES35" s="80"/>
      <c r="ET35" s="80"/>
      <c r="EU35" s="80"/>
      <c r="EV35" s="80"/>
      <c r="EW35" s="80"/>
      <c r="EX35" s="80"/>
      <c r="EY35" s="80"/>
      <c r="EZ35" s="80"/>
      <c r="FA35" s="80"/>
      <c r="FB35" s="80"/>
      <c r="FC35" s="80"/>
      <c r="FD35" s="80"/>
      <c r="FE35" s="80"/>
      <c r="FF35" s="80"/>
      <c r="FG35" s="80"/>
      <c r="FH35" s="80"/>
      <c r="FI35" s="80"/>
      <c r="FJ35" s="80"/>
      <c r="FK35" s="80"/>
      <c r="FL35" s="80"/>
      <c r="FM35" s="80"/>
      <c r="FN35" s="80"/>
      <c r="FO35" s="80"/>
      <c r="FP35" s="80"/>
      <c r="FQ35" s="80"/>
      <c r="FR35" s="80"/>
      <c r="FS35" s="80"/>
      <c r="FT35" s="80"/>
      <c r="FU35" s="80"/>
      <c r="FV35" s="80"/>
      <c r="FW35" s="80"/>
      <c r="FX35" s="80"/>
      <c r="FY35" s="80"/>
      <c r="FZ35" s="80"/>
      <c r="GA35" s="80"/>
      <c r="GB35" s="80"/>
      <c r="GC35" s="80"/>
      <c r="GD35" s="80"/>
      <c r="GE35" s="80"/>
      <c r="GF35" s="80"/>
      <c r="GG35" s="80"/>
      <c r="GH35" s="80"/>
      <c r="GI35" s="80"/>
      <c r="GJ35" s="80"/>
      <c r="GK35" s="80"/>
      <c r="GL35" s="80"/>
      <c r="GM35" s="80"/>
      <c r="GN35" s="80"/>
      <c r="GO35" s="80"/>
      <c r="GP35" s="80"/>
      <c r="GQ35" s="80"/>
      <c r="GR35" s="80"/>
      <c r="GS35" s="80"/>
      <c r="GT35" s="80"/>
      <c r="GU35" s="80"/>
      <c r="GV35" s="80"/>
      <c r="GW35" s="80"/>
      <c r="GX35" s="80"/>
      <c r="GY35" s="80"/>
      <c r="GZ35" s="80"/>
      <c r="HA35" s="80"/>
      <c r="HB35" s="80"/>
      <c r="HC35" s="80"/>
      <c r="HD35" s="80"/>
      <c r="HE35" s="80"/>
      <c r="HF35" s="80"/>
      <c r="HG35" s="80"/>
      <c r="HH35" s="80"/>
      <c r="HI35" s="80"/>
      <c r="HJ35" s="80"/>
      <c r="HK35" s="80"/>
      <c r="HL35" s="80"/>
      <c r="HM35" s="80"/>
      <c r="HN35" s="80"/>
      <c r="HO35" s="80"/>
      <c r="HP35" s="80"/>
      <c r="HQ35" s="80"/>
      <c r="HR35" s="80"/>
      <c r="HS35" s="80"/>
      <c r="HT35" s="80"/>
      <c r="HU35" s="80"/>
      <c r="HV35" s="80"/>
      <c r="HW35" s="80"/>
      <c r="HX35" s="80"/>
      <c r="HY35" s="80"/>
      <c r="HZ35" s="80"/>
      <c r="IA35" s="80"/>
      <c r="IB35" s="80"/>
      <c r="IC35" s="80"/>
      <c r="ID35" s="80"/>
      <c r="IE35" s="80"/>
      <c r="IF35" s="80"/>
      <c r="IG35" s="80"/>
      <c r="IH35" s="80"/>
      <c r="II35" s="80"/>
      <c r="IJ35" s="80"/>
      <c r="IK35" s="80"/>
      <c r="IL35" s="80"/>
      <c r="IM35" s="80"/>
      <c r="IN35" s="80"/>
      <c r="IO35" s="80"/>
      <c r="IP35" s="80"/>
      <c r="IQ35" s="80"/>
      <c r="IR35" s="80"/>
      <c r="IS35" s="80"/>
      <c r="IT35" s="80"/>
      <c r="IU35" s="80"/>
      <c r="IV35" s="81"/>
      <c r="IW35" s="78"/>
      <c r="IX35" s="78"/>
      <c r="IY35" s="78"/>
      <c r="IZ35" s="78"/>
      <c r="JA35" s="78"/>
      <c r="JB35" s="78"/>
      <c r="JC35" s="78"/>
      <c r="JD35" s="78"/>
      <c r="JE35" s="78"/>
      <c r="JF35" s="78"/>
      <c r="JG35" s="78"/>
      <c r="JH35" s="78"/>
      <c r="JI35" s="78"/>
      <c r="JJ35" s="78"/>
      <c r="JK35" s="78"/>
      <c r="JL35" s="78"/>
      <c r="JM35" s="78"/>
      <c r="JN35" s="78"/>
      <c r="JO35" s="78"/>
      <c r="JP35" s="78"/>
      <c r="JQ35" s="78"/>
      <c r="JR35" s="78"/>
      <c r="JS35" s="78"/>
      <c r="JT35" s="78"/>
      <c r="JU35" s="78"/>
      <c r="JV35" s="78"/>
      <c r="JW35" s="78"/>
      <c r="JX35" s="78"/>
      <c r="JY35" s="78"/>
      <c r="JZ35" s="78"/>
      <c r="KA35" s="78"/>
      <c r="KB35" s="78"/>
      <c r="KC35" s="78"/>
      <c r="KD35" s="78"/>
      <c r="KE35" s="78"/>
      <c r="KF35" s="78"/>
      <c r="KG35" s="78"/>
      <c r="KH35" s="78"/>
      <c r="KI35" s="78"/>
      <c r="KJ35" s="78"/>
      <c r="KK35" s="78"/>
      <c r="KL35" s="78"/>
      <c r="KM35" s="78"/>
      <c r="KN35" s="78"/>
      <c r="KO35" s="78"/>
      <c r="KP35" s="78"/>
      <c r="KQ35" s="78"/>
      <c r="KR35" s="78"/>
      <c r="KS35" s="78"/>
      <c r="KT35" s="78"/>
      <c r="KU35" s="78"/>
      <c r="KV35" s="78"/>
      <c r="KW35" s="78"/>
      <c r="KX35" s="78"/>
      <c r="KY35" s="78"/>
      <c r="KZ35" s="78"/>
      <c r="LA35" s="78"/>
      <c r="LB35" s="78"/>
      <c r="LC35" s="78"/>
      <c r="LD35" s="78"/>
      <c r="LE35" s="78"/>
      <c r="LF35" s="78"/>
      <c r="LG35" s="78"/>
      <c r="LH35" s="78"/>
      <c r="LI35" s="78"/>
      <c r="LJ35" s="78"/>
      <c r="LK35" s="78"/>
      <c r="LL35" s="78"/>
      <c r="LM35" s="78"/>
      <c r="LN35" s="78"/>
      <c r="LO35" s="78"/>
      <c r="LP35" s="78"/>
      <c r="LQ35" s="78"/>
      <c r="LR35" s="78"/>
      <c r="LS35" s="78"/>
      <c r="LT35" s="78"/>
      <c r="LU35" s="78"/>
      <c r="LV35" s="78"/>
      <c r="LW35" s="78"/>
      <c r="LX35" s="78"/>
      <c r="LY35" s="78"/>
      <c r="LZ35" s="78"/>
      <c r="MA35" s="78"/>
      <c r="MB35" s="78"/>
      <c r="MC35" s="78"/>
      <c r="MD35" s="78"/>
      <c r="ME35" s="78"/>
      <c r="MF35" s="78"/>
      <c r="MG35" s="78"/>
      <c r="MH35" s="78"/>
      <c r="MI35" s="78"/>
      <c r="MJ35" s="78"/>
      <c r="MK35" s="78"/>
      <c r="ML35" s="78"/>
      <c r="MM35" s="78"/>
      <c r="MN35" s="78"/>
      <c r="MO35" s="78"/>
      <c r="MP35" s="78"/>
      <c r="MQ35" s="78"/>
      <c r="MR35" s="78"/>
      <c r="MS35" s="78"/>
      <c r="MT35" s="78"/>
      <c r="MU35" s="78"/>
      <c r="MV35" s="78"/>
      <c r="MW35" s="78"/>
      <c r="MX35" s="78"/>
      <c r="MY35" s="78"/>
      <c r="MZ35" s="78"/>
      <c r="NA35" s="78"/>
      <c r="NB35" s="78"/>
      <c r="NC35" s="78"/>
      <c r="ND35" s="78"/>
      <c r="NE35" s="78"/>
      <c r="NF35" s="78"/>
      <c r="NG35" s="78"/>
      <c r="NH35" s="78"/>
      <c r="NI35" s="78"/>
      <c r="NJ35" s="78"/>
      <c r="NK35" s="78"/>
      <c r="NL35" s="78"/>
      <c r="NM35" s="78"/>
      <c r="NN35" s="78"/>
      <c r="NO35" s="78"/>
      <c r="NP35" s="78"/>
      <c r="NQ35" s="78"/>
      <c r="NR35" s="78"/>
      <c r="NS35" s="78"/>
      <c r="NT35" s="78"/>
      <c r="NU35" s="78"/>
      <c r="NV35" s="78"/>
      <c r="NW35" s="78"/>
      <c r="NX35" s="78"/>
      <c r="NY35" s="78"/>
      <c r="NZ35" s="78"/>
      <c r="OA35" s="78"/>
      <c r="OB35" s="78"/>
      <c r="OC35" s="78"/>
      <c r="OD35" s="78"/>
      <c r="OE35" s="78"/>
      <c r="OF35" s="78"/>
      <c r="OG35" s="78"/>
      <c r="OH35" s="78"/>
      <c r="OI35" s="78"/>
      <c r="OJ35" s="78"/>
      <c r="OK35" s="78"/>
      <c r="OL35" s="78"/>
      <c r="OM35" s="78"/>
      <c r="ON35" s="78"/>
      <c r="OO35" s="78"/>
      <c r="OP35" s="78"/>
      <c r="OQ35" s="78"/>
      <c r="OR35" s="78"/>
      <c r="OS35" s="78"/>
      <c r="OT35" s="78"/>
      <c r="OU35" s="78"/>
      <c r="OV35" s="78"/>
      <c r="OW35" s="78"/>
      <c r="OX35" s="78"/>
      <c r="OY35" s="78"/>
      <c r="OZ35" s="78"/>
      <c r="PA35" s="78"/>
      <c r="PB35" s="78"/>
      <c r="PC35" s="78"/>
      <c r="PD35" s="78"/>
      <c r="PE35" s="78"/>
      <c r="PF35" s="78"/>
      <c r="PG35" s="78"/>
      <c r="PH35" s="78"/>
      <c r="PI35" s="78"/>
      <c r="PJ35" s="78"/>
      <c r="PK35" s="78"/>
      <c r="PL35" s="78"/>
      <c r="PM35" s="78"/>
      <c r="PN35" s="78"/>
      <c r="PO35" s="78"/>
      <c r="PP35" s="78"/>
      <c r="PQ35" s="78"/>
      <c r="PR35" s="78"/>
      <c r="PS35" s="78"/>
      <c r="PT35" s="78"/>
      <c r="PU35" s="78"/>
      <c r="PV35" s="78"/>
      <c r="PW35" s="78"/>
      <c r="PX35" s="78"/>
      <c r="PY35" s="78"/>
      <c r="PZ35" s="78"/>
      <c r="QA35" s="78"/>
      <c r="QB35" s="78"/>
      <c r="QC35" s="78"/>
      <c r="QD35" s="78"/>
      <c r="QE35" s="78"/>
      <c r="QF35" s="78"/>
      <c r="QG35" s="78"/>
      <c r="QH35" s="78"/>
      <c r="QI35" s="78"/>
      <c r="QJ35" s="78"/>
      <c r="QK35" s="78"/>
      <c r="QL35" s="78"/>
      <c r="QM35" s="78"/>
      <c r="QN35" s="78"/>
      <c r="QO35" s="78"/>
      <c r="QP35" s="78"/>
      <c r="QQ35" s="78"/>
      <c r="QR35" s="78"/>
      <c r="QS35" s="78"/>
      <c r="QT35" s="78"/>
      <c r="QU35" s="78"/>
      <c r="QV35" s="78"/>
      <c r="QW35" s="78"/>
      <c r="QX35" s="78"/>
      <c r="QY35" s="78"/>
      <c r="QZ35" s="78"/>
      <c r="RA35" s="78"/>
      <c r="RB35" s="78"/>
      <c r="RC35" s="78"/>
      <c r="RD35" s="78"/>
      <c r="RE35" s="78"/>
      <c r="RF35" s="78"/>
      <c r="RG35" s="78"/>
      <c r="RH35" s="78"/>
      <c r="RI35" s="78"/>
      <c r="RJ35" s="78"/>
      <c r="RK35" s="78"/>
      <c r="RL35" s="78"/>
      <c r="RM35" s="78"/>
      <c r="RN35" s="78"/>
      <c r="RO35" s="78"/>
      <c r="RP35" s="78"/>
      <c r="RQ35" s="78"/>
      <c r="RR35" s="78"/>
      <c r="RS35" s="78"/>
      <c r="RT35" s="78"/>
      <c r="RU35" s="78"/>
      <c r="RV35" s="78"/>
      <c r="RW35" s="78"/>
      <c r="RX35" s="78"/>
      <c r="RY35" s="78"/>
      <c r="RZ35" s="78"/>
      <c r="SA35" s="78"/>
      <c r="SB35" s="78"/>
      <c r="SC35" s="78"/>
      <c r="SD35" s="78"/>
      <c r="SE35" s="78"/>
      <c r="SF35" s="78"/>
      <c r="SG35" s="78"/>
      <c r="SH35" s="78"/>
    </row>
    <row r="36" spans="1:502">
      <c r="A36" s="17" t="s">
        <v>816</v>
      </c>
      <c r="B36" s="77">
        <v>18</v>
      </c>
      <c r="C36" s="77">
        <v>1</v>
      </c>
      <c r="D36" s="77">
        <v>2</v>
      </c>
      <c r="E36" s="77">
        <v>1990</v>
      </c>
      <c r="F36" s="77" t="s">
        <v>788</v>
      </c>
      <c r="G36" s="1017" t="s">
        <v>817</v>
      </c>
      <c r="H36" s="77" t="s">
        <v>818</v>
      </c>
      <c r="I36" s="1018"/>
      <c r="J36" s="80" t="s">
        <v>789</v>
      </c>
      <c r="K36" s="80" t="s">
        <v>789</v>
      </c>
      <c r="L36" s="80" t="s">
        <v>789</v>
      </c>
      <c r="M36" s="80" t="s">
        <v>789</v>
      </c>
      <c r="N36" s="80" t="s">
        <v>789</v>
      </c>
      <c r="O36" s="80" t="s">
        <v>789</v>
      </c>
      <c r="P36" s="80" t="s">
        <v>789</v>
      </c>
      <c r="Q36" s="80" t="s">
        <v>789</v>
      </c>
      <c r="R36" s="80" t="s">
        <v>789</v>
      </c>
      <c r="S36" s="80" t="s">
        <v>789</v>
      </c>
      <c r="T36" s="80" t="s">
        <v>789</v>
      </c>
      <c r="U36" s="80" t="s">
        <v>789</v>
      </c>
      <c r="V36" s="80" t="s">
        <v>789</v>
      </c>
      <c r="W36" s="80" t="s">
        <v>789</v>
      </c>
      <c r="X36" s="80" t="s">
        <v>789</v>
      </c>
      <c r="Y36" s="80" t="s">
        <v>789</v>
      </c>
      <c r="Z36" s="80" t="s">
        <v>789</v>
      </c>
      <c r="AA36" s="80" t="s">
        <v>789</v>
      </c>
      <c r="AB36" s="80" t="s">
        <v>789</v>
      </c>
      <c r="AC36" s="80" t="s">
        <v>789</v>
      </c>
      <c r="AD36" s="80" t="s">
        <v>789</v>
      </c>
      <c r="AE36" s="80" t="s">
        <v>789</v>
      </c>
      <c r="AF36" s="80" t="s">
        <v>789</v>
      </c>
      <c r="AG36" s="80" t="s">
        <v>789</v>
      </c>
      <c r="AH36" s="80" t="s">
        <v>789</v>
      </c>
      <c r="AI36" s="80" t="s">
        <v>789</v>
      </c>
      <c r="AJ36" s="80" t="s">
        <v>789</v>
      </c>
      <c r="AK36" s="80" t="s">
        <v>789</v>
      </c>
      <c r="AL36" s="80" t="s">
        <v>789</v>
      </c>
      <c r="AM36" s="80" t="s">
        <v>789</v>
      </c>
      <c r="AN36" s="80" t="s">
        <v>789</v>
      </c>
      <c r="AO36" s="80" t="s">
        <v>789</v>
      </c>
      <c r="AP36" s="80" t="s">
        <v>789</v>
      </c>
      <c r="AQ36" s="80" t="s">
        <v>789</v>
      </c>
      <c r="AR36" s="80" t="s">
        <v>789</v>
      </c>
      <c r="AS36" s="80" t="s">
        <v>789</v>
      </c>
      <c r="AT36" s="80" t="s">
        <v>789</v>
      </c>
      <c r="AU36" s="80" t="s">
        <v>789</v>
      </c>
      <c r="AV36" s="80" t="s">
        <v>789</v>
      </c>
      <c r="AW36" s="80" t="s">
        <v>789</v>
      </c>
      <c r="AX36" s="80" t="s">
        <v>789</v>
      </c>
      <c r="AY36" s="80" t="s">
        <v>789</v>
      </c>
      <c r="AZ36" s="80" t="s">
        <v>789</v>
      </c>
      <c r="BA36" s="80" t="s">
        <v>789</v>
      </c>
      <c r="BB36" s="80" t="s">
        <v>789</v>
      </c>
      <c r="BC36" s="80" t="s">
        <v>789</v>
      </c>
      <c r="BD36" s="80" t="s">
        <v>789</v>
      </c>
      <c r="BE36" s="80" t="s">
        <v>789</v>
      </c>
      <c r="BF36" s="80" t="s">
        <v>789</v>
      </c>
      <c r="BG36" s="80" t="s">
        <v>789</v>
      </c>
      <c r="BH36" s="80" t="s">
        <v>789</v>
      </c>
      <c r="BI36" s="80" t="s">
        <v>789</v>
      </c>
      <c r="BJ36" s="80" t="s">
        <v>789</v>
      </c>
      <c r="BK36" s="80" t="s">
        <v>789</v>
      </c>
      <c r="BL36" s="80" t="s">
        <v>789</v>
      </c>
      <c r="BM36" s="80" t="s">
        <v>789</v>
      </c>
      <c r="BN36" s="80" t="s">
        <v>789</v>
      </c>
      <c r="BO36" s="80" t="s">
        <v>789</v>
      </c>
      <c r="BP36" s="80" t="s">
        <v>789</v>
      </c>
      <c r="BQ36" s="80" t="s">
        <v>789</v>
      </c>
      <c r="BR36" s="80" t="s">
        <v>789</v>
      </c>
      <c r="BS36" s="80" t="s">
        <v>789</v>
      </c>
      <c r="BT36" s="80" t="s">
        <v>789</v>
      </c>
      <c r="BU36" s="80" t="s">
        <v>789</v>
      </c>
      <c r="BV36" s="80" t="s">
        <v>789</v>
      </c>
      <c r="BW36" s="80" t="s">
        <v>789</v>
      </c>
      <c r="BX36" s="80" t="s">
        <v>789</v>
      </c>
      <c r="BY36" s="80" t="s">
        <v>789</v>
      </c>
      <c r="BZ36" s="80" t="s">
        <v>789</v>
      </c>
      <c r="CA36" s="80" t="s">
        <v>789</v>
      </c>
      <c r="CB36" s="80" t="s">
        <v>789</v>
      </c>
      <c r="CC36" s="80" t="s">
        <v>789</v>
      </c>
      <c r="CD36" s="80" t="s">
        <v>789</v>
      </c>
      <c r="CE36" s="80" t="s">
        <v>789</v>
      </c>
      <c r="CF36" s="80" t="s">
        <v>789</v>
      </c>
      <c r="CG36" s="80" t="s">
        <v>789</v>
      </c>
      <c r="CH36" s="80" t="s">
        <v>789</v>
      </c>
      <c r="CI36" s="80" t="s">
        <v>789</v>
      </c>
      <c r="CJ36" s="80" t="s">
        <v>789</v>
      </c>
      <c r="CK36" s="80" t="s">
        <v>789</v>
      </c>
      <c r="CL36" s="80" t="s">
        <v>789</v>
      </c>
      <c r="CM36" s="80" t="s">
        <v>789</v>
      </c>
      <c r="CN36" s="80" t="s">
        <v>789</v>
      </c>
      <c r="CO36" s="80" t="s">
        <v>789</v>
      </c>
      <c r="CP36" s="80" t="s">
        <v>789</v>
      </c>
      <c r="CQ36" s="80" t="s">
        <v>789</v>
      </c>
      <c r="CR36" s="80" t="s">
        <v>789</v>
      </c>
      <c r="CS36" s="80" t="s">
        <v>789</v>
      </c>
      <c r="CT36" s="80" t="s">
        <v>789</v>
      </c>
      <c r="CU36" s="80" t="s">
        <v>789</v>
      </c>
      <c r="CV36" s="80" t="s">
        <v>789</v>
      </c>
      <c r="CW36" s="80" t="s">
        <v>789</v>
      </c>
      <c r="CX36" s="80" t="s">
        <v>789</v>
      </c>
      <c r="CY36" s="80" t="s">
        <v>789</v>
      </c>
      <c r="CZ36" s="80" t="s">
        <v>789</v>
      </c>
      <c r="DA36" s="80" t="s">
        <v>789</v>
      </c>
      <c r="DB36" s="80" t="s">
        <v>789</v>
      </c>
      <c r="DC36" s="80" t="s">
        <v>789</v>
      </c>
      <c r="DD36" s="80" t="s">
        <v>789</v>
      </c>
      <c r="DE36" s="80" t="s">
        <v>789</v>
      </c>
      <c r="DF36" s="80" t="s">
        <v>789</v>
      </c>
      <c r="DG36" s="80" t="s">
        <v>789</v>
      </c>
      <c r="DH36" s="80" t="s">
        <v>789</v>
      </c>
      <c r="DI36" s="80" t="s">
        <v>789</v>
      </c>
      <c r="DJ36" s="80" t="s">
        <v>789</v>
      </c>
      <c r="DK36" s="80" t="s">
        <v>789</v>
      </c>
      <c r="DL36" s="80" t="s">
        <v>789</v>
      </c>
      <c r="DM36" s="80" t="s">
        <v>789</v>
      </c>
      <c r="DN36" s="80" t="s">
        <v>789</v>
      </c>
      <c r="DO36" s="80" t="s">
        <v>789</v>
      </c>
      <c r="DP36" s="80" t="s">
        <v>789</v>
      </c>
      <c r="DQ36" s="80" t="s">
        <v>789</v>
      </c>
      <c r="DR36" s="80" t="s">
        <v>789</v>
      </c>
      <c r="DS36" s="80" t="s">
        <v>789</v>
      </c>
      <c r="DT36" s="80" t="s">
        <v>789</v>
      </c>
      <c r="DU36" s="80" t="s">
        <v>789</v>
      </c>
      <c r="DV36" s="80" t="s">
        <v>789</v>
      </c>
      <c r="DW36" s="80" t="s">
        <v>789</v>
      </c>
      <c r="DX36" s="80" t="s">
        <v>789</v>
      </c>
      <c r="DY36" s="80" t="s">
        <v>789</v>
      </c>
      <c r="DZ36" s="80" t="s">
        <v>789</v>
      </c>
      <c r="EA36" s="80" t="s">
        <v>789</v>
      </c>
      <c r="EB36" s="80" t="s">
        <v>789</v>
      </c>
      <c r="EC36" s="80" t="s">
        <v>789</v>
      </c>
      <c r="ED36" s="80" t="s">
        <v>789</v>
      </c>
      <c r="EE36" s="80" t="s">
        <v>789</v>
      </c>
      <c r="EF36" s="80" t="s">
        <v>789</v>
      </c>
      <c r="EG36" s="80" t="s">
        <v>789</v>
      </c>
      <c r="EH36" s="80" t="s">
        <v>789</v>
      </c>
      <c r="EI36" s="80" t="s">
        <v>789</v>
      </c>
      <c r="EJ36" s="80" t="s">
        <v>789</v>
      </c>
      <c r="EK36" s="80" t="s">
        <v>789</v>
      </c>
      <c r="EL36" s="80" t="s">
        <v>789</v>
      </c>
      <c r="EM36" s="80" t="s">
        <v>789</v>
      </c>
      <c r="EN36" s="80" t="s">
        <v>789</v>
      </c>
      <c r="EO36" s="80" t="s">
        <v>789</v>
      </c>
      <c r="EP36" s="80" t="s">
        <v>789</v>
      </c>
      <c r="EQ36" s="80" t="s">
        <v>789</v>
      </c>
      <c r="ER36" s="80" t="s">
        <v>789</v>
      </c>
      <c r="ES36" s="80" t="s">
        <v>789</v>
      </c>
      <c r="ET36" s="80" t="s">
        <v>789</v>
      </c>
      <c r="EU36" s="80" t="s">
        <v>789</v>
      </c>
      <c r="EV36" s="80" t="s">
        <v>789</v>
      </c>
      <c r="EW36" s="80" t="s">
        <v>789</v>
      </c>
      <c r="EX36" s="80" t="s">
        <v>789</v>
      </c>
      <c r="EY36" s="80" t="s">
        <v>789</v>
      </c>
      <c r="EZ36" s="80" t="s">
        <v>789</v>
      </c>
      <c r="FA36" s="80" t="s">
        <v>789</v>
      </c>
      <c r="FB36" s="80" t="s">
        <v>789</v>
      </c>
      <c r="FC36" s="80" t="s">
        <v>789</v>
      </c>
      <c r="FD36" s="80" t="s">
        <v>789</v>
      </c>
      <c r="FE36" s="80" t="s">
        <v>789</v>
      </c>
      <c r="FF36" s="80" t="s">
        <v>789</v>
      </c>
      <c r="FG36" s="80" t="s">
        <v>789</v>
      </c>
      <c r="FH36" s="80" t="s">
        <v>789</v>
      </c>
      <c r="FI36" s="80" t="s">
        <v>789</v>
      </c>
      <c r="FJ36" s="80" t="s">
        <v>789</v>
      </c>
      <c r="FK36" s="80" t="s">
        <v>789</v>
      </c>
      <c r="FL36" s="80" t="s">
        <v>789</v>
      </c>
      <c r="FM36" s="80" t="s">
        <v>789</v>
      </c>
      <c r="FN36" s="80" t="s">
        <v>789</v>
      </c>
      <c r="FO36" s="80" t="s">
        <v>789</v>
      </c>
      <c r="FP36" s="80" t="s">
        <v>789</v>
      </c>
      <c r="FQ36" s="80" t="s">
        <v>789</v>
      </c>
      <c r="FR36" s="80" t="s">
        <v>789</v>
      </c>
      <c r="FS36" s="80" t="s">
        <v>789</v>
      </c>
      <c r="FT36" s="80" t="s">
        <v>789</v>
      </c>
      <c r="FU36" s="80" t="s">
        <v>789</v>
      </c>
      <c r="FV36" s="80" t="s">
        <v>789</v>
      </c>
      <c r="FW36" s="80" t="s">
        <v>789</v>
      </c>
      <c r="FX36" s="80" t="s">
        <v>789</v>
      </c>
      <c r="FY36" s="80" t="s">
        <v>789</v>
      </c>
      <c r="FZ36" s="80" t="s">
        <v>789</v>
      </c>
      <c r="GA36" s="80" t="s">
        <v>789</v>
      </c>
      <c r="GB36" s="80" t="s">
        <v>789</v>
      </c>
      <c r="GC36" s="80" t="s">
        <v>789</v>
      </c>
      <c r="GD36" s="80" t="s">
        <v>789</v>
      </c>
      <c r="GE36" s="80" t="s">
        <v>789</v>
      </c>
      <c r="GF36" s="80" t="s">
        <v>789</v>
      </c>
      <c r="GG36" s="80" t="s">
        <v>789</v>
      </c>
      <c r="GH36" s="80" t="s">
        <v>789</v>
      </c>
      <c r="GI36" s="80" t="s">
        <v>789</v>
      </c>
      <c r="GJ36" s="80" t="s">
        <v>789</v>
      </c>
      <c r="GK36" s="80" t="s">
        <v>789</v>
      </c>
      <c r="GL36" s="80" t="s">
        <v>789</v>
      </c>
      <c r="GM36" s="80" t="s">
        <v>789</v>
      </c>
      <c r="GN36" s="80" t="s">
        <v>789</v>
      </c>
      <c r="GO36" s="80" t="s">
        <v>789</v>
      </c>
      <c r="GP36" s="80" t="s">
        <v>789</v>
      </c>
      <c r="GQ36" s="80" t="s">
        <v>789</v>
      </c>
      <c r="GR36" s="80" t="s">
        <v>789</v>
      </c>
      <c r="GS36" s="80" t="s">
        <v>789</v>
      </c>
      <c r="GT36" s="80" t="s">
        <v>789</v>
      </c>
      <c r="GU36" s="80" t="s">
        <v>789</v>
      </c>
      <c r="GV36" s="80" t="s">
        <v>789</v>
      </c>
      <c r="GW36" s="80" t="s">
        <v>789</v>
      </c>
      <c r="GX36" s="80" t="s">
        <v>789</v>
      </c>
      <c r="GY36" s="80" t="s">
        <v>789</v>
      </c>
      <c r="GZ36" s="80" t="s">
        <v>789</v>
      </c>
      <c r="HA36" s="80" t="s">
        <v>789</v>
      </c>
      <c r="HB36" s="80" t="s">
        <v>789</v>
      </c>
      <c r="HC36" s="80" t="s">
        <v>789</v>
      </c>
      <c r="HD36" s="80" t="s">
        <v>789</v>
      </c>
      <c r="HE36" s="80" t="s">
        <v>789</v>
      </c>
      <c r="HF36" s="80" t="s">
        <v>789</v>
      </c>
      <c r="HG36" s="80" t="s">
        <v>789</v>
      </c>
      <c r="HH36" s="80" t="s">
        <v>789</v>
      </c>
      <c r="HI36" s="80" t="s">
        <v>789</v>
      </c>
      <c r="HJ36" s="80" t="s">
        <v>789</v>
      </c>
      <c r="HK36" s="80" t="s">
        <v>789</v>
      </c>
      <c r="HL36" s="80" t="s">
        <v>789</v>
      </c>
      <c r="HM36" s="80" t="s">
        <v>789</v>
      </c>
      <c r="HN36" s="80" t="s">
        <v>789</v>
      </c>
      <c r="HO36" s="80" t="s">
        <v>789</v>
      </c>
      <c r="HP36" s="80" t="s">
        <v>789</v>
      </c>
      <c r="HQ36" s="80" t="s">
        <v>789</v>
      </c>
      <c r="HR36" s="80" t="s">
        <v>789</v>
      </c>
      <c r="HS36" s="80" t="s">
        <v>789</v>
      </c>
      <c r="HT36" s="80" t="s">
        <v>789</v>
      </c>
      <c r="HU36" s="80" t="s">
        <v>789</v>
      </c>
      <c r="HV36" s="80" t="s">
        <v>789</v>
      </c>
      <c r="HW36" s="80" t="s">
        <v>789</v>
      </c>
      <c r="HX36" s="80" t="s">
        <v>789</v>
      </c>
      <c r="HY36" s="80" t="s">
        <v>789</v>
      </c>
      <c r="HZ36" s="80" t="s">
        <v>789</v>
      </c>
      <c r="IA36" s="80" t="s">
        <v>789</v>
      </c>
      <c r="IB36" s="80" t="s">
        <v>789</v>
      </c>
      <c r="IC36" s="80" t="s">
        <v>789</v>
      </c>
      <c r="ID36" s="80" t="s">
        <v>789</v>
      </c>
      <c r="IE36" s="80" t="s">
        <v>789</v>
      </c>
      <c r="IF36" s="80" t="s">
        <v>789</v>
      </c>
      <c r="IG36" s="80" t="s">
        <v>789</v>
      </c>
      <c r="IH36" s="80" t="s">
        <v>789</v>
      </c>
      <c r="II36" s="80" t="s">
        <v>789</v>
      </c>
      <c r="IJ36" s="80" t="s">
        <v>789</v>
      </c>
      <c r="IK36" s="80" t="s">
        <v>789</v>
      </c>
      <c r="IL36" s="80" t="s">
        <v>789</v>
      </c>
      <c r="IM36" s="80" t="s">
        <v>789</v>
      </c>
      <c r="IN36" s="80" t="s">
        <v>789</v>
      </c>
      <c r="IO36" s="80" t="s">
        <v>789</v>
      </c>
      <c r="IP36" s="80" t="s">
        <v>789</v>
      </c>
      <c r="IQ36" s="80" t="s">
        <v>789</v>
      </c>
      <c r="IR36" s="80" t="s">
        <v>789</v>
      </c>
      <c r="IS36" s="80" t="s">
        <v>789</v>
      </c>
      <c r="IT36" s="80" t="s">
        <v>789</v>
      </c>
      <c r="IU36" s="80" t="s">
        <v>789</v>
      </c>
      <c r="IV36" s="81"/>
      <c r="IW36" s="78" t="s">
        <v>789</v>
      </c>
      <c r="IX36" s="78" t="s">
        <v>789</v>
      </c>
      <c r="IY36" s="78" t="s">
        <v>789</v>
      </c>
      <c r="IZ36" s="78" t="s">
        <v>789</v>
      </c>
      <c r="JA36" s="78" t="s">
        <v>789</v>
      </c>
      <c r="JB36" s="78" t="s">
        <v>789</v>
      </c>
      <c r="JC36" s="78" t="s">
        <v>789</v>
      </c>
      <c r="JD36" s="78" t="s">
        <v>789</v>
      </c>
      <c r="JE36" s="78" t="s">
        <v>789</v>
      </c>
      <c r="JF36" s="78" t="s">
        <v>789</v>
      </c>
      <c r="JG36" s="78" t="s">
        <v>789</v>
      </c>
      <c r="JH36" s="78" t="s">
        <v>789</v>
      </c>
      <c r="JI36" s="78" t="s">
        <v>789</v>
      </c>
      <c r="JJ36" s="78" t="s">
        <v>789</v>
      </c>
      <c r="JK36" s="78" t="s">
        <v>789</v>
      </c>
      <c r="JL36" s="78" t="s">
        <v>789</v>
      </c>
      <c r="JM36" s="78" t="s">
        <v>789</v>
      </c>
      <c r="JN36" s="78" t="s">
        <v>789</v>
      </c>
      <c r="JO36" s="78" t="s">
        <v>789</v>
      </c>
      <c r="JP36" s="78" t="s">
        <v>789</v>
      </c>
      <c r="JQ36" s="78" t="s">
        <v>789</v>
      </c>
      <c r="JR36" s="78" t="s">
        <v>789</v>
      </c>
      <c r="JS36" s="78" t="s">
        <v>789</v>
      </c>
      <c r="JT36" s="78" t="s">
        <v>789</v>
      </c>
      <c r="JU36" s="78" t="s">
        <v>789</v>
      </c>
      <c r="JV36" s="78" t="s">
        <v>789</v>
      </c>
      <c r="JW36" s="78" t="s">
        <v>789</v>
      </c>
      <c r="JX36" s="78" t="s">
        <v>789</v>
      </c>
      <c r="JY36" s="78" t="s">
        <v>789</v>
      </c>
      <c r="JZ36" s="78" t="s">
        <v>789</v>
      </c>
      <c r="KA36" s="78" t="s">
        <v>789</v>
      </c>
      <c r="KB36" s="78" t="s">
        <v>789</v>
      </c>
      <c r="KC36" s="78" t="s">
        <v>789</v>
      </c>
      <c r="KD36" s="78" t="s">
        <v>789</v>
      </c>
      <c r="KE36" s="78" t="s">
        <v>789</v>
      </c>
      <c r="KF36" s="78" t="s">
        <v>789</v>
      </c>
      <c r="KG36" s="78" t="s">
        <v>789</v>
      </c>
      <c r="KH36" s="78" t="s">
        <v>789</v>
      </c>
      <c r="KI36" s="78" t="s">
        <v>789</v>
      </c>
      <c r="KJ36" s="78" t="s">
        <v>789</v>
      </c>
      <c r="KK36" s="78" t="s">
        <v>789</v>
      </c>
      <c r="KL36" s="78" t="s">
        <v>789</v>
      </c>
      <c r="KM36" s="78" t="s">
        <v>789</v>
      </c>
      <c r="KN36" s="78" t="s">
        <v>789</v>
      </c>
      <c r="KO36" s="78" t="s">
        <v>789</v>
      </c>
      <c r="KP36" s="78" t="s">
        <v>789</v>
      </c>
      <c r="KQ36" s="78" t="s">
        <v>789</v>
      </c>
      <c r="KR36" s="78" t="s">
        <v>789</v>
      </c>
      <c r="KS36" s="78" t="s">
        <v>789</v>
      </c>
      <c r="KT36" s="78" t="s">
        <v>789</v>
      </c>
      <c r="KU36" s="78" t="s">
        <v>789</v>
      </c>
      <c r="KV36" s="78" t="s">
        <v>789</v>
      </c>
      <c r="KW36" s="78" t="s">
        <v>789</v>
      </c>
      <c r="KX36" s="78" t="s">
        <v>789</v>
      </c>
      <c r="KY36" s="78" t="s">
        <v>789</v>
      </c>
      <c r="KZ36" s="78" t="s">
        <v>789</v>
      </c>
      <c r="LA36" s="78" t="s">
        <v>789</v>
      </c>
      <c r="LB36" s="78" t="s">
        <v>789</v>
      </c>
      <c r="LC36" s="78" t="s">
        <v>789</v>
      </c>
      <c r="LD36" s="78" t="s">
        <v>789</v>
      </c>
      <c r="LE36" s="78" t="s">
        <v>789</v>
      </c>
      <c r="LF36" s="78" t="s">
        <v>789</v>
      </c>
      <c r="LG36" s="78" t="s">
        <v>789</v>
      </c>
      <c r="LH36" s="78" t="s">
        <v>789</v>
      </c>
      <c r="LI36" s="78" t="s">
        <v>789</v>
      </c>
      <c r="LJ36" s="78" t="s">
        <v>789</v>
      </c>
      <c r="LK36" s="78" t="s">
        <v>789</v>
      </c>
      <c r="LL36" s="78" t="s">
        <v>789</v>
      </c>
      <c r="LM36" s="78" t="s">
        <v>789</v>
      </c>
      <c r="LN36" s="78" t="s">
        <v>789</v>
      </c>
      <c r="LO36" s="78" t="s">
        <v>789</v>
      </c>
      <c r="LP36" s="78" t="s">
        <v>789</v>
      </c>
      <c r="LQ36" s="78" t="s">
        <v>789</v>
      </c>
      <c r="LR36" s="78" t="s">
        <v>789</v>
      </c>
      <c r="LS36" s="78" t="s">
        <v>789</v>
      </c>
      <c r="LT36" s="78" t="s">
        <v>789</v>
      </c>
      <c r="LU36" s="78" t="s">
        <v>789</v>
      </c>
      <c r="LV36" s="78" t="s">
        <v>789</v>
      </c>
      <c r="LW36" s="78" t="s">
        <v>789</v>
      </c>
      <c r="LX36" s="78" t="s">
        <v>789</v>
      </c>
      <c r="LY36" s="78" t="s">
        <v>789</v>
      </c>
      <c r="LZ36" s="78" t="s">
        <v>789</v>
      </c>
      <c r="MA36" s="78" t="s">
        <v>789</v>
      </c>
      <c r="MB36" s="78" t="s">
        <v>789</v>
      </c>
      <c r="MC36" s="78" t="s">
        <v>789</v>
      </c>
      <c r="MD36" s="78" t="s">
        <v>789</v>
      </c>
      <c r="ME36" s="78" t="s">
        <v>789</v>
      </c>
      <c r="MF36" s="78" t="s">
        <v>789</v>
      </c>
      <c r="MG36" s="78" t="s">
        <v>789</v>
      </c>
      <c r="MH36" s="78" t="s">
        <v>789</v>
      </c>
      <c r="MI36" s="78" t="s">
        <v>789</v>
      </c>
      <c r="MJ36" s="78" t="s">
        <v>789</v>
      </c>
      <c r="MK36" s="78" t="s">
        <v>789</v>
      </c>
      <c r="ML36" s="78" t="s">
        <v>789</v>
      </c>
      <c r="MM36" s="78" t="s">
        <v>789</v>
      </c>
      <c r="MN36" s="78" t="s">
        <v>789</v>
      </c>
      <c r="MO36" s="78" t="s">
        <v>789</v>
      </c>
      <c r="MP36" s="78" t="s">
        <v>789</v>
      </c>
      <c r="MQ36" s="78" t="s">
        <v>789</v>
      </c>
      <c r="MR36" s="78" t="s">
        <v>789</v>
      </c>
      <c r="MS36" s="78" t="s">
        <v>789</v>
      </c>
      <c r="MT36" s="78" t="s">
        <v>789</v>
      </c>
      <c r="MU36" s="78" t="s">
        <v>789</v>
      </c>
      <c r="MV36" s="78" t="s">
        <v>789</v>
      </c>
      <c r="MW36" s="78" t="s">
        <v>789</v>
      </c>
      <c r="MX36" s="78" t="s">
        <v>789</v>
      </c>
      <c r="MY36" s="78" t="s">
        <v>789</v>
      </c>
      <c r="MZ36" s="78" t="s">
        <v>789</v>
      </c>
      <c r="NA36" s="78" t="s">
        <v>789</v>
      </c>
      <c r="NB36" s="78" t="s">
        <v>789</v>
      </c>
      <c r="NC36" s="78" t="s">
        <v>789</v>
      </c>
      <c r="ND36" s="78" t="s">
        <v>789</v>
      </c>
      <c r="NE36" s="78" t="s">
        <v>789</v>
      </c>
      <c r="NF36" s="78" t="s">
        <v>789</v>
      </c>
      <c r="NG36" s="78" t="s">
        <v>789</v>
      </c>
      <c r="NH36" s="78" t="s">
        <v>789</v>
      </c>
      <c r="NI36" s="78" t="s">
        <v>789</v>
      </c>
      <c r="NJ36" s="78" t="s">
        <v>789</v>
      </c>
      <c r="NK36" s="78" t="s">
        <v>789</v>
      </c>
      <c r="NL36" s="78" t="s">
        <v>789</v>
      </c>
      <c r="NM36" s="78" t="s">
        <v>789</v>
      </c>
      <c r="NN36" s="78" t="s">
        <v>789</v>
      </c>
      <c r="NO36" s="78" t="s">
        <v>789</v>
      </c>
      <c r="NP36" s="78" t="s">
        <v>789</v>
      </c>
      <c r="NQ36" s="78" t="s">
        <v>789</v>
      </c>
      <c r="NR36" s="78" t="s">
        <v>789</v>
      </c>
      <c r="NS36" s="78" t="s">
        <v>789</v>
      </c>
      <c r="NT36" s="78" t="s">
        <v>789</v>
      </c>
      <c r="NU36" s="78" t="s">
        <v>789</v>
      </c>
      <c r="NV36" s="78" t="s">
        <v>789</v>
      </c>
      <c r="NW36" s="78" t="s">
        <v>789</v>
      </c>
      <c r="NX36" s="78" t="s">
        <v>789</v>
      </c>
      <c r="NY36" s="78" t="s">
        <v>789</v>
      </c>
      <c r="NZ36" s="78" t="s">
        <v>789</v>
      </c>
      <c r="OA36" s="78" t="s">
        <v>789</v>
      </c>
      <c r="OB36" s="78" t="s">
        <v>789</v>
      </c>
      <c r="OC36" s="78" t="s">
        <v>789</v>
      </c>
      <c r="OD36" s="78" t="s">
        <v>789</v>
      </c>
      <c r="OE36" s="78" t="s">
        <v>789</v>
      </c>
      <c r="OF36" s="78" t="s">
        <v>789</v>
      </c>
      <c r="OG36" s="78" t="s">
        <v>789</v>
      </c>
      <c r="OH36" s="78" t="s">
        <v>789</v>
      </c>
      <c r="OI36" s="78" t="s">
        <v>789</v>
      </c>
      <c r="OJ36" s="78" t="s">
        <v>789</v>
      </c>
      <c r="OK36" s="78" t="s">
        <v>789</v>
      </c>
      <c r="OL36" s="78" t="s">
        <v>789</v>
      </c>
      <c r="OM36" s="78" t="s">
        <v>789</v>
      </c>
      <c r="ON36" s="78" t="s">
        <v>789</v>
      </c>
      <c r="OO36" s="78" t="s">
        <v>789</v>
      </c>
      <c r="OP36" s="78" t="s">
        <v>789</v>
      </c>
      <c r="OQ36" s="78" t="s">
        <v>789</v>
      </c>
      <c r="OR36" s="78" t="s">
        <v>789</v>
      </c>
      <c r="OS36" s="78" t="s">
        <v>789</v>
      </c>
      <c r="OT36" s="78" t="s">
        <v>789</v>
      </c>
      <c r="OU36" s="78" t="s">
        <v>789</v>
      </c>
      <c r="OV36" s="78" t="s">
        <v>789</v>
      </c>
      <c r="OW36" s="78" t="s">
        <v>789</v>
      </c>
      <c r="OX36" s="78" t="s">
        <v>789</v>
      </c>
      <c r="OY36" s="78" t="s">
        <v>789</v>
      </c>
      <c r="OZ36" s="78" t="s">
        <v>789</v>
      </c>
      <c r="PA36" s="78" t="s">
        <v>789</v>
      </c>
      <c r="PB36" s="78" t="s">
        <v>789</v>
      </c>
      <c r="PC36" s="78" t="s">
        <v>789</v>
      </c>
      <c r="PD36" s="78" t="s">
        <v>789</v>
      </c>
      <c r="PE36" s="78" t="s">
        <v>789</v>
      </c>
      <c r="PF36" s="78" t="s">
        <v>789</v>
      </c>
      <c r="PG36" s="78" t="s">
        <v>789</v>
      </c>
      <c r="PH36" s="78" t="s">
        <v>789</v>
      </c>
      <c r="PI36" s="78" t="s">
        <v>789</v>
      </c>
      <c r="PJ36" s="78" t="s">
        <v>789</v>
      </c>
      <c r="PK36" s="78" t="s">
        <v>789</v>
      </c>
      <c r="PL36" s="78" t="s">
        <v>789</v>
      </c>
      <c r="PM36" s="78" t="s">
        <v>789</v>
      </c>
      <c r="PN36" s="78" t="s">
        <v>789</v>
      </c>
      <c r="PO36" s="78" t="s">
        <v>789</v>
      </c>
      <c r="PP36" s="78" t="s">
        <v>789</v>
      </c>
      <c r="PQ36" s="78" t="s">
        <v>789</v>
      </c>
      <c r="PR36" s="78" t="s">
        <v>789</v>
      </c>
      <c r="PS36" s="78" t="s">
        <v>789</v>
      </c>
      <c r="PT36" s="78" t="s">
        <v>789</v>
      </c>
      <c r="PU36" s="78" t="s">
        <v>789</v>
      </c>
      <c r="PV36" s="78" t="s">
        <v>789</v>
      </c>
      <c r="PW36" s="78" t="s">
        <v>789</v>
      </c>
      <c r="PX36" s="78" t="s">
        <v>789</v>
      </c>
      <c r="PY36" s="78" t="s">
        <v>789</v>
      </c>
      <c r="PZ36" s="78" t="s">
        <v>789</v>
      </c>
      <c r="QA36" s="78" t="s">
        <v>789</v>
      </c>
      <c r="QB36" s="78" t="s">
        <v>789</v>
      </c>
      <c r="QC36" s="78" t="s">
        <v>789</v>
      </c>
      <c r="QD36" s="78" t="s">
        <v>789</v>
      </c>
      <c r="QE36" s="78" t="s">
        <v>789</v>
      </c>
      <c r="QF36" s="78" t="s">
        <v>789</v>
      </c>
      <c r="QG36" s="78" t="s">
        <v>789</v>
      </c>
      <c r="QH36" s="78" t="s">
        <v>789</v>
      </c>
      <c r="QI36" s="78" t="s">
        <v>789</v>
      </c>
      <c r="QJ36" s="78" t="s">
        <v>789</v>
      </c>
      <c r="QK36" s="78" t="s">
        <v>789</v>
      </c>
      <c r="QL36" s="78" t="s">
        <v>789</v>
      </c>
      <c r="QM36" s="78" t="s">
        <v>789</v>
      </c>
      <c r="QN36" s="78" t="s">
        <v>789</v>
      </c>
      <c r="QO36" s="78" t="s">
        <v>789</v>
      </c>
      <c r="QP36" s="78" t="s">
        <v>789</v>
      </c>
      <c r="QQ36" s="78" t="s">
        <v>789</v>
      </c>
      <c r="QR36" s="78" t="s">
        <v>789</v>
      </c>
      <c r="QS36" s="78" t="s">
        <v>789</v>
      </c>
      <c r="QT36" s="78" t="s">
        <v>789</v>
      </c>
      <c r="QU36" s="78" t="s">
        <v>789</v>
      </c>
      <c r="QV36" s="78" t="s">
        <v>789</v>
      </c>
      <c r="QW36" s="78" t="s">
        <v>789</v>
      </c>
      <c r="QX36" s="78" t="s">
        <v>789</v>
      </c>
      <c r="QY36" s="78" t="s">
        <v>789</v>
      </c>
      <c r="QZ36" s="78" t="s">
        <v>789</v>
      </c>
      <c r="RA36" s="78" t="s">
        <v>789</v>
      </c>
      <c r="RB36" s="78" t="s">
        <v>789</v>
      </c>
      <c r="RC36" s="78" t="s">
        <v>789</v>
      </c>
      <c r="RD36" s="78" t="s">
        <v>789</v>
      </c>
      <c r="RE36" s="78" t="s">
        <v>789</v>
      </c>
      <c r="RF36" s="78" t="s">
        <v>789</v>
      </c>
      <c r="RG36" s="78" t="s">
        <v>789</v>
      </c>
      <c r="RH36" s="78" t="s">
        <v>789</v>
      </c>
      <c r="RI36" s="78" t="s">
        <v>789</v>
      </c>
      <c r="RJ36" s="78" t="s">
        <v>789</v>
      </c>
      <c r="RK36" s="78" t="s">
        <v>789</v>
      </c>
      <c r="RL36" s="78" t="s">
        <v>789</v>
      </c>
      <c r="RM36" s="78" t="s">
        <v>789</v>
      </c>
      <c r="RN36" s="78" t="s">
        <v>789</v>
      </c>
      <c r="RO36" s="78" t="s">
        <v>789</v>
      </c>
      <c r="RP36" s="78" t="s">
        <v>789</v>
      </c>
      <c r="RQ36" s="78" t="s">
        <v>789</v>
      </c>
      <c r="RR36" s="78" t="s">
        <v>789</v>
      </c>
      <c r="RS36" s="78" t="s">
        <v>789</v>
      </c>
      <c r="RT36" s="78" t="s">
        <v>789</v>
      </c>
      <c r="RU36" s="78" t="s">
        <v>789</v>
      </c>
      <c r="RV36" s="78" t="s">
        <v>789</v>
      </c>
      <c r="RW36" s="78" t="s">
        <v>789</v>
      </c>
      <c r="RX36" s="78" t="s">
        <v>789</v>
      </c>
      <c r="RY36" s="78" t="s">
        <v>789</v>
      </c>
      <c r="RZ36" s="78" t="s">
        <v>789</v>
      </c>
      <c r="SA36" s="78" t="s">
        <v>789</v>
      </c>
      <c r="SB36" s="78" t="s">
        <v>789</v>
      </c>
      <c r="SC36" s="78" t="s">
        <v>789</v>
      </c>
      <c r="SD36" s="78" t="s">
        <v>789</v>
      </c>
      <c r="SE36" s="78" t="s">
        <v>789</v>
      </c>
      <c r="SF36" s="78" t="s">
        <v>789</v>
      </c>
      <c r="SG36" s="78" t="s">
        <v>789</v>
      </c>
      <c r="SH36" s="78" t="s">
        <v>789</v>
      </c>
    </row>
    <row r="37" spans="1:502">
      <c r="A37" s="17" t="s">
        <v>819</v>
      </c>
      <c r="B37" s="77">
        <v>19</v>
      </c>
      <c r="C37" s="77">
        <v>2</v>
      </c>
      <c r="D37" s="77">
        <v>2</v>
      </c>
      <c r="E37" s="77">
        <v>2005</v>
      </c>
      <c r="F37" s="77" t="s">
        <v>790</v>
      </c>
      <c r="G37" s="1017" t="s">
        <v>817</v>
      </c>
      <c r="H37" s="77" t="s">
        <v>818</v>
      </c>
      <c r="I37" s="1018"/>
      <c r="J37" s="80" t="s">
        <v>789</v>
      </c>
      <c r="K37" s="80" t="s">
        <v>789</v>
      </c>
      <c r="L37" s="80" t="s">
        <v>789</v>
      </c>
      <c r="M37" s="80" t="s">
        <v>789</v>
      </c>
      <c r="N37" s="80" t="s">
        <v>789</v>
      </c>
      <c r="O37" s="80" t="s">
        <v>789</v>
      </c>
      <c r="P37" s="80" t="s">
        <v>789</v>
      </c>
      <c r="Q37" s="80" t="s">
        <v>789</v>
      </c>
      <c r="R37" s="80" t="s">
        <v>789</v>
      </c>
      <c r="S37" s="80" t="s">
        <v>789</v>
      </c>
      <c r="T37" s="80" t="s">
        <v>789</v>
      </c>
      <c r="U37" s="80" t="s">
        <v>789</v>
      </c>
      <c r="V37" s="80" t="s">
        <v>789</v>
      </c>
      <c r="W37" s="80" t="s">
        <v>789</v>
      </c>
      <c r="X37" s="80" t="s">
        <v>789</v>
      </c>
      <c r="Y37" s="80" t="s">
        <v>789</v>
      </c>
      <c r="Z37" s="80" t="s">
        <v>789</v>
      </c>
      <c r="AA37" s="80" t="s">
        <v>789</v>
      </c>
      <c r="AB37" s="80" t="s">
        <v>789</v>
      </c>
      <c r="AC37" s="80" t="s">
        <v>789</v>
      </c>
      <c r="AD37" s="80" t="s">
        <v>789</v>
      </c>
      <c r="AE37" s="80" t="s">
        <v>789</v>
      </c>
      <c r="AF37" s="80" t="s">
        <v>789</v>
      </c>
      <c r="AG37" s="80" t="s">
        <v>789</v>
      </c>
      <c r="AH37" s="80" t="s">
        <v>789</v>
      </c>
      <c r="AI37" s="80" t="s">
        <v>789</v>
      </c>
      <c r="AJ37" s="80" t="s">
        <v>789</v>
      </c>
      <c r="AK37" s="80" t="s">
        <v>789</v>
      </c>
      <c r="AL37" s="80" t="s">
        <v>789</v>
      </c>
      <c r="AM37" s="80" t="s">
        <v>789</v>
      </c>
      <c r="AN37" s="80" t="s">
        <v>789</v>
      </c>
      <c r="AO37" s="80" t="s">
        <v>789</v>
      </c>
      <c r="AP37" s="80" t="s">
        <v>789</v>
      </c>
      <c r="AQ37" s="80" t="s">
        <v>789</v>
      </c>
      <c r="AR37" s="80" t="s">
        <v>789</v>
      </c>
      <c r="AS37" s="80" t="s">
        <v>789</v>
      </c>
      <c r="AT37" s="80" t="s">
        <v>789</v>
      </c>
      <c r="AU37" s="80" t="s">
        <v>789</v>
      </c>
      <c r="AV37" s="80" t="s">
        <v>789</v>
      </c>
      <c r="AW37" s="80" t="s">
        <v>789</v>
      </c>
      <c r="AX37" s="80" t="s">
        <v>789</v>
      </c>
      <c r="AY37" s="80" t="s">
        <v>789</v>
      </c>
      <c r="AZ37" s="80" t="s">
        <v>789</v>
      </c>
      <c r="BA37" s="80" t="s">
        <v>789</v>
      </c>
      <c r="BB37" s="80" t="s">
        <v>789</v>
      </c>
      <c r="BC37" s="80" t="s">
        <v>789</v>
      </c>
      <c r="BD37" s="80" t="s">
        <v>789</v>
      </c>
      <c r="BE37" s="80" t="s">
        <v>789</v>
      </c>
      <c r="BF37" s="80" t="s">
        <v>789</v>
      </c>
      <c r="BG37" s="80" t="s">
        <v>789</v>
      </c>
      <c r="BH37" s="80" t="s">
        <v>789</v>
      </c>
      <c r="BI37" s="80" t="s">
        <v>789</v>
      </c>
      <c r="BJ37" s="80" t="s">
        <v>789</v>
      </c>
      <c r="BK37" s="80" t="s">
        <v>789</v>
      </c>
      <c r="BL37" s="80" t="s">
        <v>789</v>
      </c>
      <c r="BM37" s="80" t="s">
        <v>789</v>
      </c>
      <c r="BN37" s="80" t="s">
        <v>789</v>
      </c>
      <c r="BO37" s="80" t="s">
        <v>789</v>
      </c>
      <c r="BP37" s="80" t="s">
        <v>789</v>
      </c>
      <c r="BQ37" s="80" t="s">
        <v>789</v>
      </c>
      <c r="BR37" s="80" t="s">
        <v>789</v>
      </c>
      <c r="BS37" s="80" t="s">
        <v>789</v>
      </c>
      <c r="BT37" s="80" t="s">
        <v>789</v>
      </c>
      <c r="BU37" s="80" t="s">
        <v>789</v>
      </c>
      <c r="BV37" s="80" t="s">
        <v>789</v>
      </c>
      <c r="BW37" s="80" t="s">
        <v>789</v>
      </c>
      <c r="BX37" s="80" t="s">
        <v>789</v>
      </c>
      <c r="BY37" s="80" t="s">
        <v>789</v>
      </c>
      <c r="BZ37" s="80" t="s">
        <v>789</v>
      </c>
      <c r="CA37" s="80" t="s">
        <v>789</v>
      </c>
      <c r="CB37" s="80" t="s">
        <v>789</v>
      </c>
      <c r="CC37" s="80" t="s">
        <v>789</v>
      </c>
      <c r="CD37" s="80" t="s">
        <v>789</v>
      </c>
      <c r="CE37" s="80" t="s">
        <v>789</v>
      </c>
      <c r="CF37" s="80" t="s">
        <v>789</v>
      </c>
      <c r="CG37" s="80" t="s">
        <v>789</v>
      </c>
      <c r="CH37" s="80" t="s">
        <v>789</v>
      </c>
      <c r="CI37" s="80" t="s">
        <v>789</v>
      </c>
      <c r="CJ37" s="80" t="s">
        <v>789</v>
      </c>
      <c r="CK37" s="80" t="s">
        <v>789</v>
      </c>
      <c r="CL37" s="80" t="s">
        <v>789</v>
      </c>
      <c r="CM37" s="80" t="s">
        <v>789</v>
      </c>
      <c r="CN37" s="80" t="s">
        <v>789</v>
      </c>
      <c r="CO37" s="80" t="s">
        <v>789</v>
      </c>
      <c r="CP37" s="80" t="s">
        <v>789</v>
      </c>
      <c r="CQ37" s="80" t="s">
        <v>789</v>
      </c>
      <c r="CR37" s="80" t="s">
        <v>789</v>
      </c>
      <c r="CS37" s="80" t="s">
        <v>789</v>
      </c>
      <c r="CT37" s="80" t="s">
        <v>789</v>
      </c>
      <c r="CU37" s="80" t="s">
        <v>789</v>
      </c>
      <c r="CV37" s="80" t="s">
        <v>789</v>
      </c>
      <c r="CW37" s="80" t="s">
        <v>789</v>
      </c>
      <c r="CX37" s="80" t="s">
        <v>789</v>
      </c>
      <c r="CY37" s="80" t="s">
        <v>789</v>
      </c>
      <c r="CZ37" s="80" t="s">
        <v>789</v>
      </c>
      <c r="DA37" s="80" t="s">
        <v>789</v>
      </c>
      <c r="DB37" s="80" t="s">
        <v>789</v>
      </c>
      <c r="DC37" s="80" t="s">
        <v>789</v>
      </c>
      <c r="DD37" s="80" t="s">
        <v>789</v>
      </c>
      <c r="DE37" s="80" t="s">
        <v>789</v>
      </c>
      <c r="DF37" s="80" t="s">
        <v>789</v>
      </c>
      <c r="DG37" s="80" t="s">
        <v>789</v>
      </c>
      <c r="DH37" s="80" t="s">
        <v>789</v>
      </c>
      <c r="DI37" s="80" t="s">
        <v>789</v>
      </c>
      <c r="DJ37" s="80" t="s">
        <v>789</v>
      </c>
      <c r="DK37" s="80" t="s">
        <v>789</v>
      </c>
      <c r="DL37" s="80" t="s">
        <v>789</v>
      </c>
      <c r="DM37" s="80" t="s">
        <v>789</v>
      </c>
      <c r="DN37" s="80" t="s">
        <v>789</v>
      </c>
      <c r="DO37" s="80" t="s">
        <v>789</v>
      </c>
      <c r="DP37" s="80" t="s">
        <v>789</v>
      </c>
      <c r="DQ37" s="80" t="s">
        <v>789</v>
      </c>
      <c r="DR37" s="80" t="s">
        <v>789</v>
      </c>
      <c r="DS37" s="80" t="s">
        <v>789</v>
      </c>
      <c r="DT37" s="80" t="s">
        <v>789</v>
      </c>
      <c r="DU37" s="80" t="s">
        <v>789</v>
      </c>
      <c r="DV37" s="80" t="s">
        <v>789</v>
      </c>
      <c r="DW37" s="80" t="s">
        <v>789</v>
      </c>
      <c r="DX37" s="80" t="s">
        <v>789</v>
      </c>
      <c r="DY37" s="80" t="s">
        <v>789</v>
      </c>
      <c r="DZ37" s="80" t="s">
        <v>789</v>
      </c>
      <c r="EA37" s="80" t="s">
        <v>789</v>
      </c>
      <c r="EB37" s="80" t="s">
        <v>789</v>
      </c>
      <c r="EC37" s="80" t="s">
        <v>789</v>
      </c>
      <c r="ED37" s="80" t="s">
        <v>789</v>
      </c>
      <c r="EE37" s="80" t="s">
        <v>789</v>
      </c>
      <c r="EF37" s="80" t="s">
        <v>789</v>
      </c>
      <c r="EG37" s="80" t="s">
        <v>789</v>
      </c>
      <c r="EH37" s="80" t="s">
        <v>789</v>
      </c>
      <c r="EI37" s="80" t="s">
        <v>789</v>
      </c>
      <c r="EJ37" s="80" t="s">
        <v>789</v>
      </c>
      <c r="EK37" s="80" t="s">
        <v>789</v>
      </c>
      <c r="EL37" s="80" t="s">
        <v>789</v>
      </c>
      <c r="EM37" s="80" t="s">
        <v>789</v>
      </c>
      <c r="EN37" s="80" t="s">
        <v>789</v>
      </c>
      <c r="EO37" s="80" t="s">
        <v>789</v>
      </c>
      <c r="EP37" s="80" t="s">
        <v>789</v>
      </c>
      <c r="EQ37" s="80" t="s">
        <v>789</v>
      </c>
      <c r="ER37" s="80" t="s">
        <v>789</v>
      </c>
      <c r="ES37" s="80" t="s">
        <v>789</v>
      </c>
      <c r="ET37" s="80" t="s">
        <v>789</v>
      </c>
      <c r="EU37" s="80" t="s">
        <v>789</v>
      </c>
      <c r="EV37" s="80" t="s">
        <v>789</v>
      </c>
      <c r="EW37" s="80" t="s">
        <v>789</v>
      </c>
      <c r="EX37" s="80" t="s">
        <v>789</v>
      </c>
      <c r="EY37" s="80" t="s">
        <v>789</v>
      </c>
      <c r="EZ37" s="80" t="s">
        <v>789</v>
      </c>
      <c r="FA37" s="80" t="s">
        <v>789</v>
      </c>
      <c r="FB37" s="80" t="s">
        <v>789</v>
      </c>
      <c r="FC37" s="80" t="s">
        <v>789</v>
      </c>
      <c r="FD37" s="80" t="s">
        <v>789</v>
      </c>
      <c r="FE37" s="80" t="s">
        <v>789</v>
      </c>
      <c r="FF37" s="80" t="s">
        <v>789</v>
      </c>
      <c r="FG37" s="80" t="s">
        <v>789</v>
      </c>
      <c r="FH37" s="80" t="s">
        <v>789</v>
      </c>
      <c r="FI37" s="80" t="s">
        <v>789</v>
      </c>
      <c r="FJ37" s="80" t="s">
        <v>789</v>
      </c>
      <c r="FK37" s="80" t="s">
        <v>789</v>
      </c>
      <c r="FL37" s="80" t="s">
        <v>789</v>
      </c>
      <c r="FM37" s="80" t="s">
        <v>789</v>
      </c>
      <c r="FN37" s="80" t="s">
        <v>789</v>
      </c>
      <c r="FO37" s="80" t="s">
        <v>789</v>
      </c>
      <c r="FP37" s="80" t="s">
        <v>789</v>
      </c>
      <c r="FQ37" s="80" t="s">
        <v>789</v>
      </c>
      <c r="FR37" s="80" t="s">
        <v>789</v>
      </c>
      <c r="FS37" s="80" t="s">
        <v>789</v>
      </c>
      <c r="FT37" s="80" t="s">
        <v>789</v>
      </c>
      <c r="FU37" s="80" t="s">
        <v>789</v>
      </c>
      <c r="FV37" s="80" t="s">
        <v>789</v>
      </c>
      <c r="FW37" s="80" t="s">
        <v>789</v>
      </c>
      <c r="FX37" s="80" t="s">
        <v>789</v>
      </c>
      <c r="FY37" s="80" t="s">
        <v>789</v>
      </c>
      <c r="FZ37" s="80" t="s">
        <v>789</v>
      </c>
      <c r="GA37" s="80" t="s">
        <v>789</v>
      </c>
      <c r="GB37" s="80" t="s">
        <v>789</v>
      </c>
      <c r="GC37" s="80" t="s">
        <v>789</v>
      </c>
      <c r="GD37" s="80" t="s">
        <v>789</v>
      </c>
      <c r="GE37" s="80" t="s">
        <v>789</v>
      </c>
      <c r="GF37" s="80" t="s">
        <v>789</v>
      </c>
      <c r="GG37" s="80" t="s">
        <v>789</v>
      </c>
      <c r="GH37" s="80" t="s">
        <v>789</v>
      </c>
      <c r="GI37" s="80" t="s">
        <v>789</v>
      </c>
      <c r="GJ37" s="80" t="s">
        <v>789</v>
      </c>
      <c r="GK37" s="80" t="s">
        <v>789</v>
      </c>
      <c r="GL37" s="80" t="s">
        <v>789</v>
      </c>
      <c r="GM37" s="80" t="s">
        <v>789</v>
      </c>
      <c r="GN37" s="80" t="s">
        <v>789</v>
      </c>
      <c r="GO37" s="80" t="s">
        <v>789</v>
      </c>
      <c r="GP37" s="80" t="s">
        <v>789</v>
      </c>
      <c r="GQ37" s="80" t="s">
        <v>789</v>
      </c>
      <c r="GR37" s="80" t="s">
        <v>789</v>
      </c>
      <c r="GS37" s="80" t="s">
        <v>789</v>
      </c>
      <c r="GT37" s="80" t="s">
        <v>789</v>
      </c>
      <c r="GU37" s="80" t="s">
        <v>789</v>
      </c>
      <c r="GV37" s="80" t="s">
        <v>789</v>
      </c>
      <c r="GW37" s="80" t="s">
        <v>789</v>
      </c>
      <c r="GX37" s="80" t="s">
        <v>789</v>
      </c>
      <c r="GY37" s="80" t="s">
        <v>789</v>
      </c>
      <c r="GZ37" s="80" t="s">
        <v>789</v>
      </c>
      <c r="HA37" s="80" t="s">
        <v>789</v>
      </c>
      <c r="HB37" s="80" t="s">
        <v>789</v>
      </c>
      <c r="HC37" s="80" t="s">
        <v>789</v>
      </c>
      <c r="HD37" s="80" t="s">
        <v>789</v>
      </c>
      <c r="HE37" s="80" t="s">
        <v>789</v>
      </c>
      <c r="HF37" s="80" t="s">
        <v>789</v>
      </c>
      <c r="HG37" s="80" t="s">
        <v>789</v>
      </c>
      <c r="HH37" s="80" t="s">
        <v>789</v>
      </c>
      <c r="HI37" s="80" t="s">
        <v>789</v>
      </c>
      <c r="HJ37" s="80" t="s">
        <v>789</v>
      </c>
      <c r="HK37" s="80" t="s">
        <v>789</v>
      </c>
      <c r="HL37" s="80" t="s">
        <v>789</v>
      </c>
      <c r="HM37" s="80" t="s">
        <v>789</v>
      </c>
      <c r="HN37" s="80" t="s">
        <v>789</v>
      </c>
      <c r="HO37" s="80" t="s">
        <v>789</v>
      </c>
      <c r="HP37" s="80" t="s">
        <v>789</v>
      </c>
      <c r="HQ37" s="80" t="s">
        <v>789</v>
      </c>
      <c r="HR37" s="80" t="s">
        <v>789</v>
      </c>
      <c r="HS37" s="80" t="s">
        <v>789</v>
      </c>
      <c r="HT37" s="80" t="s">
        <v>789</v>
      </c>
      <c r="HU37" s="80" t="s">
        <v>789</v>
      </c>
      <c r="HV37" s="80" t="s">
        <v>789</v>
      </c>
      <c r="HW37" s="80" t="s">
        <v>789</v>
      </c>
      <c r="HX37" s="80" t="s">
        <v>789</v>
      </c>
      <c r="HY37" s="80" t="s">
        <v>789</v>
      </c>
      <c r="HZ37" s="80" t="s">
        <v>789</v>
      </c>
      <c r="IA37" s="80" t="s">
        <v>789</v>
      </c>
      <c r="IB37" s="80" t="s">
        <v>789</v>
      </c>
      <c r="IC37" s="80" t="s">
        <v>789</v>
      </c>
      <c r="ID37" s="80" t="s">
        <v>789</v>
      </c>
      <c r="IE37" s="80" t="s">
        <v>789</v>
      </c>
      <c r="IF37" s="80" t="s">
        <v>789</v>
      </c>
      <c r="IG37" s="80" t="s">
        <v>789</v>
      </c>
      <c r="IH37" s="80" t="s">
        <v>789</v>
      </c>
      <c r="II37" s="80" t="s">
        <v>789</v>
      </c>
      <c r="IJ37" s="80" t="s">
        <v>789</v>
      </c>
      <c r="IK37" s="80" t="s">
        <v>789</v>
      </c>
      <c r="IL37" s="80" t="s">
        <v>789</v>
      </c>
      <c r="IM37" s="80" t="s">
        <v>789</v>
      </c>
      <c r="IN37" s="80" t="s">
        <v>789</v>
      </c>
      <c r="IO37" s="80" t="s">
        <v>789</v>
      </c>
      <c r="IP37" s="80" t="s">
        <v>789</v>
      </c>
      <c r="IQ37" s="80" t="s">
        <v>789</v>
      </c>
      <c r="IR37" s="80" t="s">
        <v>789</v>
      </c>
      <c r="IS37" s="80" t="s">
        <v>789</v>
      </c>
      <c r="IT37" s="80" t="s">
        <v>789</v>
      </c>
      <c r="IU37" s="80" t="s">
        <v>789</v>
      </c>
      <c r="IV37" s="81"/>
      <c r="IW37" s="78" t="s">
        <v>789</v>
      </c>
      <c r="IX37" s="78" t="s">
        <v>789</v>
      </c>
      <c r="IY37" s="78" t="s">
        <v>789</v>
      </c>
      <c r="IZ37" s="78" t="s">
        <v>789</v>
      </c>
      <c r="JA37" s="78" t="s">
        <v>789</v>
      </c>
      <c r="JB37" s="78" t="s">
        <v>789</v>
      </c>
      <c r="JC37" s="78" t="s">
        <v>789</v>
      </c>
      <c r="JD37" s="78" t="s">
        <v>789</v>
      </c>
      <c r="JE37" s="78" t="s">
        <v>789</v>
      </c>
      <c r="JF37" s="78" t="s">
        <v>789</v>
      </c>
      <c r="JG37" s="78" t="s">
        <v>789</v>
      </c>
      <c r="JH37" s="78" t="s">
        <v>789</v>
      </c>
      <c r="JI37" s="78" t="s">
        <v>789</v>
      </c>
      <c r="JJ37" s="78" t="s">
        <v>789</v>
      </c>
      <c r="JK37" s="78" t="s">
        <v>789</v>
      </c>
      <c r="JL37" s="78" t="s">
        <v>789</v>
      </c>
      <c r="JM37" s="78" t="s">
        <v>789</v>
      </c>
      <c r="JN37" s="78" t="s">
        <v>789</v>
      </c>
      <c r="JO37" s="78" t="s">
        <v>789</v>
      </c>
      <c r="JP37" s="78" t="s">
        <v>789</v>
      </c>
      <c r="JQ37" s="78" t="s">
        <v>789</v>
      </c>
      <c r="JR37" s="78" t="s">
        <v>789</v>
      </c>
      <c r="JS37" s="78" t="s">
        <v>789</v>
      </c>
      <c r="JT37" s="78" t="s">
        <v>789</v>
      </c>
      <c r="JU37" s="78" t="s">
        <v>789</v>
      </c>
      <c r="JV37" s="78" t="s">
        <v>789</v>
      </c>
      <c r="JW37" s="78" t="s">
        <v>789</v>
      </c>
      <c r="JX37" s="78" t="s">
        <v>789</v>
      </c>
      <c r="JY37" s="78" t="s">
        <v>789</v>
      </c>
      <c r="JZ37" s="78" t="s">
        <v>789</v>
      </c>
      <c r="KA37" s="78" t="s">
        <v>789</v>
      </c>
      <c r="KB37" s="78" t="s">
        <v>789</v>
      </c>
      <c r="KC37" s="78" t="s">
        <v>789</v>
      </c>
      <c r="KD37" s="78" t="s">
        <v>789</v>
      </c>
      <c r="KE37" s="78" t="s">
        <v>789</v>
      </c>
      <c r="KF37" s="78" t="s">
        <v>789</v>
      </c>
      <c r="KG37" s="78" t="s">
        <v>789</v>
      </c>
      <c r="KH37" s="78" t="s">
        <v>789</v>
      </c>
      <c r="KI37" s="78" t="s">
        <v>789</v>
      </c>
      <c r="KJ37" s="78" t="s">
        <v>789</v>
      </c>
      <c r="KK37" s="78" t="s">
        <v>789</v>
      </c>
      <c r="KL37" s="78" t="s">
        <v>789</v>
      </c>
      <c r="KM37" s="78" t="s">
        <v>789</v>
      </c>
      <c r="KN37" s="78" t="s">
        <v>789</v>
      </c>
      <c r="KO37" s="78" t="s">
        <v>789</v>
      </c>
      <c r="KP37" s="78" t="s">
        <v>789</v>
      </c>
      <c r="KQ37" s="78" t="s">
        <v>789</v>
      </c>
      <c r="KR37" s="78" t="s">
        <v>789</v>
      </c>
      <c r="KS37" s="78" t="s">
        <v>789</v>
      </c>
      <c r="KT37" s="78" t="s">
        <v>789</v>
      </c>
      <c r="KU37" s="78" t="s">
        <v>789</v>
      </c>
      <c r="KV37" s="78" t="s">
        <v>789</v>
      </c>
      <c r="KW37" s="78" t="s">
        <v>789</v>
      </c>
      <c r="KX37" s="78" t="s">
        <v>789</v>
      </c>
      <c r="KY37" s="78" t="s">
        <v>789</v>
      </c>
      <c r="KZ37" s="78" t="s">
        <v>789</v>
      </c>
      <c r="LA37" s="78" t="s">
        <v>789</v>
      </c>
      <c r="LB37" s="78" t="s">
        <v>789</v>
      </c>
      <c r="LC37" s="78" t="s">
        <v>789</v>
      </c>
      <c r="LD37" s="78" t="s">
        <v>789</v>
      </c>
      <c r="LE37" s="78" t="s">
        <v>789</v>
      </c>
      <c r="LF37" s="78" t="s">
        <v>789</v>
      </c>
      <c r="LG37" s="78" t="s">
        <v>789</v>
      </c>
      <c r="LH37" s="78" t="s">
        <v>789</v>
      </c>
      <c r="LI37" s="78" t="s">
        <v>789</v>
      </c>
      <c r="LJ37" s="78" t="s">
        <v>789</v>
      </c>
      <c r="LK37" s="78" t="s">
        <v>789</v>
      </c>
      <c r="LL37" s="78" t="s">
        <v>789</v>
      </c>
      <c r="LM37" s="78" t="s">
        <v>789</v>
      </c>
      <c r="LN37" s="78" t="s">
        <v>789</v>
      </c>
      <c r="LO37" s="78" t="s">
        <v>789</v>
      </c>
      <c r="LP37" s="78" t="s">
        <v>789</v>
      </c>
      <c r="LQ37" s="78" t="s">
        <v>789</v>
      </c>
      <c r="LR37" s="78" t="s">
        <v>789</v>
      </c>
      <c r="LS37" s="78" t="s">
        <v>789</v>
      </c>
      <c r="LT37" s="78" t="s">
        <v>789</v>
      </c>
      <c r="LU37" s="78" t="s">
        <v>789</v>
      </c>
      <c r="LV37" s="78" t="s">
        <v>789</v>
      </c>
      <c r="LW37" s="78" t="s">
        <v>789</v>
      </c>
      <c r="LX37" s="78" t="s">
        <v>789</v>
      </c>
      <c r="LY37" s="78" t="s">
        <v>789</v>
      </c>
      <c r="LZ37" s="78" t="s">
        <v>789</v>
      </c>
      <c r="MA37" s="78" t="s">
        <v>789</v>
      </c>
      <c r="MB37" s="78" t="s">
        <v>789</v>
      </c>
      <c r="MC37" s="78" t="s">
        <v>789</v>
      </c>
      <c r="MD37" s="78" t="s">
        <v>789</v>
      </c>
      <c r="ME37" s="78" t="s">
        <v>789</v>
      </c>
      <c r="MF37" s="78" t="s">
        <v>789</v>
      </c>
      <c r="MG37" s="78" t="s">
        <v>789</v>
      </c>
      <c r="MH37" s="78" t="s">
        <v>789</v>
      </c>
      <c r="MI37" s="78" t="s">
        <v>789</v>
      </c>
      <c r="MJ37" s="78" t="s">
        <v>789</v>
      </c>
      <c r="MK37" s="78" t="s">
        <v>789</v>
      </c>
      <c r="ML37" s="78" t="s">
        <v>789</v>
      </c>
      <c r="MM37" s="78" t="s">
        <v>789</v>
      </c>
      <c r="MN37" s="78" t="s">
        <v>789</v>
      </c>
      <c r="MO37" s="78" t="s">
        <v>789</v>
      </c>
      <c r="MP37" s="78" t="s">
        <v>789</v>
      </c>
      <c r="MQ37" s="78" t="s">
        <v>789</v>
      </c>
      <c r="MR37" s="78" t="s">
        <v>789</v>
      </c>
      <c r="MS37" s="78" t="s">
        <v>789</v>
      </c>
      <c r="MT37" s="78" t="s">
        <v>789</v>
      </c>
      <c r="MU37" s="78" t="s">
        <v>789</v>
      </c>
      <c r="MV37" s="78" t="s">
        <v>789</v>
      </c>
      <c r="MW37" s="78" t="s">
        <v>789</v>
      </c>
      <c r="MX37" s="78" t="s">
        <v>789</v>
      </c>
      <c r="MY37" s="78" t="s">
        <v>789</v>
      </c>
      <c r="MZ37" s="78" t="s">
        <v>789</v>
      </c>
      <c r="NA37" s="78" t="s">
        <v>789</v>
      </c>
      <c r="NB37" s="78" t="s">
        <v>789</v>
      </c>
      <c r="NC37" s="78" t="s">
        <v>789</v>
      </c>
      <c r="ND37" s="78" t="s">
        <v>789</v>
      </c>
      <c r="NE37" s="78" t="s">
        <v>789</v>
      </c>
      <c r="NF37" s="78" t="s">
        <v>789</v>
      </c>
      <c r="NG37" s="78" t="s">
        <v>789</v>
      </c>
      <c r="NH37" s="78" t="s">
        <v>789</v>
      </c>
      <c r="NI37" s="78" t="s">
        <v>789</v>
      </c>
      <c r="NJ37" s="78" t="s">
        <v>789</v>
      </c>
      <c r="NK37" s="78" t="s">
        <v>789</v>
      </c>
      <c r="NL37" s="78" t="s">
        <v>789</v>
      </c>
      <c r="NM37" s="78" t="s">
        <v>789</v>
      </c>
      <c r="NN37" s="78" t="s">
        <v>789</v>
      </c>
      <c r="NO37" s="78" t="s">
        <v>789</v>
      </c>
      <c r="NP37" s="78" t="s">
        <v>789</v>
      </c>
      <c r="NQ37" s="78" t="s">
        <v>789</v>
      </c>
      <c r="NR37" s="78" t="s">
        <v>789</v>
      </c>
      <c r="NS37" s="78" t="s">
        <v>789</v>
      </c>
      <c r="NT37" s="78" t="s">
        <v>789</v>
      </c>
      <c r="NU37" s="78" t="s">
        <v>789</v>
      </c>
      <c r="NV37" s="78" t="s">
        <v>789</v>
      </c>
      <c r="NW37" s="78" t="s">
        <v>789</v>
      </c>
      <c r="NX37" s="78" t="s">
        <v>789</v>
      </c>
      <c r="NY37" s="78" t="s">
        <v>789</v>
      </c>
      <c r="NZ37" s="78" t="s">
        <v>789</v>
      </c>
      <c r="OA37" s="78" t="s">
        <v>789</v>
      </c>
      <c r="OB37" s="78" t="s">
        <v>789</v>
      </c>
      <c r="OC37" s="78" t="s">
        <v>789</v>
      </c>
      <c r="OD37" s="78" t="s">
        <v>789</v>
      </c>
      <c r="OE37" s="78" t="s">
        <v>789</v>
      </c>
      <c r="OF37" s="78" t="s">
        <v>789</v>
      </c>
      <c r="OG37" s="78" t="s">
        <v>789</v>
      </c>
      <c r="OH37" s="78" t="s">
        <v>789</v>
      </c>
      <c r="OI37" s="78" t="s">
        <v>789</v>
      </c>
      <c r="OJ37" s="78" t="s">
        <v>789</v>
      </c>
      <c r="OK37" s="78" t="s">
        <v>789</v>
      </c>
      <c r="OL37" s="78" t="s">
        <v>789</v>
      </c>
      <c r="OM37" s="78" t="s">
        <v>789</v>
      </c>
      <c r="ON37" s="78" t="s">
        <v>789</v>
      </c>
      <c r="OO37" s="78" t="s">
        <v>789</v>
      </c>
      <c r="OP37" s="78" t="s">
        <v>789</v>
      </c>
      <c r="OQ37" s="78" t="s">
        <v>789</v>
      </c>
      <c r="OR37" s="78" t="s">
        <v>789</v>
      </c>
      <c r="OS37" s="78" t="s">
        <v>789</v>
      </c>
      <c r="OT37" s="78" t="s">
        <v>789</v>
      </c>
      <c r="OU37" s="78" t="s">
        <v>789</v>
      </c>
      <c r="OV37" s="78" t="s">
        <v>789</v>
      </c>
      <c r="OW37" s="78" t="s">
        <v>789</v>
      </c>
      <c r="OX37" s="78" t="s">
        <v>789</v>
      </c>
      <c r="OY37" s="78" t="s">
        <v>789</v>
      </c>
      <c r="OZ37" s="78" t="s">
        <v>789</v>
      </c>
      <c r="PA37" s="78" t="s">
        <v>789</v>
      </c>
      <c r="PB37" s="78" t="s">
        <v>789</v>
      </c>
      <c r="PC37" s="78" t="s">
        <v>789</v>
      </c>
      <c r="PD37" s="78" t="s">
        <v>789</v>
      </c>
      <c r="PE37" s="78" t="s">
        <v>789</v>
      </c>
      <c r="PF37" s="78" t="s">
        <v>789</v>
      </c>
      <c r="PG37" s="78" t="s">
        <v>789</v>
      </c>
      <c r="PH37" s="78" t="s">
        <v>789</v>
      </c>
      <c r="PI37" s="78" t="s">
        <v>789</v>
      </c>
      <c r="PJ37" s="78" t="s">
        <v>789</v>
      </c>
      <c r="PK37" s="78" t="s">
        <v>789</v>
      </c>
      <c r="PL37" s="78" t="s">
        <v>789</v>
      </c>
      <c r="PM37" s="78" t="s">
        <v>789</v>
      </c>
      <c r="PN37" s="78" t="s">
        <v>789</v>
      </c>
      <c r="PO37" s="78" t="s">
        <v>789</v>
      </c>
      <c r="PP37" s="78" t="s">
        <v>789</v>
      </c>
      <c r="PQ37" s="78" t="s">
        <v>789</v>
      </c>
      <c r="PR37" s="78" t="s">
        <v>789</v>
      </c>
      <c r="PS37" s="78" t="s">
        <v>789</v>
      </c>
      <c r="PT37" s="78" t="s">
        <v>789</v>
      </c>
      <c r="PU37" s="78" t="s">
        <v>789</v>
      </c>
      <c r="PV37" s="78" t="s">
        <v>789</v>
      </c>
      <c r="PW37" s="78" t="s">
        <v>789</v>
      </c>
      <c r="PX37" s="78" t="s">
        <v>789</v>
      </c>
      <c r="PY37" s="78" t="s">
        <v>789</v>
      </c>
      <c r="PZ37" s="78" t="s">
        <v>789</v>
      </c>
      <c r="QA37" s="78" t="s">
        <v>789</v>
      </c>
      <c r="QB37" s="78" t="s">
        <v>789</v>
      </c>
      <c r="QC37" s="78" t="s">
        <v>789</v>
      </c>
      <c r="QD37" s="78" t="s">
        <v>789</v>
      </c>
      <c r="QE37" s="78" t="s">
        <v>789</v>
      </c>
      <c r="QF37" s="78" t="s">
        <v>789</v>
      </c>
      <c r="QG37" s="78" t="s">
        <v>789</v>
      </c>
      <c r="QH37" s="78" t="s">
        <v>789</v>
      </c>
      <c r="QI37" s="78" t="s">
        <v>789</v>
      </c>
      <c r="QJ37" s="78" t="s">
        <v>789</v>
      </c>
      <c r="QK37" s="78" t="s">
        <v>789</v>
      </c>
      <c r="QL37" s="78" t="s">
        <v>789</v>
      </c>
      <c r="QM37" s="78" t="s">
        <v>789</v>
      </c>
      <c r="QN37" s="78" t="s">
        <v>789</v>
      </c>
      <c r="QO37" s="78" t="s">
        <v>789</v>
      </c>
      <c r="QP37" s="78" t="s">
        <v>789</v>
      </c>
      <c r="QQ37" s="78" t="s">
        <v>789</v>
      </c>
      <c r="QR37" s="78" t="s">
        <v>789</v>
      </c>
      <c r="QS37" s="78" t="s">
        <v>789</v>
      </c>
      <c r="QT37" s="78" t="s">
        <v>789</v>
      </c>
      <c r="QU37" s="78" t="s">
        <v>789</v>
      </c>
      <c r="QV37" s="78" t="s">
        <v>789</v>
      </c>
      <c r="QW37" s="78" t="s">
        <v>789</v>
      </c>
      <c r="QX37" s="78" t="s">
        <v>789</v>
      </c>
      <c r="QY37" s="78" t="s">
        <v>789</v>
      </c>
      <c r="QZ37" s="78" t="s">
        <v>789</v>
      </c>
      <c r="RA37" s="78" t="s">
        <v>789</v>
      </c>
      <c r="RB37" s="78" t="s">
        <v>789</v>
      </c>
      <c r="RC37" s="78" t="s">
        <v>789</v>
      </c>
      <c r="RD37" s="78" t="s">
        <v>789</v>
      </c>
      <c r="RE37" s="78" t="s">
        <v>789</v>
      </c>
      <c r="RF37" s="78" t="s">
        <v>789</v>
      </c>
      <c r="RG37" s="78" t="s">
        <v>789</v>
      </c>
      <c r="RH37" s="78" t="s">
        <v>789</v>
      </c>
      <c r="RI37" s="78" t="s">
        <v>789</v>
      </c>
      <c r="RJ37" s="78" t="s">
        <v>789</v>
      </c>
      <c r="RK37" s="78" t="s">
        <v>789</v>
      </c>
      <c r="RL37" s="78" t="s">
        <v>789</v>
      </c>
      <c r="RM37" s="78" t="s">
        <v>789</v>
      </c>
      <c r="RN37" s="78" t="s">
        <v>789</v>
      </c>
      <c r="RO37" s="78" t="s">
        <v>789</v>
      </c>
      <c r="RP37" s="78" t="s">
        <v>789</v>
      </c>
      <c r="RQ37" s="78" t="s">
        <v>789</v>
      </c>
      <c r="RR37" s="78" t="s">
        <v>789</v>
      </c>
      <c r="RS37" s="78" t="s">
        <v>789</v>
      </c>
      <c r="RT37" s="78" t="s">
        <v>789</v>
      </c>
      <c r="RU37" s="78" t="s">
        <v>789</v>
      </c>
      <c r="RV37" s="78" t="s">
        <v>789</v>
      </c>
      <c r="RW37" s="78" t="s">
        <v>789</v>
      </c>
      <c r="RX37" s="78" t="s">
        <v>789</v>
      </c>
      <c r="RY37" s="78" t="s">
        <v>789</v>
      </c>
      <c r="RZ37" s="78" t="s">
        <v>789</v>
      </c>
      <c r="SA37" s="78" t="s">
        <v>789</v>
      </c>
      <c r="SB37" s="78" t="s">
        <v>789</v>
      </c>
      <c r="SC37" s="78" t="s">
        <v>789</v>
      </c>
      <c r="SD37" s="78" t="s">
        <v>789</v>
      </c>
      <c r="SE37" s="78" t="s">
        <v>789</v>
      </c>
      <c r="SF37" s="78" t="s">
        <v>789</v>
      </c>
      <c r="SG37" s="78" t="s">
        <v>789</v>
      </c>
      <c r="SH37" s="78" t="s">
        <v>789</v>
      </c>
    </row>
    <row r="38" spans="1:502">
      <c r="A38" s="17" t="s">
        <v>820</v>
      </c>
      <c r="B38" s="77">
        <v>20</v>
      </c>
      <c r="C38" s="77">
        <v>3</v>
      </c>
      <c r="D38" s="77">
        <v>2</v>
      </c>
      <c r="E38" s="77">
        <v>2006</v>
      </c>
      <c r="F38" s="77" t="s">
        <v>791</v>
      </c>
      <c r="G38" s="1017" t="s">
        <v>817</v>
      </c>
      <c r="H38" s="77" t="s">
        <v>818</v>
      </c>
      <c r="I38" s="1018"/>
      <c r="J38" s="80" t="s">
        <v>789</v>
      </c>
      <c r="K38" s="80" t="s">
        <v>789</v>
      </c>
      <c r="L38" s="80" t="s">
        <v>789</v>
      </c>
      <c r="M38" s="80" t="s">
        <v>789</v>
      </c>
      <c r="N38" s="80" t="s">
        <v>789</v>
      </c>
      <c r="O38" s="80" t="s">
        <v>789</v>
      </c>
      <c r="P38" s="80" t="s">
        <v>789</v>
      </c>
      <c r="Q38" s="80" t="s">
        <v>789</v>
      </c>
      <c r="R38" s="80" t="s">
        <v>789</v>
      </c>
      <c r="S38" s="80" t="s">
        <v>789</v>
      </c>
      <c r="T38" s="80" t="s">
        <v>789</v>
      </c>
      <c r="U38" s="80" t="s">
        <v>789</v>
      </c>
      <c r="V38" s="80" t="s">
        <v>789</v>
      </c>
      <c r="W38" s="80" t="s">
        <v>789</v>
      </c>
      <c r="X38" s="80" t="s">
        <v>789</v>
      </c>
      <c r="Y38" s="80" t="s">
        <v>789</v>
      </c>
      <c r="Z38" s="80" t="s">
        <v>789</v>
      </c>
      <c r="AA38" s="80" t="s">
        <v>789</v>
      </c>
      <c r="AB38" s="80" t="s">
        <v>789</v>
      </c>
      <c r="AC38" s="80" t="s">
        <v>789</v>
      </c>
      <c r="AD38" s="80" t="s">
        <v>789</v>
      </c>
      <c r="AE38" s="80" t="s">
        <v>789</v>
      </c>
      <c r="AF38" s="80" t="s">
        <v>789</v>
      </c>
      <c r="AG38" s="80" t="s">
        <v>789</v>
      </c>
      <c r="AH38" s="80" t="s">
        <v>789</v>
      </c>
      <c r="AI38" s="80" t="s">
        <v>789</v>
      </c>
      <c r="AJ38" s="80" t="s">
        <v>789</v>
      </c>
      <c r="AK38" s="80" t="s">
        <v>789</v>
      </c>
      <c r="AL38" s="80" t="s">
        <v>789</v>
      </c>
      <c r="AM38" s="80" t="s">
        <v>789</v>
      </c>
      <c r="AN38" s="80" t="s">
        <v>789</v>
      </c>
      <c r="AO38" s="80" t="s">
        <v>789</v>
      </c>
      <c r="AP38" s="80" t="s">
        <v>789</v>
      </c>
      <c r="AQ38" s="80" t="s">
        <v>789</v>
      </c>
      <c r="AR38" s="80" t="s">
        <v>789</v>
      </c>
      <c r="AS38" s="80" t="s">
        <v>789</v>
      </c>
      <c r="AT38" s="80" t="s">
        <v>789</v>
      </c>
      <c r="AU38" s="80" t="s">
        <v>789</v>
      </c>
      <c r="AV38" s="80" t="s">
        <v>789</v>
      </c>
      <c r="AW38" s="80" t="s">
        <v>789</v>
      </c>
      <c r="AX38" s="80" t="s">
        <v>789</v>
      </c>
      <c r="AY38" s="80" t="s">
        <v>789</v>
      </c>
      <c r="AZ38" s="80" t="s">
        <v>789</v>
      </c>
      <c r="BA38" s="80" t="s">
        <v>789</v>
      </c>
      <c r="BB38" s="80" t="s">
        <v>789</v>
      </c>
      <c r="BC38" s="80" t="s">
        <v>789</v>
      </c>
      <c r="BD38" s="80" t="s">
        <v>789</v>
      </c>
      <c r="BE38" s="80" t="s">
        <v>789</v>
      </c>
      <c r="BF38" s="80" t="s">
        <v>789</v>
      </c>
      <c r="BG38" s="80" t="s">
        <v>789</v>
      </c>
      <c r="BH38" s="80" t="s">
        <v>789</v>
      </c>
      <c r="BI38" s="80" t="s">
        <v>789</v>
      </c>
      <c r="BJ38" s="80" t="s">
        <v>789</v>
      </c>
      <c r="BK38" s="80" t="s">
        <v>789</v>
      </c>
      <c r="BL38" s="80" t="s">
        <v>789</v>
      </c>
      <c r="BM38" s="80" t="s">
        <v>789</v>
      </c>
      <c r="BN38" s="80" t="s">
        <v>789</v>
      </c>
      <c r="BO38" s="80" t="s">
        <v>789</v>
      </c>
      <c r="BP38" s="80" t="s">
        <v>789</v>
      </c>
      <c r="BQ38" s="80" t="s">
        <v>789</v>
      </c>
      <c r="BR38" s="80" t="s">
        <v>789</v>
      </c>
      <c r="BS38" s="80" t="s">
        <v>789</v>
      </c>
      <c r="BT38" s="80" t="s">
        <v>789</v>
      </c>
      <c r="BU38" s="80" t="s">
        <v>789</v>
      </c>
      <c r="BV38" s="80" t="s">
        <v>789</v>
      </c>
      <c r="BW38" s="80" t="s">
        <v>789</v>
      </c>
      <c r="BX38" s="80" t="s">
        <v>789</v>
      </c>
      <c r="BY38" s="80" t="s">
        <v>789</v>
      </c>
      <c r="BZ38" s="80" t="s">
        <v>789</v>
      </c>
      <c r="CA38" s="80" t="s">
        <v>789</v>
      </c>
      <c r="CB38" s="80" t="s">
        <v>789</v>
      </c>
      <c r="CC38" s="80" t="s">
        <v>789</v>
      </c>
      <c r="CD38" s="80" t="s">
        <v>789</v>
      </c>
      <c r="CE38" s="80" t="s">
        <v>789</v>
      </c>
      <c r="CF38" s="80" t="s">
        <v>789</v>
      </c>
      <c r="CG38" s="80" t="s">
        <v>789</v>
      </c>
      <c r="CH38" s="80" t="s">
        <v>789</v>
      </c>
      <c r="CI38" s="80" t="s">
        <v>789</v>
      </c>
      <c r="CJ38" s="80" t="s">
        <v>789</v>
      </c>
      <c r="CK38" s="80" t="s">
        <v>789</v>
      </c>
      <c r="CL38" s="80" t="s">
        <v>789</v>
      </c>
      <c r="CM38" s="80" t="s">
        <v>789</v>
      </c>
      <c r="CN38" s="80" t="s">
        <v>789</v>
      </c>
      <c r="CO38" s="80" t="s">
        <v>789</v>
      </c>
      <c r="CP38" s="80" t="s">
        <v>789</v>
      </c>
      <c r="CQ38" s="80" t="s">
        <v>789</v>
      </c>
      <c r="CR38" s="80" t="s">
        <v>789</v>
      </c>
      <c r="CS38" s="80" t="s">
        <v>789</v>
      </c>
      <c r="CT38" s="80" t="s">
        <v>789</v>
      </c>
      <c r="CU38" s="80" t="s">
        <v>789</v>
      </c>
      <c r="CV38" s="80" t="s">
        <v>789</v>
      </c>
      <c r="CW38" s="80" t="s">
        <v>789</v>
      </c>
      <c r="CX38" s="80" t="s">
        <v>789</v>
      </c>
      <c r="CY38" s="80" t="s">
        <v>789</v>
      </c>
      <c r="CZ38" s="80" t="s">
        <v>789</v>
      </c>
      <c r="DA38" s="80" t="s">
        <v>789</v>
      </c>
      <c r="DB38" s="80" t="s">
        <v>789</v>
      </c>
      <c r="DC38" s="80" t="s">
        <v>789</v>
      </c>
      <c r="DD38" s="80" t="s">
        <v>789</v>
      </c>
      <c r="DE38" s="80" t="s">
        <v>789</v>
      </c>
      <c r="DF38" s="80" t="s">
        <v>789</v>
      </c>
      <c r="DG38" s="80" t="s">
        <v>789</v>
      </c>
      <c r="DH38" s="80" t="s">
        <v>789</v>
      </c>
      <c r="DI38" s="80" t="s">
        <v>789</v>
      </c>
      <c r="DJ38" s="80" t="s">
        <v>789</v>
      </c>
      <c r="DK38" s="80" t="s">
        <v>789</v>
      </c>
      <c r="DL38" s="80" t="s">
        <v>789</v>
      </c>
      <c r="DM38" s="80" t="s">
        <v>789</v>
      </c>
      <c r="DN38" s="80" t="s">
        <v>789</v>
      </c>
      <c r="DO38" s="80" t="s">
        <v>789</v>
      </c>
      <c r="DP38" s="80" t="s">
        <v>789</v>
      </c>
      <c r="DQ38" s="80" t="s">
        <v>789</v>
      </c>
      <c r="DR38" s="80" t="s">
        <v>789</v>
      </c>
      <c r="DS38" s="80" t="s">
        <v>789</v>
      </c>
      <c r="DT38" s="80" t="s">
        <v>789</v>
      </c>
      <c r="DU38" s="80" t="s">
        <v>789</v>
      </c>
      <c r="DV38" s="80" t="s">
        <v>789</v>
      </c>
      <c r="DW38" s="80" t="s">
        <v>789</v>
      </c>
      <c r="DX38" s="80" t="s">
        <v>789</v>
      </c>
      <c r="DY38" s="80" t="s">
        <v>789</v>
      </c>
      <c r="DZ38" s="80" t="s">
        <v>789</v>
      </c>
      <c r="EA38" s="80" t="s">
        <v>789</v>
      </c>
      <c r="EB38" s="80" t="s">
        <v>789</v>
      </c>
      <c r="EC38" s="80" t="s">
        <v>789</v>
      </c>
      <c r="ED38" s="80" t="s">
        <v>789</v>
      </c>
      <c r="EE38" s="80" t="s">
        <v>789</v>
      </c>
      <c r="EF38" s="80" t="s">
        <v>789</v>
      </c>
      <c r="EG38" s="80" t="s">
        <v>789</v>
      </c>
      <c r="EH38" s="80" t="s">
        <v>789</v>
      </c>
      <c r="EI38" s="80" t="s">
        <v>789</v>
      </c>
      <c r="EJ38" s="80" t="s">
        <v>789</v>
      </c>
      <c r="EK38" s="80" t="s">
        <v>789</v>
      </c>
      <c r="EL38" s="80" t="s">
        <v>789</v>
      </c>
      <c r="EM38" s="80" t="s">
        <v>789</v>
      </c>
      <c r="EN38" s="80" t="s">
        <v>789</v>
      </c>
      <c r="EO38" s="80" t="s">
        <v>789</v>
      </c>
      <c r="EP38" s="80" t="s">
        <v>789</v>
      </c>
      <c r="EQ38" s="80" t="s">
        <v>789</v>
      </c>
      <c r="ER38" s="80" t="s">
        <v>789</v>
      </c>
      <c r="ES38" s="80" t="s">
        <v>789</v>
      </c>
      <c r="ET38" s="80" t="s">
        <v>789</v>
      </c>
      <c r="EU38" s="80" t="s">
        <v>789</v>
      </c>
      <c r="EV38" s="80" t="s">
        <v>789</v>
      </c>
      <c r="EW38" s="80" t="s">
        <v>789</v>
      </c>
      <c r="EX38" s="80" t="s">
        <v>789</v>
      </c>
      <c r="EY38" s="80" t="s">
        <v>789</v>
      </c>
      <c r="EZ38" s="80" t="s">
        <v>789</v>
      </c>
      <c r="FA38" s="80" t="s">
        <v>789</v>
      </c>
      <c r="FB38" s="80" t="s">
        <v>789</v>
      </c>
      <c r="FC38" s="80" t="s">
        <v>789</v>
      </c>
      <c r="FD38" s="80" t="s">
        <v>789</v>
      </c>
      <c r="FE38" s="80" t="s">
        <v>789</v>
      </c>
      <c r="FF38" s="80" t="s">
        <v>789</v>
      </c>
      <c r="FG38" s="80" t="s">
        <v>789</v>
      </c>
      <c r="FH38" s="80" t="s">
        <v>789</v>
      </c>
      <c r="FI38" s="80" t="s">
        <v>789</v>
      </c>
      <c r="FJ38" s="80" t="s">
        <v>789</v>
      </c>
      <c r="FK38" s="80" t="s">
        <v>789</v>
      </c>
      <c r="FL38" s="80" t="s">
        <v>789</v>
      </c>
      <c r="FM38" s="80" t="s">
        <v>789</v>
      </c>
      <c r="FN38" s="80" t="s">
        <v>789</v>
      </c>
      <c r="FO38" s="80" t="s">
        <v>789</v>
      </c>
      <c r="FP38" s="80" t="s">
        <v>789</v>
      </c>
      <c r="FQ38" s="80" t="s">
        <v>789</v>
      </c>
      <c r="FR38" s="80" t="s">
        <v>789</v>
      </c>
      <c r="FS38" s="80" t="s">
        <v>789</v>
      </c>
      <c r="FT38" s="80" t="s">
        <v>789</v>
      </c>
      <c r="FU38" s="80" t="s">
        <v>789</v>
      </c>
      <c r="FV38" s="80" t="s">
        <v>789</v>
      </c>
      <c r="FW38" s="80" t="s">
        <v>789</v>
      </c>
      <c r="FX38" s="80" t="s">
        <v>789</v>
      </c>
      <c r="FY38" s="80" t="s">
        <v>789</v>
      </c>
      <c r="FZ38" s="80" t="s">
        <v>789</v>
      </c>
      <c r="GA38" s="80" t="s">
        <v>789</v>
      </c>
      <c r="GB38" s="80" t="s">
        <v>789</v>
      </c>
      <c r="GC38" s="80" t="s">
        <v>789</v>
      </c>
      <c r="GD38" s="80" t="s">
        <v>789</v>
      </c>
      <c r="GE38" s="80" t="s">
        <v>789</v>
      </c>
      <c r="GF38" s="80" t="s">
        <v>789</v>
      </c>
      <c r="GG38" s="80" t="s">
        <v>789</v>
      </c>
      <c r="GH38" s="80" t="s">
        <v>789</v>
      </c>
      <c r="GI38" s="80" t="s">
        <v>789</v>
      </c>
      <c r="GJ38" s="80" t="s">
        <v>789</v>
      </c>
      <c r="GK38" s="80" t="s">
        <v>789</v>
      </c>
      <c r="GL38" s="80" t="s">
        <v>789</v>
      </c>
      <c r="GM38" s="80" t="s">
        <v>789</v>
      </c>
      <c r="GN38" s="80" t="s">
        <v>789</v>
      </c>
      <c r="GO38" s="80" t="s">
        <v>789</v>
      </c>
      <c r="GP38" s="80" t="s">
        <v>789</v>
      </c>
      <c r="GQ38" s="80" t="s">
        <v>789</v>
      </c>
      <c r="GR38" s="80" t="s">
        <v>789</v>
      </c>
      <c r="GS38" s="80" t="s">
        <v>789</v>
      </c>
      <c r="GT38" s="80" t="s">
        <v>789</v>
      </c>
      <c r="GU38" s="80" t="s">
        <v>789</v>
      </c>
      <c r="GV38" s="80" t="s">
        <v>789</v>
      </c>
      <c r="GW38" s="80" t="s">
        <v>789</v>
      </c>
      <c r="GX38" s="80" t="s">
        <v>789</v>
      </c>
      <c r="GY38" s="80" t="s">
        <v>789</v>
      </c>
      <c r="GZ38" s="80" t="s">
        <v>789</v>
      </c>
      <c r="HA38" s="80" t="s">
        <v>789</v>
      </c>
      <c r="HB38" s="80" t="s">
        <v>789</v>
      </c>
      <c r="HC38" s="80" t="s">
        <v>789</v>
      </c>
      <c r="HD38" s="80" t="s">
        <v>789</v>
      </c>
      <c r="HE38" s="80" t="s">
        <v>789</v>
      </c>
      <c r="HF38" s="80" t="s">
        <v>789</v>
      </c>
      <c r="HG38" s="80" t="s">
        <v>789</v>
      </c>
      <c r="HH38" s="80" t="s">
        <v>789</v>
      </c>
      <c r="HI38" s="80" t="s">
        <v>789</v>
      </c>
      <c r="HJ38" s="80" t="s">
        <v>789</v>
      </c>
      <c r="HK38" s="80" t="s">
        <v>789</v>
      </c>
      <c r="HL38" s="80" t="s">
        <v>789</v>
      </c>
      <c r="HM38" s="80" t="s">
        <v>789</v>
      </c>
      <c r="HN38" s="80" t="s">
        <v>789</v>
      </c>
      <c r="HO38" s="80" t="s">
        <v>789</v>
      </c>
      <c r="HP38" s="80" t="s">
        <v>789</v>
      </c>
      <c r="HQ38" s="80" t="s">
        <v>789</v>
      </c>
      <c r="HR38" s="80" t="s">
        <v>789</v>
      </c>
      <c r="HS38" s="80" t="s">
        <v>789</v>
      </c>
      <c r="HT38" s="80" t="s">
        <v>789</v>
      </c>
      <c r="HU38" s="80" t="s">
        <v>789</v>
      </c>
      <c r="HV38" s="80" t="s">
        <v>789</v>
      </c>
      <c r="HW38" s="80" t="s">
        <v>789</v>
      </c>
      <c r="HX38" s="80" t="s">
        <v>789</v>
      </c>
      <c r="HY38" s="80" t="s">
        <v>789</v>
      </c>
      <c r="HZ38" s="80" t="s">
        <v>789</v>
      </c>
      <c r="IA38" s="80" t="s">
        <v>789</v>
      </c>
      <c r="IB38" s="80" t="s">
        <v>789</v>
      </c>
      <c r="IC38" s="80" t="s">
        <v>789</v>
      </c>
      <c r="ID38" s="80" t="s">
        <v>789</v>
      </c>
      <c r="IE38" s="80" t="s">
        <v>789</v>
      </c>
      <c r="IF38" s="80" t="s">
        <v>789</v>
      </c>
      <c r="IG38" s="80" t="s">
        <v>789</v>
      </c>
      <c r="IH38" s="80" t="s">
        <v>789</v>
      </c>
      <c r="II38" s="80" t="s">
        <v>789</v>
      </c>
      <c r="IJ38" s="80" t="s">
        <v>789</v>
      </c>
      <c r="IK38" s="80" t="s">
        <v>789</v>
      </c>
      <c r="IL38" s="80" t="s">
        <v>789</v>
      </c>
      <c r="IM38" s="80" t="s">
        <v>789</v>
      </c>
      <c r="IN38" s="80" t="s">
        <v>789</v>
      </c>
      <c r="IO38" s="80" t="s">
        <v>789</v>
      </c>
      <c r="IP38" s="80" t="s">
        <v>789</v>
      </c>
      <c r="IQ38" s="80" t="s">
        <v>789</v>
      </c>
      <c r="IR38" s="80" t="s">
        <v>789</v>
      </c>
      <c r="IS38" s="80" t="s">
        <v>789</v>
      </c>
      <c r="IT38" s="80" t="s">
        <v>789</v>
      </c>
      <c r="IU38" s="80" t="s">
        <v>789</v>
      </c>
      <c r="IV38" s="81"/>
      <c r="IW38" s="78" t="s">
        <v>789</v>
      </c>
      <c r="IX38" s="78" t="s">
        <v>789</v>
      </c>
      <c r="IY38" s="78" t="s">
        <v>789</v>
      </c>
      <c r="IZ38" s="78" t="s">
        <v>789</v>
      </c>
      <c r="JA38" s="78" t="s">
        <v>789</v>
      </c>
      <c r="JB38" s="78" t="s">
        <v>789</v>
      </c>
      <c r="JC38" s="78" t="s">
        <v>789</v>
      </c>
      <c r="JD38" s="78" t="s">
        <v>789</v>
      </c>
      <c r="JE38" s="78" t="s">
        <v>789</v>
      </c>
      <c r="JF38" s="78" t="s">
        <v>789</v>
      </c>
      <c r="JG38" s="78" t="s">
        <v>789</v>
      </c>
      <c r="JH38" s="78" t="s">
        <v>789</v>
      </c>
      <c r="JI38" s="78" t="s">
        <v>789</v>
      </c>
      <c r="JJ38" s="78" t="s">
        <v>789</v>
      </c>
      <c r="JK38" s="78" t="s">
        <v>789</v>
      </c>
      <c r="JL38" s="78" t="s">
        <v>789</v>
      </c>
      <c r="JM38" s="78" t="s">
        <v>789</v>
      </c>
      <c r="JN38" s="78" t="s">
        <v>789</v>
      </c>
      <c r="JO38" s="78" t="s">
        <v>789</v>
      </c>
      <c r="JP38" s="78" t="s">
        <v>789</v>
      </c>
      <c r="JQ38" s="78" t="s">
        <v>789</v>
      </c>
      <c r="JR38" s="78" t="s">
        <v>789</v>
      </c>
      <c r="JS38" s="78" t="s">
        <v>789</v>
      </c>
      <c r="JT38" s="78" t="s">
        <v>789</v>
      </c>
      <c r="JU38" s="78" t="s">
        <v>789</v>
      </c>
      <c r="JV38" s="78" t="s">
        <v>789</v>
      </c>
      <c r="JW38" s="78" t="s">
        <v>789</v>
      </c>
      <c r="JX38" s="78" t="s">
        <v>789</v>
      </c>
      <c r="JY38" s="78" t="s">
        <v>789</v>
      </c>
      <c r="JZ38" s="78" t="s">
        <v>789</v>
      </c>
      <c r="KA38" s="78" t="s">
        <v>789</v>
      </c>
      <c r="KB38" s="78" t="s">
        <v>789</v>
      </c>
      <c r="KC38" s="78" t="s">
        <v>789</v>
      </c>
      <c r="KD38" s="78" t="s">
        <v>789</v>
      </c>
      <c r="KE38" s="78" t="s">
        <v>789</v>
      </c>
      <c r="KF38" s="78" t="s">
        <v>789</v>
      </c>
      <c r="KG38" s="78" t="s">
        <v>789</v>
      </c>
      <c r="KH38" s="78" t="s">
        <v>789</v>
      </c>
      <c r="KI38" s="78" t="s">
        <v>789</v>
      </c>
      <c r="KJ38" s="78" t="s">
        <v>789</v>
      </c>
      <c r="KK38" s="78" t="s">
        <v>789</v>
      </c>
      <c r="KL38" s="78" t="s">
        <v>789</v>
      </c>
      <c r="KM38" s="78" t="s">
        <v>789</v>
      </c>
      <c r="KN38" s="78" t="s">
        <v>789</v>
      </c>
      <c r="KO38" s="78" t="s">
        <v>789</v>
      </c>
      <c r="KP38" s="78" t="s">
        <v>789</v>
      </c>
      <c r="KQ38" s="78" t="s">
        <v>789</v>
      </c>
      <c r="KR38" s="78" t="s">
        <v>789</v>
      </c>
      <c r="KS38" s="78" t="s">
        <v>789</v>
      </c>
      <c r="KT38" s="78" t="s">
        <v>789</v>
      </c>
      <c r="KU38" s="78" t="s">
        <v>789</v>
      </c>
      <c r="KV38" s="78" t="s">
        <v>789</v>
      </c>
      <c r="KW38" s="78" t="s">
        <v>789</v>
      </c>
      <c r="KX38" s="78" t="s">
        <v>789</v>
      </c>
      <c r="KY38" s="78" t="s">
        <v>789</v>
      </c>
      <c r="KZ38" s="78" t="s">
        <v>789</v>
      </c>
      <c r="LA38" s="78" t="s">
        <v>789</v>
      </c>
      <c r="LB38" s="78" t="s">
        <v>789</v>
      </c>
      <c r="LC38" s="78" t="s">
        <v>789</v>
      </c>
      <c r="LD38" s="78" t="s">
        <v>789</v>
      </c>
      <c r="LE38" s="78" t="s">
        <v>789</v>
      </c>
      <c r="LF38" s="78" t="s">
        <v>789</v>
      </c>
      <c r="LG38" s="78" t="s">
        <v>789</v>
      </c>
      <c r="LH38" s="78" t="s">
        <v>789</v>
      </c>
      <c r="LI38" s="78" t="s">
        <v>789</v>
      </c>
      <c r="LJ38" s="78" t="s">
        <v>789</v>
      </c>
      <c r="LK38" s="78" t="s">
        <v>789</v>
      </c>
      <c r="LL38" s="78" t="s">
        <v>789</v>
      </c>
      <c r="LM38" s="78" t="s">
        <v>789</v>
      </c>
      <c r="LN38" s="78" t="s">
        <v>789</v>
      </c>
      <c r="LO38" s="78" t="s">
        <v>789</v>
      </c>
      <c r="LP38" s="78" t="s">
        <v>789</v>
      </c>
      <c r="LQ38" s="78" t="s">
        <v>789</v>
      </c>
      <c r="LR38" s="78" t="s">
        <v>789</v>
      </c>
      <c r="LS38" s="78" t="s">
        <v>789</v>
      </c>
      <c r="LT38" s="78" t="s">
        <v>789</v>
      </c>
      <c r="LU38" s="78" t="s">
        <v>789</v>
      </c>
      <c r="LV38" s="78" t="s">
        <v>789</v>
      </c>
      <c r="LW38" s="78" t="s">
        <v>789</v>
      </c>
      <c r="LX38" s="78" t="s">
        <v>789</v>
      </c>
      <c r="LY38" s="78" t="s">
        <v>789</v>
      </c>
      <c r="LZ38" s="78" t="s">
        <v>789</v>
      </c>
      <c r="MA38" s="78" t="s">
        <v>789</v>
      </c>
      <c r="MB38" s="78" t="s">
        <v>789</v>
      </c>
      <c r="MC38" s="78" t="s">
        <v>789</v>
      </c>
      <c r="MD38" s="78" t="s">
        <v>789</v>
      </c>
      <c r="ME38" s="78" t="s">
        <v>789</v>
      </c>
      <c r="MF38" s="78" t="s">
        <v>789</v>
      </c>
      <c r="MG38" s="78" t="s">
        <v>789</v>
      </c>
      <c r="MH38" s="78" t="s">
        <v>789</v>
      </c>
      <c r="MI38" s="78" t="s">
        <v>789</v>
      </c>
      <c r="MJ38" s="78" t="s">
        <v>789</v>
      </c>
      <c r="MK38" s="78" t="s">
        <v>789</v>
      </c>
      <c r="ML38" s="78" t="s">
        <v>789</v>
      </c>
      <c r="MM38" s="78" t="s">
        <v>789</v>
      </c>
      <c r="MN38" s="78" t="s">
        <v>789</v>
      </c>
      <c r="MO38" s="78" t="s">
        <v>789</v>
      </c>
      <c r="MP38" s="78" t="s">
        <v>789</v>
      </c>
      <c r="MQ38" s="78" t="s">
        <v>789</v>
      </c>
      <c r="MR38" s="78" t="s">
        <v>789</v>
      </c>
      <c r="MS38" s="78" t="s">
        <v>789</v>
      </c>
      <c r="MT38" s="78" t="s">
        <v>789</v>
      </c>
      <c r="MU38" s="78" t="s">
        <v>789</v>
      </c>
      <c r="MV38" s="78" t="s">
        <v>789</v>
      </c>
      <c r="MW38" s="78" t="s">
        <v>789</v>
      </c>
      <c r="MX38" s="78" t="s">
        <v>789</v>
      </c>
      <c r="MY38" s="78" t="s">
        <v>789</v>
      </c>
      <c r="MZ38" s="78" t="s">
        <v>789</v>
      </c>
      <c r="NA38" s="78" t="s">
        <v>789</v>
      </c>
      <c r="NB38" s="78" t="s">
        <v>789</v>
      </c>
      <c r="NC38" s="78" t="s">
        <v>789</v>
      </c>
      <c r="ND38" s="78" t="s">
        <v>789</v>
      </c>
      <c r="NE38" s="78" t="s">
        <v>789</v>
      </c>
      <c r="NF38" s="78" t="s">
        <v>789</v>
      </c>
      <c r="NG38" s="78" t="s">
        <v>789</v>
      </c>
      <c r="NH38" s="78" t="s">
        <v>789</v>
      </c>
      <c r="NI38" s="78" t="s">
        <v>789</v>
      </c>
      <c r="NJ38" s="78" t="s">
        <v>789</v>
      </c>
      <c r="NK38" s="78" t="s">
        <v>789</v>
      </c>
      <c r="NL38" s="78" t="s">
        <v>789</v>
      </c>
      <c r="NM38" s="78" t="s">
        <v>789</v>
      </c>
      <c r="NN38" s="78" t="s">
        <v>789</v>
      </c>
      <c r="NO38" s="78" t="s">
        <v>789</v>
      </c>
      <c r="NP38" s="78" t="s">
        <v>789</v>
      </c>
      <c r="NQ38" s="78" t="s">
        <v>789</v>
      </c>
      <c r="NR38" s="78" t="s">
        <v>789</v>
      </c>
      <c r="NS38" s="78" t="s">
        <v>789</v>
      </c>
      <c r="NT38" s="78" t="s">
        <v>789</v>
      </c>
      <c r="NU38" s="78" t="s">
        <v>789</v>
      </c>
      <c r="NV38" s="78" t="s">
        <v>789</v>
      </c>
      <c r="NW38" s="78" t="s">
        <v>789</v>
      </c>
      <c r="NX38" s="78" t="s">
        <v>789</v>
      </c>
      <c r="NY38" s="78" t="s">
        <v>789</v>
      </c>
      <c r="NZ38" s="78" t="s">
        <v>789</v>
      </c>
      <c r="OA38" s="78" t="s">
        <v>789</v>
      </c>
      <c r="OB38" s="78" t="s">
        <v>789</v>
      </c>
      <c r="OC38" s="78" t="s">
        <v>789</v>
      </c>
      <c r="OD38" s="78" t="s">
        <v>789</v>
      </c>
      <c r="OE38" s="78" t="s">
        <v>789</v>
      </c>
      <c r="OF38" s="78" t="s">
        <v>789</v>
      </c>
      <c r="OG38" s="78" t="s">
        <v>789</v>
      </c>
      <c r="OH38" s="78" t="s">
        <v>789</v>
      </c>
      <c r="OI38" s="78" t="s">
        <v>789</v>
      </c>
      <c r="OJ38" s="78" t="s">
        <v>789</v>
      </c>
      <c r="OK38" s="78" t="s">
        <v>789</v>
      </c>
      <c r="OL38" s="78" t="s">
        <v>789</v>
      </c>
      <c r="OM38" s="78" t="s">
        <v>789</v>
      </c>
      <c r="ON38" s="78" t="s">
        <v>789</v>
      </c>
      <c r="OO38" s="78" t="s">
        <v>789</v>
      </c>
      <c r="OP38" s="78" t="s">
        <v>789</v>
      </c>
      <c r="OQ38" s="78" t="s">
        <v>789</v>
      </c>
      <c r="OR38" s="78" t="s">
        <v>789</v>
      </c>
      <c r="OS38" s="78" t="s">
        <v>789</v>
      </c>
      <c r="OT38" s="78" t="s">
        <v>789</v>
      </c>
      <c r="OU38" s="78" t="s">
        <v>789</v>
      </c>
      <c r="OV38" s="78" t="s">
        <v>789</v>
      </c>
      <c r="OW38" s="78" t="s">
        <v>789</v>
      </c>
      <c r="OX38" s="78" t="s">
        <v>789</v>
      </c>
      <c r="OY38" s="78" t="s">
        <v>789</v>
      </c>
      <c r="OZ38" s="78" t="s">
        <v>789</v>
      </c>
      <c r="PA38" s="78" t="s">
        <v>789</v>
      </c>
      <c r="PB38" s="78" t="s">
        <v>789</v>
      </c>
      <c r="PC38" s="78" t="s">
        <v>789</v>
      </c>
      <c r="PD38" s="78" t="s">
        <v>789</v>
      </c>
      <c r="PE38" s="78" t="s">
        <v>789</v>
      </c>
      <c r="PF38" s="78" t="s">
        <v>789</v>
      </c>
      <c r="PG38" s="78" t="s">
        <v>789</v>
      </c>
      <c r="PH38" s="78" t="s">
        <v>789</v>
      </c>
      <c r="PI38" s="78" t="s">
        <v>789</v>
      </c>
      <c r="PJ38" s="78" t="s">
        <v>789</v>
      </c>
      <c r="PK38" s="78" t="s">
        <v>789</v>
      </c>
      <c r="PL38" s="78" t="s">
        <v>789</v>
      </c>
      <c r="PM38" s="78" t="s">
        <v>789</v>
      </c>
      <c r="PN38" s="78" t="s">
        <v>789</v>
      </c>
      <c r="PO38" s="78" t="s">
        <v>789</v>
      </c>
      <c r="PP38" s="78" t="s">
        <v>789</v>
      </c>
      <c r="PQ38" s="78" t="s">
        <v>789</v>
      </c>
      <c r="PR38" s="78" t="s">
        <v>789</v>
      </c>
      <c r="PS38" s="78" t="s">
        <v>789</v>
      </c>
      <c r="PT38" s="78" t="s">
        <v>789</v>
      </c>
      <c r="PU38" s="78" t="s">
        <v>789</v>
      </c>
      <c r="PV38" s="78" t="s">
        <v>789</v>
      </c>
      <c r="PW38" s="78" t="s">
        <v>789</v>
      </c>
      <c r="PX38" s="78" t="s">
        <v>789</v>
      </c>
      <c r="PY38" s="78" t="s">
        <v>789</v>
      </c>
      <c r="PZ38" s="78" t="s">
        <v>789</v>
      </c>
      <c r="QA38" s="78" t="s">
        <v>789</v>
      </c>
      <c r="QB38" s="78" t="s">
        <v>789</v>
      </c>
      <c r="QC38" s="78" t="s">
        <v>789</v>
      </c>
      <c r="QD38" s="78" t="s">
        <v>789</v>
      </c>
      <c r="QE38" s="78" t="s">
        <v>789</v>
      </c>
      <c r="QF38" s="78" t="s">
        <v>789</v>
      </c>
      <c r="QG38" s="78" t="s">
        <v>789</v>
      </c>
      <c r="QH38" s="78" t="s">
        <v>789</v>
      </c>
      <c r="QI38" s="78" t="s">
        <v>789</v>
      </c>
      <c r="QJ38" s="78" t="s">
        <v>789</v>
      </c>
      <c r="QK38" s="78" t="s">
        <v>789</v>
      </c>
      <c r="QL38" s="78" t="s">
        <v>789</v>
      </c>
      <c r="QM38" s="78" t="s">
        <v>789</v>
      </c>
      <c r="QN38" s="78" t="s">
        <v>789</v>
      </c>
      <c r="QO38" s="78" t="s">
        <v>789</v>
      </c>
      <c r="QP38" s="78" t="s">
        <v>789</v>
      </c>
      <c r="QQ38" s="78" t="s">
        <v>789</v>
      </c>
      <c r="QR38" s="78" t="s">
        <v>789</v>
      </c>
      <c r="QS38" s="78" t="s">
        <v>789</v>
      </c>
      <c r="QT38" s="78" t="s">
        <v>789</v>
      </c>
      <c r="QU38" s="78" t="s">
        <v>789</v>
      </c>
      <c r="QV38" s="78" t="s">
        <v>789</v>
      </c>
      <c r="QW38" s="78" t="s">
        <v>789</v>
      </c>
      <c r="QX38" s="78" t="s">
        <v>789</v>
      </c>
      <c r="QY38" s="78" t="s">
        <v>789</v>
      </c>
      <c r="QZ38" s="78" t="s">
        <v>789</v>
      </c>
      <c r="RA38" s="78" t="s">
        <v>789</v>
      </c>
      <c r="RB38" s="78" t="s">
        <v>789</v>
      </c>
      <c r="RC38" s="78" t="s">
        <v>789</v>
      </c>
      <c r="RD38" s="78" t="s">
        <v>789</v>
      </c>
      <c r="RE38" s="78" t="s">
        <v>789</v>
      </c>
      <c r="RF38" s="78" t="s">
        <v>789</v>
      </c>
      <c r="RG38" s="78" t="s">
        <v>789</v>
      </c>
      <c r="RH38" s="78" t="s">
        <v>789</v>
      </c>
      <c r="RI38" s="78" t="s">
        <v>789</v>
      </c>
      <c r="RJ38" s="78" t="s">
        <v>789</v>
      </c>
      <c r="RK38" s="78" t="s">
        <v>789</v>
      </c>
      <c r="RL38" s="78" t="s">
        <v>789</v>
      </c>
      <c r="RM38" s="78" t="s">
        <v>789</v>
      </c>
      <c r="RN38" s="78" t="s">
        <v>789</v>
      </c>
      <c r="RO38" s="78" t="s">
        <v>789</v>
      </c>
      <c r="RP38" s="78" t="s">
        <v>789</v>
      </c>
      <c r="RQ38" s="78" t="s">
        <v>789</v>
      </c>
      <c r="RR38" s="78" t="s">
        <v>789</v>
      </c>
      <c r="RS38" s="78" t="s">
        <v>789</v>
      </c>
      <c r="RT38" s="78" t="s">
        <v>789</v>
      </c>
      <c r="RU38" s="78" t="s">
        <v>789</v>
      </c>
      <c r="RV38" s="78" t="s">
        <v>789</v>
      </c>
      <c r="RW38" s="78" t="s">
        <v>789</v>
      </c>
      <c r="RX38" s="78" t="s">
        <v>789</v>
      </c>
      <c r="RY38" s="78" t="s">
        <v>789</v>
      </c>
      <c r="RZ38" s="78" t="s">
        <v>789</v>
      </c>
      <c r="SA38" s="78" t="s">
        <v>789</v>
      </c>
      <c r="SB38" s="78" t="s">
        <v>789</v>
      </c>
      <c r="SC38" s="78" t="s">
        <v>789</v>
      </c>
      <c r="SD38" s="78" t="s">
        <v>789</v>
      </c>
      <c r="SE38" s="78" t="s">
        <v>789</v>
      </c>
      <c r="SF38" s="78" t="s">
        <v>789</v>
      </c>
      <c r="SG38" s="78" t="s">
        <v>789</v>
      </c>
      <c r="SH38" s="78" t="s">
        <v>789</v>
      </c>
    </row>
    <row r="39" spans="1:502">
      <c r="A39" s="17" t="s">
        <v>821</v>
      </c>
      <c r="B39" s="77">
        <v>21</v>
      </c>
      <c r="C39" s="77">
        <v>4</v>
      </c>
      <c r="D39" s="77">
        <v>2</v>
      </c>
      <c r="E39" s="77">
        <v>2007</v>
      </c>
      <c r="F39" s="77" t="s">
        <v>792</v>
      </c>
      <c r="G39" s="1017" t="s">
        <v>817</v>
      </c>
      <c r="H39" s="77" t="s">
        <v>818</v>
      </c>
      <c r="I39" s="1018"/>
      <c r="J39" s="80" t="s">
        <v>789</v>
      </c>
      <c r="K39" s="80" t="s">
        <v>789</v>
      </c>
      <c r="L39" s="80" t="s">
        <v>789</v>
      </c>
      <c r="M39" s="80" t="s">
        <v>789</v>
      </c>
      <c r="N39" s="80" t="s">
        <v>789</v>
      </c>
      <c r="O39" s="80" t="s">
        <v>789</v>
      </c>
      <c r="P39" s="80" t="s">
        <v>789</v>
      </c>
      <c r="Q39" s="80" t="s">
        <v>789</v>
      </c>
      <c r="R39" s="80" t="s">
        <v>789</v>
      </c>
      <c r="S39" s="80" t="s">
        <v>789</v>
      </c>
      <c r="T39" s="80" t="s">
        <v>789</v>
      </c>
      <c r="U39" s="80" t="s">
        <v>789</v>
      </c>
      <c r="V39" s="80" t="s">
        <v>789</v>
      </c>
      <c r="W39" s="80" t="s">
        <v>789</v>
      </c>
      <c r="X39" s="80" t="s">
        <v>789</v>
      </c>
      <c r="Y39" s="80" t="s">
        <v>789</v>
      </c>
      <c r="Z39" s="80" t="s">
        <v>789</v>
      </c>
      <c r="AA39" s="80" t="s">
        <v>789</v>
      </c>
      <c r="AB39" s="80" t="s">
        <v>789</v>
      </c>
      <c r="AC39" s="80" t="s">
        <v>789</v>
      </c>
      <c r="AD39" s="80" t="s">
        <v>789</v>
      </c>
      <c r="AE39" s="80" t="s">
        <v>789</v>
      </c>
      <c r="AF39" s="80" t="s">
        <v>789</v>
      </c>
      <c r="AG39" s="80" t="s">
        <v>789</v>
      </c>
      <c r="AH39" s="80" t="s">
        <v>789</v>
      </c>
      <c r="AI39" s="80" t="s">
        <v>789</v>
      </c>
      <c r="AJ39" s="80" t="s">
        <v>789</v>
      </c>
      <c r="AK39" s="80" t="s">
        <v>789</v>
      </c>
      <c r="AL39" s="80" t="s">
        <v>789</v>
      </c>
      <c r="AM39" s="80" t="s">
        <v>789</v>
      </c>
      <c r="AN39" s="80" t="s">
        <v>789</v>
      </c>
      <c r="AO39" s="80" t="s">
        <v>789</v>
      </c>
      <c r="AP39" s="80" t="s">
        <v>789</v>
      </c>
      <c r="AQ39" s="80" t="s">
        <v>789</v>
      </c>
      <c r="AR39" s="80" t="s">
        <v>789</v>
      </c>
      <c r="AS39" s="80" t="s">
        <v>789</v>
      </c>
      <c r="AT39" s="80" t="s">
        <v>789</v>
      </c>
      <c r="AU39" s="80" t="s">
        <v>789</v>
      </c>
      <c r="AV39" s="80" t="s">
        <v>789</v>
      </c>
      <c r="AW39" s="80" t="s">
        <v>789</v>
      </c>
      <c r="AX39" s="80" t="s">
        <v>789</v>
      </c>
      <c r="AY39" s="80" t="s">
        <v>789</v>
      </c>
      <c r="AZ39" s="80" t="s">
        <v>789</v>
      </c>
      <c r="BA39" s="80" t="s">
        <v>789</v>
      </c>
      <c r="BB39" s="80" t="s">
        <v>789</v>
      </c>
      <c r="BC39" s="80" t="s">
        <v>789</v>
      </c>
      <c r="BD39" s="80" t="s">
        <v>789</v>
      </c>
      <c r="BE39" s="80" t="s">
        <v>789</v>
      </c>
      <c r="BF39" s="80" t="s">
        <v>789</v>
      </c>
      <c r="BG39" s="80" t="s">
        <v>789</v>
      </c>
      <c r="BH39" s="80" t="s">
        <v>789</v>
      </c>
      <c r="BI39" s="80" t="s">
        <v>789</v>
      </c>
      <c r="BJ39" s="80" t="s">
        <v>789</v>
      </c>
      <c r="BK39" s="80" t="s">
        <v>789</v>
      </c>
      <c r="BL39" s="80" t="s">
        <v>789</v>
      </c>
      <c r="BM39" s="80" t="s">
        <v>789</v>
      </c>
      <c r="BN39" s="80" t="s">
        <v>789</v>
      </c>
      <c r="BO39" s="80" t="s">
        <v>789</v>
      </c>
      <c r="BP39" s="80" t="s">
        <v>789</v>
      </c>
      <c r="BQ39" s="80" t="s">
        <v>789</v>
      </c>
      <c r="BR39" s="80" t="s">
        <v>789</v>
      </c>
      <c r="BS39" s="80" t="s">
        <v>789</v>
      </c>
      <c r="BT39" s="80" t="s">
        <v>789</v>
      </c>
      <c r="BU39" s="80" t="s">
        <v>789</v>
      </c>
      <c r="BV39" s="80" t="s">
        <v>789</v>
      </c>
      <c r="BW39" s="80" t="s">
        <v>789</v>
      </c>
      <c r="BX39" s="80" t="s">
        <v>789</v>
      </c>
      <c r="BY39" s="80" t="s">
        <v>789</v>
      </c>
      <c r="BZ39" s="80" t="s">
        <v>789</v>
      </c>
      <c r="CA39" s="80" t="s">
        <v>789</v>
      </c>
      <c r="CB39" s="80" t="s">
        <v>789</v>
      </c>
      <c r="CC39" s="80" t="s">
        <v>789</v>
      </c>
      <c r="CD39" s="80" t="s">
        <v>789</v>
      </c>
      <c r="CE39" s="80" t="s">
        <v>789</v>
      </c>
      <c r="CF39" s="80" t="s">
        <v>789</v>
      </c>
      <c r="CG39" s="80" t="s">
        <v>789</v>
      </c>
      <c r="CH39" s="80" t="s">
        <v>789</v>
      </c>
      <c r="CI39" s="80" t="s">
        <v>789</v>
      </c>
      <c r="CJ39" s="80" t="s">
        <v>789</v>
      </c>
      <c r="CK39" s="80" t="s">
        <v>789</v>
      </c>
      <c r="CL39" s="80" t="s">
        <v>789</v>
      </c>
      <c r="CM39" s="80" t="s">
        <v>789</v>
      </c>
      <c r="CN39" s="80" t="s">
        <v>789</v>
      </c>
      <c r="CO39" s="80" t="s">
        <v>789</v>
      </c>
      <c r="CP39" s="80" t="s">
        <v>789</v>
      </c>
      <c r="CQ39" s="80" t="s">
        <v>789</v>
      </c>
      <c r="CR39" s="80" t="s">
        <v>789</v>
      </c>
      <c r="CS39" s="80" t="s">
        <v>789</v>
      </c>
      <c r="CT39" s="80" t="s">
        <v>789</v>
      </c>
      <c r="CU39" s="80" t="s">
        <v>789</v>
      </c>
      <c r="CV39" s="80" t="s">
        <v>789</v>
      </c>
      <c r="CW39" s="80" t="s">
        <v>789</v>
      </c>
      <c r="CX39" s="80" t="s">
        <v>789</v>
      </c>
      <c r="CY39" s="80" t="s">
        <v>789</v>
      </c>
      <c r="CZ39" s="80" t="s">
        <v>789</v>
      </c>
      <c r="DA39" s="80" t="s">
        <v>789</v>
      </c>
      <c r="DB39" s="80" t="s">
        <v>789</v>
      </c>
      <c r="DC39" s="80" t="s">
        <v>789</v>
      </c>
      <c r="DD39" s="80" t="s">
        <v>789</v>
      </c>
      <c r="DE39" s="80" t="s">
        <v>789</v>
      </c>
      <c r="DF39" s="80" t="s">
        <v>789</v>
      </c>
      <c r="DG39" s="80" t="s">
        <v>789</v>
      </c>
      <c r="DH39" s="80" t="s">
        <v>789</v>
      </c>
      <c r="DI39" s="80" t="s">
        <v>789</v>
      </c>
      <c r="DJ39" s="80" t="s">
        <v>789</v>
      </c>
      <c r="DK39" s="80" t="s">
        <v>789</v>
      </c>
      <c r="DL39" s="80" t="s">
        <v>789</v>
      </c>
      <c r="DM39" s="80" t="s">
        <v>789</v>
      </c>
      <c r="DN39" s="80" t="s">
        <v>789</v>
      </c>
      <c r="DO39" s="80" t="s">
        <v>789</v>
      </c>
      <c r="DP39" s="80" t="s">
        <v>789</v>
      </c>
      <c r="DQ39" s="80" t="s">
        <v>789</v>
      </c>
      <c r="DR39" s="80" t="s">
        <v>789</v>
      </c>
      <c r="DS39" s="80" t="s">
        <v>789</v>
      </c>
      <c r="DT39" s="80" t="s">
        <v>789</v>
      </c>
      <c r="DU39" s="80" t="s">
        <v>789</v>
      </c>
      <c r="DV39" s="80" t="s">
        <v>789</v>
      </c>
      <c r="DW39" s="80" t="s">
        <v>789</v>
      </c>
      <c r="DX39" s="80" t="s">
        <v>789</v>
      </c>
      <c r="DY39" s="80" t="s">
        <v>789</v>
      </c>
      <c r="DZ39" s="80" t="s">
        <v>789</v>
      </c>
      <c r="EA39" s="80" t="s">
        <v>789</v>
      </c>
      <c r="EB39" s="80" t="s">
        <v>789</v>
      </c>
      <c r="EC39" s="80" t="s">
        <v>789</v>
      </c>
      <c r="ED39" s="80" t="s">
        <v>789</v>
      </c>
      <c r="EE39" s="80" t="s">
        <v>789</v>
      </c>
      <c r="EF39" s="80" t="s">
        <v>789</v>
      </c>
      <c r="EG39" s="80" t="s">
        <v>789</v>
      </c>
      <c r="EH39" s="80" t="s">
        <v>789</v>
      </c>
      <c r="EI39" s="80" t="s">
        <v>789</v>
      </c>
      <c r="EJ39" s="80" t="s">
        <v>789</v>
      </c>
      <c r="EK39" s="80" t="s">
        <v>789</v>
      </c>
      <c r="EL39" s="80" t="s">
        <v>789</v>
      </c>
      <c r="EM39" s="80" t="s">
        <v>789</v>
      </c>
      <c r="EN39" s="80" t="s">
        <v>789</v>
      </c>
      <c r="EO39" s="80" t="s">
        <v>789</v>
      </c>
      <c r="EP39" s="80" t="s">
        <v>789</v>
      </c>
      <c r="EQ39" s="80" t="s">
        <v>789</v>
      </c>
      <c r="ER39" s="80" t="s">
        <v>789</v>
      </c>
      <c r="ES39" s="80" t="s">
        <v>789</v>
      </c>
      <c r="ET39" s="80" t="s">
        <v>789</v>
      </c>
      <c r="EU39" s="80" t="s">
        <v>789</v>
      </c>
      <c r="EV39" s="80" t="s">
        <v>789</v>
      </c>
      <c r="EW39" s="80" t="s">
        <v>789</v>
      </c>
      <c r="EX39" s="80" t="s">
        <v>789</v>
      </c>
      <c r="EY39" s="80" t="s">
        <v>789</v>
      </c>
      <c r="EZ39" s="80" t="s">
        <v>789</v>
      </c>
      <c r="FA39" s="80" t="s">
        <v>789</v>
      </c>
      <c r="FB39" s="80" t="s">
        <v>789</v>
      </c>
      <c r="FC39" s="80" t="s">
        <v>789</v>
      </c>
      <c r="FD39" s="80" t="s">
        <v>789</v>
      </c>
      <c r="FE39" s="80" t="s">
        <v>789</v>
      </c>
      <c r="FF39" s="80" t="s">
        <v>789</v>
      </c>
      <c r="FG39" s="80" t="s">
        <v>789</v>
      </c>
      <c r="FH39" s="80" t="s">
        <v>789</v>
      </c>
      <c r="FI39" s="80" t="s">
        <v>789</v>
      </c>
      <c r="FJ39" s="80" t="s">
        <v>789</v>
      </c>
      <c r="FK39" s="80" t="s">
        <v>789</v>
      </c>
      <c r="FL39" s="80" t="s">
        <v>789</v>
      </c>
      <c r="FM39" s="80" t="s">
        <v>789</v>
      </c>
      <c r="FN39" s="80" t="s">
        <v>789</v>
      </c>
      <c r="FO39" s="80" t="s">
        <v>789</v>
      </c>
      <c r="FP39" s="80" t="s">
        <v>789</v>
      </c>
      <c r="FQ39" s="80" t="s">
        <v>789</v>
      </c>
      <c r="FR39" s="80" t="s">
        <v>789</v>
      </c>
      <c r="FS39" s="80" t="s">
        <v>789</v>
      </c>
      <c r="FT39" s="80" t="s">
        <v>789</v>
      </c>
      <c r="FU39" s="80" t="s">
        <v>789</v>
      </c>
      <c r="FV39" s="80" t="s">
        <v>789</v>
      </c>
      <c r="FW39" s="80" t="s">
        <v>789</v>
      </c>
      <c r="FX39" s="80" t="s">
        <v>789</v>
      </c>
      <c r="FY39" s="80" t="s">
        <v>789</v>
      </c>
      <c r="FZ39" s="80" t="s">
        <v>789</v>
      </c>
      <c r="GA39" s="80" t="s">
        <v>789</v>
      </c>
      <c r="GB39" s="80" t="s">
        <v>789</v>
      </c>
      <c r="GC39" s="80" t="s">
        <v>789</v>
      </c>
      <c r="GD39" s="80" t="s">
        <v>789</v>
      </c>
      <c r="GE39" s="80" t="s">
        <v>789</v>
      </c>
      <c r="GF39" s="80" t="s">
        <v>789</v>
      </c>
      <c r="GG39" s="80" t="s">
        <v>789</v>
      </c>
      <c r="GH39" s="80" t="s">
        <v>789</v>
      </c>
      <c r="GI39" s="80" t="s">
        <v>789</v>
      </c>
      <c r="GJ39" s="80" t="s">
        <v>789</v>
      </c>
      <c r="GK39" s="80" t="s">
        <v>789</v>
      </c>
      <c r="GL39" s="80" t="s">
        <v>789</v>
      </c>
      <c r="GM39" s="80" t="s">
        <v>789</v>
      </c>
      <c r="GN39" s="80" t="s">
        <v>789</v>
      </c>
      <c r="GO39" s="80" t="s">
        <v>789</v>
      </c>
      <c r="GP39" s="80" t="s">
        <v>789</v>
      </c>
      <c r="GQ39" s="80" t="s">
        <v>789</v>
      </c>
      <c r="GR39" s="80" t="s">
        <v>789</v>
      </c>
      <c r="GS39" s="80" t="s">
        <v>789</v>
      </c>
      <c r="GT39" s="80" t="s">
        <v>789</v>
      </c>
      <c r="GU39" s="80" t="s">
        <v>789</v>
      </c>
      <c r="GV39" s="80" t="s">
        <v>789</v>
      </c>
      <c r="GW39" s="80" t="s">
        <v>789</v>
      </c>
      <c r="GX39" s="80" t="s">
        <v>789</v>
      </c>
      <c r="GY39" s="80" t="s">
        <v>789</v>
      </c>
      <c r="GZ39" s="80" t="s">
        <v>789</v>
      </c>
      <c r="HA39" s="80" t="s">
        <v>789</v>
      </c>
      <c r="HB39" s="80" t="s">
        <v>789</v>
      </c>
      <c r="HC39" s="80" t="s">
        <v>789</v>
      </c>
      <c r="HD39" s="80" t="s">
        <v>789</v>
      </c>
      <c r="HE39" s="80" t="s">
        <v>789</v>
      </c>
      <c r="HF39" s="80" t="s">
        <v>789</v>
      </c>
      <c r="HG39" s="80" t="s">
        <v>789</v>
      </c>
      <c r="HH39" s="80" t="s">
        <v>789</v>
      </c>
      <c r="HI39" s="80" t="s">
        <v>789</v>
      </c>
      <c r="HJ39" s="80" t="s">
        <v>789</v>
      </c>
      <c r="HK39" s="80" t="s">
        <v>789</v>
      </c>
      <c r="HL39" s="80" t="s">
        <v>789</v>
      </c>
      <c r="HM39" s="80" t="s">
        <v>789</v>
      </c>
      <c r="HN39" s="80" t="s">
        <v>789</v>
      </c>
      <c r="HO39" s="80" t="s">
        <v>789</v>
      </c>
      <c r="HP39" s="80" t="s">
        <v>789</v>
      </c>
      <c r="HQ39" s="80" t="s">
        <v>789</v>
      </c>
      <c r="HR39" s="80" t="s">
        <v>789</v>
      </c>
      <c r="HS39" s="80" t="s">
        <v>789</v>
      </c>
      <c r="HT39" s="80" t="s">
        <v>789</v>
      </c>
      <c r="HU39" s="80" t="s">
        <v>789</v>
      </c>
      <c r="HV39" s="80" t="s">
        <v>789</v>
      </c>
      <c r="HW39" s="80" t="s">
        <v>789</v>
      </c>
      <c r="HX39" s="80" t="s">
        <v>789</v>
      </c>
      <c r="HY39" s="80" t="s">
        <v>789</v>
      </c>
      <c r="HZ39" s="80" t="s">
        <v>789</v>
      </c>
      <c r="IA39" s="80" t="s">
        <v>789</v>
      </c>
      <c r="IB39" s="80" t="s">
        <v>789</v>
      </c>
      <c r="IC39" s="80" t="s">
        <v>789</v>
      </c>
      <c r="ID39" s="80" t="s">
        <v>789</v>
      </c>
      <c r="IE39" s="80" t="s">
        <v>789</v>
      </c>
      <c r="IF39" s="80" t="s">
        <v>789</v>
      </c>
      <c r="IG39" s="80" t="s">
        <v>789</v>
      </c>
      <c r="IH39" s="80" t="s">
        <v>789</v>
      </c>
      <c r="II39" s="80" t="s">
        <v>789</v>
      </c>
      <c r="IJ39" s="80" t="s">
        <v>789</v>
      </c>
      <c r="IK39" s="80" t="s">
        <v>789</v>
      </c>
      <c r="IL39" s="80" t="s">
        <v>789</v>
      </c>
      <c r="IM39" s="80" t="s">
        <v>789</v>
      </c>
      <c r="IN39" s="80" t="s">
        <v>789</v>
      </c>
      <c r="IO39" s="80" t="s">
        <v>789</v>
      </c>
      <c r="IP39" s="80" t="s">
        <v>789</v>
      </c>
      <c r="IQ39" s="80" t="s">
        <v>789</v>
      </c>
      <c r="IR39" s="80" t="s">
        <v>789</v>
      </c>
      <c r="IS39" s="80" t="s">
        <v>789</v>
      </c>
      <c r="IT39" s="80" t="s">
        <v>789</v>
      </c>
      <c r="IU39" s="80" t="s">
        <v>789</v>
      </c>
      <c r="IV39" s="81"/>
      <c r="IW39" s="78" t="s">
        <v>789</v>
      </c>
      <c r="IX39" s="78" t="s">
        <v>789</v>
      </c>
      <c r="IY39" s="78" t="s">
        <v>789</v>
      </c>
      <c r="IZ39" s="78" t="s">
        <v>789</v>
      </c>
      <c r="JA39" s="78" t="s">
        <v>789</v>
      </c>
      <c r="JB39" s="78" t="s">
        <v>789</v>
      </c>
      <c r="JC39" s="78" t="s">
        <v>789</v>
      </c>
      <c r="JD39" s="78" t="s">
        <v>789</v>
      </c>
      <c r="JE39" s="78" t="s">
        <v>789</v>
      </c>
      <c r="JF39" s="78" t="s">
        <v>789</v>
      </c>
      <c r="JG39" s="78" t="s">
        <v>789</v>
      </c>
      <c r="JH39" s="78" t="s">
        <v>789</v>
      </c>
      <c r="JI39" s="78" t="s">
        <v>789</v>
      </c>
      <c r="JJ39" s="78" t="s">
        <v>789</v>
      </c>
      <c r="JK39" s="78" t="s">
        <v>789</v>
      </c>
      <c r="JL39" s="78" t="s">
        <v>789</v>
      </c>
      <c r="JM39" s="78" t="s">
        <v>789</v>
      </c>
      <c r="JN39" s="78" t="s">
        <v>789</v>
      </c>
      <c r="JO39" s="78" t="s">
        <v>789</v>
      </c>
      <c r="JP39" s="78" t="s">
        <v>789</v>
      </c>
      <c r="JQ39" s="78" t="s">
        <v>789</v>
      </c>
      <c r="JR39" s="78" t="s">
        <v>789</v>
      </c>
      <c r="JS39" s="78" t="s">
        <v>789</v>
      </c>
      <c r="JT39" s="78" t="s">
        <v>789</v>
      </c>
      <c r="JU39" s="78" t="s">
        <v>789</v>
      </c>
      <c r="JV39" s="78" t="s">
        <v>789</v>
      </c>
      <c r="JW39" s="78" t="s">
        <v>789</v>
      </c>
      <c r="JX39" s="78" t="s">
        <v>789</v>
      </c>
      <c r="JY39" s="78" t="s">
        <v>789</v>
      </c>
      <c r="JZ39" s="78" t="s">
        <v>789</v>
      </c>
      <c r="KA39" s="78" t="s">
        <v>789</v>
      </c>
      <c r="KB39" s="78" t="s">
        <v>789</v>
      </c>
      <c r="KC39" s="78" t="s">
        <v>789</v>
      </c>
      <c r="KD39" s="78" t="s">
        <v>789</v>
      </c>
      <c r="KE39" s="78" t="s">
        <v>789</v>
      </c>
      <c r="KF39" s="78" t="s">
        <v>789</v>
      </c>
      <c r="KG39" s="78" t="s">
        <v>789</v>
      </c>
      <c r="KH39" s="78" t="s">
        <v>789</v>
      </c>
      <c r="KI39" s="78" t="s">
        <v>789</v>
      </c>
      <c r="KJ39" s="78" t="s">
        <v>789</v>
      </c>
      <c r="KK39" s="78" t="s">
        <v>789</v>
      </c>
      <c r="KL39" s="78" t="s">
        <v>789</v>
      </c>
      <c r="KM39" s="78" t="s">
        <v>789</v>
      </c>
      <c r="KN39" s="78" t="s">
        <v>789</v>
      </c>
      <c r="KO39" s="78" t="s">
        <v>789</v>
      </c>
      <c r="KP39" s="78" t="s">
        <v>789</v>
      </c>
      <c r="KQ39" s="78" t="s">
        <v>789</v>
      </c>
      <c r="KR39" s="78" t="s">
        <v>789</v>
      </c>
      <c r="KS39" s="78" t="s">
        <v>789</v>
      </c>
      <c r="KT39" s="78" t="s">
        <v>789</v>
      </c>
      <c r="KU39" s="78" t="s">
        <v>789</v>
      </c>
      <c r="KV39" s="78" t="s">
        <v>789</v>
      </c>
      <c r="KW39" s="78" t="s">
        <v>789</v>
      </c>
      <c r="KX39" s="78" t="s">
        <v>789</v>
      </c>
      <c r="KY39" s="78" t="s">
        <v>789</v>
      </c>
      <c r="KZ39" s="78" t="s">
        <v>789</v>
      </c>
      <c r="LA39" s="78" t="s">
        <v>789</v>
      </c>
      <c r="LB39" s="78" t="s">
        <v>789</v>
      </c>
      <c r="LC39" s="78" t="s">
        <v>789</v>
      </c>
      <c r="LD39" s="78" t="s">
        <v>789</v>
      </c>
      <c r="LE39" s="78" t="s">
        <v>789</v>
      </c>
      <c r="LF39" s="78" t="s">
        <v>789</v>
      </c>
      <c r="LG39" s="78" t="s">
        <v>789</v>
      </c>
      <c r="LH39" s="78" t="s">
        <v>789</v>
      </c>
      <c r="LI39" s="78" t="s">
        <v>789</v>
      </c>
      <c r="LJ39" s="78" t="s">
        <v>789</v>
      </c>
      <c r="LK39" s="78" t="s">
        <v>789</v>
      </c>
      <c r="LL39" s="78" t="s">
        <v>789</v>
      </c>
      <c r="LM39" s="78" t="s">
        <v>789</v>
      </c>
      <c r="LN39" s="78" t="s">
        <v>789</v>
      </c>
      <c r="LO39" s="78" t="s">
        <v>789</v>
      </c>
      <c r="LP39" s="78" t="s">
        <v>789</v>
      </c>
      <c r="LQ39" s="78" t="s">
        <v>789</v>
      </c>
      <c r="LR39" s="78" t="s">
        <v>789</v>
      </c>
      <c r="LS39" s="78" t="s">
        <v>789</v>
      </c>
      <c r="LT39" s="78" t="s">
        <v>789</v>
      </c>
      <c r="LU39" s="78" t="s">
        <v>789</v>
      </c>
      <c r="LV39" s="78" t="s">
        <v>789</v>
      </c>
      <c r="LW39" s="78" t="s">
        <v>789</v>
      </c>
      <c r="LX39" s="78" t="s">
        <v>789</v>
      </c>
      <c r="LY39" s="78" t="s">
        <v>789</v>
      </c>
      <c r="LZ39" s="78" t="s">
        <v>789</v>
      </c>
      <c r="MA39" s="78" t="s">
        <v>789</v>
      </c>
      <c r="MB39" s="78" t="s">
        <v>789</v>
      </c>
      <c r="MC39" s="78" t="s">
        <v>789</v>
      </c>
      <c r="MD39" s="78" t="s">
        <v>789</v>
      </c>
      <c r="ME39" s="78" t="s">
        <v>789</v>
      </c>
      <c r="MF39" s="78" t="s">
        <v>789</v>
      </c>
      <c r="MG39" s="78" t="s">
        <v>789</v>
      </c>
      <c r="MH39" s="78" t="s">
        <v>789</v>
      </c>
      <c r="MI39" s="78" t="s">
        <v>789</v>
      </c>
      <c r="MJ39" s="78" t="s">
        <v>789</v>
      </c>
      <c r="MK39" s="78" t="s">
        <v>789</v>
      </c>
      <c r="ML39" s="78" t="s">
        <v>789</v>
      </c>
      <c r="MM39" s="78" t="s">
        <v>789</v>
      </c>
      <c r="MN39" s="78" t="s">
        <v>789</v>
      </c>
      <c r="MO39" s="78" t="s">
        <v>789</v>
      </c>
      <c r="MP39" s="78" t="s">
        <v>789</v>
      </c>
      <c r="MQ39" s="78" t="s">
        <v>789</v>
      </c>
      <c r="MR39" s="78" t="s">
        <v>789</v>
      </c>
      <c r="MS39" s="78" t="s">
        <v>789</v>
      </c>
      <c r="MT39" s="78" t="s">
        <v>789</v>
      </c>
      <c r="MU39" s="78" t="s">
        <v>789</v>
      </c>
      <c r="MV39" s="78" t="s">
        <v>789</v>
      </c>
      <c r="MW39" s="78" t="s">
        <v>789</v>
      </c>
      <c r="MX39" s="78" t="s">
        <v>789</v>
      </c>
      <c r="MY39" s="78" t="s">
        <v>789</v>
      </c>
      <c r="MZ39" s="78" t="s">
        <v>789</v>
      </c>
      <c r="NA39" s="78" t="s">
        <v>789</v>
      </c>
      <c r="NB39" s="78" t="s">
        <v>789</v>
      </c>
      <c r="NC39" s="78" t="s">
        <v>789</v>
      </c>
      <c r="ND39" s="78" t="s">
        <v>789</v>
      </c>
      <c r="NE39" s="78" t="s">
        <v>789</v>
      </c>
      <c r="NF39" s="78" t="s">
        <v>789</v>
      </c>
      <c r="NG39" s="78" t="s">
        <v>789</v>
      </c>
      <c r="NH39" s="78" t="s">
        <v>789</v>
      </c>
      <c r="NI39" s="78" t="s">
        <v>789</v>
      </c>
      <c r="NJ39" s="78" t="s">
        <v>789</v>
      </c>
      <c r="NK39" s="78" t="s">
        <v>789</v>
      </c>
      <c r="NL39" s="78" t="s">
        <v>789</v>
      </c>
      <c r="NM39" s="78" t="s">
        <v>789</v>
      </c>
      <c r="NN39" s="78" t="s">
        <v>789</v>
      </c>
      <c r="NO39" s="78" t="s">
        <v>789</v>
      </c>
      <c r="NP39" s="78" t="s">
        <v>789</v>
      </c>
      <c r="NQ39" s="78" t="s">
        <v>789</v>
      </c>
      <c r="NR39" s="78" t="s">
        <v>789</v>
      </c>
      <c r="NS39" s="78" t="s">
        <v>789</v>
      </c>
      <c r="NT39" s="78" t="s">
        <v>789</v>
      </c>
      <c r="NU39" s="78" t="s">
        <v>789</v>
      </c>
      <c r="NV39" s="78" t="s">
        <v>789</v>
      </c>
      <c r="NW39" s="78" t="s">
        <v>789</v>
      </c>
      <c r="NX39" s="78" t="s">
        <v>789</v>
      </c>
      <c r="NY39" s="78" t="s">
        <v>789</v>
      </c>
      <c r="NZ39" s="78" t="s">
        <v>789</v>
      </c>
      <c r="OA39" s="78" t="s">
        <v>789</v>
      </c>
      <c r="OB39" s="78" t="s">
        <v>789</v>
      </c>
      <c r="OC39" s="78" t="s">
        <v>789</v>
      </c>
      <c r="OD39" s="78" t="s">
        <v>789</v>
      </c>
      <c r="OE39" s="78" t="s">
        <v>789</v>
      </c>
      <c r="OF39" s="78" t="s">
        <v>789</v>
      </c>
      <c r="OG39" s="78" t="s">
        <v>789</v>
      </c>
      <c r="OH39" s="78" t="s">
        <v>789</v>
      </c>
      <c r="OI39" s="78" t="s">
        <v>789</v>
      </c>
      <c r="OJ39" s="78" t="s">
        <v>789</v>
      </c>
      <c r="OK39" s="78" t="s">
        <v>789</v>
      </c>
      <c r="OL39" s="78" t="s">
        <v>789</v>
      </c>
      <c r="OM39" s="78" t="s">
        <v>789</v>
      </c>
      <c r="ON39" s="78" t="s">
        <v>789</v>
      </c>
      <c r="OO39" s="78" t="s">
        <v>789</v>
      </c>
      <c r="OP39" s="78" t="s">
        <v>789</v>
      </c>
      <c r="OQ39" s="78" t="s">
        <v>789</v>
      </c>
      <c r="OR39" s="78" t="s">
        <v>789</v>
      </c>
      <c r="OS39" s="78" t="s">
        <v>789</v>
      </c>
      <c r="OT39" s="78" t="s">
        <v>789</v>
      </c>
      <c r="OU39" s="78" t="s">
        <v>789</v>
      </c>
      <c r="OV39" s="78" t="s">
        <v>789</v>
      </c>
      <c r="OW39" s="78" t="s">
        <v>789</v>
      </c>
      <c r="OX39" s="78" t="s">
        <v>789</v>
      </c>
      <c r="OY39" s="78" t="s">
        <v>789</v>
      </c>
      <c r="OZ39" s="78" t="s">
        <v>789</v>
      </c>
      <c r="PA39" s="78" t="s">
        <v>789</v>
      </c>
      <c r="PB39" s="78" t="s">
        <v>789</v>
      </c>
      <c r="PC39" s="78" t="s">
        <v>789</v>
      </c>
      <c r="PD39" s="78" t="s">
        <v>789</v>
      </c>
      <c r="PE39" s="78" t="s">
        <v>789</v>
      </c>
      <c r="PF39" s="78" t="s">
        <v>789</v>
      </c>
      <c r="PG39" s="78" t="s">
        <v>789</v>
      </c>
      <c r="PH39" s="78" t="s">
        <v>789</v>
      </c>
      <c r="PI39" s="78" t="s">
        <v>789</v>
      </c>
      <c r="PJ39" s="78" t="s">
        <v>789</v>
      </c>
      <c r="PK39" s="78" t="s">
        <v>789</v>
      </c>
      <c r="PL39" s="78" t="s">
        <v>789</v>
      </c>
      <c r="PM39" s="78" t="s">
        <v>789</v>
      </c>
      <c r="PN39" s="78" t="s">
        <v>789</v>
      </c>
      <c r="PO39" s="78" t="s">
        <v>789</v>
      </c>
      <c r="PP39" s="78" t="s">
        <v>789</v>
      </c>
      <c r="PQ39" s="78" t="s">
        <v>789</v>
      </c>
      <c r="PR39" s="78" t="s">
        <v>789</v>
      </c>
      <c r="PS39" s="78" t="s">
        <v>789</v>
      </c>
      <c r="PT39" s="78" t="s">
        <v>789</v>
      </c>
      <c r="PU39" s="78" t="s">
        <v>789</v>
      </c>
      <c r="PV39" s="78" t="s">
        <v>789</v>
      </c>
      <c r="PW39" s="78" t="s">
        <v>789</v>
      </c>
      <c r="PX39" s="78" t="s">
        <v>789</v>
      </c>
      <c r="PY39" s="78" t="s">
        <v>789</v>
      </c>
      <c r="PZ39" s="78" t="s">
        <v>789</v>
      </c>
      <c r="QA39" s="78" t="s">
        <v>789</v>
      </c>
      <c r="QB39" s="78" t="s">
        <v>789</v>
      </c>
      <c r="QC39" s="78" t="s">
        <v>789</v>
      </c>
      <c r="QD39" s="78" t="s">
        <v>789</v>
      </c>
      <c r="QE39" s="78" t="s">
        <v>789</v>
      </c>
      <c r="QF39" s="78" t="s">
        <v>789</v>
      </c>
      <c r="QG39" s="78" t="s">
        <v>789</v>
      </c>
      <c r="QH39" s="78" t="s">
        <v>789</v>
      </c>
      <c r="QI39" s="78" t="s">
        <v>789</v>
      </c>
      <c r="QJ39" s="78" t="s">
        <v>789</v>
      </c>
      <c r="QK39" s="78" t="s">
        <v>789</v>
      </c>
      <c r="QL39" s="78" t="s">
        <v>789</v>
      </c>
      <c r="QM39" s="78" t="s">
        <v>789</v>
      </c>
      <c r="QN39" s="78" t="s">
        <v>789</v>
      </c>
      <c r="QO39" s="78" t="s">
        <v>789</v>
      </c>
      <c r="QP39" s="78" t="s">
        <v>789</v>
      </c>
      <c r="QQ39" s="78" t="s">
        <v>789</v>
      </c>
      <c r="QR39" s="78" t="s">
        <v>789</v>
      </c>
      <c r="QS39" s="78" t="s">
        <v>789</v>
      </c>
      <c r="QT39" s="78" t="s">
        <v>789</v>
      </c>
      <c r="QU39" s="78" t="s">
        <v>789</v>
      </c>
      <c r="QV39" s="78" t="s">
        <v>789</v>
      </c>
      <c r="QW39" s="78" t="s">
        <v>789</v>
      </c>
      <c r="QX39" s="78" t="s">
        <v>789</v>
      </c>
      <c r="QY39" s="78" t="s">
        <v>789</v>
      </c>
      <c r="QZ39" s="78" t="s">
        <v>789</v>
      </c>
      <c r="RA39" s="78" t="s">
        <v>789</v>
      </c>
      <c r="RB39" s="78" t="s">
        <v>789</v>
      </c>
      <c r="RC39" s="78" t="s">
        <v>789</v>
      </c>
      <c r="RD39" s="78" t="s">
        <v>789</v>
      </c>
      <c r="RE39" s="78" t="s">
        <v>789</v>
      </c>
      <c r="RF39" s="78" t="s">
        <v>789</v>
      </c>
      <c r="RG39" s="78" t="s">
        <v>789</v>
      </c>
      <c r="RH39" s="78" t="s">
        <v>789</v>
      </c>
      <c r="RI39" s="78" t="s">
        <v>789</v>
      </c>
      <c r="RJ39" s="78" t="s">
        <v>789</v>
      </c>
      <c r="RK39" s="78" t="s">
        <v>789</v>
      </c>
      <c r="RL39" s="78" t="s">
        <v>789</v>
      </c>
      <c r="RM39" s="78" t="s">
        <v>789</v>
      </c>
      <c r="RN39" s="78" t="s">
        <v>789</v>
      </c>
      <c r="RO39" s="78" t="s">
        <v>789</v>
      </c>
      <c r="RP39" s="78" t="s">
        <v>789</v>
      </c>
      <c r="RQ39" s="78" t="s">
        <v>789</v>
      </c>
      <c r="RR39" s="78" t="s">
        <v>789</v>
      </c>
      <c r="RS39" s="78" t="s">
        <v>789</v>
      </c>
      <c r="RT39" s="78" t="s">
        <v>789</v>
      </c>
      <c r="RU39" s="78" t="s">
        <v>789</v>
      </c>
      <c r="RV39" s="78" t="s">
        <v>789</v>
      </c>
      <c r="RW39" s="78" t="s">
        <v>789</v>
      </c>
      <c r="RX39" s="78" t="s">
        <v>789</v>
      </c>
      <c r="RY39" s="78" t="s">
        <v>789</v>
      </c>
      <c r="RZ39" s="78" t="s">
        <v>789</v>
      </c>
      <c r="SA39" s="78" t="s">
        <v>789</v>
      </c>
      <c r="SB39" s="78" t="s">
        <v>789</v>
      </c>
      <c r="SC39" s="78" t="s">
        <v>789</v>
      </c>
      <c r="SD39" s="78" t="s">
        <v>789</v>
      </c>
      <c r="SE39" s="78" t="s">
        <v>789</v>
      </c>
      <c r="SF39" s="78" t="s">
        <v>789</v>
      </c>
      <c r="SG39" s="78" t="s">
        <v>789</v>
      </c>
      <c r="SH39" s="78" t="s">
        <v>789</v>
      </c>
    </row>
    <row r="40" spans="1:502">
      <c r="A40" s="17" t="s">
        <v>822</v>
      </c>
      <c r="B40" s="77">
        <v>22</v>
      </c>
      <c r="C40" s="77">
        <v>5</v>
      </c>
      <c r="D40" s="77">
        <v>2</v>
      </c>
      <c r="E40" s="77">
        <v>2008</v>
      </c>
      <c r="F40" s="77" t="s">
        <v>793</v>
      </c>
      <c r="G40" s="1017" t="s">
        <v>817</v>
      </c>
      <c r="H40" s="77" t="s">
        <v>818</v>
      </c>
      <c r="I40" s="1018"/>
      <c r="J40" s="80" t="s">
        <v>789</v>
      </c>
      <c r="K40" s="80" t="s">
        <v>789</v>
      </c>
      <c r="L40" s="80" t="s">
        <v>789</v>
      </c>
      <c r="M40" s="80" t="s">
        <v>789</v>
      </c>
      <c r="N40" s="80" t="s">
        <v>789</v>
      </c>
      <c r="O40" s="80" t="s">
        <v>789</v>
      </c>
      <c r="P40" s="80" t="s">
        <v>789</v>
      </c>
      <c r="Q40" s="80" t="s">
        <v>789</v>
      </c>
      <c r="R40" s="80" t="s">
        <v>789</v>
      </c>
      <c r="S40" s="80" t="s">
        <v>789</v>
      </c>
      <c r="T40" s="80" t="s">
        <v>789</v>
      </c>
      <c r="U40" s="80" t="s">
        <v>789</v>
      </c>
      <c r="V40" s="80" t="s">
        <v>789</v>
      </c>
      <c r="W40" s="80" t="s">
        <v>789</v>
      </c>
      <c r="X40" s="80" t="s">
        <v>789</v>
      </c>
      <c r="Y40" s="80" t="s">
        <v>789</v>
      </c>
      <c r="Z40" s="80" t="s">
        <v>789</v>
      </c>
      <c r="AA40" s="80" t="s">
        <v>789</v>
      </c>
      <c r="AB40" s="80" t="s">
        <v>789</v>
      </c>
      <c r="AC40" s="80" t="s">
        <v>789</v>
      </c>
      <c r="AD40" s="80" t="s">
        <v>789</v>
      </c>
      <c r="AE40" s="80" t="s">
        <v>789</v>
      </c>
      <c r="AF40" s="80" t="s">
        <v>789</v>
      </c>
      <c r="AG40" s="80" t="s">
        <v>789</v>
      </c>
      <c r="AH40" s="80" t="s">
        <v>789</v>
      </c>
      <c r="AI40" s="80" t="s">
        <v>789</v>
      </c>
      <c r="AJ40" s="80" t="s">
        <v>789</v>
      </c>
      <c r="AK40" s="80" t="s">
        <v>789</v>
      </c>
      <c r="AL40" s="80" t="s">
        <v>789</v>
      </c>
      <c r="AM40" s="80" t="s">
        <v>789</v>
      </c>
      <c r="AN40" s="80" t="s">
        <v>789</v>
      </c>
      <c r="AO40" s="80" t="s">
        <v>789</v>
      </c>
      <c r="AP40" s="80" t="s">
        <v>789</v>
      </c>
      <c r="AQ40" s="80" t="s">
        <v>789</v>
      </c>
      <c r="AR40" s="80" t="s">
        <v>789</v>
      </c>
      <c r="AS40" s="80" t="s">
        <v>789</v>
      </c>
      <c r="AT40" s="80" t="s">
        <v>789</v>
      </c>
      <c r="AU40" s="80" t="s">
        <v>789</v>
      </c>
      <c r="AV40" s="80" t="s">
        <v>789</v>
      </c>
      <c r="AW40" s="80" t="s">
        <v>789</v>
      </c>
      <c r="AX40" s="80" t="s">
        <v>789</v>
      </c>
      <c r="AY40" s="80" t="s">
        <v>789</v>
      </c>
      <c r="AZ40" s="80" t="s">
        <v>789</v>
      </c>
      <c r="BA40" s="80" t="s">
        <v>789</v>
      </c>
      <c r="BB40" s="80" t="s">
        <v>789</v>
      </c>
      <c r="BC40" s="80" t="s">
        <v>789</v>
      </c>
      <c r="BD40" s="80" t="s">
        <v>789</v>
      </c>
      <c r="BE40" s="80" t="s">
        <v>789</v>
      </c>
      <c r="BF40" s="80" t="s">
        <v>789</v>
      </c>
      <c r="BG40" s="80" t="s">
        <v>789</v>
      </c>
      <c r="BH40" s="80" t="s">
        <v>789</v>
      </c>
      <c r="BI40" s="80" t="s">
        <v>789</v>
      </c>
      <c r="BJ40" s="80" t="s">
        <v>789</v>
      </c>
      <c r="BK40" s="80" t="s">
        <v>789</v>
      </c>
      <c r="BL40" s="80" t="s">
        <v>789</v>
      </c>
      <c r="BM40" s="80" t="s">
        <v>789</v>
      </c>
      <c r="BN40" s="80" t="s">
        <v>789</v>
      </c>
      <c r="BO40" s="80" t="s">
        <v>789</v>
      </c>
      <c r="BP40" s="80" t="s">
        <v>789</v>
      </c>
      <c r="BQ40" s="80" t="s">
        <v>789</v>
      </c>
      <c r="BR40" s="80" t="s">
        <v>789</v>
      </c>
      <c r="BS40" s="80" t="s">
        <v>789</v>
      </c>
      <c r="BT40" s="80" t="s">
        <v>789</v>
      </c>
      <c r="BU40" s="80" t="s">
        <v>789</v>
      </c>
      <c r="BV40" s="80" t="s">
        <v>789</v>
      </c>
      <c r="BW40" s="80" t="s">
        <v>789</v>
      </c>
      <c r="BX40" s="80" t="s">
        <v>789</v>
      </c>
      <c r="BY40" s="80" t="s">
        <v>789</v>
      </c>
      <c r="BZ40" s="80" t="s">
        <v>789</v>
      </c>
      <c r="CA40" s="80" t="s">
        <v>789</v>
      </c>
      <c r="CB40" s="80" t="s">
        <v>789</v>
      </c>
      <c r="CC40" s="80" t="s">
        <v>789</v>
      </c>
      <c r="CD40" s="80" t="s">
        <v>789</v>
      </c>
      <c r="CE40" s="80" t="s">
        <v>789</v>
      </c>
      <c r="CF40" s="80" t="s">
        <v>789</v>
      </c>
      <c r="CG40" s="80" t="s">
        <v>789</v>
      </c>
      <c r="CH40" s="80" t="s">
        <v>789</v>
      </c>
      <c r="CI40" s="80" t="s">
        <v>789</v>
      </c>
      <c r="CJ40" s="80" t="s">
        <v>789</v>
      </c>
      <c r="CK40" s="80" t="s">
        <v>789</v>
      </c>
      <c r="CL40" s="80" t="s">
        <v>789</v>
      </c>
      <c r="CM40" s="80" t="s">
        <v>789</v>
      </c>
      <c r="CN40" s="80" t="s">
        <v>789</v>
      </c>
      <c r="CO40" s="80" t="s">
        <v>789</v>
      </c>
      <c r="CP40" s="80" t="s">
        <v>789</v>
      </c>
      <c r="CQ40" s="80" t="s">
        <v>789</v>
      </c>
      <c r="CR40" s="80" t="s">
        <v>789</v>
      </c>
      <c r="CS40" s="80" t="s">
        <v>789</v>
      </c>
      <c r="CT40" s="80" t="s">
        <v>789</v>
      </c>
      <c r="CU40" s="80" t="s">
        <v>789</v>
      </c>
      <c r="CV40" s="80" t="s">
        <v>789</v>
      </c>
      <c r="CW40" s="80" t="s">
        <v>789</v>
      </c>
      <c r="CX40" s="80" t="s">
        <v>789</v>
      </c>
      <c r="CY40" s="80" t="s">
        <v>789</v>
      </c>
      <c r="CZ40" s="80" t="s">
        <v>789</v>
      </c>
      <c r="DA40" s="80" t="s">
        <v>789</v>
      </c>
      <c r="DB40" s="80" t="s">
        <v>789</v>
      </c>
      <c r="DC40" s="80" t="s">
        <v>789</v>
      </c>
      <c r="DD40" s="80" t="s">
        <v>789</v>
      </c>
      <c r="DE40" s="80" t="s">
        <v>789</v>
      </c>
      <c r="DF40" s="80" t="s">
        <v>789</v>
      </c>
      <c r="DG40" s="80" t="s">
        <v>789</v>
      </c>
      <c r="DH40" s="80" t="s">
        <v>789</v>
      </c>
      <c r="DI40" s="80" t="s">
        <v>789</v>
      </c>
      <c r="DJ40" s="80" t="s">
        <v>789</v>
      </c>
      <c r="DK40" s="80" t="s">
        <v>789</v>
      </c>
      <c r="DL40" s="80" t="s">
        <v>789</v>
      </c>
      <c r="DM40" s="80" t="s">
        <v>789</v>
      </c>
      <c r="DN40" s="80" t="s">
        <v>789</v>
      </c>
      <c r="DO40" s="80" t="s">
        <v>789</v>
      </c>
      <c r="DP40" s="80" t="s">
        <v>789</v>
      </c>
      <c r="DQ40" s="80" t="s">
        <v>789</v>
      </c>
      <c r="DR40" s="80" t="s">
        <v>789</v>
      </c>
      <c r="DS40" s="80" t="s">
        <v>789</v>
      </c>
      <c r="DT40" s="80" t="s">
        <v>789</v>
      </c>
      <c r="DU40" s="80" t="s">
        <v>789</v>
      </c>
      <c r="DV40" s="80" t="s">
        <v>789</v>
      </c>
      <c r="DW40" s="80" t="s">
        <v>789</v>
      </c>
      <c r="DX40" s="80" t="s">
        <v>789</v>
      </c>
      <c r="DY40" s="80" t="s">
        <v>789</v>
      </c>
      <c r="DZ40" s="80" t="s">
        <v>789</v>
      </c>
      <c r="EA40" s="80" t="s">
        <v>789</v>
      </c>
      <c r="EB40" s="80" t="s">
        <v>789</v>
      </c>
      <c r="EC40" s="80" t="s">
        <v>789</v>
      </c>
      <c r="ED40" s="80" t="s">
        <v>789</v>
      </c>
      <c r="EE40" s="80" t="s">
        <v>789</v>
      </c>
      <c r="EF40" s="80" t="s">
        <v>789</v>
      </c>
      <c r="EG40" s="80" t="s">
        <v>789</v>
      </c>
      <c r="EH40" s="80" t="s">
        <v>789</v>
      </c>
      <c r="EI40" s="80" t="s">
        <v>789</v>
      </c>
      <c r="EJ40" s="80" t="s">
        <v>789</v>
      </c>
      <c r="EK40" s="80" t="s">
        <v>789</v>
      </c>
      <c r="EL40" s="80" t="s">
        <v>789</v>
      </c>
      <c r="EM40" s="80" t="s">
        <v>789</v>
      </c>
      <c r="EN40" s="80" t="s">
        <v>789</v>
      </c>
      <c r="EO40" s="80" t="s">
        <v>789</v>
      </c>
      <c r="EP40" s="80" t="s">
        <v>789</v>
      </c>
      <c r="EQ40" s="80" t="s">
        <v>789</v>
      </c>
      <c r="ER40" s="80" t="s">
        <v>789</v>
      </c>
      <c r="ES40" s="80" t="s">
        <v>789</v>
      </c>
      <c r="ET40" s="80" t="s">
        <v>789</v>
      </c>
      <c r="EU40" s="80" t="s">
        <v>789</v>
      </c>
      <c r="EV40" s="80" t="s">
        <v>789</v>
      </c>
      <c r="EW40" s="80" t="s">
        <v>789</v>
      </c>
      <c r="EX40" s="80" t="s">
        <v>789</v>
      </c>
      <c r="EY40" s="80" t="s">
        <v>789</v>
      </c>
      <c r="EZ40" s="80" t="s">
        <v>789</v>
      </c>
      <c r="FA40" s="80" t="s">
        <v>789</v>
      </c>
      <c r="FB40" s="80" t="s">
        <v>789</v>
      </c>
      <c r="FC40" s="80" t="s">
        <v>789</v>
      </c>
      <c r="FD40" s="80" t="s">
        <v>789</v>
      </c>
      <c r="FE40" s="80" t="s">
        <v>789</v>
      </c>
      <c r="FF40" s="80" t="s">
        <v>789</v>
      </c>
      <c r="FG40" s="80" t="s">
        <v>789</v>
      </c>
      <c r="FH40" s="80" t="s">
        <v>789</v>
      </c>
      <c r="FI40" s="80" t="s">
        <v>789</v>
      </c>
      <c r="FJ40" s="80" t="s">
        <v>789</v>
      </c>
      <c r="FK40" s="80" t="s">
        <v>789</v>
      </c>
      <c r="FL40" s="80" t="s">
        <v>789</v>
      </c>
      <c r="FM40" s="80" t="s">
        <v>789</v>
      </c>
      <c r="FN40" s="80" t="s">
        <v>789</v>
      </c>
      <c r="FO40" s="80" t="s">
        <v>789</v>
      </c>
      <c r="FP40" s="80" t="s">
        <v>789</v>
      </c>
      <c r="FQ40" s="80" t="s">
        <v>789</v>
      </c>
      <c r="FR40" s="80" t="s">
        <v>789</v>
      </c>
      <c r="FS40" s="80" t="s">
        <v>789</v>
      </c>
      <c r="FT40" s="80" t="s">
        <v>789</v>
      </c>
      <c r="FU40" s="80" t="s">
        <v>789</v>
      </c>
      <c r="FV40" s="80" t="s">
        <v>789</v>
      </c>
      <c r="FW40" s="80" t="s">
        <v>789</v>
      </c>
      <c r="FX40" s="80" t="s">
        <v>789</v>
      </c>
      <c r="FY40" s="80" t="s">
        <v>789</v>
      </c>
      <c r="FZ40" s="80" t="s">
        <v>789</v>
      </c>
      <c r="GA40" s="80" t="s">
        <v>789</v>
      </c>
      <c r="GB40" s="80" t="s">
        <v>789</v>
      </c>
      <c r="GC40" s="80" t="s">
        <v>789</v>
      </c>
      <c r="GD40" s="80" t="s">
        <v>789</v>
      </c>
      <c r="GE40" s="80" t="s">
        <v>789</v>
      </c>
      <c r="GF40" s="80" t="s">
        <v>789</v>
      </c>
      <c r="GG40" s="80" t="s">
        <v>789</v>
      </c>
      <c r="GH40" s="80" t="s">
        <v>789</v>
      </c>
      <c r="GI40" s="80" t="s">
        <v>789</v>
      </c>
      <c r="GJ40" s="80" t="s">
        <v>789</v>
      </c>
      <c r="GK40" s="80" t="s">
        <v>789</v>
      </c>
      <c r="GL40" s="80" t="s">
        <v>789</v>
      </c>
      <c r="GM40" s="80" t="s">
        <v>789</v>
      </c>
      <c r="GN40" s="80" t="s">
        <v>789</v>
      </c>
      <c r="GO40" s="80" t="s">
        <v>789</v>
      </c>
      <c r="GP40" s="80" t="s">
        <v>789</v>
      </c>
      <c r="GQ40" s="80" t="s">
        <v>789</v>
      </c>
      <c r="GR40" s="80" t="s">
        <v>789</v>
      </c>
      <c r="GS40" s="80" t="s">
        <v>789</v>
      </c>
      <c r="GT40" s="80" t="s">
        <v>789</v>
      </c>
      <c r="GU40" s="80" t="s">
        <v>789</v>
      </c>
      <c r="GV40" s="80" t="s">
        <v>789</v>
      </c>
      <c r="GW40" s="80" t="s">
        <v>789</v>
      </c>
      <c r="GX40" s="80" t="s">
        <v>789</v>
      </c>
      <c r="GY40" s="80" t="s">
        <v>789</v>
      </c>
      <c r="GZ40" s="80" t="s">
        <v>789</v>
      </c>
      <c r="HA40" s="80" t="s">
        <v>789</v>
      </c>
      <c r="HB40" s="80" t="s">
        <v>789</v>
      </c>
      <c r="HC40" s="80" t="s">
        <v>789</v>
      </c>
      <c r="HD40" s="80" t="s">
        <v>789</v>
      </c>
      <c r="HE40" s="80" t="s">
        <v>789</v>
      </c>
      <c r="HF40" s="80" t="s">
        <v>789</v>
      </c>
      <c r="HG40" s="80" t="s">
        <v>789</v>
      </c>
      <c r="HH40" s="80" t="s">
        <v>789</v>
      </c>
      <c r="HI40" s="80" t="s">
        <v>789</v>
      </c>
      <c r="HJ40" s="80" t="s">
        <v>789</v>
      </c>
      <c r="HK40" s="80" t="s">
        <v>789</v>
      </c>
      <c r="HL40" s="80" t="s">
        <v>789</v>
      </c>
      <c r="HM40" s="80" t="s">
        <v>789</v>
      </c>
      <c r="HN40" s="80" t="s">
        <v>789</v>
      </c>
      <c r="HO40" s="80" t="s">
        <v>789</v>
      </c>
      <c r="HP40" s="80" t="s">
        <v>789</v>
      </c>
      <c r="HQ40" s="80" t="s">
        <v>789</v>
      </c>
      <c r="HR40" s="80" t="s">
        <v>789</v>
      </c>
      <c r="HS40" s="80" t="s">
        <v>789</v>
      </c>
      <c r="HT40" s="80" t="s">
        <v>789</v>
      </c>
      <c r="HU40" s="80" t="s">
        <v>789</v>
      </c>
      <c r="HV40" s="80" t="s">
        <v>789</v>
      </c>
      <c r="HW40" s="80" t="s">
        <v>789</v>
      </c>
      <c r="HX40" s="80" t="s">
        <v>789</v>
      </c>
      <c r="HY40" s="80" t="s">
        <v>789</v>
      </c>
      <c r="HZ40" s="80" t="s">
        <v>789</v>
      </c>
      <c r="IA40" s="80" t="s">
        <v>789</v>
      </c>
      <c r="IB40" s="80" t="s">
        <v>789</v>
      </c>
      <c r="IC40" s="80" t="s">
        <v>789</v>
      </c>
      <c r="ID40" s="80" t="s">
        <v>789</v>
      </c>
      <c r="IE40" s="80" t="s">
        <v>789</v>
      </c>
      <c r="IF40" s="80" t="s">
        <v>789</v>
      </c>
      <c r="IG40" s="80" t="s">
        <v>789</v>
      </c>
      <c r="IH40" s="80" t="s">
        <v>789</v>
      </c>
      <c r="II40" s="80" t="s">
        <v>789</v>
      </c>
      <c r="IJ40" s="80" t="s">
        <v>789</v>
      </c>
      <c r="IK40" s="80" t="s">
        <v>789</v>
      </c>
      <c r="IL40" s="80" t="s">
        <v>789</v>
      </c>
      <c r="IM40" s="80" t="s">
        <v>789</v>
      </c>
      <c r="IN40" s="80" t="s">
        <v>789</v>
      </c>
      <c r="IO40" s="80" t="s">
        <v>789</v>
      </c>
      <c r="IP40" s="80" t="s">
        <v>789</v>
      </c>
      <c r="IQ40" s="80" t="s">
        <v>789</v>
      </c>
      <c r="IR40" s="80" t="s">
        <v>789</v>
      </c>
      <c r="IS40" s="80" t="s">
        <v>789</v>
      </c>
      <c r="IT40" s="80" t="s">
        <v>789</v>
      </c>
      <c r="IU40" s="80" t="s">
        <v>789</v>
      </c>
      <c r="IV40" s="81"/>
      <c r="IW40" s="78" t="s">
        <v>789</v>
      </c>
      <c r="IX40" s="78" t="s">
        <v>789</v>
      </c>
      <c r="IY40" s="78" t="s">
        <v>789</v>
      </c>
      <c r="IZ40" s="78" t="s">
        <v>789</v>
      </c>
      <c r="JA40" s="78" t="s">
        <v>789</v>
      </c>
      <c r="JB40" s="78" t="s">
        <v>789</v>
      </c>
      <c r="JC40" s="78" t="s">
        <v>789</v>
      </c>
      <c r="JD40" s="78" t="s">
        <v>789</v>
      </c>
      <c r="JE40" s="78" t="s">
        <v>789</v>
      </c>
      <c r="JF40" s="78" t="s">
        <v>789</v>
      </c>
      <c r="JG40" s="78" t="s">
        <v>789</v>
      </c>
      <c r="JH40" s="78" t="s">
        <v>789</v>
      </c>
      <c r="JI40" s="78" t="s">
        <v>789</v>
      </c>
      <c r="JJ40" s="78" t="s">
        <v>789</v>
      </c>
      <c r="JK40" s="78" t="s">
        <v>789</v>
      </c>
      <c r="JL40" s="78" t="s">
        <v>789</v>
      </c>
      <c r="JM40" s="78" t="s">
        <v>789</v>
      </c>
      <c r="JN40" s="78" t="s">
        <v>789</v>
      </c>
      <c r="JO40" s="78" t="s">
        <v>789</v>
      </c>
      <c r="JP40" s="78" t="s">
        <v>789</v>
      </c>
      <c r="JQ40" s="78" t="s">
        <v>789</v>
      </c>
      <c r="JR40" s="78" t="s">
        <v>789</v>
      </c>
      <c r="JS40" s="78" t="s">
        <v>789</v>
      </c>
      <c r="JT40" s="78" t="s">
        <v>789</v>
      </c>
      <c r="JU40" s="78" t="s">
        <v>789</v>
      </c>
      <c r="JV40" s="78" t="s">
        <v>789</v>
      </c>
      <c r="JW40" s="78" t="s">
        <v>789</v>
      </c>
      <c r="JX40" s="78" t="s">
        <v>789</v>
      </c>
      <c r="JY40" s="78" t="s">
        <v>789</v>
      </c>
      <c r="JZ40" s="78" t="s">
        <v>789</v>
      </c>
      <c r="KA40" s="78" t="s">
        <v>789</v>
      </c>
      <c r="KB40" s="78" t="s">
        <v>789</v>
      </c>
      <c r="KC40" s="78" t="s">
        <v>789</v>
      </c>
      <c r="KD40" s="78" t="s">
        <v>789</v>
      </c>
      <c r="KE40" s="78" t="s">
        <v>789</v>
      </c>
      <c r="KF40" s="78" t="s">
        <v>789</v>
      </c>
      <c r="KG40" s="78" t="s">
        <v>789</v>
      </c>
      <c r="KH40" s="78" t="s">
        <v>789</v>
      </c>
      <c r="KI40" s="78" t="s">
        <v>789</v>
      </c>
      <c r="KJ40" s="78" t="s">
        <v>789</v>
      </c>
      <c r="KK40" s="78" t="s">
        <v>789</v>
      </c>
      <c r="KL40" s="78" t="s">
        <v>789</v>
      </c>
      <c r="KM40" s="78" t="s">
        <v>789</v>
      </c>
      <c r="KN40" s="78" t="s">
        <v>789</v>
      </c>
      <c r="KO40" s="78" t="s">
        <v>789</v>
      </c>
      <c r="KP40" s="78" t="s">
        <v>789</v>
      </c>
      <c r="KQ40" s="78" t="s">
        <v>789</v>
      </c>
      <c r="KR40" s="78" t="s">
        <v>789</v>
      </c>
      <c r="KS40" s="78" t="s">
        <v>789</v>
      </c>
      <c r="KT40" s="78" t="s">
        <v>789</v>
      </c>
      <c r="KU40" s="78" t="s">
        <v>789</v>
      </c>
      <c r="KV40" s="78" t="s">
        <v>789</v>
      </c>
      <c r="KW40" s="78" t="s">
        <v>789</v>
      </c>
      <c r="KX40" s="78" t="s">
        <v>789</v>
      </c>
      <c r="KY40" s="78" t="s">
        <v>789</v>
      </c>
      <c r="KZ40" s="78" t="s">
        <v>789</v>
      </c>
      <c r="LA40" s="78" t="s">
        <v>789</v>
      </c>
      <c r="LB40" s="78" t="s">
        <v>789</v>
      </c>
      <c r="LC40" s="78" t="s">
        <v>789</v>
      </c>
      <c r="LD40" s="78" t="s">
        <v>789</v>
      </c>
      <c r="LE40" s="78" t="s">
        <v>789</v>
      </c>
      <c r="LF40" s="78" t="s">
        <v>789</v>
      </c>
      <c r="LG40" s="78" t="s">
        <v>789</v>
      </c>
      <c r="LH40" s="78" t="s">
        <v>789</v>
      </c>
      <c r="LI40" s="78" t="s">
        <v>789</v>
      </c>
      <c r="LJ40" s="78" t="s">
        <v>789</v>
      </c>
      <c r="LK40" s="78" t="s">
        <v>789</v>
      </c>
      <c r="LL40" s="78" t="s">
        <v>789</v>
      </c>
      <c r="LM40" s="78" t="s">
        <v>789</v>
      </c>
      <c r="LN40" s="78" t="s">
        <v>789</v>
      </c>
      <c r="LO40" s="78" t="s">
        <v>789</v>
      </c>
      <c r="LP40" s="78" t="s">
        <v>789</v>
      </c>
      <c r="LQ40" s="78" t="s">
        <v>789</v>
      </c>
      <c r="LR40" s="78" t="s">
        <v>789</v>
      </c>
      <c r="LS40" s="78" t="s">
        <v>789</v>
      </c>
      <c r="LT40" s="78" t="s">
        <v>789</v>
      </c>
      <c r="LU40" s="78" t="s">
        <v>789</v>
      </c>
      <c r="LV40" s="78" t="s">
        <v>789</v>
      </c>
      <c r="LW40" s="78" t="s">
        <v>789</v>
      </c>
      <c r="LX40" s="78" t="s">
        <v>789</v>
      </c>
      <c r="LY40" s="78" t="s">
        <v>789</v>
      </c>
      <c r="LZ40" s="78" t="s">
        <v>789</v>
      </c>
      <c r="MA40" s="78" t="s">
        <v>789</v>
      </c>
      <c r="MB40" s="78" t="s">
        <v>789</v>
      </c>
      <c r="MC40" s="78" t="s">
        <v>789</v>
      </c>
      <c r="MD40" s="78" t="s">
        <v>789</v>
      </c>
      <c r="ME40" s="78" t="s">
        <v>789</v>
      </c>
      <c r="MF40" s="78" t="s">
        <v>789</v>
      </c>
      <c r="MG40" s="78" t="s">
        <v>789</v>
      </c>
      <c r="MH40" s="78" t="s">
        <v>789</v>
      </c>
      <c r="MI40" s="78" t="s">
        <v>789</v>
      </c>
      <c r="MJ40" s="78" t="s">
        <v>789</v>
      </c>
      <c r="MK40" s="78" t="s">
        <v>789</v>
      </c>
      <c r="ML40" s="78" t="s">
        <v>789</v>
      </c>
      <c r="MM40" s="78" t="s">
        <v>789</v>
      </c>
      <c r="MN40" s="78" t="s">
        <v>789</v>
      </c>
      <c r="MO40" s="78" t="s">
        <v>789</v>
      </c>
      <c r="MP40" s="78" t="s">
        <v>789</v>
      </c>
      <c r="MQ40" s="78" t="s">
        <v>789</v>
      </c>
      <c r="MR40" s="78" t="s">
        <v>789</v>
      </c>
      <c r="MS40" s="78" t="s">
        <v>789</v>
      </c>
      <c r="MT40" s="78" t="s">
        <v>789</v>
      </c>
      <c r="MU40" s="78" t="s">
        <v>789</v>
      </c>
      <c r="MV40" s="78" t="s">
        <v>789</v>
      </c>
      <c r="MW40" s="78" t="s">
        <v>789</v>
      </c>
      <c r="MX40" s="78" t="s">
        <v>789</v>
      </c>
      <c r="MY40" s="78" t="s">
        <v>789</v>
      </c>
      <c r="MZ40" s="78" t="s">
        <v>789</v>
      </c>
      <c r="NA40" s="78" t="s">
        <v>789</v>
      </c>
      <c r="NB40" s="78" t="s">
        <v>789</v>
      </c>
      <c r="NC40" s="78" t="s">
        <v>789</v>
      </c>
      <c r="ND40" s="78" t="s">
        <v>789</v>
      </c>
      <c r="NE40" s="78" t="s">
        <v>789</v>
      </c>
      <c r="NF40" s="78" t="s">
        <v>789</v>
      </c>
      <c r="NG40" s="78" t="s">
        <v>789</v>
      </c>
      <c r="NH40" s="78" t="s">
        <v>789</v>
      </c>
      <c r="NI40" s="78" t="s">
        <v>789</v>
      </c>
      <c r="NJ40" s="78" t="s">
        <v>789</v>
      </c>
      <c r="NK40" s="78" t="s">
        <v>789</v>
      </c>
      <c r="NL40" s="78" t="s">
        <v>789</v>
      </c>
      <c r="NM40" s="78" t="s">
        <v>789</v>
      </c>
      <c r="NN40" s="78" t="s">
        <v>789</v>
      </c>
      <c r="NO40" s="78" t="s">
        <v>789</v>
      </c>
      <c r="NP40" s="78" t="s">
        <v>789</v>
      </c>
      <c r="NQ40" s="78" t="s">
        <v>789</v>
      </c>
      <c r="NR40" s="78" t="s">
        <v>789</v>
      </c>
      <c r="NS40" s="78" t="s">
        <v>789</v>
      </c>
      <c r="NT40" s="78" t="s">
        <v>789</v>
      </c>
      <c r="NU40" s="78" t="s">
        <v>789</v>
      </c>
      <c r="NV40" s="78" t="s">
        <v>789</v>
      </c>
      <c r="NW40" s="78" t="s">
        <v>789</v>
      </c>
      <c r="NX40" s="78" t="s">
        <v>789</v>
      </c>
      <c r="NY40" s="78" t="s">
        <v>789</v>
      </c>
      <c r="NZ40" s="78" t="s">
        <v>789</v>
      </c>
      <c r="OA40" s="78" t="s">
        <v>789</v>
      </c>
      <c r="OB40" s="78" t="s">
        <v>789</v>
      </c>
      <c r="OC40" s="78" t="s">
        <v>789</v>
      </c>
      <c r="OD40" s="78" t="s">
        <v>789</v>
      </c>
      <c r="OE40" s="78" t="s">
        <v>789</v>
      </c>
      <c r="OF40" s="78" t="s">
        <v>789</v>
      </c>
      <c r="OG40" s="78" t="s">
        <v>789</v>
      </c>
      <c r="OH40" s="78" t="s">
        <v>789</v>
      </c>
      <c r="OI40" s="78" t="s">
        <v>789</v>
      </c>
      <c r="OJ40" s="78" t="s">
        <v>789</v>
      </c>
      <c r="OK40" s="78" t="s">
        <v>789</v>
      </c>
      <c r="OL40" s="78" t="s">
        <v>789</v>
      </c>
      <c r="OM40" s="78" t="s">
        <v>789</v>
      </c>
      <c r="ON40" s="78" t="s">
        <v>789</v>
      </c>
      <c r="OO40" s="78" t="s">
        <v>789</v>
      </c>
      <c r="OP40" s="78" t="s">
        <v>789</v>
      </c>
      <c r="OQ40" s="78" t="s">
        <v>789</v>
      </c>
      <c r="OR40" s="78" t="s">
        <v>789</v>
      </c>
      <c r="OS40" s="78" t="s">
        <v>789</v>
      </c>
      <c r="OT40" s="78" t="s">
        <v>789</v>
      </c>
      <c r="OU40" s="78" t="s">
        <v>789</v>
      </c>
      <c r="OV40" s="78" t="s">
        <v>789</v>
      </c>
      <c r="OW40" s="78" t="s">
        <v>789</v>
      </c>
      <c r="OX40" s="78" t="s">
        <v>789</v>
      </c>
      <c r="OY40" s="78" t="s">
        <v>789</v>
      </c>
      <c r="OZ40" s="78" t="s">
        <v>789</v>
      </c>
      <c r="PA40" s="78" t="s">
        <v>789</v>
      </c>
      <c r="PB40" s="78" t="s">
        <v>789</v>
      </c>
      <c r="PC40" s="78" t="s">
        <v>789</v>
      </c>
      <c r="PD40" s="78" t="s">
        <v>789</v>
      </c>
      <c r="PE40" s="78" t="s">
        <v>789</v>
      </c>
      <c r="PF40" s="78" t="s">
        <v>789</v>
      </c>
      <c r="PG40" s="78" t="s">
        <v>789</v>
      </c>
      <c r="PH40" s="78" t="s">
        <v>789</v>
      </c>
      <c r="PI40" s="78" t="s">
        <v>789</v>
      </c>
      <c r="PJ40" s="78" t="s">
        <v>789</v>
      </c>
      <c r="PK40" s="78" t="s">
        <v>789</v>
      </c>
      <c r="PL40" s="78" t="s">
        <v>789</v>
      </c>
      <c r="PM40" s="78" t="s">
        <v>789</v>
      </c>
      <c r="PN40" s="78" t="s">
        <v>789</v>
      </c>
      <c r="PO40" s="78" t="s">
        <v>789</v>
      </c>
      <c r="PP40" s="78" t="s">
        <v>789</v>
      </c>
      <c r="PQ40" s="78" t="s">
        <v>789</v>
      </c>
      <c r="PR40" s="78" t="s">
        <v>789</v>
      </c>
      <c r="PS40" s="78" t="s">
        <v>789</v>
      </c>
      <c r="PT40" s="78" t="s">
        <v>789</v>
      </c>
      <c r="PU40" s="78" t="s">
        <v>789</v>
      </c>
      <c r="PV40" s="78" t="s">
        <v>789</v>
      </c>
      <c r="PW40" s="78" t="s">
        <v>789</v>
      </c>
      <c r="PX40" s="78" t="s">
        <v>789</v>
      </c>
      <c r="PY40" s="78" t="s">
        <v>789</v>
      </c>
      <c r="PZ40" s="78" t="s">
        <v>789</v>
      </c>
      <c r="QA40" s="78" t="s">
        <v>789</v>
      </c>
      <c r="QB40" s="78" t="s">
        <v>789</v>
      </c>
      <c r="QC40" s="78" t="s">
        <v>789</v>
      </c>
      <c r="QD40" s="78" t="s">
        <v>789</v>
      </c>
      <c r="QE40" s="78" t="s">
        <v>789</v>
      </c>
      <c r="QF40" s="78" t="s">
        <v>789</v>
      </c>
      <c r="QG40" s="78" t="s">
        <v>789</v>
      </c>
      <c r="QH40" s="78" t="s">
        <v>789</v>
      </c>
      <c r="QI40" s="78" t="s">
        <v>789</v>
      </c>
      <c r="QJ40" s="78" t="s">
        <v>789</v>
      </c>
      <c r="QK40" s="78" t="s">
        <v>789</v>
      </c>
      <c r="QL40" s="78" t="s">
        <v>789</v>
      </c>
      <c r="QM40" s="78" t="s">
        <v>789</v>
      </c>
      <c r="QN40" s="78" t="s">
        <v>789</v>
      </c>
      <c r="QO40" s="78" t="s">
        <v>789</v>
      </c>
      <c r="QP40" s="78" t="s">
        <v>789</v>
      </c>
      <c r="QQ40" s="78" t="s">
        <v>789</v>
      </c>
      <c r="QR40" s="78" t="s">
        <v>789</v>
      </c>
      <c r="QS40" s="78" t="s">
        <v>789</v>
      </c>
      <c r="QT40" s="78" t="s">
        <v>789</v>
      </c>
      <c r="QU40" s="78" t="s">
        <v>789</v>
      </c>
      <c r="QV40" s="78" t="s">
        <v>789</v>
      </c>
      <c r="QW40" s="78" t="s">
        <v>789</v>
      </c>
      <c r="QX40" s="78" t="s">
        <v>789</v>
      </c>
      <c r="QY40" s="78" t="s">
        <v>789</v>
      </c>
      <c r="QZ40" s="78" t="s">
        <v>789</v>
      </c>
      <c r="RA40" s="78" t="s">
        <v>789</v>
      </c>
      <c r="RB40" s="78" t="s">
        <v>789</v>
      </c>
      <c r="RC40" s="78" t="s">
        <v>789</v>
      </c>
      <c r="RD40" s="78" t="s">
        <v>789</v>
      </c>
      <c r="RE40" s="78" t="s">
        <v>789</v>
      </c>
      <c r="RF40" s="78" t="s">
        <v>789</v>
      </c>
      <c r="RG40" s="78" t="s">
        <v>789</v>
      </c>
      <c r="RH40" s="78" t="s">
        <v>789</v>
      </c>
      <c r="RI40" s="78" t="s">
        <v>789</v>
      </c>
      <c r="RJ40" s="78" t="s">
        <v>789</v>
      </c>
      <c r="RK40" s="78" t="s">
        <v>789</v>
      </c>
      <c r="RL40" s="78" t="s">
        <v>789</v>
      </c>
      <c r="RM40" s="78" t="s">
        <v>789</v>
      </c>
      <c r="RN40" s="78" t="s">
        <v>789</v>
      </c>
      <c r="RO40" s="78" t="s">
        <v>789</v>
      </c>
      <c r="RP40" s="78" t="s">
        <v>789</v>
      </c>
      <c r="RQ40" s="78" t="s">
        <v>789</v>
      </c>
      <c r="RR40" s="78" t="s">
        <v>789</v>
      </c>
      <c r="RS40" s="78" t="s">
        <v>789</v>
      </c>
      <c r="RT40" s="78" t="s">
        <v>789</v>
      </c>
      <c r="RU40" s="78" t="s">
        <v>789</v>
      </c>
      <c r="RV40" s="78" t="s">
        <v>789</v>
      </c>
      <c r="RW40" s="78" t="s">
        <v>789</v>
      </c>
      <c r="RX40" s="78" t="s">
        <v>789</v>
      </c>
      <c r="RY40" s="78" t="s">
        <v>789</v>
      </c>
      <c r="RZ40" s="78" t="s">
        <v>789</v>
      </c>
      <c r="SA40" s="78" t="s">
        <v>789</v>
      </c>
      <c r="SB40" s="78" t="s">
        <v>789</v>
      </c>
      <c r="SC40" s="78" t="s">
        <v>789</v>
      </c>
      <c r="SD40" s="78" t="s">
        <v>789</v>
      </c>
      <c r="SE40" s="78" t="s">
        <v>789</v>
      </c>
      <c r="SF40" s="78" t="s">
        <v>789</v>
      </c>
      <c r="SG40" s="78" t="s">
        <v>789</v>
      </c>
      <c r="SH40" s="78" t="s">
        <v>789</v>
      </c>
    </row>
    <row r="41" spans="1:502">
      <c r="A41" s="17" t="s">
        <v>823</v>
      </c>
      <c r="B41" s="77">
        <v>23</v>
      </c>
      <c r="C41" s="77">
        <v>6</v>
      </c>
      <c r="D41" s="77">
        <v>2</v>
      </c>
      <c r="E41" s="77">
        <v>2009</v>
      </c>
      <c r="F41" s="77" t="s">
        <v>177</v>
      </c>
      <c r="G41" s="1017" t="s">
        <v>817</v>
      </c>
      <c r="H41" s="77" t="s">
        <v>818</v>
      </c>
      <c r="I41" s="1018"/>
      <c r="J41" s="80">
        <v>387.61099999999999</v>
      </c>
      <c r="K41" s="80">
        <v>0</v>
      </c>
      <c r="L41" s="80">
        <v>0</v>
      </c>
      <c r="M41" s="80">
        <v>7.319</v>
      </c>
      <c r="N41" s="80">
        <v>1006.4450000000001</v>
      </c>
      <c r="O41" s="80">
        <v>29.07</v>
      </c>
      <c r="P41" s="80">
        <v>10.597</v>
      </c>
      <c r="Q41" s="80">
        <v>0</v>
      </c>
      <c r="R41" s="80">
        <v>11487.422420000001</v>
      </c>
      <c r="S41" s="80">
        <v>3791.7510000000002</v>
      </c>
      <c r="T41" s="80">
        <v>5672.5</v>
      </c>
      <c r="U41" s="80">
        <v>486.54300000000001</v>
      </c>
      <c r="V41" s="80">
        <v>102.944</v>
      </c>
      <c r="W41" s="80">
        <v>27102.228999999999</v>
      </c>
      <c r="X41" s="80">
        <v>1821.527</v>
      </c>
      <c r="Y41" s="80">
        <v>76684.662660000002</v>
      </c>
      <c r="Z41" s="80">
        <v>22568.065999999999</v>
      </c>
      <c r="AA41" s="80">
        <v>6118.3379999999997</v>
      </c>
      <c r="AB41" s="80">
        <v>2564.3690000000001</v>
      </c>
      <c r="AC41" s="80">
        <v>12.61</v>
      </c>
      <c r="AD41" s="80">
        <v>51297.027999999998</v>
      </c>
      <c r="AE41" s="80">
        <v>181327.77499999999</v>
      </c>
      <c r="AF41" s="80">
        <v>9920.5715400000008</v>
      </c>
      <c r="AG41" s="80">
        <v>3776.6894000000002</v>
      </c>
      <c r="AH41" s="80">
        <v>1702.085</v>
      </c>
      <c r="AI41" s="80">
        <v>1266.6600000000001</v>
      </c>
      <c r="AJ41" s="80">
        <v>1257.9369999999999</v>
      </c>
      <c r="AK41" s="80">
        <v>16295.723371</v>
      </c>
      <c r="AL41" s="80">
        <v>4138.299</v>
      </c>
      <c r="AM41" s="80">
        <v>1214.299</v>
      </c>
      <c r="AN41" s="80">
        <v>14740.39</v>
      </c>
      <c r="AO41" s="80">
        <v>514.87599999999998</v>
      </c>
      <c r="AP41" s="80">
        <v>21435.692999999999</v>
      </c>
      <c r="AQ41" s="80">
        <v>610.91200000000003</v>
      </c>
      <c r="AR41" s="80">
        <v>555.86699999999996</v>
      </c>
      <c r="AS41" s="80">
        <v>5016.9570000000003</v>
      </c>
      <c r="AT41" s="80">
        <v>1351.8800040000001</v>
      </c>
      <c r="AU41" s="80">
        <v>241.44499999999999</v>
      </c>
      <c r="AV41" s="80">
        <v>1026.0260000000001</v>
      </c>
      <c r="AW41" s="80">
        <v>144.50899999999999</v>
      </c>
      <c r="AX41" s="80">
        <v>158.69999999999999</v>
      </c>
      <c r="AY41" s="80">
        <v>47.68</v>
      </c>
      <c r="AZ41" s="80">
        <v>0</v>
      </c>
      <c r="BA41" s="80">
        <v>37.401000000000003</v>
      </c>
      <c r="BB41" s="80">
        <v>0</v>
      </c>
      <c r="BC41" s="80">
        <v>132.81</v>
      </c>
      <c r="BD41" s="80">
        <v>260.75200000000001</v>
      </c>
      <c r="BE41" s="80">
        <v>476.09199999999998</v>
      </c>
      <c r="BF41" s="80">
        <v>26.98</v>
      </c>
      <c r="BG41" s="80">
        <v>53.954999999999998</v>
      </c>
      <c r="BH41" s="80">
        <v>0</v>
      </c>
      <c r="BI41" s="80">
        <v>29.794</v>
      </c>
      <c r="BJ41" s="80">
        <v>24.87</v>
      </c>
      <c r="BK41" s="80">
        <v>16.37</v>
      </c>
      <c r="BL41" s="80">
        <v>98.114000000000004</v>
      </c>
      <c r="BM41" s="80">
        <v>4697.9595300000001</v>
      </c>
      <c r="BN41" s="80">
        <v>13.44</v>
      </c>
      <c r="BO41" s="80">
        <v>19.335000000000001</v>
      </c>
      <c r="BP41" s="80">
        <v>19.420000000000002</v>
      </c>
      <c r="BQ41" s="80">
        <v>35.548000000000002</v>
      </c>
      <c r="BR41" s="80">
        <v>7.28</v>
      </c>
      <c r="BS41" s="80">
        <v>445.762</v>
      </c>
      <c r="BT41" s="80">
        <v>56.088000000000001</v>
      </c>
      <c r="BU41" s="80">
        <v>78.900999999999996</v>
      </c>
      <c r="BV41" s="80">
        <v>184.62</v>
      </c>
      <c r="BW41" s="80">
        <v>12.707000000000001</v>
      </c>
      <c r="BX41" s="80">
        <v>260.58999999999997</v>
      </c>
      <c r="BY41" s="80">
        <v>8.09</v>
      </c>
      <c r="BZ41" s="80">
        <v>4181.0826820000002</v>
      </c>
      <c r="CA41" s="80">
        <v>0</v>
      </c>
      <c r="CB41" s="80">
        <v>2107.2049999999999</v>
      </c>
      <c r="CC41" s="80">
        <v>9.9</v>
      </c>
      <c r="CD41" s="80">
        <v>24.89</v>
      </c>
      <c r="CE41" s="80">
        <v>44.22</v>
      </c>
      <c r="CF41" s="80">
        <v>2075.8977380000001</v>
      </c>
      <c r="CG41" s="80">
        <v>6.0270000000000001</v>
      </c>
      <c r="CH41" s="80">
        <v>4.7510000000000003</v>
      </c>
      <c r="CI41" s="80">
        <v>405.29899999999998</v>
      </c>
      <c r="CJ41" s="80">
        <v>29.766999999999999</v>
      </c>
      <c r="CK41" s="80">
        <v>695.39300000000003</v>
      </c>
      <c r="CL41" s="80">
        <v>3328.1190000000001</v>
      </c>
      <c r="CM41" s="80">
        <v>225.50700000000001</v>
      </c>
      <c r="CN41" s="80">
        <v>4057.0459999999998</v>
      </c>
      <c r="CO41" s="80">
        <v>3.9870000000000001</v>
      </c>
      <c r="CP41" s="80">
        <v>36.432000000000002</v>
      </c>
      <c r="CQ41" s="80">
        <v>7.6</v>
      </c>
      <c r="CR41" s="80">
        <v>16.079999999999998</v>
      </c>
      <c r="CS41" s="80">
        <v>11688.91178</v>
      </c>
      <c r="CT41" s="80">
        <v>0</v>
      </c>
      <c r="CU41" s="80">
        <v>2.64</v>
      </c>
      <c r="CV41" s="80">
        <v>0</v>
      </c>
      <c r="CW41" s="80">
        <v>48.753</v>
      </c>
      <c r="CX41" s="80">
        <v>8.5969999999999995</v>
      </c>
      <c r="CY41" s="80">
        <v>38.469000000000001</v>
      </c>
      <c r="CZ41" s="80">
        <v>228.851</v>
      </c>
      <c r="DA41" s="80">
        <v>0</v>
      </c>
      <c r="DB41" s="80">
        <v>1082.3100099999999</v>
      </c>
      <c r="DC41" s="80">
        <v>575.64800000000002</v>
      </c>
      <c r="DD41" s="80">
        <v>96.703000000000003</v>
      </c>
      <c r="DE41" s="80">
        <v>20450.259999999998</v>
      </c>
      <c r="DF41" s="80">
        <v>1363.2570000000001</v>
      </c>
      <c r="DG41" s="80">
        <v>21277.359</v>
      </c>
      <c r="DH41" s="80">
        <v>0</v>
      </c>
      <c r="DI41" s="80">
        <v>501.15100000000001</v>
      </c>
      <c r="DJ41" s="80">
        <v>555.86699999999996</v>
      </c>
      <c r="DK41" s="80">
        <v>387.61099999999999</v>
      </c>
      <c r="DL41" s="80">
        <v>0</v>
      </c>
      <c r="DM41" s="80">
        <v>0</v>
      </c>
      <c r="DN41" s="80">
        <v>7.319</v>
      </c>
      <c r="DO41" s="80">
        <v>1006.4450000000001</v>
      </c>
      <c r="DP41" s="80">
        <v>29.07</v>
      </c>
      <c r="DQ41" s="80">
        <v>10.597</v>
      </c>
      <c r="DR41" s="80">
        <v>0</v>
      </c>
      <c r="DS41" s="80">
        <v>11487.422420000001</v>
      </c>
      <c r="DT41" s="80">
        <v>3791.7510000000002</v>
      </c>
      <c r="DU41" s="80">
        <v>5672.5</v>
      </c>
      <c r="DV41" s="80">
        <v>486.54300000000001</v>
      </c>
      <c r="DW41" s="80">
        <v>102.944</v>
      </c>
      <c r="DX41" s="80">
        <v>27102.228999999999</v>
      </c>
      <c r="DY41" s="80">
        <v>1821.527</v>
      </c>
      <c r="DZ41" s="80">
        <v>76684.662660000002</v>
      </c>
      <c r="EA41" s="80">
        <v>754.54899999999998</v>
      </c>
      <c r="EB41" s="80">
        <v>6118.3379999999997</v>
      </c>
      <c r="EC41" s="80">
        <v>2564.3690000000001</v>
      </c>
      <c r="ED41" s="80">
        <v>12.61</v>
      </c>
      <c r="EE41" s="80">
        <v>51297.027999999998</v>
      </c>
      <c r="EF41" s="80">
        <v>181327.77499999999</v>
      </c>
      <c r="EG41" s="80">
        <v>9920.5715400000008</v>
      </c>
      <c r="EH41" s="80">
        <v>3776.6894000000002</v>
      </c>
      <c r="EI41" s="80">
        <v>1702.085</v>
      </c>
      <c r="EJ41" s="80">
        <v>1266.6600000000001</v>
      </c>
      <c r="EK41" s="80">
        <v>1257.9369999999999</v>
      </c>
      <c r="EL41" s="80">
        <v>16295.723371</v>
      </c>
      <c r="EM41" s="80">
        <v>4138.299</v>
      </c>
      <c r="EN41" s="80">
        <v>1214.299</v>
      </c>
      <c r="EO41" s="80">
        <v>14740.39</v>
      </c>
      <c r="EP41" s="80">
        <v>514.87599999999998</v>
      </c>
      <c r="EQ41" s="80">
        <v>158.334</v>
      </c>
      <c r="ER41" s="80">
        <v>109.761</v>
      </c>
      <c r="ES41" s="80">
        <v>0</v>
      </c>
      <c r="ET41" s="80">
        <v>5016.9570000000003</v>
      </c>
      <c r="EU41" s="80">
        <v>1351.8800040000001</v>
      </c>
      <c r="EV41" s="80">
        <v>241.44499999999999</v>
      </c>
      <c r="EW41" s="80">
        <v>1026.0260000000001</v>
      </c>
      <c r="EX41" s="80">
        <v>144.50899999999999</v>
      </c>
      <c r="EY41" s="80">
        <v>158.69999999999999</v>
      </c>
      <c r="EZ41" s="80">
        <v>47.68</v>
      </c>
      <c r="FA41" s="80">
        <v>0</v>
      </c>
      <c r="FB41" s="80">
        <v>37.401000000000003</v>
      </c>
      <c r="FC41" s="80">
        <v>0</v>
      </c>
      <c r="FD41" s="80">
        <v>132.81</v>
      </c>
      <c r="FE41" s="80">
        <v>260.75200000000001</v>
      </c>
      <c r="FF41" s="80">
        <v>476.09199999999998</v>
      </c>
      <c r="FG41" s="80">
        <v>26.98</v>
      </c>
      <c r="FH41" s="80">
        <v>53.954999999999998</v>
      </c>
      <c r="FI41" s="80">
        <v>0</v>
      </c>
      <c r="FJ41" s="80">
        <v>29.794</v>
      </c>
      <c r="FK41" s="80">
        <v>24.87</v>
      </c>
      <c r="FL41" s="80">
        <v>16.37</v>
      </c>
      <c r="FM41" s="80">
        <v>98.114000000000004</v>
      </c>
      <c r="FN41" s="80">
        <v>4697.9595300000001</v>
      </c>
      <c r="FO41" s="80">
        <v>13.44</v>
      </c>
      <c r="FP41" s="80">
        <v>19.335000000000001</v>
      </c>
      <c r="FQ41" s="80">
        <v>19.420000000000002</v>
      </c>
      <c r="FR41" s="80">
        <v>35.548000000000002</v>
      </c>
      <c r="FS41" s="80">
        <v>7.28</v>
      </c>
      <c r="FT41" s="80">
        <v>445.762</v>
      </c>
      <c r="FU41" s="80">
        <v>56.088000000000001</v>
      </c>
      <c r="FV41" s="80">
        <v>78.900999999999996</v>
      </c>
      <c r="FW41" s="80">
        <v>184.62</v>
      </c>
      <c r="FX41" s="80">
        <v>12.707000000000001</v>
      </c>
      <c r="FY41" s="80">
        <v>260.58999999999997</v>
      </c>
      <c r="FZ41" s="80">
        <v>8.09</v>
      </c>
      <c r="GA41" s="80">
        <v>4181.0826820000002</v>
      </c>
      <c r="GB41" s="80">
        <v>0</v>
      </c>
      <c r="GC41" s="80">
        <v>2107.2049999999999</v>
      </c>
      <c r="GD41" s="80">
        <v>9.9</v>
      </c>
      <c r="GE41" s="80">
        <v>24.89</v>
      </c>
      <c r="GF41" s="80">
        <v>44.22</v>
      </c>
      <c r="GG41" s="80">
        <v>2075.8977380000001</v>
      </c>
      <c r="GH41" s="80">
        <v>6.0270000000000001</v>
      </c>
      <c r="GI41" s="80">
        <v>4.7510000000000003</v>
      </c>
      <c r="GJ41" s="80">
        <v>405.29899999999998</v>
      </c>
      <c r="GK41" s="80">
        <v>29.766999999999999</v>
      </c>
      <c r="GL41" s="80">
        <v>695.39300000000003</v>
      </c>
      <c r="GM41" s="80">
        <v>3328.1190000000001</v>
      </c>
      <c r="GN41" s="80">
        <v>225.50700000000001</v>
      </c>
      <c r="GO41" s="80">
        <v>4057.0459999999998</v>
      </c>
      <c r="GP41" s="80">
        <v>3.9870000000000001</v>
      </c>
      <c r="GQ41" s="80">
        <v>36.432000000000002</v>
      </c>
      <c r="GR41" s="80">
        <v>7.6</v>
      </c>
      <c r="GS41" s="80">
        <v>16.079999999999998</v>
      </c>
      <c r="GT41" s="80">
        <v>11688.91178</v>
      </c>
      <c r="GU41" s="80">
        <v>0</v>
      </c>
      <c r="GV41" s="80">
        <v>2.64</v>
      </c>
      <c r="GW41" s="80">
        <v>0</v>
      </c>
      <c r="GX41" s="80">
        <v>48.753</v>
      </c>
      <c r="GY41" s="80">
        <v>8.5969999999999995</v>
      </c>
      <c r="GZ41" s="80">
        <v>38.469000000000001</v>
      </c>
      <c r="HA41" s="80">
        <v>228.851</v>
      </c>
      <c r="HB41" s="80">
        <v>0</v>
      </c>
      <c r="HC41" s="80">
        <v>1082.3100099999999</v>
      </c>
      <c r="HD41" s="80">
        <v>575.64800000000002</v>
      </c>
      <c r="HE41" s="80">
        <v>96.703000000000003</v>
      </c>
      <c r="HF41" s="80">
        <v>44147.894</v>
      </c>
      <c r="HG41" s="80">
        <v>387.61099999999999</v>
      </c>
      <c r="HH41" s="80">
        <v>7.319</v>
      </c>
      <c r="HI41" s="80">
        <v>1006.4450000000001</v>
      </c>
      <c r="HJ41" s="80">
        <v>39.667000000000002</v>
      </c>
      <c r="HK41" s="80">
        <v>424051.778391</v>
      </c>
      <c r="HL41" s="80">
        <v>5285.0519999999997</v>
      </c>
      <c r="HM41" s="80">
        <v>2922.5600039999999</v>
      </c>
      <c r="HN41" s="80">
        <v>981.71500000000003</v>
      </c>
      <c r="HO41" s="80">
        <v>5016.0855300000003</v>
      </c>
      <c r="HP41" s="80">
        <v>1038.6679999999999</v>
      </c>
      <c r="HQ41" s="80">
        <v>4189.1726820000003</v>
      </c>
      <c r="HR41" s="80">
        <v>2186.2150000000001</v>
      </c>
      <c r="HS41" s="80">
        <v>2086.6757379999999</v>
      </c>
      <c r="HT41" s="80">
        <v>1130.4590000000001</v>
      </c>
      <c r="HU41" s="80">
        <v>3553.6260000000002</v>
      </c>
      <c r="HV41" s="80">
        <v>4097.4650000000001</v>
      </c>
      <c r="HW41" s="80">
        <v>23.68</v>
      </c>
      <c r="HX41" s="80">
        <v>12016.22178</v>
      </c>
      <c r="HY41" s="80">
        <v>1657.9580100000001</v>
      </c>
      <c r="HZ41" s="80">
        <v>96.703000000000003</v>
      </c>
      <c r="IA41" s="80">
        <v>44147.894</v>
      </c>
      <c r="IB41" s="80">
        <v>387.61099999999999</v>
      </c>
      <c r="IC41" s="80">
        <v>7.319</v>
      </c>
      <c r="ID41" s="80">
        <v>1006.4450000000001</v>
      </c>
      <c r="IE41" s="80">
        <v>39.667000000000002</v>
      </c>
      <c r="IF41" s="80">
        <v>445865.29539099999</v>
      </c>
      <c r="IG41" s="80">
        <v>27619.429</v>
      </c>
      <c r="IH41" s="80">
        <v>2922.5600039999999</v>
      </c>
      <c r="II41" s="80">
        <v>981.71500000000003</v>
      </c>
      <c r="IJ41" s="80">
        <v>5016.0855300000003</v>
      </c>
      <c r="IK41" s="80">
        <v>1038.6679999999999</v>
      </c>
      <c r="IL41" s="80">
        <v>4189.1726820000003</v>
      </c>
      <c r="IM41" s="80">
        <v>2186.2150000000001</v>
      </c>
      <c r="IN41" s="80">
        <v>2086.6757379999999</v>
      </c>
      <c r="IO41" s="80">
        <v>1130.4590000000001</v>
      </c>
      <c r="IP41" s="80">
        <v>3553.6260000000002</v>
      </c>
      <c r="IQ41" s="80">
        <v>4097.4650000000001</v>
      </c>
      <c r="IR41" s="80">
        <v>23.68</v>
      </c>
      <c r="IS41" s="80">
        <v>12016.22178</v>
      </c>
      <c r="IT41" s="80">
        <v>1657.9580100000001</v>
      </c>
      <c r="IU41" s="80">
        <v>96.703000000000003</v>
      </c>
      <c r="IV41" s="81">
        <v>0</v>
      </c>
      <c r="IW41" s="78">
        <v>56</v>
      </c>
      <c r="IX41" s="78">
        <v>0</v>
      </c>
      <c r="IY41" s="78">
        <v>0</v>
      </c>
      <c r="IZ41" s="78">
        <v>1</v>
      </c>
      <c r="JA41" s="78">
        <v>56</v>
      </c>
      <c r="JB41" s="78">
        <v>7</v>
      </c>
      <c r="JC41" s="78">
        <v>3</v>
      </c>
      <c r="JD41" s="78">
        <v>0</v>
      </c>
      <c r="JE41" s="78">
        <v>1161</v>
      </c>
      <c r="JF41" s="78">
        <v>302</v>
      </c>
      <c r="JG41" s="78">
        <v>281</v>
      </c>
      <c r="JH41" s="78">
        <v>51</v>
      </c>
      <c r="JI41" s="78">
        <v>23</v>
      </c>
      <c r="JJ41" s="78">
        <v>362</v>
      </c>
      <c r="JK41" s="78">
        <v>210</v>
      </c>
      <c r="JL41" s="78">
        <v>1062</v>
      </c>
      <c r="JM41" s="78">
        <v>132</v>
      </c>
      <c r="JN41" s="78">
        <v>605</v>
      </c>
      <c r="JO41" s="78">
        <v>149</v>
      </c>
      <c r="JP41" s="78">
        <v>2</v>
      </c>
      <c r="JQ41" s="78">
        <v>493</v>
      </c>
      <c r="JR41" s="78">
        <v>450</v>
      </c>
      <c r="JS41" s="78">
        <v>301</v>
      </c>
      <c r="JT41" s="78">
        <v>363</v>
      </c>
      <c r="JU41" s="78">
        <v>160</v>
      </c>
      <c r="JV41" s="78">
        <v>164</v>
      </c>
      <c r="JW41" s="78">
        <v>105</v>
      </c>
      <c r="JX41" s="78">
        <v>582</v>
      </c>
      <c r="JY41" s="78">
        <v>294</v>
      </c>
      <c r="JZ41" s="78">
        <v>105</v>
      </c>
      <c r="KA41" s="78">
        <v>881</v>
      </c>
      <c r="KB41" s="78">
        <v>72</v>
      </c>
      <c r="KC41" s="78">
        <v>228</v>
      </c>
      <c r="KD41" s="78">
        <v>35</v>
      </c>
      <c r="KE41" s="78">
        <v>136</v>
      </c>
      <c r="KF41" s="78">
        <v>452</v>
      </c>
      <c r="KG41" s="78">
        <v>168</v>
      </c>
      <c r="KH41" s="78">
        <v>28</v>
      </c>
      <c r="KI41" s="78">
        <v>139</v>
      </c>
      <c r="KJ41" s="78">
        <v>16</v>
      </c>
      <c r="KK41" s="78">
        <v>29</v>
      </c>
      <c r="KL41" s="78">
        <v>11</v>
      </c>
      <c r="KM41" s="78">
        <v>0</v>
      </c>
      <c r="KN41" s="78">
        <v>9</v>
      </c>
      <c r="KO41" s="78">
        <v>0</v>
      </c>
      <c r="KP41" s="78">
        <v>21</v>
      </c>
      <c r="KQ41" s="78">
        <v>44</v>
      </c>
      <c r="KR41" s="78">
        <v>38</v>
      </c>
      <c r="KS41" s="78">
        <v>5</v>
      </c>
      <c r="KT41" s="78">
        <v>11</v>
      </c>
      <c r="KU41" s="78">
        <v>0</v>
      </c>
      <c r="KV41" s="78">
        <v>7</v>
      </c>
      <c r="KW41" s="78">
        <v>3</v>
      </c>
      <c r="KX41" s="78">
        <v>3</v>
      </c>
      <c r="KY41" s="78">
        <v>11</v>
      </c>
      <c r="KZ41" s="78">
        <v>933</v>
      </c>
      <c r="LA41" s="78">
        <v>3</v>
      </c>
      <c r="LB41" s="78">
        <v>6</v>
      </c>
      <c r="LC41" s="78">
        <v>5</v>
      </c>
      <c r="LD41" s="78">
        <v>10</v>
      </c>
      <c r="LE41" s="78">
        <v>2</v>
      </c>
      <c r="LF41" s="78">
        <v>65</v>
      </c>
      <c r="LG41" s="78">
        <v>9</v>
      </c>
      <c r="LH41" s="78">
        <v>16</v>
      </c>
      <c r="LI41" s="78">
        <v>20</v>
      </c>
      <c r="LJ41" s="78">
        <v>2</v>
      </c>
      <c r="LK41" s="78">
        <v>50</v>
      </c>
      <c r="LL41" s="78">
        <v>2</v>
      </c>
      <c r="LM41" s="78">
        <v>618</v>
      </c>
      <c r="LN41" s="78">
        <v>0</v>
      </c>
      <c r="LO41" s="78">
        <v>100</v>
      </c>
      <c r="LP41" s="78">
        <v>2</v>
      </c>
      <c r="LQ41" s="78">
        <v>2</v>
      </c>
      <c r="LR41" s="78">
        <v>8</v>
      </c>
      <c r="LS41" s="78">
        <v>329</v>
      </c>
      <c r="LT41" s="78">
        <v>2</v>
      </c>
      <c r="LU41" s="78">
        <v>1</v>
      </c>
      <c r="LV41" s="78">
        <v>81</v>
      </c>
      <c r="LW41" s="78">
        <v>7</v>
      </c>
      <c r="LX41" s="78">
        <v>99</v>
      </c>
      <c r="LY41" s="78">
        <v>356</v>
      </c>
      <c r="LZ41" s="78">
        <v>42</v>
      </c>
      <c r="MA41" s="78">
        <v>669</v>
      </c>
      <c r="MB41" s="78">
        <v>1</v>
      </c>
      <c r="MC41" s="78">
        <v>7</v>
      </c>
      <c r="MD41" s="78">
        <v>2</v>
      </c>
      <c r="ME41" s="78">
        <v>2</v>
      </c>
      <c r="MF41" s="78">
        <v>479</v>
      </c>
      <c r="MG41" s="78">
        <v>0</v>
      </c>
      <c r="MH41" s="78">
        <v>1</v>
      </c>
      <c r="MI41" s="78">
        <v>0</v>
      </c>
      <c r="MJ41" s="78">
        <v>11</v>
      </c>
      <c r="MK41" s="78">
        <v>1</v>
      </c>
      <c r="ML41" s="78">
        <v>5</v>
      </c>
      <c r="MM41" s="78">
        <v>31</v>
      </c>
      <c r="MN41" s="78">
        <v>0</v>
      </c>
      <c r="MO41" s="78">
        <v>149</v>
      </c>
      <c r="MP41" s="78">
        <v>86</v>
      </c>
      <c r="MQ41" s="78">
        <v>14</v>
      </c>
      <c r="MR41" s="78">
        <v>26</v>
      </c>
      <c r="MS41" s="78">
        <v>6</v>
      </c>
      <c r="MT41" s="78">
        <v>207</v>
      </c>
      <c r="MU41" s="78">
        <v>0</v>
      </c>
      <c r="MV41" s="78">
        <v>24</v>
      </c>
      <c r="MW41" s="78">
        <v>136</v>
      </c>
      <c r="MX41" s="78">
        <v>56</v>
      </c>
      <c r="MY41" s="78">
        <v>0</v>
      </c>
      <c r="MZ41" s="78">
        <v>0</v>
      </c>
      <c r="NA41" s="78">
        <v>1</v>
      </c>
      <c r="NB41" s="78">
        <v>56</v>
      </c>
      <c r="NC41" s="78">
        <v>7</v>
      </c>
      <c r="ND41" s="78">
        <v>3</v>
      </c>
      <c r="NE41" s="78">
        <v>0</v>
      </c>
      <c r="NF41" s="78">
        <v>1161</v>
      </c>
      <c r="NG41" s="78">
        <v>302</v>
      </c>
      <c r="NH41" s="78">
        <v>281</v>
      </c>
      <c r="NI41" s="78">
        <v>51</v>
      </c>
      <c r="NJ41" s="78">
        <v>23</v>
      </c>
      <c r="NK41" s="78">
        <v>362</v>
      </c>
      <c r="NL41" s="78">
        <v>210</v>
      </c>
      <c r="NM41" s="78">
        <v>1062</v>
      </c>
      <c r="NN41" s="78">
        <v>100</v>
      </c>
      <c r="NO41" s="78">
        <v>605</v>
      </c>
      <c r="NP41" s="78">
        <v>149</v>
      </c>
      <c r="NQ41" s="78">
        <v>2</v>
      </c>
      <c r="NR41" s="78">
        <v>493</v>
      </c>
      <c r="NS41" s="78">
        <v>450</v>
      </c>
      <c r="NT41" s="78">
        <v>301</v>
      </c>
      <c r="NU41" s="78">
        <v>363</v>
      </c>
      <c r="NV41" s="78">
        <v>160</v>
      </c>
      <c r="NW41" s="78">
        <v>164</v>
      </c>
      <c r="NX41" s="78">
        <v>105</v>
      </c>
      <c r="NY41" s="78">
        <v>582</v>
      </c>
      <c r="NZ41" s="78">
        <v>294</v>
      </c>
      <c r="OA41" s="78">
        <v>105</v>
      </c>
      <c r="OB41" s="78">
        <v>881</v>
      </c>
      <c r="OC41" s="78">
        <v>72</v>
      </c>
      <c r="OD41" s="78">
        <v>21</v>
      </c>
      <c r="OE41" s="78">
        <v>11</v>
      </c>
      <c r="OF41" s="78">
        <v>0</v>
      </c>
      <c r="OG41" s="78">
        <v>452</v>
      </c>
      <c r="OH41" s="78">
        <v>168</v>
      </c>
      <c r="OI41" s="78">
        <v>28</v>
      </c>
      <c r="OJ41" s="78">
        <v>139</v>
      </c>
      <c r="OK41" s="78">
        <v>16</v>
      </c>
      <c r="OL41" s="78">
        <v>29</v>
      </c>
      <c r="OM41" s="78">
        <v>11</v>
      </c>
      <c r="ON41" s="78">
        <v>0</v>
      </c>
      <c r="OO41" s="78">
        <v>9</v>
      </c>
      <c r="OP41" s="78">
        <v>0</v>
      </c>
      <c r="OQ41" s="78">
        <v>21</v>
      </c>
      <c r="OR41" s="78">
        <v>44</v>
      </c>
      <c r="OS41" s="78">
        <v>38</v>
      </c>
      <c r="OT41" s="78">
        <v>5</v>
      </c>
      <c r="OU41" s="78">
        <v>11</v>
      </c>
      <c r="OV41" s="78">
        <v>0</v>
      </c>
      <c r="OW41" s="78">
        <v>7</v>
      </c>
      <c r="OX41" s="78">
        <v>3</v>
      </c>
      <c r="OY41" s="78">
        <v>3</v>
      </c>
      <c r="OZ41" s="78">
        <v>11</v>
      </c>
      <c r="PA41" s="78">
        <v>933</v>
      </c>
      <c r="PB41" s="78">
        <v>3</v>
      </c>
      <c r="PC41" s="78">
        <v>6</v>
      </c>
      <c r="PD41" s="78">
        <v>5</v>
      </c>
      <c r="PE41" s="78">
        <v>10</v>
      </c>
      <c r="PF41" s="78">
        <v>2</v>
      </c>
      <c r="PG41" s="78">
        <v>65</v>
      </c>
      <c r="PH41" s="78">
        <v>9</v>
      </c>
      <c r="PI41" s="78">
        <v>16</v>
      </c>
      <c r="PJ41" s="78">
        <v>20</v>
      </c>
      <c r="PK41" s="78">
        <v>2</v>
      </c>
      <c r="PL41" s="78">
        <v>50</v>
      </c>
      <c r="PM41" s="78">
        <v>2</v>
      </c>
      <c r="PN41" s="78">
        <v>618</v>
      </c>
      <c r="PO41" s="78">
        <v>0</v>
      </c>
      <c r="PP41" s="78">
        <v>100</v>
      </c>
      <c r="PQ41" s="78">
        <v>2</v>
      </c>
      <c r="PR41" s="78">
        <v>2</v>
      </c>
      <c r="PS41" s="78">
        <v>8</v>
      </c>
      <c r="PT41" s="78">
        <v>329</v>
      </c>
      <c r="PU41" s="78">
        <v>2</v>
      </c>
      <c r="PV41" s="78">
        <v>1</v>
      </c>
      <c r="PW41" s="78">
        <v>81</v>
      </c>
      <c r="PX41" s="78">
        <v>7</v>
      </c>
      <c r="PY41" s="78">
        <v>99</v>
      </c>
      <c r="PZ41" s="78">
        <v>356</v>
      </c>
      <c r="QA41" s="78">
        <v>42</v>
      </c>
      <c r="QB41" s="78">
        <v>669</v>
      </c>
      <c r="QC41" s="78">
        <v>1</v>
      </c>
      <c r="QD41" s="78">
        <v>7</v>
      </c>
      <c r="QE41" s="78">
        <v>2</v>
      </c>
      <c r="QF41" s="78">
        <v>2</v>
      </c>
      <c r="QG41" s="78">
        <v>479</v>
      </c>
      <c r="QH41" s="78">
        <v>0</v>
      </c>
      <c r="QI41" s="78">
        <v>1</v>
      </c>
      <c r="QJ41" s="78">
        <v>0</v>
      </c>
      <c r="QK41" s="78">
        <v>11</v>
      </c>
      <c r="QL41" s="78">
        <v>1</v>
      </c>
      <c r="QM41" s="78">
        <v>5</v>
      </c>
      <c r="QN41" s="78">
        <v>31</v>
      </c>
      <c r="QO41" s="78">
        <v>0</v>
      </c>
      <c r="QP41" s="78">
        <v>149</v>
      </c>
      <c r="QQ41" s="78">
        <v>86</v>
      </c>
      <c r="QR41" s="78">
        <v>14</v>
      </c>
      <c r="QS41" s="78">
        <v>399</v>
      </c>
      <c r="QT41" s="78">
        <v>56</v>
      </c>
      <c r="QU41" s="78">
        <v>1</v>
      </c>
      <c r="QV41" s="78">
        <v>56</v>
      </c>
      <c r="QW41" s="78">
        <v>10</v>
      </c>
      <c r="QX41" s="78">
        <v>8278</v>
      </c>
      <c r="QY41" s="78">
        <v>484</v>
      </c>
      <c r="QZ41" s="78">
        <v>380</v>
      </c>
      <c r="RA41" s="78">
        <v>128</v>
      </c>
      <c r="RB41" s="78">
        <v>994</v>
      </c>
      <c r="RC41" s="78">
        <v>162</v>
      </c>
      <c r="RD41" s="78">
        <v>620</v>
      </c>
      <c r="RE41" s="78">
        <v>112</v>
      </c>
      <c r="RF41" s="78">
        <v>332</v>
      </c>
      <c r="RG41" s="78">
        <v>187</v>
      </c>
      <c r="RH41" s="78">
        <v>398</v>
      </c>
      <c r="RI41" s="78">
        <v>677</v>
      </c>
      <c r="RJ41" s="78">
        <v>4</v>
      </c>
      <c r="RK41" s="78">
        <v>528</v>
      </c>
      <c r="RL41" s="78">
        <v>235</v>
      </c>
      <c r="RM41" s="78">
        <v>14</v>
      </c>
      <c r="RN41" s="78">
        <v>399</v>
      </c>
      <c r="RO41" s="78">
        <v>56</v>
      </c>
      <c r="RP41" s="78">
        <v>1</v>
      </c>
      <c r="RQ41" s="78">
        <v>56</v>
      </c>
      <c r="RR41" s="78">
        <v>10</v>
      </c>
      <c r="RS41" s="78">
        <v>8310</v>
      </c>
      <c r="RT41" s="78">
        <v>851</v>
      </c>
      <c r="RU41" s="78">
        <v>380</v>
      </c>
      <c r="RV41" s="78">
        <v>128</v>
      </c>
      <c r="RW41" s="78">
        <v>994</v>
      </c>
      <c r="RX41" s="78">
        <v>162</v>
      </c>
      <c r="RY41" s="78">
        <v>620</v>
      </c>
      <c r="RZ41" s="78">
        <v>112</v>
      </c>
      <c r="SA41" s="78">
        <v>332</v>
      </c>
      <c r="SB41" s="78">
        <v>187</v>
      </c>
      <c r="SC41" s="78">
        <v>398</v>
      </c>
      <c r="SD41" s="78">
        <v>677</v>
      </c>
      <c r="SE41" s="78">
        <v>4</v>
      </c>
      <c r="SF41" s="78">
        <v>528</v>
      </c>
      <c r="SG41" s="78">
        <v>235</v>
      </c>
      <c r="SH41" s="78">
        <v>14</v>
      </c>
    </row>
    <row r="42" spans="1:502">
      <c r="A42" s="17" t="s">
        <v>824</v>
      </c>
      <c r="B42" s="77">
        <v>24</v>
      </c>
      <c r="C42" s="77">
        <v>7</v>
      </c>
      <c r="D42" s="77">
        <v>2</v>
      </c>
      <c r="E42" s="77">
        <v>2010</v>
      </c>
      <c r="F42" s="77" t="s">
        <v>178</v>
      </c>
      <c r="G42" s="1017" t="s">
        <v>817</v>
      </c>
      <c r="H42" s="77" t="s">
        <v>818</v>
      </c>
      <c r="I42" s="1018"/>
      <c r="J42" s="80">
        <v>452.453238</v>
      </c>
      <c r="K42" s="80">
        <v>0</v>
      </c>
      <c r="L42" s="80">
        <v>0</v>
      </c>
      <c r="M42" s="80">
        <v>5.1859999999999999</v>
      </c>
      <c r="N42" s="80">
        <v>979.31399999999996</v>
      </c>
      <c r="O42" s="80">
        <v>45.631999999999998</v>
      </c>
      <c r="P42" s="80">
        <v>9.6460000000000008</v>
      </c>
      <c r="Q42" s="80">
        <v>0</v>
      </c>
      <c r="R42" s="80">
        <v>11410.100780000001</v>
      </c>
      <c r="S42" s="80">
        <v>3373.81</v>
      </c>
      <c r="T42" s="80">
        <v>5986.1880000000001</v>
      </c>
      <c r="U42" s="80">
        <v>463.34199999999998</v>
      </c>
      <c r="V42" s="80">
        <v>107.80200000000001</v>
      </c>
      <c r="W42" s="80">
        <v>25961.611000000001</v>
      </c>
      <c r="X42" s="80">
        <v>1797.19</v>
      </c>
      <c r="Y42" s="80">
        <v>79373.649839999998</v>
      </c>
      <c r="Z42" s="80">
        <v>31899.162</v>
      </c>
      <c r="AA42" s="80">
        <v>6086.027</v>
      </c>
      <c r="AB42" s="80">
        <v>2664.5070000000001</v>
      </c>
      <c r="AC42" s="80">
        <v>12.824999999999999</v>
      </c>
      <c r="AD42" s="80">
        <v>58946.298999999999</v>
      </c>
      <c r="AE42" s="80">
        <v>197520.23199999999</v>
      </c>
      <c r="AF42" s="80">
        <v>10067.433000000001</v>
      </c>
      <c r="AG42" s="80">
        <v>4376.7309999999998</v>
      </c>
      <c r="AH42" s="80">
        <v>1913.2919999999999</v>
      </c>
      <c r="AI42" s="80">
        <v>1698.798</v>
      </c>
      <c r="AJ42" s="80">
        <v>1212.848</v>
      </c>
      <c r="AK42" s="80">
        <v>16782.536</v>
      </c>
      <c r="AL42" s="80">
        <v>4218.0910000000003</v>
      </c>
      <c r="AM42" s="80">
        <v>1201.0219999999999</v>
      </c>
      <c r="AN42" s="80">
        <v>15759.560100000001</v>
      </c>
      <c r="AO42" s="80">
        <v>554.77599999999995</v>
      </c>
      <c r="AP42" s="80">
        <v>21737.473000000002</v>
      </c>
      <c r="AQ42" s="80">
        <v>590.471</v>
      </c>
      <c r="AR42" s="80">
        <v>507.82600000000002</v>
      </c>
      <c r="AS42" s="80">
        <v>4454.8580000000002</v>
      </c>
      <c r="AT42" s="80">
        <v>2059.9540000000002</v>
      </c>
      <c r="AU42" s="80">
        <v>232.48</v>
      </c>
      <c r="AV42" s="80">
        <v>999.84500000000003</v>
      </c>
      <c r="AW42" s="80">
        <v>138.14099999999999</v>
      </c>
      <c r="AX42" s="80">
        <v>154.41499999999999</v>
      </c>
      <c r="AY42" s="80">
        <v>54.466999999999999</v>
      </c>
      <c r="AZ42" s="80">
        <v>0</v>
      </c>
      <c r="BA42" s="80">
        <v>39.884999999999998</v>
      </c>
      <c r="BB42" s="80">
        <v>0</v>
      </c>
      <c r="BC42" s="80">
        <v>114.383</v>
      </c>
      <c r="BD42" s="80">
        <v>300.72300000000001</v>
      </c>
      <c r="BE42" s="80">
        <v>485.81900000000002</v>
      </c>
      <c r="BF42" s="80">
        <v>22.364999999999998</v>
      </c>
      <c r="BG42" s="80">
        <v>51.003</v>
      </c>
      <c r="BH42" s="80">
        <v>0</v>
      </c>
      <c r="BI42" s="80">
        <v>33.497</v>
      </c>
      <c r="BJ42" s="80">
        <v>29.183</v>
      </c>
      <c r="BK42" s="80">
        <v>26.402000000000001</v>
      </c>
      <c r="BL42" s="80">
        <v>23.597999999999999</v>
      </c>
      <c r="BM42" s="80">
        <v>4009.4920000000002</v>
      </c>
      <c r="BN42" s="80">
        <v>13.917</v>
      </c>
      <c r="BO42" s="80">
        <v>33.32</v>
      </c>
      <c r="BP42" s="80">
        <v>24.41</v>
      </c>
      <c r="BQ42" s="80">
        <v>41.472000000000001</v>
      </c>
      <c r="BR42" s="80">
        <v>10.053000000000001</v>
      </c>
      <c r="BS42" s="80">
        <v>419.68599999999998</v>
      </c>
      <c r="BT42" s="80">
        <v>34.417000000000002</v>
      </c>
      <c r="BU42" s="80">
        <v>117.49299999999999</v>
      </c>
      <c r="BV42" s="80">
        <v>150.21799999999999</v>
      </c>
      <c r="BW42" s="80">
        <v>11.147</v>
      </c>
      <c r="BX42" s="80">
        <v>268.154</v>
      </c>
      <c r="BY42" s="80">
        <v>8.0980000000000008</v>
      </c>
      <c r="BZ42" s="80">
        <v>3922.7231000000002</v>
      </c>
      <c r="CA42" s="80">
        <v>0</v>
      </c>
      <c r="CB42" s="80">
        <v>2031.1010000000001</v>
      </c>
      <c r="CC42" s="80">
        <v>66.113</v>
      </c>
      <c r="CD42" s="80">
        <v>24.59</v>
      </c>
      <c r="CE42" s="80">
        <v>44.755000000000003</v>
      </c>
      <c r="CF42" s="80">
        <v>2271.3065999999999</v>
      </c>
      <c r="CG42" s="80">
        <v>10.846</v>
      </c>
      <c r="CH42" s="80">
        <v>0</v>
      </c>
      <c r="CI42" s="80">
        <v>466.89</v>
      </c>
      <c r="CJ42" s="80">
        <v>24.364999999999998</v>
      </c>
      <c r="CK42" s="80">
        <v>665.60299999999995</v>
      </c>
      <c r="CL42" s="80">
        <v>3307.5210000000002</v>
      </c>
      <c r="CM42" s="80">
        <v>226.369</v>
      </c>
      <c r="CN42" s="80">
        <v>4172.6660000000002</v>
      </c>
      <c r="CO42" s="80">
        <v>4.03</v>
      </c>
      <c r="CP42" s="80">
        <v>37.808999999999997</v>
      </c>
      <c r="CQ42" s="80">
        <v>6.7469999999999999</v>
      </c>
      <c r="CR42" s="80">
        <v>14.753</v>
      </c>
      <c r="CS42" s="80">
        <v>12987.32389</v>
      </c>
      <c r="CT42" s="80">
        <v>0</v>
      </c>
      <c r="CU42" s="80">
        <v>17.018000000000001</v>
      </c>
      <c r="CV42" s="80">
        <v>0</v>
      </c>
      <c r="CW42" s="80">
        <v>85.367999999999995</v>
      </c>
      <c r="CX42" s="80">
        <v>27.059000000000001</v>
      </c>
      <c r="CY42" s="80">
        <v>36.866</v>
      </c>
      <c r="CZ42" s="80">
        <v>179.048</v>
      </c>
      <c r="DA42" s="80">
        <v>0</v>
      </c>
      <c r="DB42" s="80">
        <v>1111.3892900000001</v>
      </c>
      <c r="DC42" s="80">
        <v>550.13</v>
      </c>
      <c r="DD42" s="80">
        <v>59.548000000000002</v>
      </c>
      <c r="DE42" s="80">
        <v>29658.312000000002</v>
      </c>
      <c r="DF42" s="80">
        <v>1503.4839999999999</v>
      </c>
      <c r="DG42" s="80">
        <v>21614.123</v>
      </c>
      <c r="DH42" s="80">
        <v>0</v>
      </c>
      <c r="DI42" s="80">
        <v>487.113</v>
      </c>
      <c r="DJ42" s="80">
        <v>507.82600000000002</v>
      </c>
      <c r="DK42" s="80">
        <v>452.453238</v>
      </c>
      <c r="DL42" s="80">
        <v>0</v>
      </c>
      <c r="DM42" s="80">
        <v>0</v>
      </c>
      <c r="DN42" s="80">
        <v>5.1859999999999999</v>
      </c>
      <c r="DO42" s="80">
        <v>979.31399999999996</v>
      </c>
      <c r="DP42" s="80">
        <v>45.631999999999998</v>
      </c>
      <c r="DQ42" s="80">
        <v>9.6460000000000008</v>
      </c>
      <c r="DR42" s="80">
        <v>0</v>
      </c>
      <c r="DS42" s="80">
        <v>11410.100780000001</v>
      </c>
      <c r="DT42" s="80">
        <v>3373.81</v>
      </c>
      <c r="DU42" s="80">
        <v>5986.1880000000001</v>
      </c>
      <c r="DV42" s="80">
        <v>463.34199999999998</v>
      </c>
      <c r="DW42" s="80">
        <v>107.80200000000001</v>
      </c>
      <c r="DX42" s="80">
        <v>25961.611000000001</v>
      </c>
      <c r="DY42" s="80">
        <v>1797.19</v>
      </c>
      <c r="DZ42" s="80">
        <v>79373.649839999998</v>
      </c>
      <c r="EA42" s="80">
        <v>737.36599999999999</v>
      </c>
      <c r="EB42" s="80">
        <v>6086.027</v>
      </c>
      <c r="EC42" s="80">
        <v>2664.5070000000001</v>
      </c>
      <c r="ED42" s="80">
        <v>12.824999999999999</v>
      </c>
      <c r="EE42" s="80">
        <v>58946.298999999999</v>
      </c>
      <c r="EF42" s="80">
        <v>197520.23199999999</v>
      </c>
      <c r="EG42" s="80">
        <v>10067.433000000001</v>
      </c>
      <c r="EH42" s="80">
        <v>4376.7309999999998</v>
      </c>
      <c r="EI42" s="80">
        <v>1913.2919999999999</v>
      </c>
      <c r="EJ42" s="80">
        <v>1698.798</v>
      </c>
      <c r="EK42" s="80">
        <v>1212.848</v>
      </c>
      <c r="EL42" s="80">
        <v>16782.536</v>
      </c>
      <c r="EM42" s="80">
        <v>4218.0910000000003</v>
      </c>
      <c r="EN42" s="80">
        <v>1201.0219999999999</v>
      </c>
      <c r="EO42" s="80">
        <v>15759.560100000001</v>
      </c>
      <c r="EP42" s="80">
        <v>554.77599999999995</v>
      </c>
      <c r="EQ42" s="80">
        <v>123.35</v>
      </c>
      <c r="ER42" s="80">
        <v>103.358</v>
      </c>
      <c r="ES42" s="80">
        <v>0</v>
      </c>
      <c r="ET42" s="80">
        <v>4454.8580000000002</v>
      </c>
      <c r="EU42" s="80">
        <v>2059.9540000000002</v>
      </c>
      <c r="EV42" s="80">
        <v>232.48</v>
      </c>
      <c r="EW42" s="80">
        <v>999.84500000000003</v>
      </c>
      <c r="EX42" s="80">
        <v>138.14099999999999</v>
      </c>
      <c r="EY42" s="80">
        <v>154.41499999999999</v>
      </c>
      <c r="EZ42" s="80">
        <v>54.466999999999999</v>
      </c>
      <c r="FA42" s="80">
        <v>0</v>
      </c>
      <c r="FB42" s="80">
        <v>39.884999999999998</v>
      </c>
      <c r="FC42" s="80">
        <v>0</v>
      </c>
      <c r="FD42" s="80">
        <v>114.383</v>
      </c>
      <c r="FE42" s="80">
        <v>300.72300000000001</v>
      </c>
      <c r="FF42" s="80">
        <v>485.81900000000002</v>
      </c>
      <c r="FG42" s="80">
        <v>22.364999999999998</v>
      </c>
      <c r="FH42" s="80">
        <v>51.003</v>
      </c>
      <c r="FI42" s="80">
        <v>0</v>
      </c>
      <c r="FJ42" s="80">
        <v>33.497</v>
      </c>
      <c r="FK42" s="80">
        <v>29.183</v>
      </c>
      <c r="FL42" s="80">
        <v>26.402000000000001</v>
      </c>
      <c r="FM42" s="80">
        <v>23.597999999999999</v>
      </c>
      <c r="FN42" s="80">
        <v>4009.4920000000002</v>
      </c>
      <c r="FO42" s="80">
        <v>13.917</v>
      </c>
      <c r="FP42" s="80">
        <v>33.32</v>
      </c>
      <c r="FQ42" s="80">
        <v>24.41</v>
      </c>
      <c r="FR42" s="80">
        <v>41.472000000000001</v>
      </c>
      <c r="FS42" s="80">
        <v>10.053000000000001</v>
      </c>
      <c r="FT42" s="80">
        <v>419.68599999999998</v>
      </c>
      <c r="FU42" s="80">
        <v>34.417000000000002</v>
      </c>
      <c r="FV42" s="80">
        <v>117.49299999999999</v>
      </c>
      <c r="FW42" s="80">
        <v>150.21799999999999</v>
      </c>
      <c r="FX42" s="80">
        <v>11.147</v>
      </c>
      <c r="FY42" s="80">
        <v>268.154</v>
      </c>
      <c r="FZ42" s="80">
        <v>8.0980000000000008</v>
      </c>
      <c r="GA42" s="80">
        <v>3922.7231000000002</v>
      </c>
      <c r="GB42" s="80">
        <v>0</v>
      </c>
      <c r="GC42" s="80">
        <v>2031.1010000000001</v>
      </c>
      <c r="GD42" s="80">
        <v>66.113</v>
      </c>
      <c r="GE42" s="80">
        <v>24.59</v>
      </c>
      <c r="GF42" s="80">
        <v>44.755000000000003</v>
      </c>
      <c r="GG42" s="80">
        <v>2271.3065999999999</v>
      </c>
      <c r="GH42" s="80">
        <v>10.846</v>
      </c>
      <c r="GI42" s="80">
        <v>0</v>
      </c>
      <c r="GJ42" s="80">
        <v>466.89</v>
      </c>
      <c r="GK42" s="80">
        <v>24.364999999999998</v>
      </c>
      <c r="GL42" s="80">
        <v>665.60299999999995</v>
      </c>
      <c r="GM42" s="80">
        <v>3307.5210000000002</v>
      </c>
      <c r="GN42" s="80">
        <v>226.369</v>
      </c>
      <c r="GO42" s="80">
        <v>4172.6660000000002</v>
      </c>
      <c r="GP42" s="80">
        <v>4.03</v>
      </c>
      <c r="GQ42" s="80">
        <v>37.808999999999997</v>
      </c>
      <c r="GR42" s="80">
        <v>6.7469999999999999</v>
      </c>
      <c r="GS42" s="80">
        <v>14.753</v>
      </c>
      <c r="GT42" s="80">
        <v>12987.32389</v>
      </c>
      <c r="GU42" s="80">
        <v>0</v>
      </c>
      <c r="GV42" s="80">
        <v>17.018000000000001</v>
      </c>
      <c r="GW42" s="80">
        <v>0</v>
      </c>
      <c r="GX42" s="80">
        <v>85.367999999999995</v>
      </c>
      <c r="GY42" s="80">
        <v>27.059000000000001</v>
      </c>
      <c r="GZ42" s="80">
        <v>36.866</v>
      </c>
      <c r="HA42" s="80">
        <v>179.048</v>
      </c>
      <c r="HB42" s="80">
        <v>0</v>
      </c>
      <c r="HC42" s="80">
        <v>1111.3892900000001</v>
      </c>
      <c r="HD42" s="80">
        <v>550.13</v>
      </c>
      <c r="HE42" s="80">
        <v>59.548000000000002</v>
      </c>
      <c r="HF42" s="80">
        <v>53770.858</v>
      </c>
      <c r="HG42" s="80">
        <v>452.453238</v>
      </c>
      <c r="HH42" s="80">
        <v>5.1859999999999999</v>
      </c>
      <c r="HI42" s="80">
        <v>979.31399999999996</v>
      </c>
      <c r="HJ42" s="80">
        <v>55.277999999999999</v>
      </c>
      <c r="HK42" s="80">
        <v>452226.03671999997</v>
      </c>
      <c r="HL42" s="80">
        <v>4681.5659999999998</v>
      </c>
      <c r="HM42" s="80">
        <v>3584.835</v>
      </c>
      <c r="HN42" s="80">
        <v>1017.6420000000001</v>
      </c>
      <c r="HO42" s="80">
        <v>4296.3469999999998</v>
      </c>
      <c r="HP42" s="80">
        <v>1001.115</v>
      </c>
      <c r="HQ42" s="80">
        <v>3930.8211000000001</v>
      </c>
      <c r="HR42" s="80">
        <v>2166.5590000000002</v>
      </c>
      <c r="HS42" s="80">
        <v>2282.1525999999999</v>
      </c>
      <c r="HT42" s="80">
        <v>1156.8579999999999</v>
      </c>
      <c r="HU42" s="80">
        <v>3533.89</v>
      </c>
      <c r="HV42" s="80">
        <v>4214.5050000000001</v>
      </c>
      <c r="HW42" s="80">
        <v>21.5</v>
      </c>
      <c r="HX42" s="80">
        <v>13332.68289</v>
      </c>
      <c r="HY42" s="80">
        <v>1661.51929</v>
      </c>
      <c r="HZ42" s="80">
        <v>59.548000000000002</v>
      </c>
      <c r="IA42" s="80">
        <v>53770.858</v>
      </c>
      <c r="IB42" s="80">
        <v>452.453238</v>
      </c>
      <c r="IC42" s="80">
        <v>5.1859999999999999</v>
      </c>
      <c r="ID42" s="80">
        <v>979.31399999999996</v>
      </c>
      <c r="IE42" s="80">
        <v>55.277999999999999</v>
      </c>
      <c r="IF42" s="80">
        <v>483387.83272000001</v>
      </c>
      <c r="IG42" s="80">
        <v>27290.628000000001</v>
      </c>
      <c r="IH42" s="80">
        <v>3584.835</v>
      </c>
      <c r="II42" s="80">
        <v>1017.6420000000001</v>
      </c>
      <c r="IJ42" s="80">
        <v>4296.3469999999998</v>
      </c>
      <c r="IK42" s="80">
        <v>1001.115</v>
      </c>
      <c r="IL42" s="80">
        <v>3930.8211000000001</v>
      </c>
      <c r="IM42" s="80">
        <v>2166.5590000000002</v>
      </c>
      <c r="IN42" s="80">
        <v>2282.1525999999999</v>
      </c>
      <c r="IO42" s="80">
        <v>1156.8579999999999</v>
      </c>
      <c r="IP42" s="80">
        <v>3533.89</v>
      </c>
      <c r="IQ42" s="80">
        <v>4214.5050000000001</v>
      </c>
      <c r="IR42" s="80">
        <v>21.5</v>
      </c>
      <c r="IS42" s="80">
        <v>13332.68289</v>
      </c>
      <c r="IT42" s="80">
        <v>1661.51929</v>
      </c>
      <c r="IU42" s="80">
        <v>59.548000000000002</v>
      </c>
      <c r="IV42" s="81">
        <v>0</v>
      </c>
      <c r="IW42" s="78">
        <v>62</v>
      </c>
      <c r="IX42" s="78">
        <v>0</v>
      </c>
      <c r="IY42" s="78">
        <v>0</v>
      </c>
      <c r="IZ42" s="78">
        <v>1</v>
      </c>
      <c r="JA42" s="78">
        <v>55</v>
      </c>
      <c r="JB42" s="78">
        <v>11</v>
      </c>
      <c r="JC42" s="78">
        <v>3</v>
      </c>
      <c r="JD42" s="78">
        <v>0</v>
      </c>
      <c r="JE42" s="78">
        <v>1201</v>
      </c>
      <c r="JF42" s="78">
        <v>300</v>
      </c>
      <c r="JG42" s="78">
        <v>289</v>
      </c>
      <c r="JH42" s="78">
        <v>47</v>
      </c>
      <c r="JI42" s="78">
        <v>23</v>
      </c>
      <c r="JJ42" s="78">
        <v>367</v>
      </c>
      <c r="JK42" s="78">
        <v>227</v>
      </c>
      <c r="JL42" s="78">
        <v>1089</v>
      </c>
      <c r="JM42" s="78">
        <v>140</v>
      </c>
      <c r="JN42" s="78">
        <v>633</v>
      </c>
      <c r="JO42" s="78">
        <v>146</v>
      </c>
      <c r="JP42" s="78">
        <v>2</v>
      </c>
      <c r="JQ42" s="78">
        <v>496</v>
      </c>
      <c r="JR42" s="78">
        <v>470</v>
      </c>
      <c r="JS42" s="78">
        <v>317</v>
      </c>
      <c r="JT42" s="78">
        <v>388</v>
      </c>
      <c r="JU42" s="78">
        <v>166</v>
      </c>
      <c r="JV42" s="78">
        <v>183</v>
      </c>
      <c r="JW42" s="78">
        <v>104</v>
      </c>
      <c r="JX42" s="78">
        <v>590</v>
      </c>
      <c r="JY42" s="78">
        <v>310</v>
      </c>
      <c r="JZ42" s="78">
        <v>107</v>
      </c>
      <c r="KA42" s="78">
        <v>905</v>
      </c>
      <c r="KB42" s="78">
        <v>75</v>
      </c>
      <c r="KC42" s="78">
        <v>231</v>
      </c>
      <c r="KD42" s="78">
        <v>34</v>
      </c>
      <c r="KE42" s="78">
        <v>136</v>
      </c>
      <c r="KF42" s="78">
        <v>432</v>
      </c>
      <c r="KG42" s="78">
        <v>284</v>
      </c>
      <c r="KH42" s="78">
        <v>29</v>
      </c>
      <c r="KI42" s="78">
        <v>151</v>
      </c>
      <c r="KJ42" s="78">
        <v>15</v>
      </c>
      <c r="KK42" s="78">
        <v>29</v>
      </c>
      <c r="KL42" s="78">
        <v>10</v>
      </c>
      <c r="KM42" s="78">
        <v>0</v>
      </c>
      <c r="KN42" s="78">
        <v>10</v>
      </c>
      <c r="KO42" s="78">
        <v>0</v>
      </c>
      <c r="KP42" s="78">
        <v>21</v>
      </c>
      <c r="KQ42" s="78">
        <v>61</v>
      </c>
      <c r="KR42" s="78">
        <v>39</v>
      </c>
      <c r="KS42" s="78">
        <v>2</v>
      </c>
      <c r="KT42" s="78">
        <v>11</v>
      </c>
      <c r="KU42" s="78">
        <v>0</v>
      </c>
      <c r="KV42" s="78">
        <v>9</v>
      </c>
      <c r="KW42" s="78">
        <v>3</v>
      </c>
      <c r="KX42" s="78">
        <v>4</v>
      </c>
      <c r="KY42" s="78">
        <v>5</v>
      </c>
      <c r="KZ42" s="78">
        <v>847</v>
      </c>
      <c r="LA42" s="78">
        <v>3</v>
      </c>
      <c r="LB42" s="78">
        <v>10</v>
      </c>
      <c r="LC42" s="78">
        <v>5</v>
      </c>
      <c r="LD42" s="78">
        <v>14</v>
      </c>
      <c r="LE42" s="78">
        <v>3</v>
      </c>
      <c r="LF42" s="78">
        <v>64</v>
      </c>
      <c r="LG42" s="78">
        <v>7</v>
      </c>
      <c r="LH42" s="78">
        <v>23</v>
      </c>
      <c r="LI42" s="78">
        <v>30</v>
      </c>
      <c r="LJ42" s="78">
        <v>2</v>
      </c>
      <c r="LK42" s="78">
        <v>54</v>
      </c>
      <c r="LL42" s="78">
        <v>2</v>
      </c>
      <c r="LM42" s="78">
        <v>625</v>
      </c>
      <c r="LN42" s="78">
        <v>0</v>
      </c>
      <c r="LO42" s="78">
        <v>104</v>
      </c>
      <c r="LP42" s="78">
        <v>7</v>
      </c>
      <c r="LQ42" s="78">
        <v>2</v>
      </c>
      <c r="LR42" s="78">
        <v>8</v>
      </c>
      <c r="LS42" s="78">
        <v>364</v>
      </c>
      <c r="LT42" s="78">
        <v>4</v>
      </c>
      <c r="LU42" s="78">
        <v>0</v>
      </c>
      <c r="LV42" s="78">
        <v>91</v>
      </c>
      <c r="LW42" s="78">
        <v>6</v>
      </c>
      <c r="LX42" s="78">
        <v>100</v>
      </c>
      <c r="LY42" s="78">
        <v>355</v>
      </c>
      <c r="LZ42" s="78">
        <v>39</v>
      </c>
      <c r="MA42" s="78">
        <v>707</v>
      </c>
      <c r="MB42" s="78">
        <v>1</v>
      </c>
      <c r="MC42" s="78">
        <v>7</v>
      </c>
      <c r="MD42" s="78">
        <v>2</v>
      </c>
      <c r="ME42" s="78">
        <v>2</v>
      </c>
      <c r="MF42" s="78">
        <v>513</v>
      </c>
      <c r="MG42" s="78">
        <v>0</v>
      </c>
      <c r="MH42" s="78">
        <v>3</v>
      </c>
      <c r="MI42" s="78">
        <v>0</v>
      </c>
      <c r="MJ42" s="78">
        <v>9</v>
      </c>
      <c r="MK42" s="78">
        <v>2</v>
      </c>
      <c r="ML42" s="78">
        <v>5</v>
      </c>
      <c r="MM42" s="78">
        <v>27</v>
      </c>
      <c r="MN42" s="78">
        <v>0</v>
      </c>
      <c r="MO42" s="78">
        <v>151</v>
      </c>
      <c r="MP42" s="78">
        <v>85</v>
      </c>
      <c r="MQ42" s="78">
        <v>12</v>
      </c>
      <c r="MR42" s="78">
        <v>35</v>
      </c>
      <c r="MS42" s="78">
        <v>5</v>
      </c>
      <c r="MT42" s="78">
        <v>210</v>
      </c>
      <c r="MU42" s="78">
        <v>0</v>
      </c>
      <c r="MV42" s="78">
        <v>24</v>
      </c>
      <c r="MW42" s="78">
        <v>136</v>
      </c>
      <c r="MX42" s="78">
        <v>62</v>
      </c>
      <c r="MY42" s="78">
        <v>0</v>
      </c>
      <c r="MZ42" s="78">
        <v>0</v>
      </c>
      <c r="NA42" s="78">
        <v>1</v>
      </c>
      <c r="NB42" s="78">
        <v>55</v>
      </c>
      <c r="NC42" s="78">
        <v>11</v>
      </c>
      <c r="ND42" s="78">
        <v>3</v>
      </c>
      <c r="NE42" s="78">
        <v>0</v>
      </c>
      <c r="NF42" s="78">
        <v>1201</v>
      </c>
      <c r="NG42" s="78">
        <v>300</v>
      </c>
      <c r="NH42" s="78">
        <v>289</v>
      </c>
      <c r="NI42" s="78">
        <v>47</v>
      </c>
      <c r="NJ42" s="78">
        <v>23</v>
      </c>
      <c r="NK42" s="78">
        <v>367</v>
      </c>
      <c r="NL42" s="78">
        <v>227</v>
      </c>
      <c r="NM42" s="78">
        <v>1089</v>
      </c>
      <c r="NN42" s="78">
        <v>100</v>
      </c>
      <c r="NO42" s="78">
        <v>633</v>
      </c>
      <c r="NP42" s="78">
        <v>146</v>
      </c>
      <c r="NQ42" s="78">
        <v>2</v>
      </c>
      <c r="NR42" s="78">
        <v>496</v>
      </c>
      <c r="NS42" s="78">
        <v>470</v>
      </c>
      <c r="NT42" s="78">
        <v>317</v>
      </c>
      <c r="NU42" s="78">
        <v>388</v>
      </c>
      <c r="NV42" s="78">
        <v>166</v>
      </c>
      <c r="NW42" s="78">
        <v>183</v>
      </c>
      <c r="NX42" s="78">
        <v>104</v>
      </c>
      <c r="NY42" s="78">
        <v>590</v>
      </c>
      <c r="NZ42" s="78">
        <v>310</v>
      </c>
      <c r="OA42" s="78">
        <v>107</v>
      </c>
      <c r="OB42" s="78">
        <v>905</v>
      </c>
      <c r="OC42" s="78">
        <v>75</v>
      </c>
      <c r="OD42" s="78">
        <v>21</v>
      </c>
      <c r="OE42" s="78">
        <v>10</v>
      </c>
      <c r="OF42" s="78">
        <v>0</v>
      </c>
      <c r="OG42" s="78">
        <v>432</v>
      </c>
      <c r="OH42" s="78">
        <v>284</v>
      </c>
      <c r="OI42" s="78">
        <v>29</v>
      </c>
      <c r="OJ42" s="78">
        <v>151</v>
      </c>
      <c r="OK42" s="78">
        <v>15</v>
      </c>
      <c r="OL42" s="78">
        <v>29</v>
      </c>
      <c r="OM42" s="78">
        <v>10</v>
      </c>
      <c r="ON42" s="78">
        <v>0</v>
      </c>
      <c r="OO42" s="78">
        <v>10</v>
      </c>
      <c r="OP42" s="78">
        <v>0</v>
      </c>
      <c r="OQ42" s="78">
        <v>21</v>
      </c>
      <c r="OR42" s="78">
        <v>61</v>
      </c>
      <c r="OS42" s="78">
        <v>39</v>
      </c>
      <c r="OT42" s="78">
        <v>2</v>
      </c>
      <c r="OU42" s="78">
        <v>11</v>
      </c>
      <c r="OV42" s="78">
        <v>0</v>
      </c>
      <c r="OW42" s="78">
        <v>9</v>
      </c>
      <c r="OX42" s="78">
        <v>3</v>
      </c>
      <c r="OY42" s="78">
        <v>4</v>
      </c>
      <c r="OZ42" s="78">
        <v>5</v>
      </c>
      <c r="PA42" s="78">
        <v>847</v>
      </c>
      <c r="PB42" s="78">
        <v>3</v>
      </c>
      <c r="PC42" s="78">
        <v>10</v>
      </c>
      <c r="PD42" s="78">
        <v>5</v>
      </c>
      <c r="PE42" s="78">
        <v>14</v>
      </c>
      <c r="PF42" s="78">
        <v>3</v>
      </c>
      <c r="PG42" s="78">
        <v>64</v>
      </c>
      <c r="PH42" s="78">
        <v>7</v>
      </c>
      <c r="PI42" s="78">
        <v>23</v>
      </c>
      <c r="PJ42" s="78">
        <v>30</v>
      </c>
      <c r="PK42" s="78">
        <v>2</v>
      </c>
      <c r="PL42" s="78">
        <v>54</v>
      </c>
      <c r="PM42" s="78">
        <v>2</v>
      </c>
      <c r="PN42" s="78">
        <v>625</v>
      </c>
      <c r="PO42" s="78">
        <v>0</v>
      </c>
      <c r="PP42" s="78">
        <v>104</v>
      </c>
      <c r="PQ42" s="78">
        <v>7</v>
      </c>
      <c r="PR42" s="78">
        <v>2</v>
      </c>
      <c r="PS42" s="78">
        <v>8</v>
      </c>
      <c r="PT42" s="78">
        <v>364</v>
      </c>
      <c r="PU42" s="78">
        <v>4</v>
      </c>
      <c r="PV42" s="78">
        <v>0</v>
      </c>
      <c r="PW42" s="78">
        <v>91</v>
      </c>
      <c r="PX42" s="78">
        <v>6</v>
      </c>
      <c r="PY42" s="78">
        <v>100</v>
      </c>
      <c r="PZ42" s="78">
        <v>355</v>
      </c>
      <c r="QA42" s="78">
        <v>39</v>
      </c>
      <c r="QB42" s="78">
        <v>707</v>
      </c>
      <c r="QC42" s="78">
        <v>1</v>
      </c>
      <c r="QD42" s="78">
        <v>7</v>
      </c>
      <c r="QE42" s="78">
        <v>2</v>
      </c>
      <c r="QF42" s="78">
        <v>2</v>
      </c>
      <c r="QG42" s="78">
        <v>513</v>
      </c>
      <c r="QH42" s="78">
        <v>0</v>
      </c>
      <c r="QI42" s="78">
        <v>3</v>
      </c>
      <c r="QJ42" s="78">
        <v>0</v>
      </c>
      <c r="QK42" s="78">
        <v>9</v>
      </c>
      <c r="QL42" s="78">
        <v>2</v>
      </c>
      <c r="QM42" s="78">
        <v>5</v>
      </c>
      <c r="QN42" s="78">
        <v>27</v>
      </c>
      <c r="QO42" s="78">
        <v>0</v>
      </c>
      <c r="QP42" s="78">
        <v>151</v>
      </c>
      <c r="QQ42" s="78">
        <v>85</v>
      </c>
      <c r="QR42" s="78">
        <v>12</v>
      </c>
      <c r="QS42" s="78">
        <v>410</v>
      </c>
      <c r="QT42" s="78">
        <v>62</v>
      </c>
      <c r="QU42" s="78">
        <v>1</v>
      </c>
      <c r="QV42" s="78">
        <v>55</v>
      </c>
      <c r="QW42" s="78">
        <v>14</v>
      </c>
      <c r="QX42" s="78">
        <v>8535</v>
      </c>
      <c r="QY42" s="78">
        <v>463</v>
      </c>
      <c r="QZ42" s="78">
        <v>508</v>
      </c>
      <c r="RA42" s="78">
        <v>143</v>
      </c>
      <c r="RB42" s="78">
        <v>914</v>
      </c>
      <c r="RC42" s="78">
        <v>180</v>
      </c>
      <c r="RD42" s="78">
        <v>627</v>
      </c>
      <c r="RE42" s="78">
        <v>121</v>
      </c>
      <c r="RF42" s="78">
        <v>368</v>
      </c>
      <c r="RG42" s="78">
        <v>197</v>
      </c>
      <c r="RH42" s="78">
        <v>394</v>
      </c>
      <c r="RI42" s="78">
        <v>715</v>
      </c>
      <c r="RJ42" s="78">
        <v>4</v>
      </c>
      <c r="RK42" s="78">
        <v>559</v>
      </c>
      <c r="RL42" s="78">
        <v>236</v>
      </c>
      <c r="RM42" s="78">
        <v>12</v>
      </c>
      <c r="RN42" s="78">
        <v>410</v>
      </c>
      <c r="RO42" s="78">
        <v>62</v>
      </c>
      <c r="RP42" s="78">
        <v>1</v>
      </c>
      <c r="RQ42" s="78">
        <v>55</v>
      </c>
      <c r="RR42" s="78">
        <v>14</v>
      </c>
      <c r="RS42" s="78">
        <v>8575</v>
      </c>
      <c r="RT42" s="78">
        <v>833</v>
      </c>
      <c r="RU42" s="78">
        <v>508</v>
      </c>
      <c r="RV42" s="78">
        <v>143</v>
      </c>
      <c r="RW42" s="78">
        <v>914</v>
      </c>
      <c r="RX42" s="78">
        <v>180</v>
      </c>
      <c r="RY42" s="78">
        <v>627</v>
      </c>
      <c r="RZ42" s="78">
        <v>121</v>
      </c>
      <c r="SA42" s="78">
        <v>368</v>
      </c>
      <c r="SB42" s="78">
        <v>197</v>
      </c>
      <c r="SC42" s="78">
        <v>394</v>
      </c>
      <c r="SD42" s="78">
        <v>715</v>
      </c>
      <c r="SE42" s="78">
        <v>4</v>
      </c>
      <c r="SF42" s="78">
        <v>559</v>
      </c>
      <c r="SG42" s="78">
        <v>236</v>
      </c>
      <c r="SH42" s="78">
        <v>12</v>
      </c>
    </row>
    <row r="43" spans="1:502">
      <c r="A43" s="17" t="s">
        <v>825</v>
      </c>
      <c r="B43" s="77">
        <v>25</v>
      </c>
      <c r="C43" s="77">
        <v>8</v>
      </c>
      <c r="D43" s="77">
        <v>2</v>
      </c>
      <c r="E43" s="77">
        <v>2011</v>
      </c>
      <c r="F43" s="77" t="s">
        <v>179</v>
      </c>
      <c r="G43" s="1023" t="s">
        <v>817</v>
      </c>
      <c r="H43" s="77" t="s">
        <v>818</v>
      </c>
      <c r="I43" s="1024"/>
      <c r="J43" s="80">
        <v>391.54300000000001</v>
      </c>
      <c r="K43" s="80">
        <v>0</v>
      </c>
      <c r="L43" s="80">
        <v>0</v>
      </c>
      <c r="M43" s="80">
        <v>8.9220000000000006</v>
      </c>
      <c r="N43" s="80">
        <v>968.28499999999997</v>
      </c>
      <c r="O43" s="80">
        <v>39.427</v>
      </c>
      <c r="P43" s="80">
        <v>3.6019999999999999</v>
      </c>
      <c r="Q43" s="80">
        <v>10.128</v>
      </c>
      <c r="R43" s="80">
        <v>11187.692300000001</v>
      </c>
      <c r="S43" s="80">
        <v>3563.4540000000002</v>
      </c>
      <c r="T43" s="80">
        <v>5976.32</v>
      </c>
      <c r="U43" s="80">
        <v>502.92</v>
      </c>
      <c r="V43" s="80">
        <v>108.57899999999999</v>
      </c>
      <c r="W43" s="80">
        <v>25655.916000000001</v>
      </c>
      <c r="X43" s="80">
        <v>1302.835</v>
      </c>
      <c r="Y43" s="80">
        <v>76992.778999999995</v>
      </c>
      <c r="Z43" s="80">
        <v>32669.376</v>
      </c>
      <c r="AA43" s="80">
        <v>6065.835</v>
      </c>
      <c r="AB43" s="80">
        <v>2671.92</v>
      </c>
      <c r="AC43" s="80">
        <v>13.138</v>
      </c>
      <c r="AD43" s="80">
        <v>58773.32</v>
      </c>
      <c r="AE43" s="80">
        <v>190157.40299999999</v>
      </c>
      <c r="AF43" s="80">
        <v>10028.271000000001</v>
      </c>
      <c r="AG43" s="80">
        <v>4243.2489999999998</v>
      </c>
      <c r="AH43" s="80">
        <v>2050.1239999999998</v>
      </c>
      <c r="AI43" s="80">
        <v>1779.152</v>
      </c>
      <c r="AJ43" s="80">
        <v>1093.453</v>
      </c>
      <c r="AK43" s="80">
        <v>15123</v>
      </c>
      <c r="AL43" s="80">
        <v>4023.944</v>
      </c>
      <c r="AM43" s="80">
        <v>1035.3019999999999</v>
      </c>
      <c r="AN43" s="80">
        <v>15594.0257</v>
      </c>
      <c r="AO43" s="80">
        <v>519.274</v>
      </c>
      <c r="AP43" s="80">
        <v>24159.774000000001</v>
      </c>
      <c r="AQ43" s="80">
        <v>560.67100000000005</v>
      </c>
      <c r="AR43" s="80">
        <v>466.452</v>
      </c>
      <c r="AS43" s="80">
        <v>4465.893</v>
      </c>
      <c r="AT43" s="80">
        <v>2200.306</v>
      </c>
      <c r="AU43" s="80">
        <v>198.69800000000001</v>
      </c>
      <c r="AV43" s="80">
        <v>903.49599999999998</v>
      </c>
      <c r="AW43" s="80">
        <v>132.35400000000001</v>
      </c>
      <c r="AX43" s="80">
        <v>221.87899999999999</v>
      </c>
      <c r="AY43" s="80">
        <v>34.723999999999997</v>
      </c>
      <c r="AZ43" s="80">
        <v>9.5419999999999998</v>
      </c>
      <c r="BA43" s="80">
        <v>38.984999999999999</v>
      </c>
      <c r="BB43" s="80">
        <v>7.984</v>
      </c>
      <c r="BC43" s="80">
        <v>107.55800000000001</v>
      </c>
      <c r="BD43" s="80">
        <v>243.054</v>
      </c>
      <c r="BE43" s="80">
        <v>462.00700000000001</v>
      </c>
      <c r="BF43" s="80">
        <v>24.678000000000001</v>
      </c>
      <c r="BG43" s="80">
        <v>34.982999999999997</v>
      </c>
      <c r="BH43" s="80">
        <v>3.641</v>
      </c>
      <c r="BI43" s="80">
        <v>33.743000000000002</v>
      </c>
      <c r="BJ43" s="80">
        <v>29.003</v>
      </c>
      <c r="BK43" s="80">
        <v>15.843999999999999</v>
      </c>
      <c r="BL43" s="80">
        <v>15.7</v>
      </c>
      <c r="BM43" s="80">
        <v>3407.6379999999999</v>
      </c>
      <c r="BN43" s="80">
        <v>2.14</v>
      </c>
      <c r="BO43" s="80">
        <v>44.887</v>
      </c>
      <c r="BP43" s="80">
        <v>19.876999999999999</v>
      </c>
      <c r="BQ43" s="80">
        <v>34.085000000000001</v>
      </c>
      <c r="BR43" s="80">
        <v>8.3520000000000003</v>
      </c>
      <c r="BS43" s="80">
        <v>333.71100000000001</v>
      </c>
      <c r="BT43" s="80">
        <v>37.000399999999999</v>
      </c>
      <c r="BU43" s="80">
        <v>97.561000000000007</v>
      </c>
      <c r="BV43" s="80">
        <v>145.01400000000001</v>
      </c>
      <c r="BW43" s="80">
        <v>4.8029999999999999</v>
      </c>
      <c r="BX43" s="80">
        <v>197.08</v>
      </c>
      <c r="BY43" s="80">
        <v>3.2839999999999998</v>
      </c>
      <c r="BZ43" s="80">
        <v>3390.7658000000001</v>
      </c>
      <c r="CA43" s="80">
        <v>0</v>
      </c>
      <c r="CB43" s="80">
        <v>1894.1010000000001</v>
      </c>
      <c r="CC43" s="80">
        <v>63.765000000000001</v>
      </c>
      <c r="CD43" s="80">
        <v>23.536000000000001</v>
      </c>
      <c r="CE43" s="80">
        <v>33.162999999999997</v>
      </c>
      <c r="CF43" s="80">
        <v>1768.2580250000001</v>
      </c>
      <c r="CG43" s="80">
        <v>20.465</v>
      </c>
      <c r="CH43" s="80">
        <v>0</v>
      </c>
      <c r="CI43" s="80">
        <v>442.12196999999998</v>
      </c>
      <c r="CJ43" s="80">
        <v>22.364999999999998</v>
      </c>
      <c r="CK43" s="80">
        <v>598.899</v>
      </c>
      <c r="CL43" s="80">
        <v>3110.58</v>
      </c>
      <c r="CM43" s="80">
        <v>181.727</v>
      </c>
      <c r="CN43" s="80">
        <v>3715.6280000000002</v>
      </c>
      <c r="CO43" s="80">
        <v>3.9540000000000002</v>
      </c>
      <c r="CP43" s="80">
        <v>78.236999999999995</v>
      </c>
      <c r="CQ43" s="80">
        <v>6.0069999999999997</v>
      </c>
      <c r="CR43" s="80">
        <v>246.29499999999999</v>
      </c>
      <c r="CS43" s="80">
        <v>12731.92</v>
      </c>
      <c r="CT43" s="80">
        <v>0</v>
      </c>
      <c r="CU43" s="80">
        <v>0</v>
      </c>
      <c r="CV43" s="80">
        <v>0</v>
      </c>
      <c r="CW43" s="80">
        <v>95.507999999999996</v>
      </c>
      <c r="CX43" s="80">
        <v>7.3419999999999996</v>
      </c>
      <c r="CY43" s="80">
        <v>34.744999999999997</v>
      </c>
      <c r="CZ43" s="80">
        <v>196.363</v>
      </c>
      <c r="DA43" s="80">
        <v>0</v>
      </c>
      <c r="DB43" s="80">
        <v>956.37400000000002</v>
      </c>
      <c r="DC43" s="80">
        <v>728.62900000000002</v>
      </c>
      <c r="DD43" s="80">
        <v>57.054000000000002</v>
      </c>
      <c r="DE43" s="80">
        <v>30473.330999999998</v>
      </c>
      <c r="DF43" s="80">
        <v>1480.703</v>
      </c>
      <c r="DG43" s="80">
        <v>24028.26</v>
      </c>
      <c r="DH43" s="80">
        <v>0</v>
      </c>
      <c r="DI43" s="80">
        <v>479.923</v>
      </c>
      <c r="DJ43" s="80">
        <v>466.452</v>
      </c>
      <c r="DK43" s="80">
        <v>391.54300000000001</v>
      </c>
      <c r="DL43" s="80">
        <v>0</v>
      </c>
      <c r="DM43" s="80">
        <v>0</v>
      </c>
      <c r="DN43" s="80">
        <v>8.9220000000000006</v>
      </c>
      <c r="DO43" s="80">
        <v>968.28499999999997</v>
      </c>
      <c r="DP43" s="80">
        <v>39.427</v>
      </c>
      <c r="DQ43" s="80">
        <v>3.6019999999999999</v>
      </c>
      <c r="DR43" s="80">
        <v>10.128</v>
      </c>
      <c r="DS43" s="80">
        <v>11187.692300000001</v>
      </c>
      <c r="DT43" s="80">
        <v>3563.4540000000002</v>
      </c>
      <c r="DU43" s="80">
        <v>5976.32</v>
      </c>
      <c r="DV43" s="80">
        <v>502.92</v>
      </c>
      <c r="DW43" s="80">
        <v>108.57899999999999</v>
      </c>
      <c r="DX43" s="80">
        <v>25655.916000000001</v>
      </c>
      <c r="DY43" s="80">
        <v>1302.835</v>
      </c>
      <c r="DZ43" s="80">
        <v>76992.778999999995</v>
      </c>
      <c r="EA43" s="80">
        <v>715.34199999999998</v>
      </c>
      <c r="EB43" s="80">
        <v>6065.835</v>
      </c>
      <c r="EC43" s="80">
        <v>2671.92</v>
      </c>
      <c r="ED43" s="80">
        <v>13.138</v>
      </c>
      <c r="EE43" s="80">
        <v>58773.32</v>
      </c>
      <c r="EF43" s="80">
        <v>190157.40299999999</v>
      </c>
      <c r="EG43" s="80">
        <v>10028.271000000001</v>
      </c>
      <c r="EH43" s="80">
        <v>4243.2489999999998</v>
      </c>
      <c r="EI43" s="80">
        <v>2050.1239999999998</v>
      </c>
      <c r="EJ43" s="80">
        <v>1779.152</v>
      </c>
      <c r="EK43" s="80">
        <v>1093.453</v>
      </c>
      <c r="EL43" s="80">
        <v>15123</v>
      </c>
      <c r="EM43" s="80">
        <v>4023.944</v>
      </c>
      <c r="EN43" s="80">
        <v>1035.3019999999999</v>
      </c>
      <c r="EO43" s="80">
        <v>15594.0257</v>
      </c>
      <c r="EP43" s="80">
        <v>519.274</v>
      </c>
      <c r="EQ43" s="80">
        <v>131.51400000000001</v>
      </c>
      <c r="ER43" s="80">
        <v>80.748000000000005</v>
      </c>
      <c r="ES43" s="80">
        <v>0</v>
      </c>
      <c r="ET43" s="80">
        <v>4465.893</v>
      </c>
      <c r="EU43" s="80">
        <v>2200.306</v>
      </c>
      <c r="EV43" s="80">
        <v>198.69800000000001</v>
      </c>
      <c r="EW43" s="80">
        <v>903.49599999999998</v>
      </c>
      <c r="EX43" s="80">
        <v>132.35400000000001</v>
      </c>
      <c r="EY43" s="80">
        <v>221.87899999999999</v>
      </c>
      <c r="EZ43" s="80">
        <v>34.723999999999997</v>
      </c>
      <c r="FA43" s="80">
        <v>9.5419999999999998</v>
      </c>
      <c r="FB43" s="80">
        <v>38.984999999999999</v>
      </c>
      <c r="FC43" s="80">
        <v>7.984</v>
      </c>
      <c r="FD43" s="80">
        <v>107.55800000000001</v>
      </c>
      <c r="FE43" s="80">
        <v>243.054</v>
      </c>
      <c r="FF43" s="80">
        <v>462.00700000000001</v>
      </c>
      <c r="FG43" s="80">
        <v>24.678000000000001</v>
      </c>
      <c r="FH43" s="80">
        <v>34.982999999999997</v>
      </c>
      <c r="FI43" s="80">
        <v>3.641</v>
      </c>
      <c r="FJ43" s="80">
        <v>33.743000000000002</v>
      </c>
      <c r="FK43" s="80">
        <v>29.003</v>
      </c>
      <c r="FL43" s="80">
        <v>15.843999999999999</v>
      </c>
      <c r="FM43" s="80">
        <v>15.7</v>
      </c>
      <c r="FN43" s="80">
        <v>3407.6379999999999</v>
      </c>
      <c r="FO43" s="80">
        <v>2.14</v>
      </c>
      <c r="FP43" s="80">
        <v>44.887</v>
      </c>
      <c r="FQ43" s="80">
        <v>19.876999999999999</v>
      </c>
      <c r="FR43" s="80">
        <v>34.085000000000001</v>
      </c>
      <c r="FS43" s="80">
        <v>8.3520000000000003</v>
      </c>
      <c r="FT43" s="80">
        <v>333.71100000000001</v>
      </c>
      <c r="FU43" s="80">
        <v>37.000399999999999</v>
      </c>
      <c r="FV43" s="80">
        <v>97.561000000000007</v>
      </c>
      <c r="FW43" s="80">
        <v>145.01400000000001</v>
      </c>
      <c r="FX43" s="80">
        <v>4.8029999999999999</v>
      </c>
      <c r="FY43" s="80">
        <v>197.08</v>
      </c>
      <c r="FZ43" s="80">
        <v>3.2839999999999998</v>
      </c>
      <c r="GA43" s="80">
        <v>3390.7658000000001</v>
      </c>
      <c r="GB43" s="80">
        <v>0</v>
      </c>
      <c r="GC43" s="80">
        <v>1894.1010000000001</v>
      </c>
      <c r="GD43" s="80">
        <v>63.765000000000001</v>
      </c>
      <c r="GE43" s="80">
        <v>23.536000000000001</v>
      </c>
      <c r="GF43" s="80">
        <v>33.162999999999997</v>
      </c>
      <c r="GG43" s="80">
        <v>1768.2580250000001</v>
      </c>
      <c r="GH43" s="80">
        <v>20.465</v>
      </c>
      <c r="GI43" s="80">
        <v>0</v>
      </c>
      <c r="GJ43" s="80">
        <v>442.12196999999998</v>
      </c>
      <c r="GK43" s="80">
        <v>22.364999999999998</v>
      </c>
      <c r="GL43" s="80">
        <v>598.899</v>
      </c>
      <c r="GM43" s="80">
        <v>3110.58</v>
      </c>
      <c r="GN43" s="80">
        <v>181.727</v>
      </c>
      <c r="GO43" s="80">
        <v>3715.6280000000002</v>
      </c>
      <c r="GP43" s="80">
        <v>3.9540000000000002</v>
      </c>
      <c r="GQ43" s="80">
        <v>78.236999999999995</v>
      </c>
      <c r="GR43" s="80">
        <v>6.0069999999999997</v>
      </c>
      <c r="GS43" s="80">
        <v>246.29499999999999</v>
      </c>
      <c r="GT43" s="80">
        <v>12731.92</v>
      </c>
      <c r="GU43" s="80">
        <v>0</v>
      </c>
      <c r="GV43" s="80">
        <v>0</v>
      </c>
      <c r="GW43" s="80">
        <v>0</v>
      </c>
      <c r="GX43" s="80">
        <v>95.507999999999996</v>
      </c>
      <c r="GY43" s="80">
        <v>7.3419999999999996</v>
      </c>
      <c r="GZ43" s="80">
        <v>34.744999999999997</v>
      </c>
      <c r="HA43" s="80">
        <v>196.363</v>
      </c>
      <c r="HB43" s="80">
        <v>0</v>
      </c>
      <c r="HC43" s="80">
        <v>956.37400000000002</v>
      </c>
      <c r="HD43" s="80">
        <v>728.62900000000002</v>
      </c>
      <c r="HE43" s="80">
        <v>57.054000000000002</v>
      </c>
      <c r="HF43" s="80">
        <v>56928.669000000002</v>
      </c>
      <c r="HG43" s="80">
        <v>391.54300000000001</v>
      </c>
      <c r="HH43" s="80">
        <v>8.9220000000000006</v>
      </c>
      <c r="HI43" s="80">
        <v>968.28499999999997</v>
      </c>
      <c r="HJ43" s="80">
        <v>53.156999999999996</v>
      </c>
      <c r="HK43" s="80">
        <v>439177.24800000002</v>
      </c>
      <c r="HL43" s="80">
        <v>4678.1549999999997</v>
      </c>
      <c r="HM43" s="80">
        <v>3656.7330000000002</v>
      </c>
      <c r="HN43" s="80">
        <v>928.53200000000004</v>
      </c>
      <c r="HO43" s="80">
        <v>3649.893</v>
      </c>
      <c r="HP43" s="80">
        <v>815.1694</v>
      </c>
      <c r="HQ43" s="80">
        <v>3394.0497999999998</v>
      </c>
      <c r="HR43" s="80">
        <v>2014.5650000000001</v>
      </c>
      <c r="HS43" s="80">
        <v>1788.723025</v>
      </c>
      <c r="HT43" s="80">
        <v>1063.38597</v>
      </c>
      <c r="HU43" s="80">
        <v>3292.3069999999998</v>
      </c>
      <c r="HV43" s="80">
        <v>3797.819</v>
      </c>
      <c r="HW43" s="80">
        <v>252.30199999999999</v>
      </c>
      <c r="HX43" s="80">
        <v>13065.878000000001</v>
      </c>
      <c r="HY43" s="80">
        <v>1685.0029999999999</v>
      </c>
      <c r="HZ43" s="80">
        <v>57.054000000000002</v>
      </c>
      <c r="IA43" s="80">
        <v>56928.669000000002</v>
      </c>
      <c r="IB43" s="80">
        <v>391.54300000000001</v>
      </c>
      <c r="IC43" s="80">
        <v>8.9220000000000006</v>
      </c>
      <c r="ID43" s="80">
        <v>968.28499999999997</v>
      </c>
      <c r="IE43" s="80">
        <v>53.156999999999996</v>
      </c>
      <c r="IF43" s="80">
        <v>471131.28200000001</v>
      </c>
      <c r="IG43" s="80">
        <v>29652.79</v>
      </c>
      <c r="IH43" s="80">
        <v>3656.7330000000002</v>
      </c>
      <c r="II43" s="80">
        <v>928.53200000000004</v>
      </c>
      <c r="IJ43" s="80">
        <v>3649.893</v>
      </c>
      <c r="IK43" s="80">
        <v>815.1694</v>
      </c>
      <c r="IL43" s="80">
        <v>3394.0497999999998</v>
      </c>
      <c r="IM43" s="80">
        <v>2014.5650000000001</v>
      </c>
      <c r="IN43" s="80">
        <v>1788.723025</v>
      </c>
      <c r="IO43" s="80">
        <v>1063.38597</v>
      </c>
      <c r="IP43" s="80">
        <v>3292.3069999999998</v>
      </c>
      <c r="IQ43" s="80">
        <v>3797.819</v>
      </c>
      <c r="IR43" s="80">
        <v>252.30199999999999</v>
      </c>
      <c r="IS43" s="80">
        <v>13065.878000000001</v>
      </c>
      <c r="IT43" s="80">
        <v>1685.0029999999999</v>
      </c>
      <c r="IU43" s="80">
        <v>57.054000000000002</v>
      </c>
      <c r="IV43" s="81">
        <v>0</v>
      </c>
      <c r="IW43" s="78">
        <v>58</v>
      </c>
      <c r="IX43" s="78">
        <v>0</v>
      </c>
      <c r="IY43" s="78">
        <v>0</v>
      </c>
      <c r="IZ43" s="78">
        <v>2</v>
      </c>
      <c r="JA43" s="78">
        <v>56</v>
      </c>
      <c r="JB43" s="78">
        <v>12</v>
      </c>
      <c r="JC43" s="78">
        <v>1</v>
      </c>
      <c r="JD43" s="78">
        <v>2</v>
      </c>
      <c r="JE43" s="78">
        <v>1206</v>
      </c>
      <c r="JF43" s="78">
        <v>301</v>
      </c>
      <c r="JG43" s="78">
        <v>286</v>
      </c>
      <c r="JH43" s="78">
        <v>53</v>
      </c>
      <c r="JI43" s="78">
        <v>24</v>
      </c>
      <c r="JJ43" s="78">
        <v>379</v>
      </c>
      <c r="JK43" s="78">
        <v>183</v>
      </c>
      <c r="JL43" s="78">
        <v>1131</v>
      </c>
      <c r="JM43" s="78">
        <v>141</v>
      </c>
      <c r="JN43" s="78">
        <v>650</v>
      </c>
      <c r="JO43" s="78">
        <v>153</v>
      </c>
      <c r="JP43" s="78">
        <v>2</v>
      </c>
      <c r="JQ43" s="78">
        <v>501</v>
      </c>
      <c r="JR43" s="78">
        <v>482</v>
      </c>
      <c r="JS43" s="78">
        <v>342</v>
      </c>
      <c r="JT43" s="78">
        <v>400</v>
      </c>
      <c r="JU43" s="78">
        <v>186</v>
      </c>
      <c r="JV43" s="78">
        <v>203</v>
      </c>
      <c r="JW43" s="78">
        <v>101</v>
      </c>
      <c r="JX43" s="78">
        <v>556</v>
      </c>
      <c r="JY43" s="78">
        <v>305</v>
      </c>
      <c r="JZ43" s="78">
        <v>97</v>
      </c>
      <c r="KA43" s="78">
        <v>928</v>
      </c>
      <c r="KB43" s="78">
        <v>72</v>
      </c>
      <c r="KC43" s="78">
        <v>238</v>
      </c>
      <c r="KD43" s="78">
        <v>32</v>
      </c>
      <c r="KE43" s="78">
        <v>137</v>
      </c>
      <c r="KF43" s="78">
        <v>449</v>
      </c>
      <c r="KG43" s="78">
        <v>297</v>
      </c>
      <c r="KH43" s="78">
        <v>27</v>
      </c>
      <c r="KI43" s="78">
        <v>144</v>
      </c>
      <c r="KJ43" s="78">
        <v>13</v>
      </c>
      <c r="KK43" s="78">
        <v>52</v>
      </c>
      <c r="KL43" s="78">
        <v>10</v>
      </c>
      <c r="KM43" s="78">
        <v>2</v>
      </c>
      <c r="KN43" s="78">
        <v>8</v>
      </c>
      <c r="KO43" s="78">
        <v>2</v>
      </c>
      <c r="KP43" s="78">
        <v>21</v>
      </c>
      <c r="KQ43" s="78">
        <v>46</v>
      </c>
      <c r="KR43" s="78">
        <v>47</v>
      </c>
      <c r="KS43" s="78">
        <v>7</v>
      </c>
      <c r="KT43" s="78">
        <v>9</v>
      </c>
      <c r="KU43" s="78">
        <v>1</v>
      </c>
      <c r="KV43" s="78">
        <v>9</v>
      </c>
      <c r="KW43" s="78">
        <v>3</v>
      </c>
      <c r="KX43" s="78">
        <v>4</v>
      </c>
      <c r="KY43" s="78">
        <v>5</v>
      </c>
      <c r="KZ43" s="78">
        <v>810</v>
      </c>
      <c r="LA43" s="78">
        <v>1</v>
      </c>
      <c r="LB43" s="78">
        <v>13</v>
      </c>
      <c r="LC43" s="78">
        <v>5</v>
      </c>
      <c r="LD43" s="78">
        <v>13</v>
      </c>
      <c r="LE43" s="78">
        <v>3</v>
      </c>
      <c r="LF43" s="78">
        <v>58</v>
      </c>
      <c r="LG43" s="78">
        <v>7</v>
      </c>
      <c r="LH43" s="78">
        <v>24</v>
      </c>
      <c r="LI43" s="78">
        <v>30</v>
      </c>
      <c r="LJ43" s="78">
        <v>1</v>
      </c>
      <c r="LK43" s="78">
        <v>46</v>
      </c>
      <c r="LL43" s="78">
        <v>1</v>
      </c>
      <c r="LM43" s="78">
        <v>620</v>
      </c>
      <c r="LN43" s="78">
        <v>0</v>
      </c>
      <c r="LO43" s="78">
        <v>99</v>
      </c>
      <c r="LP43" s="78">
        <v>8</v>
      </c>
      <c r="LQ43" s="78">
        <v>3</v>
      </c>
      <c r="LR43" s="78">
        <v>8</v>
      </c>
      <c r="LS43" s="78">
        <v>335</v>
      </c>
      <c r="LT43" s="78">
        <v>7</v>
      </c>
      <c r="LU43" s="78">
        <v>0</v>
      </c>
      <c r="LV43" s="78">
        <v>93</v>
      </c>
      <c r="LW43" s="78">
        <v>6</v>
      </c>
      <c r="LX43" s="78">
        <v>102</v>
      </c>
      <c r="LY43" s="78">
        <v>365</v>
      </c>
      <c r="LZ43" s="78">
        <v>35</v>
      </c>
      <c r="MA43" s="78">
        <v>676</v>
      </c>
      <c r="MB43" s="78">
        <v>1</v>
      </c>
      <c r="MC43" s="78">
        <v>20</v>
      </c>
      <c r="MD43" s="78">
        <v>2</v>
      </c>
      <c r="ME43" s="78">
        <v>6</v>
      </c>
      <c r="MF43" s="78">
        <v>501</v>
      </c>
      <c r="MG43" s="78">
        <v>0</v>
      </c>
      <c r="MH43" s="78">
        <v>0</v>
      </c>
      <c r="MI43" s="78">
        <v>0</v>
      </c>
      <c r="MJ43" s="78">
        <v>8</v>
      </c>
      <c r="MK43" s="78">
        <v>1</v>
      </c>
      <c r="ML43" s="78">
        <v>5</v>
      </c>
      <c r="MM43" s="78">
        <v>34</v>
      </c>
      <c r="MN43" s="78">
        <v>0</v>
      </c>
      <c r="MO43" s="78">
        <v>141</v>
      </c>
      <c r="MP43" s="78">
        <v>133</v>
      </c>
      <c r="MQ43" s="78">
        <v>13</v>
      </c>
      <c r="MR43" s="78">
        <v>35</v>
      </c>
      <c r="MS43" s="78">
        <v>5</v>
      </c>
      <c r="MT43" s="78">
        <v>217</v>
      </c>
      <c r="MU43" s="78">
        <v>0</v>
      </c>
      <c r="MV43" s="78">
        <v>23</v>
      </c>
      <c r="MW43" s="78">
        <v>137</v>
      </c>
      <c r="MX43" s="78">
        <v>58</v>
      </c>
      <c r="MY43" s="78">
        <v>0</v>
      </c>
      <c r="MZ43" s="78">
        <v>0</v>
      </c>
      <c r="NA43" s="78">
        <v>2</v>
      </c>
      <c r="NB43" s="78">
        <v>56</v>
      </c>
      <c r="NC43" s="78">
        <v>12</v>
      </c>
      <c r="ND43" s="78">
        <v>1</v>
      </c>
      <c r="NE43" s="78">
        <v>2</v>
      </c>
      <c r="NF43" s="78">
        <v>1206</v>
      </c>
      <c r="NG43" s="78">
        <v>301</v>
      </c>
      <c r="NH43" s="78">
        <v>286</v>
      </c>
      <c r="NI43" s="78">
        <v>53</v>
      </c>
      <c r="NJ43" s="78">
        <v>24</v>
      </c>
      <c r="NK43" s="78">
        <v>379</v>
      </c>
      <c r="NL43" s="78">
        <v>183</v>
      </c>
      <c r="NM43" s="78">
        <v>1131</v>
      </c>
      <c r="NN43" s="78">
        <v>101</v>
      </c>
      <c r="NO43" s="78">
        <v>650</v>
      </c>
      <c r="NP43" s="78">
        <v>153</v>
      </c>
      <c r="NQ43" s="78">
        <v>2</v>
      </c>
      <c r="NR43" s="78">
        <v>501</v>
      </c>
      <c r="NS43" s="78">
        <v>482</v>
      </c>
      <c r="NT43" s="78">
        <v>342</v>
      </c>
      <c r="NU43" s="78">
        <v>400</v>
      </c>
      <c r="NV43" s="78">
        <v>186</v>
      </c>
      <c r="NW43" s="78">
        <v>203</v>
      </c>
      <c r="NX43" s="78">
        <v>101</v>
      </c>
      <c r="NY43" s="78">
        <v>556</v>
      </c>
      <c r="NZ43" s="78">
        <v>305</v>
      </c>
      <c r="OA43" s="78">
        <v>97</v>
      </c>
      <c r="OB43" s="78">
        <v>928</v>
      </c>
      <c r="OC43" s="78">
        <v>72</v>
      </c>
      <c r="OD43" s="78">
        <v>21</v>
      </c>
      <c r="OE43" s="78">
        <v>9</v>
      </c>
      <c r="OF43" s="78">
        <v>0</v>
      </c>
      <c r="OG43" s="78">
        <v>449</v>
      </c>
      <c r="OH43" s="78">
        <v>297</v>
      </c>
      <c r="OI43" s="78">
        <v>27</v>
      </c>
      <c r="OJ43" s="78">
        <v>144</v>
      </c>
      <c r="OK43" s="78">
        <v>13</v>
      </c>
      <c r="OL43" s="78">
        <v>52</v>
      </c>
      <c r="OM43" s="78">
        <v>10</v>
      </c>
      <c r="ON43" s="78">
        <v>2</v>
      </c>
      <c r="OO43" s="78">
        <v>8</v>
      </c>
      <c r="OP43" s="78">
        <v>2</v>
      </c>
      <c r="OQ43" s="78">
        <v>21</v>
      </c>
      <c r="OR43" s="78">
        <v>46</v>
      </c>
      <c r="OS43" s="78">
        <v>47</v>
      </c>
      <c r="OT43" s="78">
        <v>7</v>
      </c>
      <c r="OU43" s="78">
        <v>9</v>
      </c>
      <c r="OV43" s="78">
        <v>1</v>
      </c>
      <c r="OW43" s="78">
        <v>9</v>
      </c>
      <c r="OX43" s="78">
        <v>3</v>
      </c>
      <c r="OY43" s="78">
        <v>4</v>
      </c>
      <c r="OZ43" s="78">
        <v>5</v>
      </c>
      <c r="PA43" s="78">
        <v>810</v>
      </c>
      <c r="PB43" s="78">
        <v>1</v>
      </c>
      <c r="PC43" s="78">
        <v>13</v>
      </c>
      <c r="PD43" s="78">
        <v>5</v>
      </c>
      <c r="PE43" s="78">
        <v>13</v>
      </c>
      <c r="PF43" s="78">
        <v>3</v>
      </c>
      <c r="PG43" s="78">
        <v>58</v>
      </c>
      <c r="PH43" s="78">
        <v>7</v>
      </c>
      <c r="PI43" s="78">
        <v>24</v>
      </c>
      <c r="PJ43" s="78">
        <v>30</v>
      </c>
      <c r="PK43" s="78">
        <v>1</v>
      </c>
      <c r="PL43" s="78">
        <v>46</v>
      </c>
      <c r="PM43" s="78">
        <v>1</v>
      </c>
      <c r="PN43" s="78">
        <v>620</v>
      </c>
      <c r="PO43" s="78">
        <v>0</v>
      </c>
      <c r="PP43" s="78">
        <v>99</v>
      </c>
      <c r="PQ43" s="78">
        <v>8</v>
      </c>
      <c r="PR43" s="78">
        <v>3</v>
      </c>
      <c r="PS43" s="78">
        <v>8</v>
      </c>
      <c r="PT43" s="78">
        <v>335</v>
      </c>
      <c r="PU43" s="78">
        <v>7</v>
      </c>
      <c r="PV43" s="78">
        <v>0</v>
      </c>
      <c r="PW43" s="78">
        <v>93</v>
      </c>
      <c r="PX43" s="78">
        <v>6</v>
      </c>
      <c r="PY43" s="78">
        <v>102</v>
      </c>
      <c r="PZ43" s="78">
        <v>365</v>
      </c>
      <c r="QA43" s="78">
        <v>35</v>
      </c>
      <c r="QB43" s="78">
        <v>676</v>
      </c>
      <c r="QC43" s="78">
        <v>1</v>
      </c>
      <c r="QD43" s="78">
        <v>20</v>
      </c>
      <c r="QE43" s="78">
        <v>2</v>
      </c>
      <c r="QF43" s="78">
        <v>6</v>
      </c>
      <c r="QG43" s="78">
        <v>501</v>
      </c>
      <c r="QH43" s="78">
        <v>0</v>
      </c>
      <c r="QI43" s="78">
        <v>0</v>
      </c>
      <c r="QJ43" s="78">
        <v>0</v>
      </c>
      <c r="QK43" s="78">
        <v>8</v>
      </c>
      <c r="QL43" s="78">
        <v>1</v>
      </c>
      <c r="QM43" s="78">
        <v>5</v>
      </c>
      <c r="QN43" s="78">
        <v>34</v>
      </c>
      <c r="QO43" s="78">
        <v>0</v>
      </c>
      <c r="QP43" s="78">
        <v>141</v>
      </c>
      <c r="QQ43" s="78">
        <v>133</v>
      </c>
      <c r="QR43" s="78">
        <v>13</v>
      </c>
      <c r="QS43" s="78">
        <v>417</v>
      </c>
      <c r="QT43" s="78">
        <v>58</v>
      </c>
      <c r="QU43" s="78">
        <v>2</v>
      </c>
      <c r="QV43" s="78">
        <v>56</v>
      </c>
      <c r="QW43" s="78">
        <v>15</v>
      </c>
      <c r="QX43" s="78">
        <v>8642</v>
      </c>
      <c r="QY43" s="78">
        <v>479</v>
      </c>
      <c r="QZ43" s="78">
        <v>533</v>
      </c>
      <c r="RA43" s="78">
        <v>143</v>
      </c>
      <c r="RB43" s="78">
        <v>876</v>
      </c>
      <c r="RC43" s="78">
        <v>166</v>
      </c>
      <c r="RD43" s="78">
        <v>621</v>
      </c>
      <c r="RE43" s="78">
        <v>118</v>
      </c>
      <c r="RF43" s="78">
        <v>342</v>
      </c>
      <c r="RG43" s="78">
        <v>201</v>
      </c>
      <c r="RH43" s="78">
        <v>400</v>
      </c>
      <c r="RI43" s="78">
        <v>697</v>
      </c>
      <c r="RJ43" s="78">
        <v>8</v>
      </c>
      <c r="RK43" s="78">
        <v>549</v>
      </c>
      <c r="RL43" s="78">
        <v>274</v>
      </c>
      <c r="RM43" s="78">
        <v>13</v>
      </c>
      <c r="RN43" s="78">
        <v>417</v>
      </c>
      <c r="RO43" s="78">
        <v>58</v>
      </c>
      <c r="RP43" s="78">
        <v>2</v>
      </c>
      <c r="RQ43" s="78">
        <v>56</v>
      </c>
      <c r="RR43" s="78">
        <v>15</v>
      </c>
      <c r="RS43" s="78">
        <v>8682</v>
      </c>
      <c r="RT43" s="78">
        <v>856</v>
      </c>
      <c r="RU43" s="78">
        <v>533</v>
      </c>
      <c r="RV43" s="78">
        <v>143</v>
      </c>
      <c r="RW43" s="78">
        <v>876</v>
      </c>
      <c r="RX43" s="78">
        <v>166</v>
      </c>
      <c r="RY43" s="78">
        <v>621</v>
      </c>
      <c r="RZ43" s="78">
        <v>118</v>
      </c>
      <c r="SA43" s="78">
        <v>342</v>
      </c>
      <c r="SB43" s="78">
        <v>201</v>
      </c>
      <c r="SC43" s="78">
        <v>400</v>
      </c>
      <c r="SD43" s="78">
        <v>697</v>
      </c>
      <c r="SE43" s="78">
        <v>8</v>
      </c>
      <c r="SF43" s="78">
        <v>549</v>
      </c>
      <c r="SG43" s="78">
        <v>274</v>
      </c>
      <c r="SH43" s="78">
        <v>13</v>
      </c>
    </row>
    <row r="44" spans="1:502">
      <c r="A44" s="17" t="s">
        <v>826</v>
      </c>
      <c r="B44" s="77">
        <v>26</v>
      </c>
      <c r="C44" s="77">
        <v>9</v>
      </c>
      <c r="D44" s="77">
        <v>2</v>
      </c>
      <c r="E44" s="77">
        <v>2012</v>
      </c>
      <c r="F44" s="77" t="s">
        <v>180</v>
      </c>
      <c r="G44" s="1023" t="s">
        <v>817</v>
      </c>
      <c r="H44" s="77" t="s">
        <v>818</v>
      </c>
      <c r="I44" s="1018"/>
      <c r="J44" s="80">
        <v>455.37299999999999</v>
      </c>
      <c r="K44" s="80">
        <v>0</v>
      </c>
      <c r="L44" s="80">
        <v>1.742</v>
      </c>
      <c r="M44" s="80">
        <v>12.885</v>
      </c>
      <c r="N44" s="80">
        <v>1106.9059999999999</v>
      </c>
      <c r="O44" s="80">
        <v>36.356000000000002</v>
      </c>
      <c r="P44" s="80">
        <v>3.5579999999999998</v>
      </c>
      <c r="Q44" s="80">
        <v>0</v>
      </c>
      <c r="R44" s="80">
        <v>12582.745000000001</v>
      </c>
      <c r="S44" s="80">
        <v>3853.3710000000001</v>
      </c>
      <c r="T44" s="80">
        <v>6035.5</v>
      </c>
      <c r="U44" s="80">
        <v>588.28599999999994</v>
      </c>
      <c r="V44" s="80">
        <v>125.94499999999999</v>
      </c>
      <c r="W44" s="80">
        <v>22390.153999999999</v>
      </c>
      <c r="X44" s="80">
        <v>5074.1989999999996</v>
      </c>
      <c r="Y44" s="80">
        <v>76018.558000000005</v>
      </c>
      <c r="Z44" s="80">
        <v>33435.875</v>
      </c>
      <c r="AA44" s="80">
        <v>6844.1149999999998</v>
      </c>
      <c r="AB44" s="80">
        <v>2731.5360000000001</v>
      </c>
      <c r="AC44" s="80">
        <v>12.494</v>
      </c>
      <c r="AD44" s="80">
        <v>60438.212</v>
      </c>
      <c r="AE44" s="80">
        <v>183347.92300000001</v>
      </c>
      <c r="AF44" s="80">
        <v>10651.194</v>
      </c>
      <c r="AG44" s="80">
        <v>4841.8500000000004</v>
      </c>
      <c r="AH44" s="80">
        <v>2247.6689999999999</v>
      </c>
      <c r="AI44" s="80">
        <v>1885.8610000000001</v>
      </c>
      <c r="AJ44" s="80">
        <v>1168.5540000000001</v>
      </c>
      <c r="AK44" s="80">
        <v>15436.683999999999</v>
      </c>
      <c r="AL44" s="80">
        <v>4429.1769999999997</v>
      </c>
      <c r="AM44" s="80">
        <v>1433.431</v>
      </c>
      <c r="AN44" s="80">
        <v>17542.703099999999</v>
      </c>
      <c r="AO44" s="80">
        <v>626.48</v>
      </c>
      <c r="AP44" s="80">
        <v>25952.059000000001</v>
      </c>
      <c r="AQ44" s="80">
        <v>645.80600000000004</v>
      </c>
      <c r="AR44" s="80">
        <v>436.82299999999998</v>
      </c>
      <c r="AS44" s="80">
        <v>5602.0460000000003</v>
      </c>
      <c r="AT44" s="80">
        <v>2267.0100000000002</v>
      </c>
      <c r="AU44" s="80">
        <v>250.45</v>
      </c>
      <c r="AV44" s="80">
        <v>1140.3320000000001</v>
      </c>
      <c r="AW44" s="80">
        <v>166.767</v>
      </c>
      <c r="AX44" s="80">
        <v>162.81299999999999</v>
      </c>
      <c r="AY44" s="80">
        <v>141.84899999999999</v>
      </c>
      <c r="AZ44" s="80">
        <v>16.071000000000002</v>
      </c>
      <c r="BA44" s="80">
        <v>40.198</v>
      </c>
      <c r="BB44" s="80">
        <v>5.4189999999999996</v>
      </c>
      <c r="BC44" s="80">
        <v>123.315</v>
      </c>
      <c r="BD44" s="80">
        <v>319.35700000000003</v>
      </c>
      <c r="BE44" s="80">
        <v>577.00400000000002</v>
      </c>
      <c r="BF44" s="80">
        <v>0</v>
      </c>
      <c r="BG44" s="80">
        <v>44.133000000000003</v>
      </c>
      <c r="BH44" s="80">
        <v>4.069</v>
      </c>
      <c r="BI44" s="80">
        <v>37.598999999999997</v>
      </c>
      <c r="BJ44" s="80">
        <v>33.829000000000001</v>
      </c>
      <c r="BK44" s="80">
        <v>27.087</v>
      </c>
      <c r="BL44" s="80">
        <v>20.064</v>
      </c>
      <c r="BM44" s="80">
        <v>4195.7640000000001</v>
      </c>
      <c r="BN44" s="80">
        <v>3.5979999999999999</v>
      </c>
      <c r="BO44" s="80">
        <v>50.454999999999998</v>
      </c>
      <c r="BP44" s="80">
        <v>22.331</v>
      </c>
      <c r="BQ44" s="80">
        <v>46.082999999999998</v>
      </c>
      <c r="BR44" s="80">
        <v>10.226000000000001</v>
      </c>
      <c r="BS44" s="80">
        <v>392.048</v>
      </c>
      <c r="BT44" s="80">
        <v>131.26509999999999</v>
      </c>
      <c r="BU44" s="80">
        <v>108.22</v>
      </c>
      <c r="BV44" s="80">
        <v>189.268</v>
      </c>
      <c r="BW44" s="80">
        <v>13.374000000000001</v>
      </c>
      <c r="BX44" s="80">
        <v>256.64400000000001</v>
      </c>
      <c r="BY44" s="80">
        <v>4.3029999999999999</v>
      </c>
      <c r="BZ44" s="80">
        <v>4029.9236999999998</v>
      </c>
      <c r="CA44" s="80">
        <v>2.8540000000000001</v>
      </c>
      <c r="CB44" s="80">
        <v>1584.127</v>
      </c>
      <c r="CC44" s="80">
        <v>22.358000000000001</v>
      </c>
      <c r="CD44" s="80">
        <v>29.768999999999998</v>
      </c>
      <c r="CE44" s="80">
        <v>48.183999999999997</v>
      </c>
      <c r="CF44" s="80">
        <v>2346.8429999999998</v>
      </c>
      <c r="CG44" s="80">
        <v>19.021000000000001</v>
      </c>
      <c r="CH44" s="80">
        <v>0</v>
      </c>
      <c r="CI44" s="80">
        <v>489.53800000000001</v>
      </c>
      <c r="CJ44" s="80">
        <v>20.818999999999999</v>
      </c>
      <c r="CK44" s="80">
        <v>685.01300000000003</v>
      </c>
      <c r="CL44" s="80">
        <v>3686.2260000000001</v>
      </c>
      <c r="CM44" s="80">
        <v>196.93600000000001</v>
      </c>
      <c r="CN44" s="80">
        <v>4288.9405800000004</v>
      </c>
      <c r="CO44" s="80">
        <v>15.558</v>
      </c>
      <c r="CP44" s="80">
        <v>167.93</v>
      </c>
      <c r="CQ44" s="80">
        <v>4.9960000000000004</v>
      </c>
      <c r="CR44" s="80">
        <v>18.53</v>
      </c>
      <c r="CS44" s="80">
        <v>12567.939</v>
      </c>
      <c r="CT44" s="80">
        <v>0</v>
      </c>
      <c r="CU44" s="80">
        <v>2.4609999999999999</v>
      </c>
      <c r="CV44" s="80">
        <v>0</v>
      </c>
      <c r="CW44" s="80">
        <v>119.247</v>
      </c>
      <c r="CX44" s="80">
        <v>8.5559999999999992</v>
      </c>
      <c r="CY44" s="80">
        <v>41.756999999999998</v>
      </c>
      <c r="CZ44" s="80">
        <v>214.28399999999999</v>
      </c>
      <c r="DA44" s="80">
        <v>0</v>
      </c>
      <c r="DB44" s="80">
        <v>1041.6990000000001</v>
      </c>
      <c r="DC44" s="80">
        <v>655.92840000000001</v>
      </c>
      <c r="DD44" s="80">
        <v>60.540999999999997</v>
      </c>
      <c r="DE44" s="80">
        <v>31065.907999999999</v>
      </c>
      <c r="DF44" s="80">
        <v>1529.36</v>
      </c>
      <c r="DG44" s="80">
        <v>25759.317999999999</v>
      </c>
      <c r="DH44" s="80">
        <v>6.2469999999999999</v>
      </c>
      <c r="DI44" s="80">
        <v>550.91</v>
      </c>
      <c r="DJ44" s="80">
        <v>436.82299999999998</v>
      </c>
      <c r="DK44" s="80">
        <v>455.37299999999999</v>
      </c>
      <c r="DL44" s="80">
        <v>0</v>
      </c>
      <c r="DM44" s="80">
        <v>1.742</v>
      </c>
      <c r="DN44" s="80">
        <v>12.885</v>
      </c>
      <c r="DO44" s="80">
        <v>1106.9059999999999</v>
      </c>
      <c r="DP44" s="80">
        <v>36.356000000000002</v>
      </c>
      <c r="DQ44" s="80">
        <v>3.5579999999999998</v>
      </c>
      <c r="DR44" s="80">
        <v>0</v>
      </c>
      <c r="DS44" s="80">
        <v>12582.745000000001</v>
      </c>
      <c r="DT44" s="80">
        <v>3853.3710000000001</v>
      </c>
      <c r="DU44" s="80">
        <v>6035.5</v>
      </c>
      <c r="DV44" s="80">
        <v>588.28599999999994</v>
      </c>
      <c r="DW44" s="80">
        <v>125.94499999999999</v>
      </c>
      <c r="DX44" s="80">
        <v>22390.153999999999</v>
      </c>
      <c r="DY44" s="80">
        <v>5074.1989999999996</v>
      </c>
      <c r="DZ44" s="80">
        <v>76018.558000000005</v>
      </c>
      <c r="EA44" s="80">
        <v>840.60699999999997</v>
      </c>
      <c r="EB44" s="80">
        <v>6844.1149999999998</v>
      </c>
      <c r="EC44" s="80">
        <v>2731.5360000000001</v>
      </c>
      <c r="ED44" s="80">
        <v>12.494</v>
      </c>
      <c r="EE44" s="80">
        <v>60438.212</v>
      </c>
      <c r="EF44" s="80">
        <v>183347.92300000001</v>
      </c>
      <c r="EG44" s="80">
        <v>10651.194</v>
      </c>
      <c r="EH44" s="80">
        <v>4841.8500000000004</v>
      </c>
      <c r="EI44" s="80">
        <v>2247.6689999999999</v>
      </c>
      <c r="EJ44" s="80">
        <v>1885.8610000000001</v>
      </c>
      <c r="EK44" s="80">
        <v>1168.5540000000001</v>
      </c>
      <c r="EL44" s="80">
        <v>15436.683999999999</v>
      </c>
      <c r="EM44" s="80">
        <v>4429.1769999999997</v>
      </c>
      <c r="EN44" s="80">
        <v>1433.431</v>
      </c>
      <c r="EO44" s="80">
        <v>17542.703099999999</v>
      </c>
      <c r="EP44" s="80">
        <v>626.48</v>
      </c>
      <c r="EQ44" s="80">
        <v>186.494</v>
      </c>
      <c r="ER44" s="80">
        <v>94.896000000000001</v>
      </c>
      <c r="ES44" s="80">
        <v>0</v>
      </c>
      <c r="ET44" s="80">
        <v>5602.0460000000003</v>
      </c>
      <c r="EU44" s="80">
        <v>2267.0100000000002</v>
      </c>
      <c r="EV44" s="80">
        <v>250.45</v>
      </c>
      <c r="EW44" s="80">
        <v>1140.3320000000001</v>
      </c>
      <c r="EX44" s="80">
        <v>166.767</v>
      </c>
      <c r="EY44" s="80">
        <v>162.81299999999999</v>
      </c>
      <c r="EZ44" s="80">
        <v>141.84899999999999</v>
      </c>
      <c r="FA44" s="80">
        <v>16.071000000000002</v>
      </c>
      <c r="FB44" s="80">
        <v>40.198</v>
      </c>
      <c r="FC44" s="80">
        <v>5.4189999999999996</v>
      </c>
      <c r="FD44" s="80">
        <v>123.315</v>
      </c>
      <c r="FE44" s="80">
        <v>319.35700000000003</v>
      </c>
      <c r="FF44" s="80">
        <v>577.00400000000002</v>
      </c>
      <c r="FG44" s="80">
        <v>0</v>
      </c>
      <c r="FH44" s="80">
        <v>44.133000000000003</v>
      </c>
      <c r="FI44" s="80">
        <v>4.069</v>
      </c>
      <c r="FJ44" s="80">
        <v>37.598999999999997</v>
      </c>
      <c r="FK44" s="80">
        <v>33.829000000000001</v>
      </c>
      <c r="FL44" s="80">
        <v>27.087</v>
      </c>
      <c r="FM44" s="80">
        <v>20.064</v>
      </c>
      <c r="FN44" s="80">
        <v>4195.7640000000001</v>
      </c>
      <c r="FO44" s="80">
        <v>3.5979999999999999</v>
      </c>
      <c r="FP44" s="80">
        <v>50.454999999999998</v>
      </c>
      <c r="FQ44" s="80">
        <v>22.331</v>
      </c>
      <c r="FR44" s="80">
        <v>46.082999999999998</v>
      </c>
      <c r="FS44" s="80">
        <v>10.226000000000001</v>
      </c>
      <c r="FT44" s="80">
        <v>392.048</v>
      </c>
      <c r="FU44" s="80">
        <v>131.26509999999999</v>
      </c>
      <c r="FV44" s="80">
        <v>108.22</v>
      </c>
      <c r="FW44" s="80">
        <v>189.268</v>
      </c>
      <c r="FX44" s="80">
        <v>13.374000000000001</v>
      </c>
      <c r="FY44" s="80">
        <v>256.64400000000001</v>
      </c>
      <c r="FZ44" s="80">
        <v>4.3029999999999999</v>
      </c>
      <c r="GA44" s="80">
        <v>4029.9236999999998</v>
      </c>
      <c r="GB44" s="80">
        <v>2.8540000000000001</v>
      </c>
      <c r="GC44" s="80">
        <v>1584.127</v>
      </c>
      <c r="GD44" s="80">
        <v>22.358000000000001</v>
      </c>
      <c r="GE44" s="80">
        <v>29.768999999999998</v>
      </c>
      <c r="GF44" s="80">
        <v>48.183999999999997</v>
      </c>
      <c r="GG44" s="80">
        <v>2346.8429999999998</v>
      </c>
      <c r="GH44" s="80">
        <v>19.021000000000001</v>
      </c>
      <c r="GI44" s="80">
        <v>0</v>
      </c>
      <c r="GJ44" s="80">
        <v>489.53800000000001</v>
      </c>
      <c r="GK44" s="80">
        <v>20.818999999999999</v>
      </c>
      <c r="GL44" s="80">
        <v>685.01300000000003</v>
      </c>
      <c r="GM44" s="80">
        <v>3686.2260000000001</v>
      </c>
      <c r="GN44" s="80">
        <v>196.93600000000001</v>
      </c>
      <c r="GO44" s="80">
        <v>4288.9405800000004</v>
      </c>
      <c r="GP44" s="80">
        <v>15.558</v>
      </c>
      <c r="GQ44" s="80">
        <v>167.93</v>
      </c>
      <c r="GR44" s="80">
        <v>4.9960000000000004</v>
      </c>
      <c r="GS44" s="80">
        <v>18.53</v>
      </c>
      <c r="GT44" s="80">
        <v>12567.939</v>
      </c>
      <c r="GU44" s="80">
        <v>0</v>
      </c>
      <c r="GV44" s="80">
        <v>2.4609999999999999</v>
      </c>
      <c r="GW44" s="80">
        <v>0</v>
      </c>
      <c r="GX44" s="80">
        <v>119.247</v>
      </c>
      <c r="GY44" s="80">
        <v>8.5559999999999992</v>
      </c>
      <c r="GZ44" s="80">
        <v>41.756999999999998</v>
      </c>
      <c r="HA44" s="80">
        <v>214.28399999999999</v>
      </c>
      <c r="HB44" s="80">
        <v>0</v>
      </c>
      <c r="HC44" s="80">
        <v>1041.6990000000001</v>
      </c>
      <c r="HD44" s="80">
        <v>655.92840000000001</v>
      </c>
      <c r="HE44" s="80">
        <v>60.540999999999997</v>
      </c>
      <c r="HF44" s="80">
        <v>59348.565999999999</v>
      </c>
      <c r="HG44" s="80">
        <v>455.37299999999999</v>
      </c>
      <c r="HH44" s="80">
        <v>14.627000000000001</v>
      </c>
      <c r="HI44" s="80">
        <v>1106.9059999999999</v>
      </c>
      <c r="HJ44" s="80">
        <v>39.914000000000001</v>
      </c>
      <c r="HK44" s="80">
        <v>441147.24810000003</v>
      </c>
      <c r="HL44" s="80">
        <v>5883.4359999999997</v>
      </c>
      <c r="HM44" s="80">
        <v>3987.3719999999998</v>
      </c>
      <c r="HN44" s="80">
        <v>1223.213</v>
      </c>
      <c r="HO44" s="80">
        <v>4495.2380000000003</v>
      </c>
      <c r="HP44" s="80">
        <v>1090.8190999999999</v>
      </c>
      <c r="HQ44" s="80">
        <v>4037.0807</v>
      </c>
      <c r="HR44" s="80">
        <v>1684.4380000000001</v>
      </c>
      <c r="HS44" s="80">
        <v>2365.864</v>
      </c>
      <c r="HT44" s="80">
        <v>1195.3699999999999</v>
      </c>
      <c r="HU44" s="80">
        <v>3883.1619999999998</v>
      </c>
      <c r="HV44" s="80">
        <v>4472.4285799999998</v>
      </c>
      <c r="HW44" s="80">
        <v>23.526</v>
      </c>
      <c r="HX44" s="80">
        <v>12954.244000000001</v>
      </c>
      <c r="HY44" s="80">
        <v>1697.6274000000001</v>
      </c>
      <c r="HZ44" s="80">
        <v>60.540999999999997</v>
      </c>
      <c r="IA44" s="80">
        <v>59348.565999999999</v>
      </c>
      <c r="IB44" s="80">
        <v>455.37299999999999</v>
      </c>
      <c r="IC44" s="80">
        <v>14.627000000000001</v>
      </c>
      <c r="ID44" s="80">
        <v>1106.9059999999999</v>
      </c>
      <c r="IE44" s="80">
        <v>39.914000000000001</v>
      </c>
      <c r="IF44" s="80">
        <v>473742.51610000001</v>
      </c>
      <c r="IG44" s="80">
        <v>32636.734</v>
      </c>
      <c r="IH44" s="80">
        <v>3987.3719999999998</v>
      </c>
      <c r="II44" s="80">
        <v>1223.213</v>
      </c>
      <c r="IJ44" s="80">
        <v>4495.2380000000003</v>
      </c>
      <c r="IK44" s="80">
        <v>1090.8190999999999</v>
      </c>
      <c r="IL44" s="80">
        <v>4037.0807</v>
      </c>
      <c r="IM44" s="80">
        <v>1684.4380000000001</v>
      </c>
      <c r="IN44" s="80">
        <v>2365.864</v>
      </c>
      <c r="IO44" s="80">
        <v>1195.3699999999999</v>
      </c>
      <c r="IP44" s="80">
        <v>3883.1619999999998</v>
      </c>
      <c r="IQ44" s="80">
        <v>4472.4285799999998</v>
      </c>
      <c r="IR44" s="80">
        <v>23.526</v>
      </c>
      <c r="IS44" s="80">
        <v>12954.244000000001</v>
      </c>
      <c r="IT44" s="80">
        <v>1697.6274000000001</v>
      </c>
      <c r="IU44" s="80">
        <v>60.540999999999997</v>
      </c>
      <c r="IV44" s="81">
        <v>0</v>
      </c>
      <c r="IW44" s="78">
        <v>60</v>
      </c>
      <c r="IX44" s="78">
        <v>0</v>
      </c>
      <c r="IY44" s="78">
        <v>1</v>
      </c>
      <c r="IZ44" s="78">
        <v>3</v>
      </c>
      <c r="JA44" s="78">
        <v>57</v>
      </c>
      <c r="JB44" s="78">
        <v>10</v>
      </c>
      <c r="JC44" s="78">
        <v>1</v>
      </c>
      <c r="JD44" s="78">
        <v>1</v>
      </c>
      <c r="JE44" s="78">
        <v>1273</v>
      </c>
      <c r="JF44" s="78">
        <v>310</v>
      </c>
      <c r="JG44" s="78">
        <v>284</v>
      </c>
      <c r="JH44" s="78">
        <v>59</v>
      </c>
      <c r="JI44" s="78">
        <v>26</v>
      </c>
      <c r="JJ44" s="78">
        <v>375</v>
      </c>
      <c r="JK44" s="78">
        <v>220</v>
      </c>
      <c r="JL44" s="78">
        <v>1142</v>
      </c>
      <c r="JM44" s="78">
        <v>150</v>
      </c>
      <c r="JN44" s="78">
        <v>664</v>
      </c>
      <c r="JO44" s="78">
        <v>147</v>
      </c>
      <c r="JP44" s="78">
        <v>2</v>
      </c>
      <c r="JQ44" s="78">
        <v>513</v>
      </c>
      <c r="JR44" s="78">
        <v>487</v>
      </c>
      <c r="JS44" s="78">
        <v>340</v>
      </c>
      <c r="JT44" s="78">
        <v>420</v>
      </c>
      <c r="JU44" s="78">
        <v>188</v>
      </c>
      <c r="JV44" s="78">
        <v>207</v>
      </c>
      <c r="JW44" s="78">
        <v>96</v>
      </c>
      <c r="JX44" s="78">
        <v>526</v>
      </c>
      <c r="JY44" s="78">
        <v>290</v>
      </c>
      <c r="JZ44" s="78">
        <v>112</v>
      </c>
      <c r="KA44" s="78">
        <v>955</v>
      </c>
      <c r="KB44" s="78">
        <v>74</v>
      </c>
      <c r="KC44" s="78">
        <v>246</v>
      </c>
      <c r="KD44" s="78">
        <v>32</v>
      </c>
      <c r="KE44" s="78">
        <v>142</v>
      </c>
      <c r="KF44" s="78">
        <v>459</v>
      </c>
      <c r="KG44" s="78">
        <v>287</v>
      </c>
      <c r="KH44" s="78">
        <v>29</v>
      </c>
      <c r="KI44" s="78">
        <v>149</v>
      </c>
      <c r="KJ44" s="78">
        <v>14</v>
      </c>
      <c r="KK44" s="78">
        <v>30</v>
      </c>
      <c r="KL44" s="78">
        <v>23</v>
      </c>
      <c r="KM44" s="78">
        <v>3</v>
      </c>
      <c r="KN44" s="78">
        <v>11</v>
      </c>
      <c r="KO44" s="78">
        <v>1</v>
      </c>
      <c r="KP44" s="78">
        <v>22</v>
      </c>
      <c r="KQ44" s="78">
        <v>61</v>
      </c>
      <c r="KR44" s="78">
        <v>50</v>
      </c>
      <c r="KS44" s="78">
        <v>0</v>
      </c>
      <c r="KT44" s="78">
        <v>10</v>
      </c>
      <c r="KU44" s="78">
        <v>1</v>
      </c>
      <c r="KV44" s="78">
        <v>9</v>
      </c>
      <c r="KW44" s="78">
        <v>3</v>
      </c>
      <c r="KX44" s="78">
        <v>6</v>
      </c>
      <c r="KY44" s="78">
        <v>5</v>
      </c>
      <c r="KZ44" s="78">
        <v>881</v>
      </c>
      <c r="LA44" s="78">
        <v>1</v>
      </c>
      <c r="LB44" s="78">
        <v>14</v>
      </c>
      <c r="LC44" s="78">
        <v>5</v>
      </c>
      <c r="LD44" s="78">
        <v>13</v>
      </c>
      <c r="LE44" s="78">
        <v>3</v>
      </c>
      <c r="LF44" s="78">
        <v>60</v>
      </c>
      <c r="LG44" s="78">
        <v>8</v>
      </c>
      <c r="LH44" s="78">
        <v>23</v>
      </c>
      <c r="LI44" s="78">
        <v>33</v>
      </c>
      <c r="LJ44" s="78">
        <v>3</v>
      </c>
      <c r="LK44" s="78">
        <v>52</v>
      </c>
      <c r="LL44" s="78">
        <v>1</v>
      </c>
      <c r="LM44" s="78">
        <v>651</v>
      </c>
      <c r="LN44" s="78">
        <v>1</v>
      </c>
      <c r="LO44" s="78">
        <v>102</v>
      </c>
      <c r="LP44" s="78">
        <v>5</v>
      </c>
      <c r="LQ44" s="78">
        <v>4</v>
      </c>
      <c r="LR44" s="78">
        <v>10</v>
      </c>
      <c r="LS44" s="78">
        <v>374</v>
      </c>
      <c r="LT44" s="78">
        <v>6</v>
      </c>
      <c r="LU44" s="78">
        <v>0</v>
      </c>
      <c r="LV44" s="78">
        <v>97</v>
      </c>
      <c r="LW44" s="78">
        <v>5</v>
      </c>
      <c r="LX44" s="78">
        <v>94</v>
      </c>
      <c r="LY44" s="78">
        <v>367</v>
      </c>
      <c r="LZ44" s="78">
        <v>34</v>
      </c>
      <c r="MA44" s="78">
        <v>701</v>
      </c>
      <c r="MB44" s="78">
        <v>2</v>
      </c>
      <c r="MC44" s="78">
        <v>35</v>
      </c>
      <c r="MD44" s="78">
        <v>2</v>
      </c>
      <c r="ME44" s="78">
        <v>3</v>
      </c>
      <c r="MF44" s="78">
        <v>527</v>
      </c>
      <c r="MG44" s="78">
        <v>0</v>
      </c>
      <c r="MH44" s="78">
        <v>1</v>
      </c>
      <c r="MI44" s="78">
        <v>0</v>
      </c>
      <c r="MJ44" s="78">
        <v>9</v>
      </c>
      <c r="MK44" s="78">
        <v>1</v>
      </c>
      <c r="ML44" s="78">
        <v>5</v>
      </c>
      <c r="MM44" s="78">
        <v>36</v>
      </c>
      <c r="MN44" s="78">
        <v>0</v>
      </c>
      <c r="MO44" s="78">
        <v>145</v>
      </c>
      <c r="MP44" s="78">
        <v>113</v>
      </c>
      <c r="MQ44" s="78">
        <v>11</v>
      </c>
      <c r="MR44" s="78">
        <v>34</v>
      </c>
      <c r="MS44" s="78">
        <v>4</v>
      </c>
      <c r="MT44" s="78">
        <v>224</v>
      </c>
      <c r="MU44" s="78">
        <v>1</v>
      </c>
      <c r="MV44" s="78">
        <v>22</v>
      </c>
      <c r="MW44" s="78">
        <v>142</v>
      </c>
      <c r="MX44" s="78">
        <v>60</v>
      </c>
      <c r="MY44" s="78">
        <v>0</v>
      </c>
      <c r="MZ44" s="78">
        <v>1</v>
      </c>
      <c r="NA44" s="78">
        <v>3</v>
      </c>
      <c r="NB44" s="78">
        <v>57</v>
      </c>
      <c r="NC44" s="78">
        <v>10</v>
      </c>
      <c r="ND44" s="78">
        <v>1</v>
      </c>
      <c r="NE44" s="78">
        <v>1</v>
      </c>
      <c r="NF44" s="78">
        <v>1273</v>
      </c>
      <c r="NG44" s="78">
        <v>310</v>
      </c>
      <c r="NH44" s="78">
        <v>284</v>
      </c>
      <c r="NI44" s="78">
        <v>59</v>
      </c>
      <c r="NJ44" s="78">
        <v>26</v>
      </c>
      <c r="NK44" s="78">
        <v>375</v>
      </c>
      <c r="NL44" s="78">
        <v>220</v>
      </c>
      <c r="NM44" s="78">
        <v>1142</v>
      </c>
      <c r="NN44" s="78">
        <v>112</v>
      </c>
      <c r="NO44" s="78">
        <v>664</v>
      </c>
      <c r="NP44" s="78">
        <v>147</v>
      </c>
      <c r="NQ44" s="78">
        <v>2</v>
      </c>
      <c r="NR44" s="78">
        <v>513</v>
      </c>
      <c r="NS44" s="78">
        <v>487</v>
      </c>
      <c r="NT44" s="78">
        <v>340</v>
      </c>
      <c r="NU44" s="78">
        <v>420</v>
      </c>
      <c r="NV44" s="78">
        <v>188</v>
      </c>
      <c r="NW44" s="78">
        <v>207</v>
      </c>
      <c r="NX44" s="78">
        <v>96</v>
      </c>
      <c r="NY44" s="78">
        <v>526</v>
      </c>
      <c r="NZ44" s="78">
        <v>290</v>
      </c>
      <c r="OA44" s="78">
        <v>112</v>
      </c>
      <c r="OB44" s="78">
        <v>955</v>
      </c>
      <c r="OC44" s="78">
        <v>74</v>
      </c>
      <c r="OD44" s="78">
        <v>21</v>
      </c>
      <c r="OE44" s="78">
        <v>10</v>
      </c>
      <c r="OF44" s="78">
        <v>0</v>
      </c>
      <c r="OG44" s="78">
        <v>459</v>
      </c>
      <c r="OH44" s="78">
        <v>287</v>
      </c>
      <c r="OI44" s="78">
        <v>29</v>
      </c>
      <c r="OJ44" s="78">
        <v>149</v>
      </c>
      <c r="OK44" s="78">
        <v>14</v>
      </c>
      <c r="OL44" s="78">
        <v>30</v>
      </c>
      <c r="OM44" s="78">
        <v>23</v>
      </c>
      <c r="ON44" s="78">
        <v>3</v>
      </c>
      <c r="OO44" s="78">
        <v>11</v>
      </c>
      <c r="OP44" s="78">
        <v>1</v>
      </c>
      <c r="OQ44" s="78">
        <v>22</v>
      </c>
      <c r="OR44" s="78">
        <v>61</v>
      </c>
      <c r="OS44" s="78">
        <v>50</v>
      </c>
      <c r="OT44" s="78">
        <v>0</v>
      </c>
      <c r="OU44" s="78">
        <v>10</v>
      </c>
      <c r="OV44" s="78">
        <v>1</v>
      </c>
      <c r="OW44" s="78">
        <v>9</v>
      </c>
      <c r="OX44" s="78">
        <v>3</v>
      </c>
      <c r="OY44" s="78">
        <v>6</v>
      </c>
      <c r="OZ44" s="78">
        <v>5</v>
      </c>
      <c r="PA44" s="78">
        <v>881</v>
      </c>
      <c r="PB44" s="78">
        <v>1</v>
      </c>
      <c r="PC44" s="78">
        <v>14</v>
      </c>
      <c r="PD44" s="78">
        <v>5</v>
      </c>
      <c r="PE44" s="78">
        <v>13</v>
      </c>
      <c r="PF44" s="78">
        <v>3</v>
      </c>
      <c r="PG44" s="78">
        <v>60</v>
      </c>
      <c r="PH44" s="78">
        <v>8</v>
      </c>
      <c r="PI44" s="78">
        <v>23</v>
      </c>
      <c r="PJ44" s="78">
        <v>33</v>
      </c>
      <c r="PK44" s="78">
        <v>3</v>
      </c>
      <c r="PL44" s="78">
        <v>52</v>
      </c>
      <c r="PM44" s="78">
        <v>1</v>
      </c>
      <c r="PN44" s="78">
        <v>651</v>
      </c>
      <c r="PO44" s="78">
        <v>1</v>
      </c>
      <c r="PP44" s="78">
        <v>102</v>
      </c>
      <c r="PQ44" s="78">
        <v>5</v>
      </c>
      <c r="PR44" s="78">
        <v>4</v>
      </c>
      <c r="PS44" s="78">
        <v>10</v>
      </c>
      <c r="PT44" s="78">
        <v>374</v>
      </c>
      <c r="PU44" s="78">
        <v>6</v>
      </c>
      <c r="PV44" s="78">
        <v>0</v>
      </c>
      <c r="PW44" s="78">
        <v>97</v>
      </c>
      <c r="PX44" s="78">
        <v>5</v>
      </c>
      <c r="PY44" s="78">
        <v>94</v>
      </c>
      <c r="PZ44" s="78">
        <v>367</v>
      </c>
      <c r="QA44" s="78">
        <v>34</v>
      </c>
      <c r="QB44" s="78">
        <v>701</v>
      </c>
      <c r="QC44" s="78">
        <v>2</v>
      </c>
      <c r="QD44" s="78">
        <v>35</v>
      </c>
      <c r="QE44" s="78">
        <v>2</v>
      </c>
      <c r="QF44" s="78">
        <v>3</v>
      </c>
      <c r="QG44" s="78">
        <v>527</v>
      </c>
      <c r="QH44" s="78">
        <v>0</v>
      </c>
      <c r="QI44" s="78">
        <v>1</v>
      </c>
      <c r="QJ44" s="78">
        <v>0</v>
      </c>
      <c r="QK44" s="78">
        <v>9</v>
      </c>
      <c r="QL44" s="78">
        <v>1</v>
      </c>
      <c r="QM44" s="78">
        <v>5</v>
      </c>
      <c r="QN44" s="78">
        <v>36</v>
      </c>
      <c r="QO44" s="78">
        <v>0</v>
      </c>
      <c r="QP44" s="78">
        <v>145</v>
      </c>
      <c r="QQ44" s="78">
        <v>113</v>
      </c>
      <c r="QR44" s="78">
        <v>11</v>
      </c>
      <c r="QS44" s="78">
        <v>427</v>
      </c>
      <c r="QT44" s="78">
        <v>60</v>
      </c>
      <c r="QU44" s="78">
        <v>4</v>
      </c>
      <c r="QV44" s="78">
        <v>57</v>
      </c>
      <c r="QW44" s="78">
        <v>12</v>
      </c>
      <c r="QX44" s="78">
        <v>8822</v>
      </c>
      <c r="QY44" s="78">
        <v>490</v>
      </c>
      <c r="QZ44" s="78">
        <v>509</v>
      </c>
      <c r="RA44" s="78">
        <v>171</v>
      </c>
      <c r="RB44" s="78">
        <v>951</v>
      </c>
      <c r="RC44" s="78">
        <v>179</v>
      </c>
      <c r="RD44" s="78">
        <v>653</v>
      </c>
      <c r="RE44" s="78">
        <v>121</v>
      </c>
      <c r="RF44" s="78">
        <v>380</v>
      </c>
      <c r="RG44" s="78">
        <v>196</v>
      </c>
      <c r="RH44" s="78">
        <v>401</v>
      </c>
      <c r="RI44" s="78">
        <v>738</v>
      </c>
      <c r="RJ44" s="78">
        <v>5</v>
      </c>
      <c r="RK44" s="78">
        <v>579</v>
      </c>
      <c r="RL44" s="78">
        <v>258</v>
      </c>
      <c r="RM44" s="78">
        <v>11</v>
      </c>
      <c r="RN44" s="78">
        <v>427</v>
      </c>
      <c r="RO44" s="78">
        <v>60</v>
      </c>
      <c r="RP44" s="78">
        <v>4</v>
      </c>
      <c r="RQ44" s="78">
        <v>57</v>
      </c>
      <c r="RR44" s="78">
        <v>12</v>
      </c>
      <c r="RS44" s="78">
        <v>8860</v>
      </c>
      <c r="RT44" s="78">
        <v>879</v>
      </c>
      <c r="RU44" s="78">
        <v>509</v>
      </c>
      <c r="RV44" s="78">
        <v>171</v>
      </c>
      <c r="RW44" s="78">
        <v>951</v>
      </c>
      <c r="RX44" s="78">
        <v>179</v>
      </c>
      <c r="RY44" s="78">
        <v>653</v>
      </c>
      <c r="RZ44" s="78">
        <v>121</v>
      </c>
      <c r="SA44" s="78">
        <v>380</v>
      </c>
      <c r="SB44" s="78">
        <v>196</v>
      </c>
      <c r="SC44" s="78">
        <v>401</v>
      </c>
      <c r="SD44" s="78">
        <v>738</v>
      </c>
      <c r="SE44" s="78">
        <v>5</v>
      </c>
      <c r="SF44" s="78">
        <v>579</v>
      </c>
      <c r="SG44" s="78">
        <v>258</v>
      </c>
      <c r="SH44" s="78">
        <v>11</v>
      </c>
    </row>
    <row r="45" spans="1:502">
      <c r="A45" s="17" t="s">
        <v>827</v>
      </c>
      <c r="B45" s="77">
        <v>27</v>
      </c>
      <c r="C45" s="77">
        <v>10</v>
      </c>
      <c r="D45" s="77">
        <v>2</v>
      </c>
      <c r="E45" s="77">
        <v>2013</v>
      </c>
      <c r="F45" s="77" t="s">
        <v>181</v>
      </c>
      <c r="G45" s="1023" t="s">
        <v>817</v>
      </c>
      <c r="H45" s="77" t="s">
        <v>818</v>
      </c>
      <c r="I45" s="1018"/>
      <c r="J45" s="80">
        <v>514.67899999999997</v>
      </c>
      <c r="K45" s="80">
        <v>0</v>
      </c>
      <c r="L45" s="80">
        <v>0</v>
      </c>
      <c r="M45" s="80">
        <v>8.5609999999999999</v>
      </c>
      <c r="N45" s="80">
        <v>1162.923</v>
      </c>
      <c r="O45" s="80">
        <v>43.261000000000003</v>
      </c>
      <c r="P45" s="80">
        <v>0</v>
      </c>
      <c r="Q45" s="80">
        <v>0</v>
      </c>
      <c r="R45" s="80">
        <v>13044.77</v>
      </c>
      <c r="S45" s="80">
        <v>3934.328</v>
      </c>
      <c r="T45" s="80">
        <v>6448.0370000000003</v>
      </c>
      <c r="U45" s="80">
        <v>703.24400000000003</v>
      </c>
      <c r="V45" s="80">
        <v>132.298</v>
      </c>
      <c r="W45" s="80">
        <v>27003.797999999999</v>
      </c>
      <c r="X45" s="80">
        <v>2086.8690000000001</v>
      </c>
      <c r="Y45" s="80">
        <v>78000.843999999997</v>
      </c>
      <c r="Z45" s="80">
        <v>33940.701999999997</v>
      </c>
      <c r="AA45" s="80">
        <v>7375.4597000000003</v>
      </c>
      <c r="AB45" s="80">
        <v>2890.444</v>
      </c>
      <c r="AC45" s="80">
        <v>12.53</v>
      </c>
      <c r="AD45" s="80">
        <v>62808.502999999997</v>
      </c>
      <c r="AE45" s="80">
        <v>197755.63</v>
      </c>
      <c r="AF45" s="80">
        <v>10515.361000000001</v>
      </c>
      <c r="AG45" s="80">
        <v>5134.5370000000003</v>
      </c>
      <c r="AH45" s="80">
        <v>2561.91</v>
      </c>
      <c r="AI45" s="80">
        <v>2068.1210000000001</v>
      </c>
      <c r="AJ45" s="80">
        <v>1468.0709999999999</v>
      </c>
      <c r="AK45" s="80">
        <v>16978.343000000001</v>
      </c>
      <c r="AL45" s="80">
        <v>4987.058</v>
      </c>
      <c r="AM45" s="80">
        <v>811.24800000000005</v>
      </c>
      <c r="AN45" s="80">
        <v>18792.277399999999</v>
      </c>
      <c r="AO45" s="80">
        <v>671.59799999999996</v>
      </c>
      <c r="AP45" s="80">
        <v>27266.324000000001</v>
      </c>
      <c r="AQ45" s="80">
        <v>714.42700000000002</v>
      </c>
      <c r="AR45" s="80">
        <v>678.22299999999996</v>
      </c>
      <c r="AS45" s="80">
        <v>5797.0043999999998</v>
      </c>
      <c r="AT45" s="80">
        <v>2470.58</v>
      </c>
      <c r="AU45" s="80">
        <v>289.28300000000002</v>
      </c>
      <c r="AV45" s="80">
        <v>1247.992</v>
      </c>
      <c r="AW45" s="80">
        <v>183.33</v>
      </c>
      <c r="AX45" s="80">
        <v>161.654</v>
      </c>
      <c r="AY45" s="80">
        <v>26.745000000000001</v>
      </c>
      <c r="AZ45" s="80">
        <v>4.1639999999999997</v>
      </c>
      <c r="BA45" s="80">
        <v>59.527999999999999</v>
      </c>
      <c r="BB45" s="80">
        <v>4.8979999999999997</v>
      </c>
      <c r="BC45" s="80">
        <v>78.838999999999999</v>
      </c>
      <c r="BD45" s="80">
        <v>362.89499999999998</v>
      </c>
      <c r="BE45" s="80">
        <v>578.64300000000003</v>
      </c>
      <c r="BF45" s="80">
        <v>20.05</v>
      </c>
      <c r="BG45" s="80">
        <v>48.218000000000004</v>
      </c>
      <c r="BH45" s="80">
        <v>0</v>
      </c>
      <c r="BI45" s="80">
        <v>38.82</v>
      </c>
      <c r="BJ45" s="80">
        <v>39.414999999999999</v>
      </c>
      <c r="BK45" s="80">
        <v>31.448</v>
      </c>
      <c r="BL45" s="80">
        <v>22.719000000000001</v>
      </c>
      <c r="BM45" s="80">
        <v>4428.9933430000001</v>
      </c>
      <c r="BN45" s="80">
        <v>0</v>
      </c>
      <c r="BO45" s="80">
        <v>56.686999999999998</v>
      </c>
      <c r="BP45" s="80">
        <v>22.635000000000002</v>
      </c>
      <c r="BQ45" s="80">
        <v>41.002000000000002</v>
      </c>
      <c r="BR45" s="80">
        <v>15.465999999999999</v>
      </c>
      <c r="BS45" s="80">
        <v>351.988</v>
      </c>
      <c r="BT45" s="80">
        <v>50.198399999999999</v>
      </c>
      <c r="BU45" s="80">
        <v>121.40300000000001</v>
      </c>
      <c r="BV45" s="80">
        <v>195.34399999999999</v>
      </c>
      <c r="BW45" s="80">
        <v>13.835000000000001</v>
      </c>
      <c r="BX45" s="80">
        <v>275.779</v>
      </c>
      <c r="BY45" s="80">
        <v>4.8559999999999999</v>
      </c>
      <c r="BZ45" s="80">
        <v>4550.2572</v>
      </c>
      <c r="CA45" s="80">
        <v>0</v>
      </c>
      <c r="CB45" s="80">
        <v>1673.33</v>
      </c>
      <c r="CC45" s="80">
        <v>22.936</v>
      </c>
      <c r="CD45" s="80">
        <v>25.603000000000002</v>
      </c>
      <c r="CE45" s="80">
        <v>55.195999999999998</v>
      </c>
      <c r="CF45" s="80">
        <v>2515.0079999999998</v>
      </c>
      <c r="CG45" s="80">
        <v>13.465999999999999</v>
      </c>
      <c r="CH45" s="80">
        <v>0</v>
      </c>
      <c r="CI45" s="80">
        <v>439.02100000000002</v>
      </c>
      <c r="CJ45" s="80">
        <v>21.617000000000001</v>
      </c>
      <c r="CK45" s="80">
        <v>787.81399999999996</v>
      </c>
      <c r="CL45" s="80">
        <v>4095.01</v>
      </c>
      <c r="CM45" s="80">
        <v>235.917</v>
      </c>
      <c r="CN45" s="80">
        <v>4749.6009999999997</v>
      </c>
      <c r="CO45" s="80">
        <v>3.9329999999999998</v>
      </c>
      <c r="CP45" s="80">
        <v>59.073</v>
      </c>
      <c r="CQ45" s="80">
        <v>2.6110000000000002</v>
      </c>
      <c r="CR45" s="80">
        <v>15.49</v>
      </c>
      <c r="CS45" s="80">
        <v>14158.127501999999</v>
      </c>
      <c r="CT45" s="80">
        <v>0</v>
      </c>
      <c r="CU45" s="80">
        <v>2.7930000000000001</v>
      </c>
      <c r="CV45" s="80">
        <v>0</v>
      </c>
      <c r="CW45" s="80">
        <v>116.045</v>
      </c>
      <c r="CX45" s="80">
        <v>10.096</v>
      </c>
      <c r="CY45" s="80">
        <v>45.003</v>
      </c>
      <c r="CZ45" s="80">
        <v>227.846</v>
      </c>
      <c r="DA45" s="80">
        <v>0</v>
      </c>
      <c r="DB45" s="80">
        <v>1173.4949999999999</v>
      </c>
      <c r="DC45" s="80">
        <v>460.60599999999999</v>
      </c>
      <c r="DD45" s="80">
        <v>54.908999999999999</v>
      </c>
      <c r="DE45" s="80">
        <v>30757.892</v>
      </c>
      <c r="DF45" s="80">
        <v>1569.395</v>
      </c>
      <c r="DG45" s="80">
        <v>27080.668000000001</v>
      </c>
      <c r="DH45" s="80">
        <v>0</v>
      </c>
      <c r="DI45" s="80">
        <v>614.149</v>
      </c>
      <c r="DJ45" s="80">
        <v>678.22299999999996</v>
      </c>
      <c r="DK45" s="80">
        <v>514.67899999999997</v>
      </c>
      <c r="DL45" s="80">
        <v>0</v>
      </c>
      <c r="DM45" s="80">
        <v>0</v>
      </c>
      <c r="DN45" s="80">
        <v>8.5609999999999999</v>
      </c>
      <c r="DO45" s="80">
        <v>1162.923</v>
      </c>
      <c r="DP45" s="80">
        <v>43.261000000000003</v>
      </c>
      <c r="DQ45" s="80">
        <v>0</v>
      </c>
      <c r="DR45" s="80">
        <v>0</v>
      </c>
      <c r="DS45" s="80">
        <v>13044.77</v>
      </c>
      <c r="DT45" s="80">
        <v>3934.328</v>
      </c>
      <c r="DU45" s="80">
        <v>6448.0370000000003</v>
      </c>
      <c r="DV45" s="80">
        <v>703.24400000000003</v>
      </c>
      <c r="DW45" s="80">
        <v>132.298</v>
      </c>
      <c r="DX45" s="80">
        <v>27003.797999999999</v>
      </c>
      <c r="DY45" s="80">
        <v>2086.8690000000001</v>
      </c>
      <c r="DZ45" s="80">
        <v>78000.843999999997</v>
      </c>
      <c r="EA45" s="80">
        <v>1613.415</v>
      </c>
      <c r="EB45" s="80">
        <v>7375.4597000000003</v>
      </c>
      <c r="EC45" s="80">
        <v>2890.444</v>
      </c>
      <c r="ED45" s="80">
        <v>12.53</v>
      </c>
      <c r="EE45" s="80">
        <v>62808.502999999997</v>
      </c>
      <c r="EF45" s="80">
        <v>197755.63</v>
      </c>
      <c r="EG45" s="80">
        <v>10515.361000000001</v>
      </c>
      <c r="EH45" s="80">
        <v>5134.5370000000003</v>
      </c>
      <c r="EI45" s="80">
        <v>2561.91</v>
      </c>
      <c r="EJ45" s="80">
        <v>2068.1210000000001</v>
      </c>
      <c r="EK45" s="80">
        <v>1468.0709999999999</v>
      </c>
      <c r="EL45" s="80">
        <v>16978.343000000001</v>
      </c>
      <c r="EM45" s="80">
        <v>4987.058</v>
      </c>
      <c r="EN45" s="80">
        <v>811.24800000000005</v>
      </c>
      <c r="EO45" s="80">
        <v>18792.277399999999</v>
      </c>
      <c r="EP45" s="80">
        <v>671.59799999999996</v>
      </c>
      <c r="EQ45" s="80">
        <v>185.65600000000001</v>
      </c>
      <c r="ER45" s="80">
        <v>100.27800000000001</v>
      </c>
      <c r="ES45" s="80">
        <v>0</v>
      </c>
      <c r="ET45" s="80">
        <v>5797.0043999999998</v>
      </c>
      <c r="EU45" s="80">
        <v>2470.58</v>
      </c>
      <c r="EV45" s="80">
        <v>289.28300000000002</v>
      </c>
      <c r="EW45" s="80">
        <v>1247.992</v>
      </c>
      <c r="EX45" s="80">
        <v>183.33</v>
      </c>
      <c r="EY45" s="80">
        <v>161.654</v>
      </c>
      <c r="EZ45" s="80">
        <v>26.745000000000001</v>
      </c>
      <c r="FA45" s="80">
        <v>4.1639999999999997</v>
      </c>
      <c r="FB45" s="80">
        <v>59.527999999999999</v>
      </c>
      <c r="FC45" s="80">
        <v>4.8979999999999997</v>
      </c>
      <c r="FD45" s="80">
        <v>78.838999999999999</v>
      </c>
      <c r="FE45" s="80">
        <v>362.89499999999998</v>
      </c>
      <c r="FF45" s="80">
        <v>578.64300000000003</v>
      </c>
      <c r="FG45" s="80">
        <v>20.05</v>
      </c>
      <c r="FH45" s="80">
        <v>48.218000000000004</v>
      </c>
      <c r="FI45" s="80">
        <v>0</v>
      </c>
      <c r="FJ45" s="80">
        <v>38.82</v>
      </c>
      <c r="FK45" s="80">
        <v>39.414999999999999</v>
      </c>
      <c r="FL45" s="80">
        <v>31.448</v>
      </c>
      <c r="FM45" s="80">
        <v>22.719000000000001</v>
      </c>
      <c r="FN45" s="80">
        <v>4428.9933430000001</v>
      </c>
      <c r="FO45" s="80">
        <v>0</v>
      </c>
      <c r="FP45" s="80">
        <v>56.686999999999998</v>
      </c>
      <c r="FQ45" s="80">
        <v>22.635000000000002</v>
      </c>
      <c r="FR45" s="80">
        <v>41.002000000000002</v>
      </c>
      <c r="FS45" s="80">
        <v>15.465999999999999</v>
      </c>
      <c r="FT45" s="80">
        <v>351.988</v>
      </c>
      <c r="FU45" s="80">
        <v>50.198399999999999</v>
      </c>
      <c r="FV45" s="80">
        <v>121.40300000000001</v>
      </c>
      <c r="FW45" s="80">
        <v>195.34399999999999</v>
      </c>
      <c r="FX45" s="80">
        <v>13.835000000000001</v>
      </c>
      <c r="FY45" s="80">
        <v>275.779</v>
      </c>
      <c r="FZ45" s="80">
        <v>4.8559999999999999</v>
      </c>
      <c r="GA45" s="80">
        <v>4550.2572</v>
      </c>
      <c r="GB45" s="80">
        <v>0</v>
      </c>
      <c r="GC45" s="80">
        <v>1673.33</v>
      </c>
      <c r="GD45" s="80">
        <v>22.936</v>
      </c>
      <c r="GE45" s="80">
        <v>25.603000000000002</v>
      </c>
      <c r="GF45" s="80">
        <v>55.195999999999998</v>
      </c>
      <c r="GG45" s="80">
        <v>2515.0079999999998</v>
      </c>
      <c r="GH45" s="80">
        <v>13.465999999999999</v>
      </c>
      <c r="GI45" s="80">
        <v>0</v>
      </c>
      <c r="GJ45" s="80">
        <v>439.02100000000002</v>
      </c>
      <c r="GK45" s="80">
        <v>21.617000000000001</v>
      </c>
      <c r="GL45" s="80">
        <v>787.81399999999996</v>
      </c>
      <c r="GM45" s="80">
        <v>4095.01</v>
      </c>
      <c r="GN45" s="80">
        <v>235.917</v>
      </c>
      <c r="GO45" s="80">
        <v>4749.6009999999997</v>
      </c>
      <c r="GP45" s="80">
        <v>3.9329999999999998</v>
      </c>
      <c r="GQ45" s="80">
        <v>59.073</v>
      </c>
      <c r="GR45" s="80">
        <v>2.6110000000000002</v>
      </c>
      <c r="GS45" s="80">
        <v>15.49</v>
      </c>
      <c r="GT45" s="80">
        <v>14158.127501999999</v>
      </c>
      <c r="GU45" s="80">
        <v>0</v>
      </c>
      <c r="GV45" s="80">
        <v>2.7930000000000001</v>
      </c>
      <c r="GW45" s="80">
        <v>0</v>
      </c>
      <c r="GX45" s="80">
        <v>116.045</v>
      </c>
      <c r="GY45" s="80">
        <v>10.096</v>
      </c>
      <c r="GZ45" s="80">
        <v>45.003</v>
      </c>
      <c r="HA45" s="80">
        <v>227.846</v>
      </c>
      <c r="HB45" s="80">
        <v>0</v>
      </c>
      <c r="HC45" s="80">
        <v>1173.4949999999999</v>
      </c>
      <c r="HD45" s="80">
        <v>460.60599999999999</v>
      </c>
      <c r="HE45" s="80">
        <v>54.908999999999999</v>
      </c>
      <c r="HF45" s="80">
        <v>60700.326999999997</v>
      </c>
      <c r="HG45" s="80">
        <v>514.67899999999997</v>
      </c>
      <c r="HH45" s="80">
        <v>8.5609999999999999</v>
      </c>
      <c r="HI45" s="80">
        <v>1162.923</v>
      </c>
      <c r="HJ45" s="80">
        <v>43.261000000000003</v>
      </c>
      <c r="HK45" s="80">
        <v>467798.69410000002</v>
      </c>
      <c r="HL45" s="80">
        <v>6082.9384</v>
      </c>
      <c r="HM45" s="80">
        <v>4352.8389999999999</v>
      </c>
      <c r="HN45" s="80">
        <v>1135.7619999999999</v>
      </c>
      <c r="HO45" s="80">
        <v>4745.4033429999999</v>
      </c>
      <c r="HP45" s="80">
        <v>1008.5474</v>
      </c>
      <c r="HQ45" s="80">
        <v>4555.1131999999998</v>
      </c>
      <c r="HR45" s="80">
        <v>1777.0650000000001</v>
      </c>
      <c r="HS45" s="80">
        <v>2528.4740000000002</v>
      </c>
      <c r="HT45" s="80">
        <v>1248.452</v>
      </c>
      <c r="HU45" s="80">
        <v>4330.9269999999997</v>
      </c>
      <c r="HV45" s="80">
        <v>4812.607</v>
      </c>
      <c r="HW45" s="80">
        <v>18.100999999999999</v>
      </c>
      <c r="HX45" s="80">
        <v>14559.910502000001</v>
      </c>
      <c r="HY45" s="80">
        <v>1634.1010000000001</v>
      </c>
      <c r="HZ45" s="80">
        <v>54.908999999999999</v>
      </c>
      <c r="IA45" s="80">
        <v>60700.326999999997</v>
      </c>
      <c r="IB45" s="80">
        <v>514.67899999999997</v>
      </c>
      <c r="IC45" s="80">
        <v>8.5609999999999999</v>
      </c>
      <c r="ID45" s="80">
        <v>1162.923</v>
      </c>
      <c r="IE45" s="80">
        <v>43.261000000000003</v>
      </c>
      <c r="IF45" s="80">
        <v>500125.98109999998</v>
      </c>
      <c r="IG45" s="80">
        <v>34455.9784</v>
      </c>
      <c r="IH45" s="80">
        <v>4352.8389999999999</v>
      </c>
      <c r="II45" s="80">
        <v>1135.7619999999999</v>
      </c>
      <c r="IJ45" s="80">
        <v>4745.4033429999999</v>
      </c>
      <c r="IK45" s="80">
        <v>1008.5474</v>
      </c>
      <c r="IL45" s="80">
        <v>4555.1131999999998</v>
      </c>
      <c r="IM45" s="80">
        <v>1777.0650000000001</v>
      </c>
      <c r="IN45" s="80">
        <v>2528.4740000000002</v>
      </c>
      <c r="IO45" s="80">
        <v>1248.452</v>
      </c>
      <c r="IP45" s="80">
        <v>4330.9269999999997</v>
      </c>
      <c r="IQ45" s="80">
        <v>4812.607</v>
      </c>
      <c r="IR45" s="80">
        <v>18.100999999999999</v>
      </c>
      <c r="IS45" s="80">
        <v>14559.910502000001</v>
      </c>
      <c r="IT45" s="80">
        <v>1634.1010000000001</v>
      </c>
      <c r="IU45" s="80">
        <v>54.908999999999999</v>
      </c>
      <c r="IV45" s="81">
        <v>0</v>
      </c>
      <c r="IW45" s="78">
        <v>67</v>
      </c>
      <c r="IX45" s="78">
        <v>0</v>
      </c>
      <c r="IY45" s="78">
        <v>0</v>
      </c>
      <c r="IZ45" s="78">
        <v>2</v>
      </c>
      <c r="JA45" s="78">
        <v>61</v>
      </c>
      <c r="JB45" s="78">
        <v>10</v>
      </c>
      <c r="JC45" s="78">
        <v>0</v>
      </c>
      <c r="JD45" s="78">
        <v>0</v>
      </c>
      <c r="JE45" s="78">
        <v>1266</v>
      </c>
      <c r="JF45" s="78">
        <v>308</v>
      </c>
      <c r="JG45" s="78">
        <v>278</v>
      </c>
      <c r="JH45" s="78">
        <v>61</v>
      </c>
      <c r="JI45" s="78">
        <v>25</v>
      </c>
      <c r="JJ45" s="78">
        <v>387</v>
      </c>
      <c r="JK45" s="78">
        <v>213</v>
      </c>
      <c r="JL45" s="78">
        <v>1141</v>
      </c>
      <c r="JM45" s="78">
        <v>164</v>
      </c>
      <c r="JN45" s="78">
        <v>670</v>
      </c>
      <c r="JO45" s="78">
        <v>148</v>
      </c>
      <c r="JP45" s="78">
        <v>2</v>
      </c>
      <c r="JQ45" s="78">
        <v>516</v>
      </c>
      <c r="JR45" s="78">
        <v>474</v>
      </c>
      <c r="JS45" s="78">
        <v>336</v>
      </c>
      <c r="JT45" s="78">
        <v>421</v>
      </c>
      <c r="JU45" s="78">
        <v>195</v>
      </c>
      <c r="JV45" s="78">
        <v>208</v>
      </c>
      <c r="JW45" s="78">
        <v>110</v>
      </c>
      <c r="JX45" s="78">
        <v>545</v>
      </c>
      <c r="JY45" s="78">
        <v>305</v>
      </c>
      <c r="JZ45" s="78">
        <v>82</v>
      </c>
      <c r="KA45" s="78">
        <v>978</v>
      </c>
      <c r="KB45" s="78">
        <v>74</v>
      </c>
      <c r="KC45" s="78">
        <v>249</v>
      </c>
      <c r="KD45" s="78">
        <v>32</v>
      </c>
      <c r="KE45" s="78">
        <v>132</v>
      </c>
      <c r="KF45" s="78">
        <v>457</v>
      </c>
      <c r="KG45" s="78">
        <v>277</v>
      </c>
      <c r="KH45" s="78">
        <v>27</v>
      </c>
      <c r="KI45" s="78">
        <v>150</v>
      </c>
      <c r="KJ45" s="78">
        <v>13</v>
      </c>
      <c r="KK45" s="78">
        <v>28</v>
      </c>
      <c r="KL45" s="78">
        <v>6</v>
      </c>
      <c r="KM45" s="78">
        <v>1</v>
      </c>
      <c r="KN45" s="78">
        <v>13</v>
      </c>
      <c r="KO45" s="78">
        <v>1</v>
      </c>
      <c r="KP45" s="78">
        <v>13</v>
      </c>
      <c r="KQ45" s="78">
        <v>74</v>
      </c>
      <c r="KR45" s="78">
        <v>40</v>
      </c>
      <c r="KS45" s="78">
        <v>3</v>
      </c>
      <c r="KT45" s="78">
        <v>10</v>
      </c>
      <c r="KU45" s="78">
        <v>0</v>
      </c>
      <c r="KV45" s="78">
        <v>9</v>
      </c>
      <c r="KW45" s="78">
        <v>4</v>
      </c>
      <c r="KX45" s="78">
        <v>7</v>
      </c>
      <c r="KY45" s="78">
        <v>5</v>
      </c>
      <c r="KZ45" s="78">
        <v>844</v>
      </c>
      <c r="LA45" s="78">
        <v>0</v>
      </c>
      <c r="LB45" s="78">
        <v>14</v>
      </c>
      <c r="LC45" s="78">
        <v>5</v>
      </c>
      <c r="LD45" s="78">
        <v>12</v>
      </c>
      <c r="LE45" s="78">
        <v>4</v>
      </c>
      <c r="LF45" s="78">
        <v>54</v>
      </c>
      <c r="LG45" s="78">
        <v>7</v>
      </c>
      <c r="LH45" s="78">
        <v>19</v>
      </c>
      <c r="LI45" s="78">
        <v>33</v>
      </c>
      <c r="LJ45" s="78">
        <v>3</v>
      </c>
      <c r="LK45" s="78">
        <v>48</v>
      </c>
      <c r="LL45" s="78">
        <v>1</v>
      </c>
      <c r="LM45" s="78">
        <v>668</v>
      </c>
      <c r="LN45" s="78">
        <v>0</v>
      </c>
      <c r="LO45" s="78">
        <v>105</v>
      </c>
      <c r="LP45" s="78">
        <v>5</v>
      </c>
      <c r="LQ45" s="78">
        <v>2</v>
      </c>
      <c r="LR45" s="78">
        <v>10</v>
      </c>
      <c r="LS45" s="78">
        <v>376</v>
      </c>
      <c r="LT45" s="78">
        <v>4</v>
      </c>
      <c r="LU45" s="78">
        <v>0</v>
      </c>
      <c r="LV45" s="78">
        <v>86</v>
      </c>
      <c r="LW45" s="78">
        <v>5</v>
      </c>
      <c r="LX45" s="78">
        <v>102</v>
      </c>
      <c r="LY45" s="78">
        <v>367</v>
      </c>
      <c r="LZ45" s="78">
        <v>40</v>
      </c>
      <c r="MA45" s="78">
        <v>713</v>
      </c>
      <c r="MB45" s="78">
        <v>1</v>
      </c>
      <c r="MC45" s="78">
        <v>12</v>
      </c>
      <c r="MD45" s="78">
        <v>1</v>
      </c>
      <c r="ME45" s="78">
        <v>2</v>
      </c>
      <c r="MF45" s="78">
        <v>538</v>
      </c>
      <c r="MG45" s="78">
        <v>0</v>
      </c>
      <c r="MH45" s="78">
        <v>1</v>
      </c>
      <c r="MI45" s="78">
        <v>0</v>
      </c>
      <c r="MJ45" s="78">
        <v>10</v>
      </c>
      <c r="MK45" s="78">
        <v>1</v>
      </c>
      <c r="ML45" s="78">
        <v>5</v>
      </c>
      <c r="MM45" s="78">
        <v>35</v>
      </c>
      <c r="MN45" s="78">
        <v>0</v>
      </c>
      <c r="MO45" s="78">
        <v>154</v>
      </c>
      <c r="MP45" s="78">
        <v>82</v>
      </c>
      <c r="MQ45" s="78">
        <v>9</v>
      </c>
      <c r="MR45" s="78">
        <v>34</v>
      </c>
      <c r="MS45" s="78">
        <v>3</v>
      </c>
      <c r="MT45" s="78">
        <v>228</v>
      </c>
      <c r="MU45" s="78">
        <v>0</v>
      </c>
      <c r="MV45" s="78">
        <v>22</v>
      </c>
      <c r="MW45" s="78">
        <v>132</v>
      </c>
      <c r="MX45" s="78">
        <v>67</v>
      </c>
      <c r="MY45" s="78">
        <v>0</v>
      </c>
      <c r="MZ45" s="78">
        <v>0</v>
      </c>
      <c r="NA45" s="78">
        <v>2</v>
      </c>
      <c r="NB45" s="78">
        <v>61</v>
      </c>
      <c r="NC45" s="78">
        <v>10</v>
      </c>
      <c r="ND45" s="78">
        <v>0</v>
      </c>
      <c r="NE45" s="78">
        <v>0</v>
      </c>
      <c r="NF45" s="78">
        <v>1266</v>
      </c>
      <c r="NG45" s="78">
        <v>308</v>
      </c>
      <c r="NH45" s="78">
        <v>278</v>
      </c>
      <c r="NI45" s="78">
        <v>61</v>
      </c>
      <c r="NJ45" s="78">
        <v>25</v>
      </c>
      <c r="NK45" s="78">
        <v>387</v>
      </c>
      <c r="NL45" s="78">
        <v>213</v>
      </c>
      <c r="NM45" s="78">
        <v>1141</v>
      </c>
      <c r="NN45" s="78">
        <v>127</v>
      </c>
      <c r="NO45" s="78">
        <v>670</v>
      </c>
      <c r="NP45" s="78">
        <v>148</v>
      </c>
      <c r="NQ45" s="78">
        <v>2</v>
      </c>
      <c r="NR45" s="78">
        <v>516</v>
      </c>
      <c r="NS45" s="78">
        <v>474</v>
      </c>
      <c r="NT45" s="78">
        <v>336</v>
      </c>
      <c r="NU45" s="78">
        <v>421</v>
      </c>
      <c r="NV45" s="78">
        <v>195</v>
      </c>
      <c r="NW45" s="78">
        <v>208</v>
      </c>
      <c r="NX45" s="78">
        <v>110</v>
      </c>
      <c r="NY45" s="78">
        <v>545</v>
      </c>
      <c r="NZ45" s="78">
        <v>305</v>
      </c>
      <c r="OA45" s="78">
        <v>82</v>
      </c>
      <c r="OB45" s="78">
        <v>978</v>
      </c>
      <c r="OC45" s="78">
        <v>74</v>
      </c>
      <c r="OD45" s="78">
        <v>21</v>
      </c>
      <c r="OE45" s="78">
        <v>10</v>
      </c>
      <c r="OF45" s="78">
        <v>0</v>
      </c>
      <c r="OG45" s="78">
        <v>457</v>
      </c>
      <c r="OH45" s="78">
        <v>277</v>
      </c>
      <c r="OI45" s="78">
        <v>27</v>
      </c>
      <c r="OJ45" s="78">
        <v>150</v>
      </c>
      <c r="OK45" s="78">
        <v>13</v>
      </c>
      <c r="OL45" s="78">
        <v>28</v>
      </c>
      <c r="OM45" s="78">
        <v>6</v>
      </c>
      <c r="ON45" s="78">
        <v>1</v>
      </c>
      <c r="OO45" s="78">
        <v>13</v>
      </c>
      <c r="OP45" s="78">
        <v>1</v>
      </c>
      <c r="OQ45" s="78">
        <v>13</v>
      </c>
      <c r="OR45" s="78">
        <v>74</v>
      </c>
      <c r="OS45" s="78">
        <v>40</v>
      </c>
      <c r="OT45" s="78">
        <v>3</v>
      </c>
      <c r="OU45" s="78">
        <v>10</v>
      </c>
      <c r="OV45" s="78">
        <v>0</v>
      </c>
      <c r="OW45" s="78">
        <v>9</v>
      </c>
      <c r="OX45" s="78">
        <v>4</v>
      </c>
      <c r="OY45" s="78">
        <v>7</v>
      </c>
      <c r="OZ45" s="78">
        <v>5</v>
      </c>
      <c r="PA45" s="78">
        <v>844</v>
      </c>
      <c r="PB45" s="78">
        <v>0</v>
      </c>
      <c r="PC45" s="78">
        <v>14</v>
      </c>
      <c r="PD45" s="78">
        <v>5</v>
      </c>
      <c r="PE45" s="78">
        <v>12</v>
      </c>
      <c r="PF45" s="78">
        <v>4</v>
      </c>
      <c r="PG45" s="78">
        <v>54</v>
      </c>
      <c r="PH45" s="78">
        <v>7</v>
      </c>
      <c r="PI45" s="78">
        <v>19</v>
      </c>
      <c r="PJ45" s="78">
        <v>33</v>
      </c>
      <c r="PK45" s="78">
        <v>3</v>
      </c>
      <c r="PL45" s="78">
        <v>48</v>
      </c>
      <c r="PM45" s="78">
        <v>1</v>
      </c>
      <c r="PN45" s="78">
        <v>668</v>
      </c>
      <c r="PO45" s="78">
        <v>0</v>
      </c>
      <c r="PP45" s="78">
        <v>105</v>
      </c>
      <c r="PQ45" s="78">
        <v>5</v>
      </c>
      <c r="PR45" s="78">
        <v>2</v>
      </c>
      <c r="PS45" s="78">
        <v>10</v>
      </c>
      <c r="PT45" s="78">
        <v>376</v>
      </c>
      <c r="PU45" s="78">
        <v>4</v>
      </c>
      <c r="PV45" s="78">
        <v>0</v>
      </c>
      <c r="PW45" s="78">
        <v>86</v>
      </c>
      <c r="PX45" s="78">
        <v>5</v>
      </c>
      <c r="PY45" s="78">
        <v>102</v>
      </c>
      <c r="PZ45" s="78">
        <v>367</v>
      </c>
      <c r="QA45" s="78">
        <v>40</v>
      </c>
      <c r="QB45" s="78">
        <v>713</v>
      </c>
      <c r="QC45" s="78">
        <v>1</v>
      </c>
      <c r="QD45" s="78">
        <v>12</v>
      </c>
      <c r="QE45" s="78">
        <v>1</v>
      </c>
      <c r="QF45" s="78">
        <v>2</v>
      </c>
      <c r="QG45" s="78">
        <v>538</v>
      </c>
      <c r="QH45" s="78">
        <v>0</v>
      </c>
      <c r="QI45" s="78">
        <v>1</v>
      </c>
      <c r="QJ45" s="78">
        <v>0</v>
      </c>
      <c r="QK45" s="78">
        <v>10</v>
      </c>
      <c r="QL45" s="78">
        <v>1</v>
      </c>
      <c r="QM45" s="78">
        <v>5</v>
      </c>
      <c r="QN45" s="78">
        <v>35</v>
      </c>
      <c r="QO45" s="78">
        <v>0</v>
      </c>
      <c r="QP45" s="78">
        <v>154</v>
      </c>
      <c r="QQ45" s="78">
        <v>82</v>
      </c>
      <c r="QR45" s="78">
        <v>9</v>
      </c>
      <c r="QS45" s="78">
        <v>419</v>
      </c>
      <c r="QT45" s="78">
        <v>67</v>
      </c>
      <c r="QU45" s="78">
        <v>2</v>
      </c>
      <c r="QV45" s="78">
        <v>61</v>
      </c>
      <c r="QW45" s="78">
        <v>10</v>
      </c>
      <c r="QX45" s="78">
        <v>8870</v>
      </c>
      <c r="QY45" s="78">
        <v>488</v>
      </c>
      <c r="QZ45" s="78">
        <v>495</v>
      </c>
      <c r="RA45" s="78">
        <v>151</v>
      </c>
      <c r="RB45" s="78">
        <v>914</v>
      </c>
      <c r="RC45" s="78">
        <v>164</v>
      </c>
      <c r="RD45" s="78">
        <v>669</v>
      </c>
      <c r="RE45" s="78">
        <v>122</v>
      </c>
      <c r="RF45" s="78">
        <v>380</v>
      </c>
      <c r="RG45" s="78">
        <v>193</v>
      </c>
      <c r="RH45" s="78">
        <v>407</v>
      </c>
      <c r="RI45" s="78">
        <v>726</v>
      </c>
      <c r="RJ45" s="78">
        <v>3</v>
      </c>
      <c r="RK45" s="78">
        <v>590</v>
      </c>
      <c r="RL45" s="78">
        <v>236</v>
      </c>
      <c r="RM45" s="78">
        <v>9</v>
      </c>
      <c r="RN45" s="78">
        <v>419</v>
      </c>
      <c r="RO45" s="78">
        <v>67</v>
      </c>
      <c r="RP45" s="78">
        <v>2</v>
      </c>
      <c r="RQ45" s="78">
        <v>61</v>
      </c>
      <c r="RR45" s="78">
        <v>10</v>
      </c>
      <c r="RS45" s="78">
        <v>8907</v>
      </c>
      <c r="RT45" s="78">
        <v>870</v>
      </c>
      <c r="RU45" s="78">
        <v>495</v>
      </c>
      <c r="RV45" s="78">
        <v>151</v>
      </c>
      <c r="RW45" s="78">
        <v>914</v>
      </c>
      <c r="RX45" s="78">
        <v>164</v>
      </c>
      <c r="RY45" s="78">
        <v>669</v>
      </c>
      <c r="RZ45" s="78">
        <v>122</v>
      </c>
      <c r="SA45" s="78">
        <v>380</v>
      </c>
      <c r="SB45" s="78">
        <v>193</v>
      </c>
      <c r="SC45" s="78">
        <v>407</v>
      </c>
      <c r="SD45" s="78">
        <v>726</v>
      </c>
      <c r="SE45" s="78">
        <v>3</v>
      </c>
      <c r="SF45" s="78">
        <v>590</v>
      </c>
      <c r="SG45" s="78">
        <v>236</v>
      </c>
      <c r="SH45" s="78">
        <v>9</v>
      </c>
    </row>
    <row r="46" spans="1:502">
      <c r="A46" s="17" t="s">
        <v>828</v>
      </c>
      <c r="B46" s="77">
        <v>28</v>
      </c>
      <c r="C46" s="77">
        <v>11</v>
      </c>
      <c r="D46" s="77">
        <v>2</v>
      </c>
      <c r="E46" s="77">
        <v>2014</v>
      </c>
      <c r="F46" s="77" t="s">
        <v>182</v>
      </c>
      <c r="G46" s="1023" t="s">
        <v>817</v>
      </c>
      <c r="H46" s="77" t="s">
        <v>818</v>
      </c>
      <c r="I46" s="1018"/>
      <c r="J46" s="80">
        <v>508.99099999999999</v>
      </c>
      <c r="K46" s="80">
        <v>0</v>
      </c>
      <c r="L46" s="80">
        <v>0</v>
      </c>
      <c r="M46" s="80">
        <v>9.5839999999999996</v>
      </c>
      <c r="N46" s="80">
        <v>1156.58</v>
      </c>
      <c r="O46" s="80">
        <v>49.012999999999998</v>
      </c>
      <c r="P46" s="80">
        <v>0</v>
      </c>
      <c r="Q46" s="80">
        <v>0</v>
      </c>
      <c r="R46" s="80">
        <v>13276.79</v>
      </c>
      <c r="S46" s="80">
        <v>3898.53</v>
      </c>
      <c r="T46" s="80">
        <v>6305.2150000000001</v>
      </c>
      <c r="U46" s="80">
        <v>592.69799999999998</v>
      </c>
      <c r="V46" s="80">
        <v>142.67400000000001</v>
      </c>
      <c r="W46" s="80">
        <v>26258.338</v>
      </c>
      <c r="X46" s="80">
        <v>1843.0250000000001</v>
      </c>
      <c r="Y46" s="80">
        <v>76673.138999999996</v>
      </c>
      <c r="Z46" s="80">
        <v>32928.985999999997</v>
      </c>
      <c r="AA46" s="80">
        <v>7249.45</v>
      </c>
      <c r="AB46" s="80">
        <v>2830.0929999999998</v>
      </c>
      <c r="AC46" s="80">
        <v>9.75</v>
      </c>
      <c r="AD46" s="80">
        <v>61139.358</v>
      </c>
      <c r="AE46" s="80">
        <v>204405.84400000001</v>
      </c>
      <c r="AF46" s="80">
        <v>11534.588400000001</v>
      </c>
      <c r="AG46" s="80">
        <v>4531.9920000000002</v>
      </c>
      <c r="AH46" s="80">
        <v>2654.8829999999998</v>
      </c>
      <c r="AI46" s="80">
        <v>2029.6014</v>
      </c>
      <c r="AJ46" s="80">
        <v>1419.1479999999999</v>
      </c>
      <c r="AK46" s="80">
        <v>15999.736999999999</v>
      </c>
      <c r="AL46" s="80">
        <v>5020.9859999999999</v>
      </c>
      <c r="AM46" s="80">
        <v>745.27300000000002</v>
      </c>
      <c r="AN46" s="80">
        <v>18535.967000000001</v>
      </c>
      <c r="AO46" s="80">
        <v>709.67600000000004</v>
      </c>
      <c r="AP46" s="80">
        <v>26173.07</v>
      </c>
      <c r="AQ46" s="80">
        <v>765.14200000000005</v>
      </c>
      <c r="AR46" s="80">
        <v>627.24800000000005</v>
      </c>
      <c r="AS46" s="80">
        <v>5688.4434000000001</v>
      </c>
      <c r="AT46" s="80">
        <v>2506.3629999999998</v>
      </c>
      <c r="AU46" s="80">
        <v>283.48099999999999</v>
      </c>
      <c r="AV46" s="80">
        <v>1160.6189999999999</v>
      </c>
      <c r="AW46" s="80">
        <v>114.64100000000001</v>
      </c>
      <c r="AX46" s="80">
        <v>182.2</v>
      </c>
      <c r="AY46" s="80">
        <v>33.613999999999997</v>
      </c>
      <c r="AZ46" s="80">
        <v>3.9180000000000001</v>
      </c>
      <c r="BA46" s="80">
        <v>74.013000000000005</v>
      </c>
      <c r="BB46" s="80">
        <v>4.6660000000000004</v>
      </c>
      <c r="BC46" s="80">
        <v>107.98699999999999</v>
      </c>
      <c r="BD46" s="80">
        <v>397.33499999999998</v>
      </c>
      <c r="BE46" s="80">
        <v>599.75699999999995</v>
      </c>
      <c r="BF46" s="80">
        <v>34.9</v>
      </c>
      <c r="BG46" s="80">
        <v>38.027999999999999</v>
      </c>
      <c r="BH46" s="80">
        <v>0</v>
      </c>
      <c r="BI46" s="80">
        <v>48.646999999999998</v>
      </c>
      <c r="BJ46" s="80">
        <v>125.89</v>
      </c>
      <c r="BK46" s="80">
        <v>32.853999999999999</v>
      </c>
      <c r="BL46" s="80">
        <v>14.567</v>
      </c>
      <c r="BM46" s="80">
        <v>4142.9669999999996</v>
      </c>
      <c r="BN46" s="80">
        <v>0</v>
      </c>
      <c r="BO46" s="80">
        <v>42.642000000000003</v>
      </c>
      <c r="BP46" s="80">
        <v>23.279</v>
      </c>
      <c r="BQ46" s="80">
        <v>35.899000000000001</v>
      </c>
      <c r="BR46" s="80">
        <v>10.864000000000001</v>
      </c>
      <c r="BS46" s="80">
        <v>432.99700000000001</v>
      </c>
      <c r="BT46" s="80">
        <v>44.897300000000001</v>
      </c>
      <c r="BU46" s="80">
        <v>102.455</v>
      </c>
      <c r="BV46" s="80">
        <v>190.00399999999999</v>
      </c>
      <c r="BW46" s="80">
        <v>11.904</v>
      </c>
      <c r="BX46" s="80">
        <v>262.20699999999999</v>
      </c>
      <c r="BY46" s="80">
        <v>4.915</v>
      </c>
      <c r="BZ46" s="80">
        <v>4353.1589999999997</v>
      </c>
      <c r="CA46" s="80">
        <v>0</v>
      </c>
      <c r="CB46" s="80">
        <v>1802.1880000000001</v>
      </c>
      <c r="CC46" s="80">
        <v>21.327999999999999</v>
      </c>
      <c r="CD46" s="80">
        <v>24.701000000000001</v>
      </c>
      <c r="CE46" s="80">
        <v>58.26</v>
      </c>
      <c r="CF46" s="80">
        <v>2454.8069</v>
      </c>
      <c r="CG46" s="80">
        <v>6.6159999999999997</v>
      </c>
      <c r="CH46" s="80">
        <v>0</v>
      </c>
      <c r="CI46" s="80">
        <v>513.69600000000003</v>
      </c>
      <c r="CJ46" s="80">
        <v>26.481000000000002</v>
      </c>
      <c r="CK46" s="80">
        <v>746.89800000000002</v>
      </c>
      <c r="CL46" s="80">
        <v>3987.0590000000002</v>
      </c>
      <c r="CM46" s="80">
        <v>259.55500000000001</v>
      </c>
      <c r="CN46" s="80">
        <v>4933.6719999999996</v>
      </c>
      <c r="CO46" s="80">
        <v>3.6989999999999998</v>
      </c>
      <c r="CP46" s="80">
        <v>46.691000000000003</v>
      </c>
      <c r="CQ46" s="80">
        <v>2.839</v>
      </c>
      <c r="CR46" s="80">
        <v>23.369</v>
      </c>
      <c r="CS46" s="80">
        <v>14278.84887</v>
      </c>
      <c r="CT46" s="80">
        <v>0</v>
      </c>
      <c r="CU46" s="80">
        <v>3.4889999999999999</v>
      </c>
      <c r="CV46" s="80">
        <v>0</v>
      </c>
      <c r="CW46" s="80">
        <v>122.048</v>
      </c>
      <c r="CX46" s="80">
        <v>8.0530000000000008</v>
      </c>
      <c r="CY46" s="80">
        <v>41.433</v>
      </c>
      <c r="CZ46" s="80">
        <v>231.33600000000001</v>
      </c>
      <c r="DA46" s="80">
        <v>0</v>
      </c>
      <c r="DB46" s="80">
        <v>1131.5740000000001</v>
      </c>
      <c r="DC46" s="80">
        <v>452.97329999999999</v>
      </c>
      <c r="DD46" s="80">
        <v>47.854999999999997</v>
      </c>
      <c r="DE46" s="80">
        <v>29649.156999999999</v>
      </c>
      <c r="DF46" s="80">
        <v>1605.12</v>
      </c>
      <c r="DG46" s="80">
        <v>26039.298999999999</v>
      </c>
      <c r="DH46" s="80">
        <v>0</v>
      </c>
      <c r="DI46" s="80">
        <v>664.33799999999997</v>
      </c>
      <c r="DJ46" s="80">
        <v>627.24800000000005</v>
      </c>
      <c r="DK46" s="80">
        <v>508.99099999999999</v>
      </c>
      <c r="DL46" s="80">
        <v>0</v>
      </c>
      <c r="DM46" s="80">
        <v>0</v>
      </c>
      <c r="DN46" s="80">
        <v>9.5839999999999996</v>
      </c>
      <c r="DO46" s="80">
        <v>1156.58</v>
      </c>
      <c r="DP46" s="80">
        <v>49.012999999999998</v>
      </c>
      <c r="DQ46" s="80">
        <v>0</v>
      </c>
      <c r="DR46" s="80">
        <v>0</v>
      </c>
      <c r="DS46" s="80">
        <v>13276.79</v>
      </c>
      <c r="DT46" s="80">
        <v>3898.53</v>
      </c>
      <c r="DU46" s="80">
        <v>6305.2150000000001</v>
      </c>
      <c r="DV46" s="80">
        <v>592.69799999999998</v>
      </c>
      <c r="DW46" s="80">
        <v>142.67400000000001</v>
      </c>
      <c r="DX46" s="80">
        <v>26258.338</v>
      </c>
      <c r="DY46" s="80">
        <v>1843.0250000000001</v>
      </c>
      <c r="DZ46" s="80">
        <v>76673.138999999996</v>
      </c>
      <c r="EA46" s="80">
        <v>1674.7090000000001</v>
      </c>
      <c r="EB46" s="80">
        <v>7249.45</v>
      </c>
      <c r="EC46" s="80">
        <v>2830.0929999999998</v>
      </c>
      <c r="ED46" s="80">
        <v>9.75</v>
      </c>
      <c r="EE46" s="80">
        <v>61139.358</v>
      </c>
      <c r="EF46" s="80">
        <v>204405.84400000001</v>
      </c>
      <c r="EG46" s="80">
        <v>11534.588400000001</v>
      </c>
      <c r="EH46" s="80">
        <v>4531.9920000000002</v>
      </c>
      <c r="EI46" s="80">
        <v>2654.8829999999998</v>
      </c>
      <c r="EJ46" s="80">
        <v>2029.6014</v>
      </c>
      <c r="EK46" s="80">
        <v>1419.1479999999999</v>
      </c>
      <c r="EL46" s="80">
        <v>15999.736999999999</v>
      </c>
      <c r="EM46" s="80">
        <v>5020.9859999999999</v>
      </c>
      <c r="EN46" s="80">
        <v>745.27300000000002</v>
      </c>
      <c r="EO46" s="80">
        <v>18535.967000000001</v>
      </c>
      <c r="EP46" s="80">
        <v>709.67600000000004</v>
      </c>
      <c r="EQ46" s="80">
        <v>133.77099999999999</v>
      </c>
      <c r="ER46" s="80">
        <v>100.804</v>
      </c>
      <c r="ES46" s="80">
        <v>0</v>
      </c>
      <c r="ET46" s="80">
        <v>5688.4434000000001</v>
      </c>
      <c r="EU46" s="80">
        <v>2506.3629999999998</v>
      </c>
      <c r="EV46" s="80">
        <v>283.48099999999999</v>
      </c>
      <c r="EW46" s="80">
        <v>1160.6189999999999</v>
      </c>
      <c r="EX46" s="80">
        <v>114.64100000000001</v>
      </c>
      <c r="EY46" s="80">
        <v>182.2</v>
      </c>
      <c r="EZ46" s="80">
        <v>33.613999999999997</v>
      </c>
      <c r="FA46" s="80">
        <v>3.9180000000000001</v>
      </c>
      <c r="FB46" s="80">
        <v>74.013000000000005</v>
      </c>
      <c r="FC46" s="80">
        <v>4.6660000000000004</v>
      </c>
      <c r="FD46" s="80">
        <v>107.98699999999999</v>
      </c>
      <c r="FE46" s="80">
        <v>397.33499999999998</v>
      </c>
      <c r="FF46" s="80">
        <v>599.75699999999995</v>
      </c>
      <c r="FG46" s="80">
        <v>34.9</v>
      </c>
      <c r="FH46" s="80">
        <v>38.027999999999999</v>
      </c>
      <c r="FI46" s="80">
        <v>0</v>
      </c>
      <c r="FJ46" s="80">
        <v>48.646999999999998</v>
      </c>
      <c r="FK46" s="80">
        <v>125.89</v>
      </c>
      <c r="FL46" s="80">
        <v>32.853999999999999</v>
      </c>
      <c r="FM46" s="80">
        <v>14.567</v>
      </c>
      <c r="FN46" s="80">
        <v>4142.9669999999996</v>
      </c>
      <c r="FO46" s="80">
        <v>0</v>
      </c>
      <c r="FP46" s="80">
        <v>42.642000000000003</v>
      </c>
      <c r="FQ46" s="80">
        <v>23.279</v>
      </c>
      <c r="FR46" s="80">
        <v>35.899000000000001</v>
      </c>
      <c r="FS46" s="80">
        <v>10.864000000000001</v>
      </c>
      <c r="FT46" s="80">
        <v>432.99700000000001</v>
      </c>
      <c r="FU46" s="80">
        <v>44.897300000000001</v>
      </c>
      <c r="FV46" s="80">
        <v>102.455</v>
      </c>
      <c r="FW46" s="80">
        <v>190.00399999999999</v>
      </c>
      <c r="FX46" s="80">
        <v>11.904</v>
      </c>
      <c r="FY46" s="80">
        <v>262.20699999999999</v>
      </c>
      <c r="FZ46" s="80">
        <v>4.915</v>
      </c>
      <c r="GA46" s="80">
        <v>4353.1589999999997</v>
      </c>
      <c r="GB46" s="80">
        <v>0</v>
      </c>
      <c r="GC46" s="80">
        <v>1802.1880000000001</v>
      </c>
      <c r="GD46" s="80">
        <v>21.327999999999999</v>
      </c>
      <c r="GE46" s="80">
        <v>24.701000000000001</v>
      </c>
      <c r="GF46" s="80">
        <v>58.26</v>
      </c>
      <c r="GG46" s="80">
        <v>2454.8069</v>
      </c>
      <c r="GH46" s="80">
        <v>6.6159999999999997</v>
      </c>
      <c r="GI46" s="80">
        <v>0</v>
      </c>
      <c r="GJ46" s="80">
        <v>513.69600000000003</v>
      </c>
      <c r="GK46" s="80">
        <v>26.481000000000002</v>
      </c>
      <c r="GL46" s="80">
        <v>746.89800000000002</v>
      </c>
      <c r="GM46" s="80">
        <v>3987.0590000000002</v>
      </c>
      <c r="GN46" s="80">
        <v>259.55500000000001</v>
      </c>
      <c r="GO46" s="80">
        <v>4933.6719999999996</v>
      </c>
      <c r="GP46" s="80">
        <v>3.6989999999999998</v>
      </c>
      <c r="GQ46" s="80">
        <v>46.691000000000003</v>
      </c>
      <c r="GR46" s="80">
        <v>2.839</v>
      </c>
      <c r="GS46" s="80">
        <v>23.369</v>
      </c>
      <c r="GT46" s="80">
        <v>14278.84887</v>
      </c>
      <c r="GU46" s="80">
        <v>0</v>
      </c>
      <c r="GV46" s="80">
        <v>3.4889999999999999</v>
      </c>
      <c r="GW46" s="80">
        <v>0</v>
      </c>
      <c r="GX46" s="80">
        <v>122.048</v>
      </c>
      <c r="GY46" s="80">
        <v>8.0530000000000008</v>
      </c>
      <c r="GZ46" s="80">
        <v>41.433</v>
      </c>
      <c r="HA46" s="80">
        <v>231.33600000000001</v>
      </c>
      <c r="HB46" s="80">
        <v>0</v>
      </c>
      <c r="HC46" s="80">
        <v>1131.5740000000001</v>
      </c>
      <c r="HD46" s="80">
        <v>452.97329999999999</v>
      </c>
      <c r="HE46" s="80">
        <v>47.854999999999997</v>
      </c>
      <c r="HF46" s="80">
        <v>58585.161999999997</v>
      </c>
      <c r="HG46" s="80">
        <v>508.99099999999999</v>
      </c>
      <c r="HH46" s="80">
        <v>9.5839999999999996</v>
      </c>
      <c r="HI46" s="80">
        <v>1156.58</v>
      </c>
      <c r="HJ46" s="80">
        <v>49.012999999999998</v>
      </c>
      <c r="HK46" s="80">
        <v>469481.46480000002</v>
      </c>
      <c r="HL46" s="80">
        <v>5923.0183999999999</v>
      </c>
      <c r="HM46" s="80">
        <v>4247.3040000000001</v>
      </c>
      <c r="HN46" s="80">
        <v>1256.19</v>
      </c>
      <c r="HO46" s="80">
        <v>4515.6369999999997</v>
      </c>
      <c r="HP46" s="80">
        <v>1044.4643000000001</v>
      </c>
      <c r="HQ46" s="80">
        <v>4358.0739999999996</v>
      </c>
      <c r="HR46" s="80">
        <v>1906.4770000000001</v>
      </c>
      <c r="HS46" s="80">
        <v>2461.4229</v>
      </c>
      <c r="HT46" s="80">
        <v>1287.075</v>
      </c>
      <c r="HU46" s="80">
        <v>4246.6139999999996</v>
      </c>
      <c r="HV46" s="80">
        <v>4984.0619999999999</v>
      </c>
      <c r="HW46" s="80">
        <v>26.207999999999998</v>
      </c>
      <c r="HX46" s="80">
        <v>14685.20787</v>
      </c>
      <c r="HY46" s="80">
        <v>1584.5473</v>
      </c>
      <c r="HZ46" s="80">
        <v>47.854999999999997</v>
      </c>
      <c r="IA46" s="80">
        <v>58585.161999999997</v>
      </c>
      <c r="IB46" s="80">
        <v>508.99099999999999</v>
      </c>
      <c r="IC46" s="80">
        <v>9.5839999999999996</v>
      </c>
      <c r="ID46" s="80">
        <v>1156.58</v>
      </c>
      <c r="IE46" s="80">
        <v>49.012999999999998</v>
      </c>
      <c r="IF46" s="80">
        <v>500735.74180000002</v>
      </c>
      <c r="IG46" s="80">
        <v>33253.903400000003</v>
      </c>
      <c r="IH46" s="80">
        <v>4247.3040000000001</v>
      </c>
      <c r="II46" s="80">
        <v>1256.19</v>
      </c>
      <c r="IJ46" s="80">
        <v>4515.6369999999997</v>
      </c>
      <c r="IK46" s="80">
        <v>1044.4643000000001</v>
      </c>
      <c r="IL46" s="80">
        <v>4358.0739999999996</v>
      </c>
      <c r="IM46" s="80">
        <v>1906.4770000000001</v>
      </c>
      <c r="IN46" s="80">
        <v>2461.4229</v>
      </c>
      <c r="IO46" s="80">
        <v>1287.075</v>
      </c>
      <c r="IP46" s="80">
        <v>4246.6139999999996</v>
      </c>
      <c r="IQ46" s="80">
        <v>4984.0619999999999</v>
      </c>
      <c r="IR46" s="80">
        <v>26.207999999999998</v>
      </c>
      <c r="IS46" s="80">
        <v>14685.20787</v>
      </c>
      <c r="IT46" s="80">
        <v>1584.5473</v>
      </c>
      <c r="IU46" s="80">
        <v>47.854999999999997</v>
      </c>
      <c r="IV46" s="81">
        <v>0</v>
      </c>
      <c r="IW46" s="78">
        <v>70</v>
      </c>
      <c r="IX46" s="78">
        <v>0</v>
      </c>
      <c r="IY46" s="78">
        <v>0</v>
      </c>
      <c r="IZ46" s="78">
        <v>2</v>
      </c>
      <c r="JA46" s="78">
        <v>63</v>
      </c>
      <c r="JB46" s="78">
        <v>10</v>
      </c>
      <c r="JC46" s="78">
        <v>0</v>
      </c>
      <c r="JD46" s="78">
        <v>0</v>
      </c>
      <c r="JE46" s="78">
        <v>1304</v>
      </c>
      <c r="JF46" s="78">
        <v>311</v>
      </c>
      <c r="JG46" s="78">
        <v>281</v>
      </c>
      <c r="JH46" s="78">
        <v>57</v>
      </c>
      <c r="JI46" s="78">
        <v>28</v>
      </c>
      <c r="JJ46" s="78">
        <v>395</v>
      </c>
      <c r="JK46" s="78">
        <v>210</v>
      </c>
      <c r="JL46" s="78">
        <v>1124</v>
      </c>
      <c r="JM46" s="78">
        <v>165</v>
      </c>
      <c r="JN46" s="78">
        <v>685</v>
      </c>
      <c r="JO46" s="78">
        <v>149</v>
      </c>
      <c r="JP46" s="78">
        <v>1</v>
      </c>
      <c r="JQ46" s="78">
        <v>511</v>
      </c>
      <c r="JR46" s="78">
        <v>484</v>
      </c>
      <c r="JS46" s="78">
        <v>339</v>
      </c>
      <c r="JT46" s="78">
        <v>419</v>
      </c>
      <c r="JU46" s="78">
        <v>195</v>
      </c>
      <c r="JV46" s="78">
        <v>202</v>
      </c>
      <c r="JW46" s="78">
        <v>108</v>
      </c>
      <c r="JX46" s="78">
        <v>526</v>
      </c>
      <c r="JY46" s="78">
        <v>300</v>
      </c>
      <c r="JZ46" s="78">
        <v>78</v>
      </c>
      <c r="KA46" s="78">
        <v>1005</v>
      </c>
      <c r="KB46" s="78">
        <v>78</v>
      </c>
      <c r="KC46" s="78">
        <v>247</v>
      </c>
      <c r="KD46" s="78">
        <v>34</v>
      </c>
      <c r="KE46" s="78">
        <v>134</v>
      </c>
      <c r="KF46" s="78">
        <v>453</v>
      </c>
      <c r="KG46" s="78">
        <v>269</v>
      </c>
      <c r="KH46" s="78">
        <v>28</v>
      </c>
      <c r="KI46" s="78">
        <v>140</v>
      </c>
      <c r="KJ46" s="78">
        <v>10</v>
      </c>
      <c r="KK46" s="78">
        <v>30</v>
      </c>
      <c r="KL46" s="78">
        <v>6</v>
      </c>
      <c r="KM46" s="78">
        <v>1</v>
      </c>
      <c r="KN46" s="78">
        <v>15</v>
      </c>
      <c r="KO46" s="78">
        <v>1</v>
      </c>
      <c r="KP46" s="78">
        <v>19</v>
      </c>
      <c r="KQ46" s="78">
        <v>74</v>
      </c>
      <c r="KR46" s="78">
        <v>41</v>
      </c>
      <c r="KS46" s="78">
        <v>7</v>
      </c>
      <c r="KT46" s="78">
        <v>9</v>
      </c>
      <c r="KU46" s="78">
        <v>0</v>
      </c>
      <c r="KV46" s="78">
        <v>11</v>
      </c>
      <c r="KW46" s="78">
        <v>4</v>
      </c>
      <c r="KX46" s="78">
        <v>8</v>
      </c>
      <c r="KY46" s="78">
        <v>4</v>
      </c>
      <c r="KZ46" s="78">
        <v>822</v>
      </c>
      <c r="LA46" s="78">
        <v>0</v>
      </c>
      <c r="LB46" s="78">
        <v>12</v>
      </c>
      <c r="LC46" s="78">
        <v>5</v>
      </c>
      <c r="LD46" s="78">
        <v>10</v>
      </c>
      <c r="LE46" s="78">
        <v>3</v>
      </c>
      <c r="LF46" s="78">
        <v>57</v>
      </c>
      <c r="LG46" s="78">
        <v>7</v>
      </c>
      <c r="LH46" s="78">
        <v>16</v>
      </c>
      <c r="LI46" s="78">
        <v>31</v>
      </c>
      <c r="LJ46" s="78">
        <v>3</v>
      </c>
      <c r="LK46" s="78">
        <v>45</v>
      </c>
      <c r="LL46" s="78">
        <v>1</v>
      </c>
      <c r="LM46" s="78">
        <v>644</v>
      </c>
      <c r="LN46" s="78">
        <v>0</v>
      </c>
      <c r="LO46" s="78">
        <v>109</v>
      </c>
      <c r="LP46" s="78">
        <v>5</v>
      </c>
      <c r="LQ46" s="78">
        <v>2</v>
      </c>
      <c r="LR46" s="78">
        <v>11</v>
      </c>
      <c r="LS46" s="78">
        <v>374</v>
      </c>
      <c r="LT46" s="78">
        <v>2</v>
      </c>
      <c r="LU46" s="78">
        <v>0</v>
      </c>
      <c r="LV46" s="78">
        <v>101</v>
      </c>
      <c r="LW46" s="78">
        <v>7</v>
      </c>
      <c r="LX46" s="78">
        <v>98</v>
      </c>
      <c r="LY46" s="78">
        <v>361</v>
      </c>
      <c r="LZ46" s="78">
        <v>42</v>
      </c>
      <c r="MA46" s="78">
        <v>759</v>
      </c>
      <c r="MB46" s="78">
        <v>1</v>
      </c>
      <c r="MC46" s="78">
        <v>10</v>
      </c>
      <c r="MD46" s="78">
        <v>1</v>
      </c>
      <c r="ME46" s="78">
        <v>3</v>
      </c>
      <c r="MF46" s="78">
        <v>547</v>
      </c>
      <c r="MG46" s="78">
        <v>0</v>
      </c>
      <c r="MH46" s="78">
        <v>1</v>
      </c>
      <c r="MI46" s="78">
        <v>0</v>
      </c>
      <c r="MJ46" s="78">
        <v>10</v>
      </c>
      <c r="MK46" s="78">
        <v>1</v>
      </c>
      <c r="ML46" s="78">
        <v>5</v>
      </c>
      <c r="MM46" s="78">
        <v>37</v>
      </c>
      <c r="MN46" s="78">
        <v>0</v>
      </c>
      <c r="MO46" s="78">
        <v>155</v>
      </c>
      <c r="MP46" s="78">
        <v>75</v>
      </c>
      <c r="MQ46" s="78">
        <v>9</v>
      </c>
      <c r="MR46" s="78">
        <v>31</v>
      </c>
      <c r="MS46" s="78">
        <v>3</v>
      </c>
      <c r="MT46" s="78">
        <v>225</v>
      </c>
      <c r="MU46" s="78">
        <v>0</v>
      </c>
      <c r="MV46" s="78">
        <v>24</v>
      </c>
      <c r="MW46" s="78">
        <v>134</v>
      </c>
      <c r="MX46" s="78">
        <v>70</v>
      </c>
      <c r="MY46" s="78">
        <v>0</v>
      </c>
      <c r="MZ46" s="78">
        <v>0</v>
      </c>
      <c r="NA46" s="78">
        <v>2</v>
      </c>
      <c r="NB46" s="78">
        <v>63</v>
      </c>
      <c r="NC46" s="78">
        <v>10</v>
      </c>
      <c r="ND46" s="78">
        <v>0</v>
      </c>
      <c r="NE46" s="78">
        <v>0</v>
      </c>
      <c r="NF46" s="78">
        <v>1304</v>
      </c>
      <c r="NG46" s="78">
        <v>311</v>
      </c>
      <c r="NH46" s="78">
        <v>281</v>
      </c>
      <c r="NI46" s="78">
        <v>57</v>
      </c>
      <c r="NJ46" s="78">
        <v>28</v>
      </c>
      <c r="NK46" s="78">
        <v>395</v>
      </c>
      <c r="NL46" s="78">
        <v>210</v>
      </c>
      <c r="NM46" s="78">
        <v>1124</v>
      </c>
      <c r="NN46" s="78">
        <v>131</v>
      </c>
      <c r="NO46" s="78">
        <v>685</v>
      </c>
      <c r="NP46" s="78">
        <v>149</v>
      </c>
      <c r="NQ46" s="78">
        <v>1</v>
      </c>
      <c r="NR46" s="78">
        <v>511</v>
      </c>
      <c r="NS46" s="78">
        <v>484</v>
      </c>
      <c r="NT46" s="78">
        <v>339</v>
      </c>
      <c r="NU46" s="78">
        <v>419</v>
      </c>
      <c r="NV46" s="78">
        <v>195</v>
      </c>
      <c r="NW46" s="78">
        <v>202</v>
      </c>
      <c r="NX46" s="78">
        <v>108</v>
      </c>
      <c r="NY46" s="78">
        <v>526</v>
      </c>
      <c r="NZ46" s="78">
        <v>300</v>
      </c>
      <c r="OA46" s="78">
        <v>78</v>
      </c>
      <c r="OB46" s="78">
        <v>1005</v>
      </c>
      <c r="OC46" s="78">
        <v>78</v>
      </c>
      <c r="OD46" s="78">
        <v>22</v>
      </c>
      <c r="OE46" s="78">
        <v>10</v>
      </c>
      <c r="OF46" s="78">
        <v>0</v>
      </c>
      <c r="OG46" s="78">
        <v>453</v>
      </c>
      <c r="OH46" s="78">
        <v>269</v>
      </c>
      <c r="OI46" s="78">
        <v>28</v>
      </c>
      <c r="OJ46" s="78">
        <v>140</v>
      </c>
      <c r="OK46" s="78">
        <v>10</v>
      </c>
      <c r="OL46" s="78">
        <v>30</v>
      </c>
      <c r="OM46" s="78">
        <v>6</v>
      </c>
      <c r="ON46" s="78">
        <v>1</v>
      </c>
      <c r="OO46" s="78">
        <v>15</v>
      </c>
      <c r="OP46" s="78">
        <v>1</v>
      </c>
      <c r="OQ46" s="78">
        <v>19</v>
      </c>
      <c r="OR46" s="78">
        <v>74</v>
      </c>
      <c r="OS46" s="78">
        <v>41</v>
      </c>
      <c r="OT46" s="78">
        <v>7</v>
      </c>
      <c r="OU46" s="78">
        <v>9</v>
      </c>
      <c r="OV46" s="78">
        <v>0</v>
      </c>
      <c r="OW46" s="78">
        <v>11</v>
      </c>
      <c r="OX46" s="78">
        <v>4</v>
      </c>
      <c r="OY46" s="78">
        <v>8</v>
      </c>
      <c r="OZ46" s="78">
        <v>4</v>
      </c>
      <c r="PA46" s="78">
        <v>822</v>
      </c>
      <c r="PB46" s="78">
        <v>0</v>
      </c>
      <c r="PC46" s="78">
        <v>12</v>
      </c>
      <c r="PD46" s="78">
        <v>5</v>
      </c>
      <c r="PE46" s="78">
        <v>10</v>
      </c>
      <c r="PF46" s="78">
        <v>3</v>
      </c>
      <c r="PG46" s="78">
        <v>57</v>
      </c>
      <c r="PH46" s="78">
        <v>7</v>
      </c>
      <c r="PI46" s="78">
        <v>16</v>
      </c>
      <c r="PJ46" s="78">
        <v>31</v>
      </c>
      <c r="PK46" s="78">
        <v>3</v>
      </c>
      <c r="PL46" s="78">
        <v>45</v>
      </c>
      <c r="PM46" s="78">
        <v>1</v>
      </c>
      <c r="PN46" s="78">
        <v>644</v>
      </c>
      <c r="PO46" s="78">
        <v>0</v>
      </c>
      <c r="PP46" s="78">
        <v>109</v>
      </c>
      <c r="PQ46" s="78">
        <v>5</v>
      </c>
      <c r="PR46" s="78">
        <v>2</v>
      </c>
      <c r="PS46" s="78">
        <v>11</v>
      </c>
      <c r="PT46" s="78">
        <v>374</v>
      </c>
      <c r="PU46" s="78">
        <v>2</v>
      </c>
      <c r="PV46" s="78">
        <v>0</v>
      </c>
      <c r="PW46" s="78">
        <v>101</v>
      </c>
      <c r="PX46" s="78">
        <v>7</v>
      </c>
      <c r="PY46" s="78">
        <v>98</v>
      </c>
      <c r="PZ46" s="78">
        <v>361</v>
      </c>
      <c r="QA46" s="78">
        <v>42</v>
      </c>
      <c r="QB46" s="78">
        <v>759</v>
      </c>
      <c r="QC46" s="78">
        <v>1</v>
      </c>
      <c r="QD46" s="78">
        <v>10</v>
      </c>
      <c r="QE46" s="78">
        <v>1</v>
      </c>
      <c r="QF46" s="78">
        <v>3</v>
      </c>
      <c r="QG46" s="78">
        <v>547</v>
      </c>
      <c r="QH46" s="78">
        <v>0</v>
      </c>
      <c r="QI46" s="78">
        <v>1</v>
      </c>
      <c r="QJ46" s="78">
        <v>0</v>
      </c>
      <c r="QK46" s="78">
        <v>10</v>
      </c>
      <c r="QL46" s="78">
        <v>1</v>
      </c>
      <c r="QM46" s="78">
        <v>5</v>
      </c>
      <c r="QN46" s="78">
        <v>37</v>
      </c>
      <c r="QO46" s="78">
        <v>0</v>
      </c>
      <c r="QP46" s="78">
        <v>155</v>
      </c>
      <c r="QQ46" s="78">
        <v>75</v>
      </c>
      <c r="QR46" s="78">
        <v>9</v>
      </c>
      <c r="QS46" s="78">
        <v>417</v>
      </c>
      <c r="QT46" s="78">
        <v>70</v>
      </c>
      <c r="QU46" s="78">
        <v>2</v>
      </c>
      <c r="QV46" s="78">
        <v>63</v>
      </c>
      <c r="QW46" s="78">
        <v>10</v>
      </c>
      <c r="QX46" s="78">
        <v>8921</v>
      </c>
      <c r="QY46" s="78">
        <v>485</v>
      </c>
      <c r="QZ46" s="78">
        <v>477</v>
      </c>
      <c r="RA46" s="78">
        <v>164</v>
      </c>
      <c r="RB46" s="78">
        <v>888</v>
      </c>
      <c r="RC46" s="78">
        <v>159</v>
      </c>
      <c r="RD46" s="78">
        <v>645</v>
      </c>
      <c r="RE46" s="78">
        <v>127</v>
      </c>
      <c r="RF46" s="78">
        <v>376</v>
      </c>
      <c r="RG46" s="78">
        <v>206</v>
      </c>
      <c r="RH46" s="78">
        <v>403</v>
      </c>
      <c r="RI46" s="78">
        <v>770</v>
      </c>
      <c r="RJ46" s="78">
        <v>4</v>
      </c>
      <c r="RK46" s="78">
        <v>601</v>
      </c>
      <c r="RL46" s="78">
        <v>230</v>
      </c>
      <c r="RM46" s="78">
        <v>9</v>
      </c>
      <c r="RN46" s="78">
        <v>417</v>
      </c>
      <c r="RO46" s="78">
        <v>70</v>
      </c>
      <c r="RP46" s="78">
        <v>2</v>
      </c>
      <c r="RQ46" s="78">
        <v>63</v>
      </c>
      <c r="RR46" s="78">
        <v>10</v>
      </c>
      <c r="RS46" s="78">
        <v>8955</v>
      </c>
      <c r="RT46" s="78">
        <v>868</v>
      </c>
      <c r="RU46" s="78">
        <v>477</v>
      </c>
      <c r="RV46" s="78">
        <v>164</v>
      </c>
      <c r="RW46" s="78">
        <v>888</v>
      </c>
      <c r="RX46" s="78">
        <v>159</v>
      </c>
      <c r="RY46" s="78">
        <v>645</v>
      </c>
      <c r="RZ46" s="78">
        <v>127</v>
      </c>
      <c r="SA46" s="78">
        <v>376</v>
      </c>
      <c r="SB46" s="78">
        <v>206</v>
      </c>
      <c r="SC46" s="78">
        <v>403</v>
      </c>
      <c r="SD46" s="78">
        <v>770</v>
      </c>
      <c r="SE46" s="78">
        <v>4</v>
      </c>
      <c r="SF46" s="78">
        <v>601</v>
      </c>
      <c r="SG46" s="78">
        <v>230</v>
      </c>
      <c r="SH46" s="78">
        <v>9</v>
      </c>
    </row>
    <row r="47" spans="1:502">
      <c r="A47" s="17" t="s">
        <v>829</v>
      </c>
      <c r="B47" s="77">
        <v>29</v>
      </c>
      <c r="C47" s="77">
        <v>12</v>
      </c>
      <c r="D47" s="77">
        <v>2</v>
      </c>
      <c r="E47" s="77">
        <v>2015</v>
      </c>
      <c r="F47" s="77" t="s">
        <v>183</v>
      </c>
      <c r="G47" s="1023" t="s">
        <v>817</v>
      </c>
      <c r="H47" s="77" t="s">
        <v>818</v>
      </c>
      <c r="I47" s="1018"/>
      <c r="J47" s="80">
        <v>477.59300000000002</v>
      </c>
      <c r="K47" s="80">
        <v>0</v>
      </c>
      <c r="L47" s="80">
        <v>0</v>
      </c>
      <c r="M47" s="80">
        <v>13.352</v>
      </c>
      <c r="N47" s="80">
        <v>1150.049</v>
      </c>
      <c r="O47" s="80">
        <v>34.195999999999998</v>
      </c>
      <c r="P47" s="80">
        <v>0</v>
      </c>
      <c r="Q47" s="80">
        <v>6.5990000000000002</v>
      </c>
      <c r="R47" s="80">
        <v>13295.362999999999</v>
      </c>
      <c r="S47" s="80">
        <v>3709.3040000000001</v>
      </c>
      <c r="T47" s="80">
        <v>5831.65</v>
      </c>
      <c r="U47" s="80">
        <v>687.46299999999997</v>
      </c>
      <c r="V47" s="80">
        <v>126.126</v>
      </c>
      <c r="W47" s="80">
        <v>26171.219000000001</v>
      </c>
      <c r="X47" s="80">
        <v>1901.329</v>
      </c>
      <c r="Y47" s="80">
        <v>74581.664999999994</v>
      </c>
      <c r="Z47" s="80">
        <v>31722.282999999999</v>
      </c>
      <c r="AA47" s="80">
        <v>6972.9830000000002</v>
      </c>
      <c r="AB47" s="80">
        <v>2640.627</v>
      </c>
      <c r="AC47" s="80">
        <v>10.518000000000001</v>
      </c>
      <c r="AD47" s="80">
        <v>58452.05</v>
      </c>
      <c r="AE47" s="80">
        <v>195516.88800000001</v>
      </c>
      <c r="AF47" s="80">
        <v>10878.959000000001</v>
      </c>
      <c r="AG47" s="80">
        <v>4510.0739999999996</v>
      </c>
      <c r="AH47" s="80">
        <v>2659.38</v>
      </c>
      <c r="AI47" s="80">
        <v>1927.2771</v>
      </c>
      <c r="AJ47" s="80">
        <v>1359.953</v>
      </c>
      <c r="AK47" s="80">
        <v>17642.789499999999</v>
      </c>
      <c r="AL47" s="80">
        <v>4868.6989999999996</v>
      </c>
      <c r="AM47" s="80">
        <v>691.50900000000001</v>
      </c>
      <c r="AN47" s="80">
        <v>17714.957900000001</v>
      </c>
      <c r="AO47" s="80">
        <v>651.40800000000002</v>
      </c>
      <c r="AP47" s="80">
        <v>25366.287</v>
      </c>
      <c r="AQ47" s="80">
        <v>783.41899999999998</v>
      </c>
      <c r="AR47" s="80">
        <v>641.09</v>
      </c>
      <c r="AS47" s="80">
        <v>5568.9560000000001</v>
      </c>
      <c r="AT47" s="80">
        <v>2535.6819999999998</v>
      </c>
      <c r="AU47" s="80">
        <v>268.351</v>
      </c>
      <c r="AV47" s="80">
        <v>1139.874</v>
      </c>
      <c r="AW47" s="80">
        <v>111.129</v>
      </c>
      <c r="AX47" s="80">
        <v>172.34299999999999</v>
      </c>
      <c r="AY47" s="80">
        <v>28.693000000000001</v>
      </c>
      <c r="AZ47" s="80">
        <v>3.8180000000000001</v>
      </c>
      <c r="BA47" s="80">
        <v>72.597999999999999</v>
      </c>
      <c r="BB47" s="80">
        <v>5.633</v>
      </c>
      <c r="BC47" s="80">
        <v>95.51</v>
      </c>
      <c r="BD47" s="80">
        <v>388.86099999999999</v>
      </c>
      <c r="BE47" s="80">
        <v>520.87599999999998</v>
      </c>
      <c r="BF47" s="80">
        <v>28.369</v>
      </c>
      <c r="BG47" s="80">
        <v>37.682000000000002</v>
      </c>
      <c r="BH47" s="80">
        <v>0</v>
      </c>
      <c r="BI47" s="80">
        <v>52.094999999999999</v>
      </c>
      <c r="BJ47" s="80">
        <v>55.076999999999998</v>
      </c>
      <c r="BK47" s="80">
        <v>30.071000000000002</v>
      </c>
      <c r="BL47" s="80">
        <v>9.798</v>
      </c>
      <c r="BM47" s="80">
        <v>3667.973</v>
      </c>
      <c r="BN47" s="80">
        <v>0</v>
      </c>
      <c r="BO47" s="80">
        <v>39.872999999999998</v>
      </c>
      <c r="BP47" s="80">
        <v>19.276</v>
      </c>
      <c r="BQ47" s="80">
        <v>24.698</v>
      </c>
      <c r="BR47" s="80">
        <v>9.1170000000000009</v>
      </c>
      <c r="BS47" s="80">
        <v>423.18700000000001</v>
      </c>
      <c r="BT47" s="80">
        <v>42.947800000000001</v>
      </c>
      <c r="BU47" s="80">
        <v>72.709999999999994</v>
      </c>
      <c r="BV47" s="80">
        <v>180.24700000000001</v>
      </c>
      <c r="BW47" s="80">
        <v>9.1539999999999999</v>
      </c>
      <c r="BX47" s="80">
        <v>204.666</v>
      </c>
      <c r="BY47" s="80">
        <v>4.9770000000000003</v>
      </c>
      <c r="BZ47" s="80">
        <v>4434.0339999999997</v>
      </c>
      <c r="CA47" s="80">
        <v>0</v>
      </c>
      <c r="CB47" s="80">
        <v>1677.3610000000001</v>
      </c>
      <c r="CC47" s="80">
        <v>21.001999999999999</v>
      </c>
      <c r="CD47" s="80">
        <v>24.780999999999999</v>
      </c>
      <c r="CE47" s="80">
        <v>52.503</v>
      </c>
      <c r="CF47" s="80">
        <v>2476.4520000000002</v>
      </c>
      <c r="CG47" s="80">
        <v>10.789</v>
      </c>
      <c r="CH47" s="80">
        <v>0</v>
      </c>
      <c r="CI47" s="80">
        <v>518.46900000000005</v>
      </c>
      <c r="CJ47" s="80">
        <v>29.207000000000001</v>
      </c>
      <c r="CK47" s="80">
        <v>722.97199999999998</v>
      </c>
      <c r="CL47" s="80">
        <v>3894.97</v>
      </c>
      <c r="CM47" s="80">
        <v>249.75800000000001</v>
      </c>
      <c r="CN47" s="80">
        <v>4914.759</v>
      </c>
      <c r="CO47" s="80">
        <v>3.5209999999999999</v>
      </c>
      <c r="CP47" s="80">
        <v>37.646000000000001</v>
      </c>
      <c r="CQ47" s="80">
        <v>2.6549999999999998</v>
      </c>
      <c r="CR47" s="80">
        <v>23.739000000000001</v>
      </c>
      <c r="CS47" s="80">
        <v>15348.60369</v>
      </c>
      <c r="CT47" s="80">
        <v>0</v>
      </c>
      <c r="CU47" s="80">
        <v>3.4609999999999999</v>
      </c>
      <c r="CV47" s="80">
        <v>0</v>
      </c>
      <c r="CW47" s="80">
        <v>144.50800000000001</v>
      </c>
      <c r="CX47" s="80">
        <v>9.5749999999999993</v>
      </c>
      <c r="CY47" s="80">
        <v>39.392000000000003</v>
      </c>
      <c r="CZ47" s="80">
        <v>215.71199999999999</v>
      </c>
      <c r="DA47" s="80">
        <v>0</v>
      </c>
      <c r="DB47" s="80">
        <v>1050.5609999999999</v>
      </c>
      <c r="DC47" s="80">
        <v>444.98200000000003</v>
      </c>
      <c r="DD47" s="80">
        <v>47.841000000000001</v>
      </c>
      <c r="DE47" s="80">
        <v>28778.734</v>
      </c>
      <c r="DF47" s="80">
        <v>1695.403</v>
      </c>
      <c r="DG47" s="80">
        <v>25237.508000000002</v>
      </c>
      <c r="DH47" s="80">
        <v>0</v>
      </c>
      <c r="DI47" s="80">
        <v>676.827</v>
      </c>
      <c r="DJ47" s="80">
        <v>641.09</v>
      </c>
      <c r="DK47" s="80">
        <v>477.59300000000002</v>
      </c>
      <c r="DL47" s="80">
        <v>0</v>
      </c>
      <c r="DM47" s="80">
        <v>0</v>
      </c>
      <c r="DN47" s="80">
        <v>13.352</v>
      </c>
      <c r="DO47" s="80">
        <v>1150.049</v>
      </c>
      <c r="DP47" s="80">
        <v>34.195999999999998</v>
      </c>
      <c r="DQ47" s="80">
        <v>0</v>
      </c>
      <c r="DR47" s="80">
        <v>6.5990000000000002</v>
      </c>
      <c r="DS47" s="80">
        <v>13295.362999999999</v>
      </c>
      <c r="DT47" s="80">
        <v>3709.3040000000001</v>
      </c>
      <c r="DU47" s="80">
        <v>5831.65</v>
      </c>
      <c r="DV47" s="80">
        <v>687.46299999999997</v>
      </c>
      <c r="DW47" s="80">
        <v>126.126</v>
      </c>
      <c r="DX47" s="80">
        <v>26171.219000000001</v>
      </c>
      <c r="DY47" s="80">
        <v>1901.329</v>
      </c>
      <c r="DZ47" s="80">
        <v>74581.664999999994</v>
      </c>
      <c r="EA47" s="80">
        <v>1248.146</v>
      </c>
      <c r="EB47" s="80">
        <v>6972.9830000000002</v>
      </c>
      <c r="EC47" s="80">
        <v>2640.627</v>
      </c>
      <c r="ED47" s="80">
        <v>10.518000000000001</v>
      </c>
      <c r="EE47" s="80">
        <v>58452.05</v>
      </c>
      <c r="EF47" s="80">
        <v>195516.88800000001</v>
      </c>
      <c r="EG47" s="80">
        <v>10878.959000000001</v>
      </c>
      <c r="EH47" s="80">
        <v>4510.0739999999996</v>
      </c>
      <c r="EI47" s="80">
        <v>2659.38</v>
      </c>
      <c r="EJ47" s="80">
        <v>1927.2771</v>
      </c>
      <c r="EK47" s="80">
        <v>1359.953</v>
      </c>
      <c r="EL47" s="80">
        <v>17642.789499999999</v>
      </c>
      <c r="EM47" s="80">
        <v>4868.6989999999996</v>
      </c>
      <c r="EN47" s="80">
        <v>691.50900000000001</v>
      </c>
      <c r="EO47" s="80">
        <v>17714.957900000001</v>
      </c>
      <c r="EP47" s="80">
        <v>651.40800000000002</v>
      </c>
      <c r="EQ47" s="80">
        <v>128.779</v>
      </c>
      <c r="ER47" s="80">
        <v>106.592</v>
      </c>
      <c r="ES47" s="80">
        <v>0</v>
      </c>
      <c r="ET47" s="80">
        <v>5568.9560000000001</v>
      </c>
      <c r="EU47" s="80">
        <v>2535.6819999999998</v>
      </c>
      <c r="EV47" s="80">
        <v>268.351</v>
      </c>
      <c r="EW47" s="80">
        <v>1139.874</v>
      </c>
      <c r="EX47" s="80">
        <v>111.129</v>
      </c>
      <c r="EY47" s="80">
        <v>172.34299999999999</v>
      </c>
      <c r="EZ47" s="80">
        <v>28.693000000000001</v>
      </c>
      <c r="FA47" s="80">
        <v>3.8180000000000001</v>
      </c>
      <c r="FB47" s="80">
        <v>72.597999999999999</v>
      </c>
      <c r="FC47" s="80">
        <v>5.633</v>
      </c>
      <c r="FD47" s="80">
        <v>95.51</v>
      </c>
      <c r="FE47" s="80">
        <v>388.86099999999999</v>
      </c>
      <c r="FF47" s="80">
        <v>520.87599999999998</v>
      </c>
      <c r="FG47" s="80">
        <v>28.369</v>
      </c>
      <c r="FH47" s="80">
        <v>37.682000000000002</v>
      </c>
      <c r="FI47" s="80">
        <v>0</v>
      </c>
      <c r="FJ47" s="80">
        <v>52.094999999999999</v>
      </c>
      <c r="FK47" s="80">
        <v>55.076999999999998</v>
      </c>
      <c r="FL47" s="80">
        <v>30.071000000000002</v>
      </c>
      <c r="FM47" s="80">
        <v>9.798</v>
      </c>
      <c r="FN47" s="80">
        <v>3667.973</v>
      </c>
      <c r="FO47" s="80">
        <v>0</v>
      </c>
      <c r="FP47" s="80">
        <v>39.872999999999998</v>
      </c>
      <c r="FQ47" s="80">
        <v>19.276</v>
      </c>
      <c r="FR47" s="80">
        <v>24.698</v>
      </c>
      <c r="FS47" s="80">
        <v>9.1170000000000009</v>
      </c>
      <c r="FT47" s="80">
        <v>423.18700000000001</v>
      </c>
      <c r="FU47" s="80">
        <v>42.947800000000001</v>
      </c>
      <c r="FV47" s="80">
        <v>72.709999999999994</v>
      </c>
      <c r="FW47" s="80">
        <v>180.24700000000001</v>
      </c>
      <c r="FX47" s="80">
        <v>9.1539999999999999</v>
      </c>
      <c r="FY47" s="80">
        <v>204.666</v>
      </c>
      <c r="FZ47" s="80">
        <v>4.9770000000000003</v>
      </c>
      <c r="GA47" s="80">
        <v>4434.0339999999997</v>
      </c>
      <c r="GB47" s="80">
        <v>0</v>
      </c>
      <c r="GC47" s="80">
        <v>1677.3610000000001</v>
      </c>
      <c r="GD47" s="80">
        <v>21.001999999999999</v>
      </c>
      <c r="GE47" s="80">
        <v>24.780999999999999</v>
      </c>
      <c r="GF47" s="80">
        <v>52.503</v>
      </c>
      <c r="GG47" s="80">
        <v>2476.4520000000002</v>
      </c>
      <c r="GH47" s="80">
        <v>10.789</v>
      </c>
      <c r="GI47" s="80">
        <v>0</v>
      </c>
      <c r="GJ47" s="80">
        <v>518.46900000000005</v>
      </c>
      <c r="GK47" s="80">
        <v>29.207000000000001</v>
      </c>
      <c r="GL47" s="80">
        <v>722.97199999999998</v>
      </c>
      <c r="GM47" s="80">
        <v>3894.97</v>
      </c>
      <c r="GN47" s="80">
        <v>249.75800000000001</v>
      </c>
      <c r="GO47" s="80">
        <v>4914.759</v>
      </c>
      <c r="GP47" s="80">
        <v>3.5209999999999999</v>
      </c>
      <c r="GQ47" s="80">
        <v>37.646000000000001</v>
      </c>
      <c r="GR47" s="80">
        <v>2.6549999999999998</v>
      </c>
      <c r="GS47" s="80">
        <v>23.739000000000001</v>
      </c>
      <c r="GT47" s="80">
        <v>15348.60369</v>
      </c>
      <c r="GU47" s="80">
        <v>0</v>
      </c>
      <c r="GV47" s="80">
        <v>3.4609999999999999</v>
      </c>
      <c r="GW47" s="80">
        <v>0</v>
      </c>
      <c r="GX47" s="80">
        <v>144.50800000000001</v>
      </c>
      <c r="GY47" s="80">
        <v>9.5749999999999993</v>
      </c>
      <c r="GZ47" s="80">
        <v>39.392000000000003</v>
      </c>
      <c r="HA47" s="80">
        <v>215.71199999999999</v>
      </c>
      <c r="HB47" s="80">
        <v>0</v>
      </c>
      <c r="HC47" s="80">
        <v>1050.5609999999999</v>
      </c>
      <c r="HD47" s="80">
        <v>444.98200000000003</v>
      </c>
      <c r="HE47" s="80">
        <v>47.841000000000001</v>
      </c>
      <c r="HF47" s="80">
        <v>57029.561999999998</v>
      </c>
      <c r="HG47" s="80">
        <v>477.59300000000002</v>
      </c>
      <c r="HH47" s="80">
        <v>13.352</v>
      </c>
      <c r="HI47" s="80">
        <v>1150.049</v>
      </c>
      <c r="HJ47" s="80">
        <v>40.795000000000002</v>
      </c>
      <c r="HK47" s="80">
        <v>454050.33750000002</v>
      </c>
      <c r="HL47" s="80">
        <v>5804.3270000000002</v>
      </c>
      <c r="HM47" s="80">
        <v>4227.3789999999999</v>
      </c>
      <c r="HN47" s="80">
        <v>1144.3579999999999</v>
      </c>
      <c r="HO47" s="80">
        <v>3945.66</v>
      </c>
      <c r="HP47" s="80">
        <v>932.91179999999997</v>
      </c>
      <c r="HQ47" s="80">
        <v>4439.0110000000004</v>
      </c>
      <c r="HR47" s="80">
        <v>1775.6469999999999</v>
      </c>
      <c r="HS47" s="80">
        <v>2487.241</v>
      </c>
      <c r="HT47" s="80">
        <v>1270.6479999999999</v>
      </c>
      <c r="HU47" s="80">
        <v>4144.7280000000001</v>
      </c>
      <c r="HV47" s="80">
        <v>4955.9260000000004</v>
      </c>
      <c r="HW47" s="80">
        <v>26.393999999999998</v>
      </c>
      <c r="HX47" s="80">
        <v>15761.251689999999</v>
      </c>
      <c r="HY47" s="80">
        <v>1495.5429999999999</v>
      </c>
      <c r="HZ47" s="80">
        <v>47.841000000000001</v>
      </c>
      <c r="IA47" s="80">
        <v>57029.561999999998</v>
      </c>
      <c r="IB47" s="80">
        <v>477.59300000000002</v>
      </c>
      <c r="IC47" s="80">
        <v>13.352</v>
      </c>
      <c r="ID47" s="80">
        <v>1150.049</v>
      </c>
      <c r="IE47" s="80">
        <v>40.795000000000002</v>
      </c>
      <c r="IF47" s="80">
        <v>484524.47450000001</v>
      </c>
      <c r="IG47" s="80">
        <v>32359.752</v>
      </c>
      <c r="IH47" s="80">
        <v>4227.3789999999999</v>
      </c>
      <c r="II47" s="80">
        <v>1144.3579999999999</v>
      </c>
      <c r="IJ47" s="80">
        <v>3945.66</v>
      </c>
      <c r="IK47" s="80">
        <v>932.91179999999997</v>
      </c>
      <c r="IL47" s="80">
        <v>4439.0110000000004</v>
      </c>
      <c r="IM47" s="80">
        <v>1775.6469999999999</v>
      </c>
      <c r="IN47" s="80">
        <v>2487.241</v>
      </c>
      <c r="IO47" s="80">
        <v>1270.6479999999999</v>
      </c>
      <c r="IP47" s="80">
        <v>4144.7280000000001</v>
      </c>
      <c r="IQ47" s="80">
        <v>4955.9260000000004</v>
      </c>
      <c r="IR47" s="80">
        <v>26.393999999999998</v>
      </c>
      <c r="IS47" s="80">
        <v>15761.251689999999</v>
      </c>
      <c r="IT47" s="80">
        <v>1495.5429999999999</v>
      </c>
      <c r="IU47" s="80">
        <v>47.841000000000001</v>
      </c>
      <c r="IV47" s="81">
        <v>0</v>
      </c>
      <c r="IW47" s="78">
        <v>63</v>
      </c>
      <c r="IX47" s="78">
        <v>0</v>
      </c>
      <c r="IY47" s="78">
        <v>0</v>
      </c>
      <c r="IZ47" s="78">
        <v>3</v>
      </c>
      <c r="JA47" s="78">
        <v>60</v>
      </c>
      <c r="JB47" s="78">
        <v>9</v>
      </c>
      <c r="JC47" s="78">
        <v>0</v>
      </c>
      <c r="JD47" s="78">
        <v>1</v>
      </c>
      <c r="JE47" s="78">
        <v>1339</v>
      </c>
      <c r="JF47" s="78">
        <v>300</v>
      </c>
      <c r="JG47" s="78">
        <v>270</v>
      </c>
      <c r="JH47" s="78">
        <v>60</v>
      </c>
      <c r="JI47" s="78">
        <v>25</v>
      </c>
      <c r="JJ47" s="78">
        <v>386</v>
      </c>
      <c r="JK47" s="78">
        <v>210</v>
      </c>
      <c r="JL47" s="78">
        <v>1114</v>
      </c>
      <c r="JM47" s="78">
        <v>161</v>
      </c>
      <c r="JN47" s="78">
        <v>680</v>
      </c>
      <c r="JO47" s="78">
        <v>145</v>
      </c>
      <c r="JP47" s="78">
        <v>1</v>
      </c>
      <c r="JQ47" s="78">
        <v>499</v>
      </c>
      <c r="JR47" s="78">
        <v>484</v>
      </c>
      <c r="JS47" s="78">
        <v>333</v>
      </c>
      <c r="JT47" s="78">
        <v>426</v>
      </c>
      <c r="JU47" s="78">
        <v>200</v>
      </c>
      <c r="JV47" s="78">
        <v>198</v>
      </c>
      <c r="JW47" s="78">
        <v>107</v>
      </c>
      <c r="JX47" s="78">
        <v>523</v>
      </c>
      <c r="JY47" s="78">
        <v>301</v>
      </c>
      <c r="JZ47" s="78">
        <v>78</v>
      </c>
      <c r="KA47" s="78">
        <v>992</v>
      </c>
      <c r="KB47" s="78">
        <v>75</v>
      </c>
      <c r="KC47" s="78">
        <v>249</v>
      </c>
      <c r="KD47" s="78">
        <v>37</v>
      </c>
      <c r="KE47" s="78">
        <v>136</v>
      </c>
      <c r="KF47" s="78">
        <v>465</v>
      </c>
      <c r="KG47" s="78">
        <v>266</v>
      </c>
      <c r="KH47" s="78">
        <v>28</v>
      </c>
      <c r="KI47" s="78">
        <v>146</v>
      </c>
      <c r="KJ47" s="78">
        <v>10</v>
      </c>
      <c r="KK47" s="78">
        <v>29</v>
      </c>
      <c r="KL47" s="78">
        <v>4</v>
      </c>
      <c r="KM47" s="78">
        <v>1</v>
      </c>
      <c r="KN47" s="78">
        <v>16</v>
      </c>
      <c r="KO47" s="78">
        <v>1</v>
      </c>
      <c r="KP47" s="78">
        <v>18</v>
      </c>
      <c r="KQ47" s="78">
        <v>71</v>
      </c>
      <c r="KR47" s="78">
        <v>36</v>
      </c>
      <c r="KS47" s="78">
        <v>8</v>
      </c>
      <c r="KT47" s="78">
        <v>9</v>
      </c>
      <c r="KU47" s="78">
        <v>0</v>
      </c>
      <c r="KV47" s="78">
        <v>12</v>
      </c>
      <c r="KW47" s="78">
        <v>4</v>
      </c>
      <c r="KX47" s="78">
        <v>7</v>
      </c>
      <c r="KY47" s="78">
        <v>3</v>
      </c>
      <c r="KZ47" s="78">
        <v>721</v>
      </c>
      <c r="LA47" s="78">
        <v>0</v>
      </c>
      <c r="LB47" s="78">
        <v>12</v>
      </c>
      <c r="LC47" s="78">
        <v>5</v>
      </c>
      <c r="LD47" s="78">
        <v>8</v>
      </c>
      <c r="LE47" s="78">
        <v>3</v>
      </c>
      <c r="LF47" s="78">
        <v>62</v>
      </c>
      <c r="LG47" s="78">
        <v>7</v>
      </c>
      <c r="LH47" s="78">
        <v>12</v>
      </c>
      <c r="LI47" s="78">
        <v>31</v>
      </c>
      <c r="LJ47" s="78">
        <v>3</v>
      </c>
      <c r="LK47" s="78">
        <v>34</v>
      </c>
      <c r="LL47" s="78">
        <v>1</v>
      </c>
      <c r="LM47" s="78">
        <v>668</v>
      </c>
      <c r="LN47" s="78">
        <v>0</v>
      </c>
      <c r="LO47" s="78">
        <v>100</v>
      </c>
      <c r="LP47" s="78">
        <v>5</v>
      </c>
      <c r="LQ47" s="78">
        <v>2</v>
      </c>
      <c r="LR47" s="78">
        <v>10</v>
      </c>
      <c r="LS47" s="78">
        <v>386</v>
      </c>
      <c r="LT47" s="78">
        <v>3</v>
      </c>
      <c r="LU47" s="78">
        <v>0</v>
      </c>
      <c r="LV47" s="78">
        <v>104</v>
      </c>
      <c r="LW47" s="78">
        <v>8</v>
      </c>
      <c r="LX47" s="78">
        <v>93</v>
      </c>
      <c r="LY47" s="78">
        <v>364</v>
      </c>
      <c r="LZ47" s="78">
        <v>42</v>
      </c>
      <c r="MA47" s="78">
        <v>784</v>
      </c>
      <c r="MB47" s="78">
        <v>1</v>
      </c>
      <c r="MC47" s="78">
        <v>9</v>
      </c>
      <c r="MD47" s="78">
        <v>1</v>
      </c>
      <c r="ME47" s="78">
        <v>3</v>
      </c>
      <c r="MF47" s="78">
        <v>566</v>
      </c>
      <c r="MG47" s="78">
        <v>0</v>
      </c>
      <c r="MH47" s="78">
        <v>1</v>
      </c>
      <c r="MI47" s="78">
        <v>0</v>
      </c>
      <c r="MJ47" s="78">
        <v>9</v>
      </c>
      <c r="MK47" s="78">
        <v>1</v>
      </c>
      <c r="ML47" s="78">
        <v>5</v>
      </c>
      <c r="MM47" s="78">
        <v>36</v>
      </c>
      <c r="MN47" s="78">
        <v>0</v>
      </c>
      <c r="MO47" s="78">
        <v>146</v>
      </c>
      <c r="MP47" s="78">
        <v>76</v>
      </c>
      <c r="MQ47" s="78">
        <v>9</v>
      </c>
      <c r="MR47" s="78">
        <v>31</v>
      </c>
      <c r="MS47" s="78">
        <v>3</v>
      </c>
      <c r="MT47" s="78">
        <v>227</v>
      </c>
      <c r="MU47" s="78">
        <v>0</v>
      </c>
      <c r="MV47" s="78">
        <v>25</v>
      </c>
      <c r="MW47" s="78">
        <v>136</v>
      </c>
      <c r="MX47" s="78">
        <v>63</v>
      </c>
      <c r="MY47" s="78">
        <v>0</v>
      </c>
      <c r="MZ47" s="78">
        <v>0</v>
      </c>
      <c r="NA47" s="78">
        <v>3</v>
      </c>
      <c r="NB47" s="78">
        <v>60</v>
      </c>
      <c r="NC47" s="78">
        <v>9</v>
      </c>
      <c r="ND47" s="78">
        <v>0</v>
      </c>
      <c r="NE47" s="78">
        <v>1</v>
      </c>
      <c r="NF47" s="78">
        <v>1339</v>
      </c>
      <c r="NG47" s="78">
        <v>300</v>
      </c>
      <c r="NH47" s="78">
        <v>270</v>
      </c>
      <c r="NI47" s="78">
        <v>60</v>
      </c>
      <c r="NJ47" s="78">
        <v>25</v>
      </c>
      <c r="NK47" s="78">
        <v>386</v>
      </c>
      <c r="NL47" s="78">
        <v>210</v>
      </c>
      <c r="NM47" s="78">
        <v>1114</v>
      </c>
      <c r="NN47" s="78">
        <v>127</v>
      </c>
      <c r="NO47" s="78">
        <v>680</v>
      </c>
      <c r="NP47" s="78">
        <v>145</v>
      </c>
      <c r="NQ47" s="78">
        <v>1</v>
      </c>
      <c r="NR47" s="78">
        <v>499</v>
      </c>
      <c r="NS47" s="78">
        <v>484</v>
      </c>
      <c r="NT47" s="78">
        <v>333</v>
      </c>
      <c r="NU47" s="78">
        <v>426</v>
      </c>
      <c r="NV47" s="78">
        <v>200</v>
      </c>
      <c r="NW47" s="78">
        <v>198</v>
      </c>
      <c r="NX47" s="78">
        <v>107</v>
      </c>
      <c r="NY47" s="78">
        <v>523</v>
      </c>
      <c r="NZ47" s="78">
        <v>301</v>
      </c>
      <c r="OA47" s="78">
        <v>78</v>
      </c>
      <c r="OB47" s="78">
        <v>992</v>
      </c>
      <c r="OC47" s="78">
        <v>75</v>
      </c>
      <c r="OD47" s="78">
        <v>22</v>
      </c>
      <c r="OE47" s="78">
        <v>12</v>
      </c>
      <c r="OF47" s="78">
        <v>0</v>
      </c>
      <c r="OG47" s="78">
        <v>465</v>
      </c>
      <c r="OH47" s="78">
        <v>266</v>
      </c>
      <c r="OI47" s="78">
        <v>28</v>
      </c>
      <c r="OJ47" s="78">
        <v>146</v>
      </c>
      <c r="OK47" s="78">
        <v>10</v>
      </c>
      <c r="OL47" s="78">
        <v>29</v>
      </c>
      <c r="OM47" s="78">
        <v>4</v>
      </c>
      <c r="ON47" s="78">
        <v>1</v>
      </c>
      <c r="OO47" s="78">
        <v>16</v>
      </c>
      <c r="OP47" s="78">
        <v>1</v>
      </c>
      <c r="OQ47" s="78">
        <v>18</v>
      </c>
      <c r="OR47" s="78">
        <v>71</v>
      </c>
      <c r="OS47" s="78">
        <v>36</v>
      </c>
      <c r="OT47" s="78">
        <v>8</v>
      </c>
      <c r="OU47" s="78">
        <v>9</v>
      </c>
      <c r="OV47" s="78">
        <v>0</v>
      </c>
      <c r="OW47" s="78">
        <v>12</v>
      </c>
      <c r="OX47" s="78">
        <v>4</v>
      </c>
      <c r="OY47" s="78">
        <v>7</v>
      </c>
      <c r="OZ47" s="78">
        <v>3</v>
      </c>
      <c r="PA47" s="78">
        <v>721</v>
      </c>
      <c r="PB47" s="78">
        <v>0</v>
      </c>
      <c r="PC47" s="78">
        <v>12</v>
      </c>
      <c r="PD47" s="78">
        <v>5</v>
      </c>
      <c r="PE47" s="78">
        <v>8</v>
      </c>
      <c r="PF47" s="78">
        <v>3</v>
      </c>
      <c r="PG47" s="78">
        <v>62</v>
      </c>
      <c r="PH47" s="78">
        <v>7</v>
      </c>
      <c r="PI47" s="78">
        <v>12</v>
      </c>
      <c r="PJ47" s="78">
        <v>31</v>
      </c>
      <c r="PK47" s="78">
        <v>3</v>
      </c>
      <c r="PL47" s="78">
        <v>34</v>
      </c>
      <c r="PM47" s="78">
        <v>1</v>
      </c>
      <c r="PN47" s="78">
        <v>668</v>
      </c>
      <c r="PO47" s="78">
        <v>0</v>
      </c>
      <c r="PP47" s="78">
        <v>100</v>
      </c>
      <c r="PQ47" s="78">
        <v>5</v>
      </c>
      <c r="PR47" s="78">
        <v>2</v>
      </c>
      <c r="PS47" s="78">
        <v>10</v>
      </c>
      <c r="PT47" s="78">
        <v>386</v>
      </c>
      <c r="PU47" s="78">
        <v>3</v>
      </c>
      <c r="PV47" s="78">
        <v>0</v>
      </c>
      <c r="PW47" s="78">
        <v>104</v>
      </c>
      <c r="PX47" s="78">
        <v>8</v>
      </c>
      <c r="PY47" s="78">
        <v>93</v>
      </c>
      <c r="PZ47" s="78">
        <v>364</v>
      </c>
      <c r="QA47" s="78">
        <v>42</v>
      </c>
      <c r="QB47" s="78">
        <v>784</v>
      </c>
      <c r="QC47" s="78">
        <v>1</v>
      </c>
      <c r="QD47" s="78">
        <v>9</v>
      </c>
      <c r="QE47" s="78">
        <v>1</v>
      </c>
      <c r="QF47" s="78">
        <v>3</v>
      </c>
      <c r="QG47" s="78">
        <v>566</v>
      </c>
      <c r="QH47" s="78">
        <v>0</v>
      </c>
      <c r="QI47" s="78">
        <v>1</v>
      </c>
      <c r="QJ47" s="78">
        <v>0</v>
      </c>
      <c r="QK47" s="78">
        <v>9</v>
      </c>
      <c r="QL47" s="78">
        <v>1</v>
      </c>
      <c r="QM47" s="78">
        <v>5</v>
      </c>
      <c r="QN47" s="78">
        <v>36</v>
      </c>
      <c r="QO47" s="78">
        <v>0</v>
      </c>
      <c r="QP47" s="78">
        <v>146</v>
      </c>
      <c r="QQ47" s="78">
        <v>76</v>
      </c>
      <c r="QR47" s="78">
        <v>9</v>
      </c>
      <c r="QS47" s="78">
        <v>422</v>
      </c>
      <c r="QT47" s="78">
        <v>63</v>
      </c>
      <c r="QU47" s="78">
        <v>3</v>
      </c>
      <c r="QV47" s="78">
        <v>60</v>
      </c>
      <c r="QW47" s="78">
        <v>10</v>
      </c>
      <c r="QX47" s="78">
        <v>8873</v>
      </c>
      <c r="QY47" s="78">
        <v>499</v>
      </c>
      <c r="QZ47" s="78">
        <v>479</v>
      </c>
      <c r="RA47" s="78">
        <v>155</v>
      </c>
      <c r="RB47" s="78">
        <v>784</v>
      </c>
      <c r="RC47" s="78">
        <v>149</v>
      </c>
      <c r="RD47" s="78">
        <v>669</v>
      </c>
      <c r="RE47" s="78">
        <v>117</v>
      </c>
      <c r="RF47" s="78">
        <v>389</v>
      </c>
      <c r="RG47" s="78">
        <v>205</v>
      </c>
      <c r="RH47" s="78">
        <v>406</v>
      </c>
      <c r="RI47" s="78">
        <v>794</v>
      </c>
      <c r="RJ47" s="78">
        <v>4</v>
      </c>
      <c r="RK47" s="78">
        <v>618</v>
      </c>
      <c r="RL47" s="78">
        <v>222</v>
      </c>
      <c r="RM47" s="78">
        <v>9</v>
      </c>
      <c r="RN47" s="78">
        <v>422</v>
      </c>
      <c r="RO47" s="78">
        <v>63</v>
      </c>
      <c r="RP47" s="78">
        <v>3</v>
      </c>
      <c r="RQ47" s="78">
        <v>60</v>
      </c>
      <c r="RR47" s="78">
        <v>10</v>
      </c>
      <c r="RS47" s="78">
        <v>8907</v>
      </c>
      <c r="RT47" s="78">
        <v>887</v>
      </c>
      <c r="RU47" s="78">
        <v>479</v>
      </c>
      <c r="RV47" s="78">
        <v>155</v>
      </c>
      <c r="RW47" s="78">
        <v>784</v>
      </c>
      <c r="RX47" s="78">
        <v>149</v>
      </c>
      <c r="RY47" s="78">
        <v>669</v>
      </c>
      <c r="RZ47" s="78">
        <v>117</v>
      </c>
      <c r="SA47" s="78">
        <v>389</v>
      </c>
      <c r="SB47" s="78">
        <v>205</v>
      </c>
      <c r="SC47" s="78">
        <v>406</v>
      </c>
      <c r="SD47" s="78">
        <v>794</v>
      </c>
      <c r="SE47" s="78">
        <v>4</v>
      </c>
      <c r="SF47" s="78">
        <v>618</v>
      </c>
      <c r="SG47" s="78">
        <v>222</v>
      </c>
      <c r="SH47" s="78">
        <v>9</v>
      </c>
    </row>
    <row r="48" spans="1:502">
      <c r="A48" s="17" t="s">
        <v>830</v>
      </c>
      <c r="B48" s="77">
        <v>30</v>
      </c>
      <c r="C48" s="77">
        <v>13</v>
      </c>
      <c r="D48" s="77">
        <v>2</v>
      </c>
      <c r="E48" s="77">
        <v>2016</v>
      </c>
      <c r="F48" s="77" t="s">
        <v>156</v>
      </c>
      <c r="G48" s="1023" t="s">
        <v>817</v>
      </c>
      <c r="H48" s="77" t="s">
        <v>818</v>
      </c>
      <c r="I48" s="1018"/>
      <c r="J48" s="80">
        <v>518.97699999999998</v>
      </c>
      <c r="K48" s="80">
        <v>0</v>
      </c>
      <c r="L48" s="80">
        <v>0</v>
      </c>
      <c r="M48" s="80">
        <v>10.91</v>
      </c>
      <c r="N48" s="80">
        <v>1316.04</v>
      </c>
      <c r="O48" s="80">
        <v>33.704000000000001</v>
      </c>
      <c r="P48" s="80">
        <v>0</v>
      </c>
      <c r="Q48" s="80">
        <v>0</v>
      </c>
      <c r="R48" s="80">
        <v>13276.234</v>
      </c>
      <c r="S48" s="80">
        <v>3643.9690000000001</v>
      </c>
      <c r="T48" s="80">
        <v>5656.0129999999999</v>
      </c>
      <c r="U48" s="80">
        <v>639.92200000000003</v>
      </c>
      <c r="V48" s="80">
        <v>132.97999999999999</v>
      </c>
      <c r="W48" s="80">
        <v>26295.483</v>
      </c>
      <c r="X48" s="80">
        <v>1881.788</v>
      </c>
      <c r="Y48" s="80">
        <v>72792.045891000002</v>
      </c>
      <c r="Z48" s="80">
        <v>27406.257000000001</v>
      </c>
      <c r="AA48" s="80">
        <v>6613.4250000000002</v>
      </c>
      <c r="AB48" s="80">
        <v>2583.576</v>
      </c>
      <c r="AC48" s="80">
        <v>10.516</v>
      </c>
      <c r="AD48" s="80">
        <v>58549.945</v>
      </c>
      <c r="AE48" s="80">
        <v>193417.74600000001</v>
      </c>
      <c r="AF48" s="80">
        <v>10790.3233</v>
      </c>
      <c r="AG48" s="80">
        <v>4572.4549999999999</v>
      </c>
      <c r="AH48" s="80">
        <v>2338.098</v>
      </c>
      <c r="AI48" s="80">
        <v>1942.5440000000001</v>
      </c>
      <c r="AJ48" s="80">
        <v>1278.982</v>
      </c>
      <c r="AK48" s="80">
        <v>17254.8786</v>
      </c>
      <c r="AL48" s="80">
        <v>4630.5870000000004</v>
      </c>
      <c r="AM48" s="80">
        <v>616.95699999999999</v>
      </c>
      <c r="AN48" s="80">
        <v>17790.934300000001</v>
      </c>
      <c r="AO48" s="80">
        <v>626.90800000000002</v>
      </c>
      <c r="AP48" s="80">
        <v>26087.022499999999</v>
      </c>
      <c r="AQ48" s="80">
        <v>800.31299999999999</v>
      </c>
      <c r="AR48" s="80">
        <v>560.67200000000003</v>
      </c>
      <c r="AS48" s="80">
        <v>5020.4582049999999</v>
      </c>
      <c r="AT48" s="80">
        <v>2482.9499999999998</v>
      </c>
      <c r="AU48" s="80">
        <v>228.714</v>
      </c>
      <c r="AV48" s="80">
        <v>965.28099999999995</v>
      </c>
      <c r="AW48" s="80">
        <v>123.477</v>
      </c>
      <c r="AX48" s="80">
        <v>163.58500000000001</v>
      </c>
      <c r="AY48" s="80">
        <v>27.452000000000002</v>
      </c>
      <c r="AZ48" s="80">
        <v>3.7010000000000001</v>
      </c>
      <c r="BA48" s="80">
        <v>74.936000000000007</v>
      </c>
      <c r="BB48" s="80">
        <v>10.032</v>
      </c>
      <c r="BC48" s="80">
        <v>95.385000000000005</v>
      </c>
      <c r="BD48" s="80">
        <v>415.49099999999999</v>
      </c>
      <c r="BE48" s="80">
        <v>622.93200000000002</v>
      </c>
      <c r="BF48" s="80">
        <v>38.552</v>
      </c>
      <c r="BG48" s="80">
        <v>36.860999999999997</v>
      </c>
      <c r="BH48" s="80">
        <v>0</v>
      </c>
      <c r="BI48" s="80">
        <v>58.344000000000001</v>
      </c>
      <c r="BJ48" s="80">
        <v>37.127000000000002</v>
      </c>
      <c r="BK48" s="80">
        <v>33.530999999999999</v>
      </c>
      <c r="BL48" s="80">
        <v>9.0939999999999994</v>
      </c>
      <c r="BM48" s="80">
        <v>3564.2449999999999</v>
      </c>
      <c r="BN48" s="80">
        <v>0</v>
      </c>
      <c r="BO48" s="80">
        <v>48.579000000000001</v>
      </c>
      <c r="BP48" s="80">
        <v>14.435</v>
      </c>
      <c r="BQ48" s="80">
        <v>20.872</v>
      </c>
      <c r="BR48" s="80">
        <v>12.506</v>
      </c>
      <c r="BS48" s="80">
        <v>405.416</v>
      </c>
      <c r="BT48" s="80">
        <v>39.841700000000003</v>
      </c>
      <c r="BU48" s="80">
        <v>68.808999999999997</v>
      </c>
      <c r="BV48" s="80">
        <v>205.35900000000001</v>
      </c>
      <c r="BW48" s="80">
        <v>13.377000000000001</v>
      </c>
      <c r="BX48" s="80">
        <v>203.982</v>
      </c>
      <c r="BY48" s="80">
        <v>4.8769999999999998</v>
      </c>
      <c r="BZ48" s="80">
        <v>4583.2290000000003</v>
      </c>
      <c r="CA48" s="80">
        <v>0</v>
      </c>
      <c r="CB48" s="80">
        <v>1671.6020000000001</v>
      </c>
      <c r="CC48" s="80">
        <v>16.228999999999999</v>
      </c>
      <c r="CD48" s="80">
        <v>24.498000000000001</v>
      </c>
      <c r="CE48" s="80">
        <v>65.599000000000004</v>
      </c>
      <c r="CF48" s="80">
        <v>2507.4940000000001</v>
      </c>
      <c r="CG48" s="80">
        <v>10.821</v>
      </c>
      <c r="CH48" s="80">
        <v>2.8090000000000002</v>
      </c>
      <c r="CI48" s="80">
        <v>508.22699999999998</v>
      </c>
      <c r="CJ48" s="80">
        <v>24.92</v>
      </c>
      <c r="CK48" s="80">
        <v>713.75599999999997</v>
      </c>
      <c r="CL48" s="80">
        <v>3833.2020000000002</v>
      </c>
      <c r="CM48" s="80">
        <v>238.27099999999999</v>
      </c>
      <c r="CN48" s="80">
        <v>5013.7110000000002</v>
      </c>
      <c r="CO48" s="80">
        <v>3.5249999999999999</v>
      </c>
      <c r="CP48" s="80">
        <v>26.701000000000001</v>
      </c>
      <c r="CQ48" s="80">
        <v>5.7910000000000004</v>
      </c>
      <c r="CR48" s="80">
        <v>18.282</v>
      </c>
      <c r="CS48" s="80">
        <v>15699.25990728</v>
      </c>
      <c r="CT48" s="80">
        <v>0</v>
      </c>
      <c r="CU48" s="80">
        <v>4.0629999999999997</v>
      </c>
      <c r="CV48" s="80">
        <v>4.016</v>
      </c>
      <c r="CW48" s="80">
        <v>194.02199999999999</v>
      </c>
      <c r="CX48" s="80">
        <v>13.571</v>
      </c>
      <c r="CY48" s="80">
        <v>37.963999999999999</v>
      </c>
      <c r="CZ48" s="80">
        <v>228.27799999999999</v>
      </c>
      <c r="DA48" s="80">
        <v>0</v>
      </c>
      <c r="DB48" s="80">
        <v>1150.4680000000001</v>
      </c>
      <c r="DC48" s="80">
        <v>490.95770499999998</v>
      </c>
      <c r="DD48" s="80">
        <v>43.271999999999998</v>
      </c>
      <c r="DE48" s="80">
        <v>25675.547999999999</v>
      </c>
      <c r="DF48" s="80">
        <v>896.97400000000005</v>
      </c>
      <c r="DG48" s="80">
        <v>25881.776000000002</v>
      </c>
      <c r="DH48" s="80">
        <v>3.2</v>
      </c>
      <c r="DI48" s="80">
        <v>743.923</v>
      </c>
      <c r="DJ48" s="80">
        <v>560.67200000000003</v>
      </c>
      <c r="DK48" s="80">
        <v>518.97699999999998</v>
      </c>
      <c r="DL48" s="80">
        <v>0</v>
      </c>
      <c r="DM48" s="80">
        <v>0</v>
      </c>
      <c r="DN48" s="80">
        <v>10.91</v>
      </c>
      <c r="DO48" s="80">
        <v>1316.04</v>
      </c>
      <c r="DP48" s="80">
        <v>33.704000000000001</v>
      </c>
      <c r="DQ48" s="80">
        <v>0</v>
      </c>
      <c r="DR48" s="80">
        <v>0</v>
      </c>
      <c r="DS48" s="80">
        <v>13276.234</v>
      </c>
      <c r="DT48" s="80">
        <v>3643.9690000000001</v>
      </c>
      <c r="DU48" s="80">
        <v>5656.0129999999999</v>
      </c>
      <c r="DV48" s="80">
        <v>639.92200000000003</v>
      </c>
      <c r="DW48" s="80">
        <v>132.97999999999999</v>
      </c>
      <c r="DX48" s="80">
        <v>26295.483</v>
      </c>
      <c r="DY48" s="80">
        <v>1881.788</v>
      </c>
      <c r="DZ48" s="80">
        <v>72792.045891000002</v>
      </c>
      <c r="EA48" s="80">
        <v>833.73500000000001</v>
      </c>
      <c r="EB48" s="80">
        <v>6613.4250000000002</v>
      </c>
      <c r="EC48" s="80">
        <v>2583.576</v>
      </c>
      <c r="ED48" s="80">
        <v>10.516</v>
      </c>
      <c r="EE48" s="80">
        <v>58549.945</v>
      </c>
      <c r="EF48" s="80">
        <v>193417.74600000001</v>
      </c>
      <c r="EG48" s="80">
        <v>10790.3233</v>
      </c>
      <c r="EH48" s="80">
        <v>4572.4549999999999</v>
      </c>
      <c r="EI48" s="80">
        <v>2338.098</v>
      </c>
      <c r="EJ48" s="80">
        <v>1942.5440000000001</v>
      </c>
      <c r="EK48" s="80">
        <v>1278.982</v>
      </c>
      <c r="EL48" s="80">
        <v>17254.8786</v>
      </c>
      <c r="EM48" s="80">
        <v>4630.5870000000004</v>
      </c>
      <c r="EN48" s="80">
        <v>616.95699999999999</v>
      </c>
      <c r="EO48" s="80">
        <v>17790.934300000001</v>
      </c>
      <c r="EP48" s="80">
        <v>626.90800000000002</v>
      </c>
      <c r="EQ48" s="80">
        <v>202.04650000000001</v>
      </c>
      <c r="ER48" s="80">
        <v>56.39</v>
      </c>
      <c r="ES48" s="80">
        <v>0</v>
      </c>
      <c r="ET48" s="80">
        <v>5020.4582049999999</v>
      </c>
      <c r="EU48" s="80">
        <v>2482.9499999999998</v>
      </c>
      <c r="EV48" s="80">
        <v>228.714</v>
      </c>
      <c r="EW48" s="80">
        <v>965.28099999999995</v>
      </c>
      <c r="EX48" s="80">
        <v>123.477</v>
      </c>
      <c r="EY48" s="80">
        <v>163.58500000000001</v>
      </c>
      <c r="EZ48" s="80">
        <v>27.452000000000002</v>
      </c>
      <c r="FA48" s="80">
        <v>3.7010000000000001</v>
      </c>
      <c r="FB48" s="80">
        <v>74.936000000000007</v>
      </c>
      <c r="FC48" s="80">
        <v>10.032</v>
      </c>
      <c r="FD48" s="80">
        <v>95.385000000000005</v>
      </c>
      <c r="FE48" s="80">
        <v>415.49099999999999</v>
      </c>
      <c r="FF48" s="80">
        <v>622.93200000000002</v>
      </c>
      <c r="FG48" s="80">
        <v>38.552</v>
      </c>
      <c r="FH48" s="80">
        <v>36.860999999999997</v>
      </c>
      <c r="FI48" s="80">
        <v>0</v>
      </c>
      <c r="FJ48" s="80">
        <v>58.344000000000001</v>
      </c>
      <c r="FK48" s="80">
        <v>37.127000000000002</v>
      </c>
      <c r="FL48" s="80">
        <v>33.530999999999999</v>
      </c>
      <c r="FM48" s="80">
        <v>9.0939999999999994</v>
      </c>
      <c r="FN48" s="80">
        <v>3564.2449999999999</v>
      </c>
      <c r="FO48" s="80">
        <v>0</v>
      </c>
      <c r="FP48" s="80">
        <v>48.579000000000001</v>
      </c>
      <c r="FQ48" s="80">
        <v>14.435</v>
      </c>
      <c r="FR48" s="80">
        <v>20.872</v>
      </c>
      <c r="FS48" s="80">
        <v>12.506</v>
      </c>
      <c r="FT48" s="80">
        <v>405.416</v>
      </c>
      <c r="FU48" s="80">
        <v>39.841700000000003</v>
      </c>
      <c r="FV48" s="80">
        <v>68.808999999999997</v>
      </c>
      <c r="FW48" s="80">
        <v>205.35900000000001</v>
      </c>
      <c r="FX48" s="80">
        <v>13.377000000000001</v>
      </c>
      <c r="FY48" s="80">
        <v>203.982</v>
      </c>
      <c r="FZ48" s="80">
        <v>4.8769999999999998</v>
      </c>
      <c r="GA48" s="80">
        <v>4583.2290000000003</v>
      </c>
      <c r="GB48" s="80">
        <v>0</v>
      </c>
      <c r="GC48" s="80">
        <v>1671.6020000000001</v>
      </c>
      <c r="GD48" s="80">
        <v>16.228999999999999</v>
      </c>
      <c r="GE48" s="80">
        <v>24.498000000000001</v>
      </c>
      <c r="GF48" s="80">
        <v>65.599000000000004</v>
      </c>
      <c r="GG48" s="80">
        <v>2507.4940000000001</v>
      </c>
      <c r="GH48" s="80">
        <v>10.821</v>
      </c>
      <c r="GI48" s="80">
        <v>2.8090000000000002</v>
      </c>
      <c r="GJ48" s="80">
        <v>508.22699999999998</v>
      </c>
      <c r="GK48" s="80">
        <v>24.92</v>
      </c>
      <c r="GL48" s="80">
        <v>713.75599999999997</v>
      </c>
      <c r="GM48" s="80">
        <v>3833.2020000000002</v>
      </c>
      <c r="GN48" s="80">
        <v>238.27099999999999</v>
      </c>
      <c r="GO48" s="80">
        <v>5013.7110000000002</v>
      </c>
      <c r="GP48" s="80">
        <v>3.5249999999999999</v>
      </c>
      <c r="GQ48" s="80">
        <v>26.701000000000001</v>
      </c>
      <c r="GR48" s="80">
        <v>5.7910000000000004</v>
      </c>
      <c r="GS48" s="80">
        <v>18.282</v>
      </c>
      <c r="GT48" s="80">
        <v>15699.25990728</v>
      </c>
      <c r="GU48" s="80">
        <v>0</v>
      </c>
      <c r="GV48" s="80">
        <v>4.0629999999999997</v>
      </c>
      <c r="GW48" s="80">
        <v>4.016</v>
      </c>
      <c r="GX48" s="80">
        <v>194.02199999999999</v>
      </c>
      <c r="GY48" s="80">
        <v>13.571</v>
      </c>
      <c r="GZ48" s="80">
        <v>37.963999999999999</v>
      </c>
      <c r="HA48" s="80">
        <v>228.27799999999999</v>
      </c>
      <c r="HB48" s="80">
        <v>0</v>
      </c>
      <c r="HC48" s="80">
        <v>1150.4680000000001</v>
      </c>
      <c r="HD48" s="80">
        <v>490.95770499999998</v>
      </c>
      <c r="HE48" s="80">
        <v>43.271999999999998</v>
      </c>
      <c r="HF48" s="80">
        <v>53762.093000000001</v>
      </c>
      <c r="HG48" s="80">
        <v>518.97699999999998</v>
      </c>
      <c r="HH48" s="80">
        <v>10.91</v>
      </c>
      <c r="HI48" s="80">
        <v>1316.04</v>
      </c>
      <c r="HJ48" s="80">
        <v>33.704000000000001</v>
      </c>
      <c r="HK48" s="80">
        <v>448170.04509099998</v>
      </c>
      <c r="HL48" s="80">
        <v>5278.8947049999997</v>
      </c>
      <c r="HM48" s="80">
        <v>3964.0070000000001</v>
      </c>
      <c r="HN48" s="80">
        <v>1288.481</v>
      </c>
      <c r="HO48" s="80">
        <v>3835.5940000000001</v>
      </c>
      <c r="HP48" s="80">
        <v>936.78470000000004</v>
      </c>
      <c r="HQ48" s="80">
        <v>4588.1059999999998</v>
      </c>
      <c r="HR48" s="80">
        <v>1777.9280000000001</v>
      </c>
      <c r="HS48" s="80">
        <v>2521.1239999999998</v>
      </c>
      <c r="HT48" s="80">
        <v>1246.903</v>
      </c>
      <c r="HU48" s="80">
        <v>4071.473</v>
      </c>
      <c r="HV48" s="80">
        <v>5043.9369999999999</v>
      </c>
      <c r="HW48" s="80">
        <v>24.073</v>
      </c>
      <c r="HX48" s="80">
        <v>16181.173907279999</v>
      </c>
      <c r="HY48" s="80">
        <v>1641.4257050000001</v>
      </c>
      <c r="HZ48" s="80">
        <v>43.271999999999998</v>
      </c>
      <c r="IA48" s="80">
        <v>53762.093000000001</v>
      </c>
      <c r="IB48" s="80">
        <v>518.97699999999998</v>
      </c>
      <c r="IC48" s="80">
        <v>10.91</v>
      </c>
      <c r="ID48" s="80">
        <v>1316.04</v>
      </c>
      <c r="IE48" s="80">
        <v>33.704000000000001</v>
      </c>
      <c r="IF48" s="80">
        <v>474742.56709099998</v>
      </c>
      <c r="IG48" s="80">
        <v>32468.465704999999</v>
      </c>
      <c r="IH48" s="80">
        <v>3964.0070000000001</v>
      </c>
      <c r="II48" s="80">
        <v>1288.481</v>
      </c>
      <c r="IJ48" s="80">
        <v>3835.5940000000001</v>
      </c>
      <c r="IK48" s="80">
        <v>936.78470000000004</v>
      </c>
      <c r="IL48" s="80">
        <v>4588.1059999999998</v>
      </c>
      <c r="IM48" s="80">
        <v>1777.9280000000001</v>
      </c>
      <c r="IN48" s="80">
        <v>2521.1239999999998</v>
      </c>
      <c r="IO48" s="80">
        <v>1246.903</v>
      </c>
      <c r="IP48" s="80">
        <v>4071.473</v>
      </c>
      <c r="IQ48" s="80">
        <v>5043.9369999999999</v>
      </c>
      <c r="IR48" s="80">
        <v>24.073</v>
      </c>
      <c r="IS48" s="80">
        <v>16181.173907279999</v>
      </c>
      <c r="IT48" s="80">
        <v>1641.4257050000001</v>
      </c>
      <c r="IU48" s="80">
        <v>43.271999999999998</v>
      </c>
      <c r="IV48" s="81">
        <v>0</v>
      </c>
      <c r="IW48" s="78">
        <v>67</v>
      </c>
      <c r="IX48" s="78">
        <v>0</v>
      </c>
      <c r="IY48" s="78">
        <v>0</v>
      </c>
      <c r="IZ48" s="78">
        <v>3</v>
      </c>
      <c r="JA48" s="78">
        <v>65</v>
      </c>
      <c r="JB48" s="78">
        <v>9</v>
      </c>
      <c r="JC48" s="78">
        <v>0</v>
      </c>
      <c r="JD48" s="78">
        <v>0</v>
      </c>
      <c r="JE48" s="78">
        <v>1367</v>
      </c>
      <c r="JF48" s="78">
        <v>310</v>
      </c>
      <c r="JG48" s="78">
        <v>268</v>
      </c>
      <c r="JH48" s="78">
        <v>64</v>
      </c>
      <c r="JI48" s="78">
        <v>26</v>
      </c>
      <c r="JJ48" s="78">
        <v>396</v>
      </c>
      <c r="JK48" s="78">
        <v>216</v>
      </c>
      <c r="JL48" s="78">
        <v>1158</v>
      </c>
      <c r="JM48" s="78">
        <v>154</v>
      </c>
      <c r="JN48" s="78">
        <v>681</v>
      </c>
      <c r="JO48" s="78">
        <v>147</v>
      </c>
      <c r="JP48" s="78">
        <v>1</v>
      </c>
      <c r="JQ48" s="78">
        <v>490</v>
      </c>
      <c r="JR48" s="78">
        <v>487</v>
      </c>
      <c r="JS48" s="78">
        <v>342</v>
      </c>
      <c r="JT48" s="78">
        <v>431</v>
      </c>
      <c r="JU48" s="78">
        <v>198</v>
      </c>
      <c r="JV48" s="78">
        <v>208</v>
      </c>
      <c r="JW48" s="78">
        <v>105</v>
      </c>
      <c r="JX48" s="78">
        <v>527</v>
      </c>
      <c r="JY48" s="78">
        <v>297</v>
      </c>
      <c r="JZ48" s="78">
        <v>73</v>
      </c>
      <c r="KA48" s="78">
        <v>1023</v>
      </c>
      <c r="KB48" s="78">
        <v>77</v>
      </c>
      <c r="KC48" s="78">
        <v>245</v>
      </c>
      <c r="KD48" s="78">
        <v>38</v>
      </c>
      <c r="KE48" s="78">
        <v>136</v>
      </c>
      <c r="KF48" s="78">
        <v>459</v>
      </c>
      <c r="KG48" s="78">
        <v>285</v>
      </c>
      <c r="KH48" s="78">
        <v>26</v>
      </c>
      <c r="KI48" s="78">
        <v>134</v>
      </c>
      <c r="KJ48" s="78">
        <v>13</v>
      </c>
      <c r="KK48" s="78">
        <v>28</v>
      </c>
      <c r="KL48" s="78">
        <v>4</v>
      </c>
      <c r="KM48" s="78">
        <v>1</v>
      </c>
      <c r="KN48" s="78">
        <v>17</v>
      </c>
      <c r="KO48" s="78">
        <v>2</v>
      </c>
      <c r="KP48" s="78">
        <v>18</v>
      </c>
      <c r="KQ48" s="78">
        <v>75</v>
      </c>
      <c r="KR48" s="78">
        <v>40</v>
      </c>
      <c r="KS48" s="78">
        <v>8</v>
      </c>
      <c r="KT48" s="78">
        <v>9</v>
      </c>
      <c r="KU48" s="78">
        <v>0</v>
      </c>
      <c r="KV48" s="78">
        <v>12</v>
      </c>
      <c r="KW48" s="78">
        <v>3</v>
      </c>
      <c r="KX48" s="78">
        <v>8</v>
      </c>
      <c r="KY48" s="78">
        <v>2</v>
      </c>
      <c r="KZ48" s="78">
        <v>735</v>
      </c>
      <c r="LA48" s="78">
        <v>0</v>
      </c>
      <c r="LB48" s="78">
        <v>14</v>
      </c>
      <c r="LC48" s="78">
        <v>4</v>
      </c>
      <c r="LD48" s="78">
        <v>7</v>
      </c>
      <c r="LE48" s="78">
        <v>4</v>
      </c>
      <c r="LF48" s="78">
        <v>61</v>
      </c>
      <c r="LG48" s="78">
        <v>6</v>
      </c>
      <c r="LH48" s="78">
        <v>14</v>
      </c>
      <c r="LI48" s="78">
        <v>33</v>
      </c>
      <c r="LJ48" s="78">
        <v>3</v>
      </c>
      <c r="LK48" s="78">
        <v>36</v>
      </c>
      <c r="LL48" s="78">
        <v>1</v>
      </c>
      <c r="LM48" s="78">
        <v>687</v>
      </c>
      <c r="LN48" s="78">
        <v>0</v>
      </c>
      <c r="LO48" s="78">
        <v>110</v>
      </c>
      <c r="LP48" s="78">
        <v>4</v>
      </c>
      <c r="LQ48" s="78">
        <v>2</v>
      </c>
      <c r="LR48" s="78">
        <v>13</v>
      </c>
      <c r="LS48" s="78">
        <v>399</v>
      </c>
      <c r="LT48" s="78">
        <v>3</v>
      </c>
      <c r="LU48" s="78">
        <v>1</v>
      </c>
      <c r="LV48" s="78">
        <v>107</v>
      </c>
      <c r="LW48" s="78">
        <v>8</v>
      </c>
      <c r="LX48" s="78">
        <v>98</v>
      </c>
      <c r="LY48" s="78">
        <v>362</v>
      </c>
      <c r="LZ48" s="78">
        <v>42</v>
      </c>
      <c r="MA48" s="78">
        <v>808</v>
      </c>
      <c r="MB48" s="78">
        <v>1</v>
      </c>
      <c r="MC48" s="78">
        <v>6</v>
      </c>
      <c r="MD48" s="78">
        <v>2</v>
      </c>
      <c r="ME48" s="78">
        <v>2</v>
      </c>
      <c r="MF48" s="78">
        <v>573</v>
      </c>
      <c r="MG48" s="78">
        <v>0</v>
      </c>
      <c r="MH48" s="78">
        <v>1</v>
      </c>
      <c r="MI48" s="78">
        <v>1</v>
      </c>
      <c r="MJ48" s="78">
        <v>9</v>
      </c>
      <c r="MK48" s="78">
        <v>2</v>
      </c>
      <c r="ML48" s="78">
        <v>5</v>
      </c>
      <c r="MM48" s="78">
        <v>38</v>
      </c>
      <c r="MN48" s="78">
        <v>0</v>
      </c>
      <c r="MO48" s="78">
        <v>161</v>
      </c>
      <c r="MP48" s="78">
        <v>79</v>
      </c>
      <c r="MQ48" s="78">
        <v>8</v>
      </c>
      <c r="MR48" s="78">
        <v>26</v>
      </c>
      <c r="MS48" s="78">
        <v>2</v>
      </c>
      <c r="MT48" s="78">
        <v>221</v>
      </c>
      <c r="MU48" s="78">
        <v>1</v>
      </c>
      <c r="MV48" s="78">
        <v>27</v>
      </c>
      <c r="MW48" s="78">
        <v>136</v>
      </c>
      <c r="MX48" s="78">
        <v>67</v>
      </c>
      <c r="MY48" s="78">
        <v>0</v>
      </c>
      <c r="MZ48" s="78">
        <v>0</v>
      </c>
      <c r="NA48" s="78">
        <v>3</v>
      </c>
      <c r="NB48" s="78">
        <v>65</v>
      </c>
      <c r="NC48" s="78">
        <v>9</v>
      </c>
      <c r="ND48" s="78">
        <v>0</v>
      </c>
      <c r="NE48" s="78">
        <v>0</v>
      </c>
      <c r="NF48" s="78">
        <v>1367</v>
      </c>
      <c r="NG48" s="78">
        <v>310</v>
      </c>
      <c r="NH48" s="78">
        <v>268</v>
      </c>
      <c r="NI48" s="78">
        <v>64</v>
      </c>
      <c r="NJ48" s="78">
        <v>26</v>
      </c>
      <c r="NK48" s="78">
        <v>396</v>
      </c>
      <c r="NL48" s="78">
        <v>216</v>
      </c>
      <c r="NM48" s="78">
        <v>1158</v>
      </c>
      <c r="NN48" s="78">
        <v>126</v>
      </c>
      <c r="NO48" s="78">
        <v>681</v>
      </c>
      <c r="NP48" s="78">
        <v>147</v>
      </c>
      <c r="NQ48" s="78">
        <v>1</v>
      </c>
      <c r="NR48" s="78">
        <v>490</v>
      </c>
      <c r="NS48" s="78">
        <v>487</v>
      </c>
      <c r="NT48" s="78">
        <v>342</v>
      </c>
      <c r="NU48" s="78">
        <v>431</v>
      </c>
      <c r="NV48" s="78">
        <v>198</v>
      </c>
      <c r="NW48" s="78">
        <v>208</v>
      </c>
      <c r="NX48" s="78">
        <v>105</v>
      </c>
      <c r="NY48" s="78">
        <v>527</v>
      </c>
      <c r="NZ48" s="78">
        <v>297</v>
      </c>
      <c r="OA48" s="78">
        <v>73</v>
      </c>
      <c r="OB48" s="78">
        <v>1023</v>
      </c>
      <c r="OC48" s="78">
        <v>77</v>
      </c>
      <c r="OD48" s="78">
        <v>23</v>
      </c>
      <c r="OE48" s="78">
        <v>11</v>
      </c>
      <c r="OF48" s="78">
        <v>0</v>
      </c>
      <c r="OG48" s="78">
        <v>459</v>
      </c>
      <c r="OH48" s="78">
        <v>285</v>
      </c>
      <c r="OI48" s="78">
        <v>26</v>
      </c>
      <c r="OJ48" s="78">
        <v>134</v>
      </c>
      <c r="OK48" s="78">
        <v>13</v>
      </c>
      <c r="OL48" s="78">
        <v>28</v>
      </c>
      <c r="OM48" s="78">
        <v>4</v>
      </c>
      <c r="ON48" s="78">
        <v>1</v>
      </c>
      <c r="OO48" s="78">
        <v>17</v>
      </c>
      <c r="OP48" s="78">
        <v>2</v>
      </c>
      <c r="OQ48" s="78">
        <v>18</v>
      </c>
      <c r="OR48" s="78">
        <v>75</v>
      </c>
      <c r="OS48" s="78">
        <v>40</v>
      </c>
      <c r="OT48" s="78">
        <v>8</v>
      </c>
      <c r="OU48" s="78">
        <v>9</v>
      </c>
      <c r="OV48" s="78">
        <v>0</v>
      </c>
      <c r="OW48" s="78">
        <v>12</v>
      </c>
      <c r="OX48" s="78">
        <v>3</v>
      </c>
      <c r="OY48" s="78">
        <v>8</v>
      </c>
      <c r="OZ48" s="78">
        <v>2</v>
      </c>
      <c r="PA48" s="78">
        <v>735</v>
      </c>
      <c r="PB48" s="78">
        <v>0</v>
      </c>
      <c r="PC48" s="78">
        <v>14</v>
      </c>
      <c r="PD48" s="78">
        <v>4</v>
      </c>
      <c r="PE48" s="78">
        <v>7</v>
      </c>
      <c r="PF48" s="78">
        <v>4</v>
      </c>
      <c r="PG48" s="78">
        <v>61</v>
      </c>
      <c r="PH48" s="78">
        <v>6</v>
      </c>
      <c r="PI48" s="78">
        <v>14</v>
      </c>
      <c r="PJ48" s="78">
        <v>33</v>
      </c>
      <c r="PK48" s="78">
        <v>3</v>
      </c>
      <c r="PL48" s="78">
        <v>36</v>
      </c>
      <c r="PM48" s="78">
        <v>1</v>
      </c>
      <c r="PN48" s="78">
        <v>687</v>
      </c>
      <c r="PO48" s="78">
        <v>0</v>
      </c>
      <c r="PP48" s="78">
        <v>110</v>
      </c>
      <c r="PQ48" s="78">
        <v>4</v>
      </c>
      <c r="PR48" s="78">
        <v>2</v>
      </c>
      <c r="PS48" s="78">
        <v>13</v>
      </c>
      <c r="PT48" s="78">
        <v>399</v>
      </c>
      <c r="PU48" s="78">
        <v>3</v>
      </c>
      <c r="PV48" s="78">
        <v>1</v>
      </c>
      <c r="PW48" s="78">
        <v>107</v>
      </c>
      <c r="PX48" s="78">
        <v>8</v>
      </c>
      <c r="PY48" s="78">
        <v>98</v>
      </c>
      <c r="PZ48" s="78">
        <v>362</v>
      </c>
      <c r="QA48" s="78">
        <v>42</v>
      </c>
      <c r="QB48" s="78">
        <v>808</v>
      </c>
      <c r="QC48" s="78">
        <v>1</v>
      </c>
      <c r="QD48" s="78">
        <v>6</v>
      </c>
      <c r="QE48" s="78">
        <v>2</v>
      </c>
      <c r="QF48" s="78">
        <v>2</v>
      </c>
      <c r="QG48" s="78">
        <v>573</v>
      </c>
      <c r="QH48" s="78">
        <v>0</v>
      </c>
      <c r="QI48" s="78">
        <v>1</v>
      </c>
      <c r="QJ48" s="78">
        <v>1</v>
      </c>
      <c r="QK48" s="78">
        <v>9</v>
      </c>
      <c r="QL48" s="78">
        <v>2</v>
      </c>
      <c r="QM48" s="78">
        <v>5</v>
      </c>
      <c r="QN48" s="78">
        <v>38</v>
      </c>
      <c r="QO48" s="78">
        <v>0</v>
      </c>
      <c r="QP48" s="78">
        <v>161</v>
      </c>
      <c r="QQ48" s="78">
        <v>79</v>
      </c>
      <c r="QR48" s="78">
        <v>8</v>
      </c>
      <c r="QS48" s="78">
        <v>413</v>
      </c>
      <c r="QT48" s="78">
        <v>67</v>
      </c>
      <c r="QU48" s="78">
        <v>3</v>
      </c>
      <c r="QV48" s="78">
        <v>65</v>
      </c>
      <c r="QW48" s="78">
        <v>9</v>
      </c>
      <c r="QX48" s="78">
        <v>9018</v>
      </c>
      <c r="QY48" s="78">
        <v>493</v>
      </c>
      <c r="QZ48" s="78">
        <v>486</v>
      </c>
      <c r="RA48" s="78">
        <v>165</v>
      </c>
      <c r="RB48" s="78">
        <v>798</v>
      </c>
      <c r="RC48" s="78">
        <v>153</v>
      </c>
      <c r="RD48" s="78">
        <v>688</v>
      </c>
      <c r="RE48" s="78">
        <v>129</v>
      </c>
      <c r="RF48" s="78">
        <v>403</v>
      </c>
      <c r="RG48" s="78">
        <v>213</v>
      </c>
      <c r="RH48" s="78">
        <v>404</v>
      </c>
      <c r="RI48" s="78">
        <v>815</v>
      </c>
      <c r="RJ48" s="78">
        <v>4</v>
      </c>
      <c r="RK48" s="78">
        <v>629</v>
      </c>
      <c r="RL48" s="78">
        <v>240</v>
      </c>
      <c r="RM48" s="78">
        <v>8</v>
      </c>
      <c r="RN48" s="78">
        <v>413</v>
      </c>
      <c r="RO48" s="78">
        <v>67</v>
      </c>
      <c r="RP48" s="78">
        <v>3</v>
      </c>
      <c r="RQ48" s="78">
        <v>65</v>
      </c>
      <c r="RR48" s="78">
        <v>9</v>
      </c>
      <c r="RS48" s="78">
        <v>9046</v>
      </c>
      <c r="RT48" s="78">
        <v>878</v>
      </c>
      <c r="RU48" s="78">
        <v>486</v>
      </c>
      <c r="RV48" s="78">
        <v>165</v>
      </c>
      <c r="RW48" s="78">
        <v>798</v>
      </c>
      <c r="RX48" s="78">
        <v>153</v>
      </c>
      <c r="RY48" s="78">
        <v>688</v>
      </c>
      <c r="RZ48" s="78">
        <v>129</v>
      </c>
      <c r="SA48" s="78">
        <v>403</v>
      </c>
      <c r="SB48" s="78">
        <v>213</v>
      </c>
      <c r="SC48" s="78">
        <v>404</v>
      </c>
      <c r="SD48" s="78">
        <v>815</v>
      </c>
      <c r="SE48" s="78">
        <v>4</v>
      </c>
      <c r="SF48" s="78">
        <v>629</v>
      </c>
      <c r="SG48" s="78">
        <v>240</v>
      </c>
      <c r="SH48" s="78">
        <v>8</v>
      </c>
    </row>
    <row r="49" spans="1:502">
      <c r="A49" s="17" t="s">
        <v>831</v>
      </c>
      <c r="B49" s="77">
        <v>31</v>
      </c>
      <c r="C49" s="77">
        <v>14</v>
      </c>
      <c r="D49" s="77">
        <v>2</v>
      </c>
      <c r="E49" s="77">
        <v>2017</v>
      </c>
      <c r="F49" s="77" t="s">
        <v>157</v>
      </c>
      <c r="G49" s="1023" t="s">
        <v>817</v>
      </c>
      <c r="H49" s="77" t="s">
        <v>818</v>
      </c>
      <c r="I49" s="1018"/>
      <c r="J49" s="80">
        <v>739.32189000000005</v>
      </c>
      <c r="K49" s="80">
        <v>0</v>
      </c>
      <c r="L49" s="80">
        <v>0</v>
      </c>
      <c r="M49" s="80">
        <v>8.5619999999999994</v>
      </c>
      <c r="N49" s="80">
        <v>1250.4590000000001</v>
      </c>
      <c r="O49" s="80">
        <v>28.256</v>
      </c>
      <c r="P49" s="80">
        <v>0</v>
      </c>
      <c r="Q49" s="80">
        <v>0</v>
      </c>
      <c r="R49" s="80">
        <v>13155.28746</v>
      </c>
      <c r="S49" s="80">
        <v>3671.6770000000001</v>
      </c>
      <c r="T49" s="80">
        <v>5290.2470000000003</v>
      </c>
      <c r="U49" s="80">
        <v>660.80499999999995</v>
      </c>
      <c r="V49" s="80">
        <v>130.58799999999999</v>
      </c>
      <c r="W49" s="80">
        <v>26113.777999999998</v>
      </c>
      <c r="X49" s="80">
        <v>1838.3879999999999</v>
      </c>
      <c r="Y49" s="80">
        <v>77496.145999999993</v>
      </c>
      <c r="Z49" s="80">
        <v>32093.704000000002</v>
      </c>
      <c r="AA49" s="80">
        <v>7017.357</v>
      </c>
      <c r="AB49" s="80">
        <v>2571.3359999999998</v>
      </c>
      <c r="AC49" s="80">
        <v>9.6150000000000002</v>
      </c>
      <c r="AD49" s="80">
        <v>59962.839</v>
      </c>
      <c r="AE49" s="80">
        <v>191093.08799999999</v>
      </c>
      <c r="AF49" s="80">
        <v>10862.880999999999</v>
      </c>
      <c r="AG49" s="80">
        <v>4461.4350000000004</v>
      </c>
      <c r="AH49" s="80">
        <v>2885.3690000000001</v>
      </c>
      <c r="AI49" s="80">
        <v>2028.1489999999999</v>
      </c>
      <c r="AJ49" s="80">
        <v>1357.8879999999999</v>
      </c>
      <c r="AK49" s="80">
        <v>17481.496999999999</v>
      </c>
      <c r="AL49" s="80">
        <v>4576.2520000000004</v>
      </c>
      <c r="AM49" s="80">
        <v>633.59199999999998</v>
      </c>
      <c r="AN49" s="80">
        <v>18014.091</v>
      </c>
      <c r="AO49" s="80">
        <v>738.13199999999995</v>
      </c>
      <c r="AP49" s="80">
        <v>25494.02</v>
      </c>
      <c r="AQ49" s="80">
        <v>949.74599999999998</v>
      </c>
      <c r="AR49" s="80">
        <v>561.91099999999994</v>
      </c>
      <c r="AS49" s="80">
        <v>5352.3270000000002</v>
      </c>
      <c r="AT49" s="80">
        <v>2463.444</v>
      </c>
      <c r="AU49" s="80">
        <v>215.93</v>
      </c>
      <c r="AV49" s="80">
        <v>1027.4649999999999</v>
      </c>
      <c r="AW49" s="80">
        <v>183.31299999999999</v>
      </c>
      <c r="AX49" s="80">
        <v>160.91200000000001</v>
      </c>
      <c r="AY49" s="80">
        <v>26.754999999999999</v>
      </c>
      <c r="AZ49" s="80">
        <v>3.669</v>
      </c>
      <c r="BA49" s="80">
        <v>98.638999999999996</v>
      </c>
      <c r="BB49" s="80">
        <v>5.8639999999999999</v>
      </c>
      <c r="BC49" s="80">
        <v>91.691999999999993</v>
      </c>
      <c r="BD49" s="80">
        <v>396.7</v>
      </c>
      <c r="BE49" s="80">
        <v>614.73800000000006</v>
      </c>
      <c r="BF49" s="80">
        <v>40.496000000000002</v>
      </c>
      <c r="BG49" s="80">
        <v>36.003</v>
      </c>
      <c r="BH49" s="80">
        <v>0</v>
      </c>
      <c r="BI49" s="80">
        <v>57.844000000000001</v>
      </c>
      <c r="BJ49" s="80">
        <v>32.058999999999997</v>
      </c>
      <c r="BK49" s="80">
        <v>34.558999999999997</v>
      </c>
      <c r="BL49" s="80">
        <v>9.3049999999999997</v>
      </c>
      <c r="BM49" s="80">
        <v>3193.886</v>
      </c>
      <c r="BN49" s="80">
        <v>0</v>
      </c>
      <c r="BO49" s="80">
        <v>36.134</v>
      </c>
      <c r="BP49" s="80">
        <v>20.373999999999999</v>
      </c>
      <c r="BQ49" s="80">
        <v>24.984999999999999</v>
      </c>
      <c r="BR49" s="80">
        <v>15.368</v>
      </c>
      <c r="BS49" s="80">
        <v>383.38900000000001</v>
      </c>
      <c r="BT49" s="80">
        <v>39.113999999999997</v>
      </c>
      <c r="BU49" s="80">
        <v>106.172</v>
      </c>
      <c r="BV49" s="80">
        <v>188.54499999999999</v>
      </c>
      <c r="BW49" s="80">
        <v>13.545</v>
      </c>
      <c r="BX49" s="80">
        <v>193.071</v>
      </c>
      <c r="BY49" s="80">
        <v>4.5949999999999998</v>
      </c>
      <c r="BZ49" s="80">
        <v>4504.5119999999997</v>
      </c>
      <c r="CA49" s="80">
        <v>0</v>
      </c>
      <c r="CB49" s="80">
        <v>1819.3879999999999</v>
      </c>
      <c r="CC49" s="80">
        <v>19.164000000000001</v>
      </c>
      <c r="CD49" s="80">
        <v>23.73</v>
      </c>
      <c r="CE49" s="80">
        <v>71.108000000000004</v>
      </c>
      <c r="CF49" s="80">
        <v>2412.2220000000002</v>
      </c>
      <c r="CG49" s="80">
        <v>10.547000000000001</v>
      </c>
      <c r="CH49" s="80">
        <v>2.4689999999999999</v>
      </c>
      <c r="CI49" s="80">
        <v>528.17499999999995</v>
      </c>
      <c r="CJ49" s="80">
        <v>23.704999999999998</v>
      </c>
      <c r="CK49" s="80">
        <v>695.31100000000004</v>
      </c>
      <c r="CL49" s="80">
        <v>3820.75</v>
      </c>
      <c r="CM49" s="80">
        <v>216.28899999999999</v>
      </c>
      <c r="CN49" s="80">
        <v>4972.8379999999997</v>
      </c>
      <c r="CO49" s="80">
        <v>3.3069999999999999</v>
      </c>
      <c r="CP49" s="80">
        <v>30.928000000000001</v>
      </c>
      <c r="CQ49" s="80">
        <v>3.2890000000000001</v>
      </c>
      <c r="CR49" s="80">
        <v>17.475999999999999</v>
      </c>
      <c r="CS49" s="80">
        <v>16979.845649999999</v>
      </c>
      <c r="CT49" s="80">
        <v>0</v>
      </c>
      <c r="CU49" s="80">
        <v>3.6890000000000001</v>
      </c>
      <c r="CV49" s="80">
        <v>0</v>
      </c>
      <c r="CW49" s="80">
        <v>121.32899999999999</v>
      </c>
      <c r="CX49" s="80">
        <v>13.076000000000001</v>
      </c>
      <c r="CY49" s="80">
        <v>36.466000000000001</v>
      </c>
      <c r="CZ49" s="80">
        <v>225.52799999999999</v>
      </c>
      <c r="DA49" s="80">
        <v>0</v>
      </c>
      <c r="DB49" s="80">
        <v>1093.9100000000001</v>
      </c>
      <c r="DC49" s="80">
        <v>445.06099999999998</v>
      </c>
      <c r="DD49" s="80">
        <v>44.628</v>
      </c>
      <c r="DE49" s="80">
        <v>29636.538</v>
      </c>
      <c r="DF49" s="80">
        <v>1680.3130000000001</v>
      </c>
      <c r="DG49" s="80">
        <v>25302.383000000002</v>
      </c>
      <c r="DH49" s="80">
        <v>7.3810000000000002</v>
      </c>
      <c r="DI49" s="80">
        <v>894.02599999999995</v>
      </c>
      <c r="DJ49" s="80">
        <v>561.91099999999994</v>
      </c>
      <c r="DK49" s="80">
        <v>739.32189000000005</v>
      </c>
      <c r="DL49" s="80">
        <v>0</v>
      </c>
      <c r="DM49" s="80">
        <v>0</v>
      </c>
      <c r="DN49" s="80">
        <v>8.5619999999999994</v>
      </c>
      <c r="DO49" s="80">
        <v>1250.4590000000001</v>
      </c>
      <c r="DP49" s="80">
        <v>28.256</v>
      </c>
      <c r="DQ49" s="80">
        <v>0</v>
      </c>
      <c r="DR49" s="80">
        <v>0</v>
      </c>
      <c r="DS49" s="80">
        <v>13155.28746</v>
      </c>
      <c r="DT49" s="80">
        <v>3671.6770000000001</v>
      </c>
      <c r="DU49" s="80">
        <v>5290.2470000000003</v>
      </c>
      <c r="DV49" s="80">
        <v>660.80499999999995</v>
      </c>
      <c r="DW49" s="80">
        <v>130.58799999999999</v>
      </c>
      <c r="DX49" s="80">
        <v>26113.777999999998</v>
      </c>
      <c r="DY49" s="80">
        <v>1838.3879999999999</v>
      </c>
      <c r="DZ49" s="80">
        <v>77496.145999999993</v>
      </c>
      <c r="EA49" s="80">
        <v>776.85299999999995</v>
      </c>
      <c r="EB49" s="80">
        <v>7017.357</v>
      </c>
      <c r="EC49" s="80">
        <v>2571.3359999999998</v>
      </c>
      <c r="ED49" s="80">
        <v>9.6150000000000002</v>
      </c>
      <c r="EE49" s="80">
        <v>59962.839</v>
      </c>
      <c r="EF49" s="80">
        <v>191093.08799999999</v>
      </c>
      <c r="EG49" s="80">
        <v>10862.880999999999</v>
      </c>
      <c r="EH49" s="80">
        <v>4461.4350000000004</v>
      </c>
      <c r="EI49" s="80">
        <v>2885.3690000000001</v>
      </c>
      <c r="EJ49" s="80">
        <v>2028.1489999999999</v>
      </c>
      <c r="EK49" s="80">
        <v>1357.8879999999999</v>
      </c>
      <c r="EL49" s="80">
        <v>17481.496999999999</v>
      </c>
      <c r="EM49" s="80">
        <v>4576.2520000000004</v>
      </c>
      <c r="EN49" s="80">
        <v>633.59199999999998</v>
      </c>
      <c r="EO49" s="80">
        <v>18014.091</v>
      </c>
      <c r="EP49" s="80">
        <v>738.13199999999995</v>
      </c>
      <c r="EQ49" s="80">
        <v>184.256</v>
      </c>
      <c r="ER49" s="80">
        <v>55.72</v>
      </c>
      <c r="ES49" s="80">
        <v>0</v>
      </c>
      <c r="ET49" s="80">
        <v>5352.3270000000002</v>
      </c>
      <c r="EU49" s="80">
        <v>2463.444</v>
      </c>
      <c r="EV49" s="80">
        <v>215.93</v>
      </c>
      <c r="EW49" s="80">
        <v>1027.4649999999999</v>
      </c>
      <c r="EX49" s="80">
        <v>183.31299999999999</v>
      </c>
      <c r="EY49" s="80">
        <v>160.91200000000001</v>
      </c>
      <c r="EZ49" s="80">
        <v>26.754999999999999</v>
      </c>
      <c r="FA49" s="80">
        <v>3.669</v>
      </c>
      <c r="FB49" s="80">
        <v>98.638999999999996</v>
      </c>
      <c r="FC49" s="80">
        <v>5.8639999999999999</v>
      </c>
      <c r="FD49" s="80">
        <v>91.691999999999993</v>
      </c>
      <c r="FE49" s="80">
        <v>396.7</v>
      </c>
      <c r="FF49" s="80">
        <v>614.73800000000006</v>
      </c>
      <c r="FG49" s="80">
        <v>40.496000000000002</v>
      </c>
      <c r="FH49" s="80">
        <v>36.003</v>
      </c>
      <c r="FI49" s="80">
        <v>0</v>
      </c>
      <c r="FJ49" s="80">
        <v>57.844000000000001</v>
      </c>
      <c r="FK49" s="80">
        <v>32.058999999999997</v>
      </c>
      <c r="FL49" s="80">
        <v>34.558999999999997</v>
      </c>
      <c r="FM49" s="80">
        <v>9.3049999999999997</v>
      </c>
      <c r="FN49" s="80">
        <v>3193.886</v>
      </c>
      <c r="FO49" s="80">
        <v>0</v>
      </c>
      <c r="FP49" s="80">
        <v>36.134</v>
      </c>
      <c r="FQ49" s="80">
        <v>20.373999999999999</v>
      </c>
      <c r="FR49" s="80">
        <v>24.984999999999999</v>
      </c>
      <c r="FS49" s="80">
        <v>15.368</v>
      </c>
      <c r="FT49" s="80">
        <v>383.38900000000001</v>
      </c>
      <c r="FU49" s="80">
        <v>39.113999999999997</v>
      </c>
      <c r="FV49" s="80">
        <v>106.172</v>
      </c>
      <c r="FW49" s="80">
        <v>188.54499999999999</v>
      </c>
      <c r="FX49" s="80">
        <v>13.545</v>
      </c>
      <c r="FY49" s="80">
        <v>193.071</v>
      </c>
      <c r="FZ49" s="80">
        <v>4.5949999999999998</v>
      </c>
      <c r="GA49" s="80">
        <v>4504.5119999999997</v>
      </c>
      <c r="GB49" s="80">
        <v>0</v>
      </c>
      <c r="GC49" s="80">
        <v>1819.3879999999999</v>
      </c>
      <c r="GD49" s="80">
        <v>19.164000000000001</v>
      </c>
      <c r="GE49" s="80">
        <v>23.73</v>
      </c>
      <c r="GF49" s="80">
        <v>71.108000000000004</v>
      </c>
      <c r="GG49" s="80">
        <v>2412.2220000000002</v>
      </c>
      <c r="GH49" s="80">
        <v>10.547000000000001</v>
      </c>
      <c r="GI49" s="80">
        <v>2.4689999999999999</v>
      </c>
      <c r="GJ49" s="80">
        <v>528.17499999999995</v>
      </c>
      <c r="GK49" s="80">
        <v>23.704999999999998</v>
      </c>
      <c r="GL49" s="80">
        <v>695.31100000000004</v>
      </c>
      <c r="GM49" s="80">
        <v>3820.75</v>
      </c>
      <c r="GN49" s="80">
        <v>216.28899999999999</v>
      </c>
      <c r="GO49" s="80">
        <v>4972.8379999999997</v>
      </c>
      <c r="GP49" s="80">
        <v>3.3069999999999999</v>
      </c>
      <c r="GQ49" s="80">
        <v>30.928000000000001</v>
      </c>
      <c r="GR49" s="80">
        <v>3.2890000000000001</v>
      </c>
      <c r="GS49" s="80">
        <v>17.475999999999999</v>
      </c>
      <c r="GT49" s="80">
        <v>16979.845649999999</v>
      </c>
      <c r="GU49" s="80">
        <v>0</v>
      </c>
      <c r="GV49" s="80">
        <v>3.6890000000000001</v>
      </c>
      <c r="GW49" s="80">
        <v>0</v>
      </c>
      <c r="GX49" s="80">
        <v>121.32899999999999</v>
      </c>
      <c r="GY49" s="80">
        <v>13.076000000000001</v>
      </c>
      <c r="GZ49" s="80">
        <v>36.466000000000001</v>
      </c>
      <c r="HA49" s="80">
        <v>225.52799999999999</v>
      </c>
      <c r="HB49" s="80">
        <v>0</v>
      </c>
      <c r="HC49" s="80">
        <v>1093.9100000000001</v>
      </c>
      <c r="HD49" s="80">
        <v>445.06099999999998</v>
      </c>
      <c r="HE49" s="80">
        <v>44.628</v>
      </c>
      <c r="HF49" s="80">
        <v>58082.552000000003</v>
      </c>
      <c r="HG49" s="80">
        <v>739.32189000000005</v>
      </c>
      <c r="HH49" s="80">
        <v>8.5619999999999994</v>
      </c>
      <c r="HI49" s="80">
        <v>1250.4590000000001</v>
      </c>
      <c r="HJ49" s="80">
        <v>28.256</v>
      </c>
      <c r="HK49" s="80">
        <v>452827.29045999999</v>
      </c>
      <c r="HL49" s="80">
        <v>5592.3029999999999</v>
      </c>
      <c r="HM49" s="80">
        <v>4051.0639999999999</v>
      </c>
      <c r="HN49" s="80">
        <v>1278.5530000000001</v>
      </c>
      <c r="HO49" s="80">
        <v>3460.5169999999998</v>
      </c>
      <c r="HP49" s="80">
        <v>923.83600000000001</v>
      </c>
      <c r="HQ49" s="80">
        <v>4509.107</v>
      </c>
      <c r="HR49" s="80">
        <v>1933.39</v>
      </c>
      <c r="HS49" s="80">
        <v>2425.2379999999998</v>
      </c>
      <c r="HT49" s="80">
        <v>1247.191</v>
      </c>
      <c r="HU49" s="80">
        <v>4037.0390000000002</v>
      </c>
      <c r="HV49" s="80">
        <v>5007.0730000000003</v>
      </c>
      <c r="HW49" s="80">
        <v>20.765000000000001</v>
      </c>
      <c r="HX49" s="80">
        <v>17379.933649999999</v>
      </c>
      <c r="HY49" s="80">
        <v>1538.971</v>
      </c>
      <c r="HZ49" s="80">
        <v>44.628</v>
      </c>
      <c r="IA49" s="80">
        <v>58082.552000000003</v>
      </c>
      <c r="IB49" s="80">
        <v>739.32189000000005</v>
      </c>
      <c r="IC49" s="80">
        <v>8.5619999999999994</v>
      </c>
      <c r="ID49" s="80">
        <v>1250.4590000000001</v>
      </c>
      <c r="IE49" s="80">
        <v>28.256</v>
      </c>
      <c r="IF49" s="80">
        <v>484144.14146000001</v>
      </c>
      <c r="IG49" s="80">
        <v>32358.004000000001</v>
      </c>
      <c r="IH49" s="80">
        <v>4051.0639999999999</v>
      </c>
      <c r="II49" s="80">
        <v>1278.5530000000001</v>
      </c>
      <c r="IJ49" s="80">
        <v>3460.5169999999998</v>
      </c>
      <c r="IK49" s="80">
        <v>923.83600000000001</v>
      </c>
      <c r="IL49" s="80">
        <v>4509.107</v>
      </c>
      <c r="IM49" s="80">
        <v>1933.39</v>
      </c>
      <c r="IN49" s="80">
        <v>2425.2379999999998</v>
      </c>
      <c r="IO49" s="80">
        <v>1247.191</v>
      </c>
      <c r="IP49" s="80">
        <v>4037.0390000000002</v>
      </c>
      <c r="IQ49" s="80">
        <v>5007.0730000000003</v>
      </c>
      <c r="IR49" s="80">
        <v>20.765000000000001</v>
      </c>
      <c r="IS49" s="80">
        <v>17379.933649999999</v>
      </c>
      <c r="IT49" s="80">
        <v>1538.971</v>
      </c>
      <c r="IU49" s="80">
        <v>44.628</v>
      </c>
      <c r="IV49" s="81">
        <v>0</v>
      </c>
      <c r="IW49" s="78">
        <v>78</v>
      </c>
      <c r="IX49" s="78">
        <v>0</v>
      </c>
      <c r="IY49" s="78">
        <v>0</v>
      </c>
      <c r="IZ49" s="78">
        <v>3</v>
      </c>
      <c r="JA49" s="78">
        <v>62</v>
      </c>
      <c r="JB49" s="78">
        <v>8</v>
      </c>
      <c r="JC49" s="78">
        <v>0</v>
      </c>
      <c r="JD49" s="78">
        <v>0</v>
      </c>
      <c r="JE49" s="78">
        <v>1361</v>
      </c>
      <c r="JF49" s="78">
        <v>314</v>
      </c>
      <c r="JG49" s="78">
        <v>259</v>
      </c>
      <c r="JH49" s="78">
        <v>63</v>
      </c>
      <c r="JI49" s="78">
        <v>25</v>
      </c>
      <c r="JJ49" s="78">
        <v>388</v>
      </c>
      <c r="JK49" s="78">
        <v>211</v>
      </c>
      <c r="JL49" s="78">
        <v>1158</v>
      </c>
      <c r="JM49" s="78">
        <v>139</v>
      </c>
      <c r="JN49" s="78">
        <v>702</v>
      </c>
      <c r="JO49" s="78">
        <v>152</v>
      </c>
      <c r="JP49" s="78">
        <v>1</v>
      </c>
      <c r="JQ49" s="78">
        <v>486</v>
      </c>
      <c r="JR49" s="78">
        <v>484</v>
      </c>
      <c r="JS49" s="78">
        <v>340</v>
      </c>
      <c r="JT49" s="78">
        <v>434</v>
      </c>
      <c r="JU49" s="78">
        <v>210</v>
      </c>
      <c r="JV49" s="78">
        <v>216</v>
      </c>
      <c r="JW49" s="78">
        <v>114</v>
      </c>
      <c r="JX49" s="78">
        <v>527</v>
      </c>
      <c r="JY49" s="78">
        <v>312</v>
      </c>
      <c r="JZ49" s="78">
        <v>78</v>
      </c>
      <c r="KA49" s="78">
        <v>1019</v>
      </c>
      <c r="KB49" s="78">
        <v>76</v>
      </c>
      <c r="KC49" s="78">
        <v>250</v>
      </c>
      <c r="KD49" s="78">
        <v>38</v>
      </c>
      <c r="KE49" s="78">
        <v>135</v>
      </c>
      <c r="KF49" s="78">
        <v>454</v>
      </c>
      <c r="KG49" s="78">
        <v>270</v>
      </c>
      <c r="KH49" s="78">
        <v>26</v>
      </c>
      <c r="KI49" s="78">
        <v>137</v>
      </c>
      <c r="KJ49" s="78">
        <v>16</v>
      </c>
      <c r="KK49" s="78">
        <v>28</v>
      </c>
      <c r="KL49" s="78">
        <v>3</v>
      </c>
      <c r="KM49" s="78">
        <v>1</v>
      </c>
      <c r="KN49" s="78">
        <v>21</v>
      </c>
      <c r="KO49" s="78">
        <v>1</v>
      </c>
      <c r="KP49" s="78">
        <v>18</v>
      </c>
      <c r="KQ49" s="78">
        <v>75</v>
      </c>
      <c r="KR49" s="78">
        <v>40</v>
      </c>
      <c r="KS49" s="78">
        <v>8</v>
      </c>
      <c r="KT49" s="78">
        <v>9</v>
      </c>
      <c r="KU49" s="78">
        <v>0</v>
      </c>
      <c r="KV49" s="78">
        <v>13</v>
      </c>
      <c r="KW49" s="78">
        <v>2</v>
      </c>
      <c r="KX49" s="78">
        <v>8</v>
      </c>
      <c r="KY49" s="78">
        <v>2</v>
      </c>
      <c r="KZ49" s="78">
        <v>673</v>
      </c>
      <c r="LA49" s="78">
        <v>0</v>
      </c>
      <c r="LB49" s="78">
        <v>13</v>
      </c>
      <c r="LC49" s="78">
        <v>5</v>
      </c>
      <c r="LD49" s="78">
        <v>8</v>
      </c>
      <c r="LE49" s="78">
        <v>5</v>
      </c>
      <c r="LF49" s="78">
        <v>58</v>
      </c>
      <c r="LG49" s="78">
        <v>6</v>
      </c>
      <c r="LH49" s="78">
        <v>19</v>
      </c>
      <c r="LI49" s="78">
        <v>29</v>
      </c>
      <c r="LJ49" s="78">
        <v>3</v>
      </c>
      <c r="LK49" s="78">
        <v>36</v>
      </c>
      <c r="LL49" s="78">
        <v>1</v>
      </c>
      <c r="LM49" s="78">
        <v>698</v>
      </c>
      <c r="LN49" s="78">
        <v>0</v>
      </c>
      <c r="LO49" s="78">
        <v>117</v>
      </c>
      <c r="LP49" s="78">
        <v>5</v>
      </c>
      <c r="LQ49" s="78">
        <v>2</v>
      </c>
      <c r="LR49" s="78">
        <v>14</v>
      </c>
      <c r="LS49" s="78">
        <v>394</v>
      </c>
      <c r="LT49" s="78">
        <v>3</v>
      </c>
      <c r="LU49" s="78">
        <v>1</v>
      </c>
      <c r="LV49" s="78">
        <v>109</v>
      </c>
      <c r="LW49" s="78">
        <v>8</v>
      </c>
      <c r="LX49" s="78">
        <v>95</v>
      </c>
      <c r="LY49" s="78">
        <v>361</v>
      </c>
      <c r="LZ49" s="78">
        <v>39</v>
      </c>
      <c r="MA49" s="78">
        <v>811</v>
      </c>
      <c r="MB49" s="78">
        <v>1</v>
      </c>
      <c r="MC49" s="78">
        <v>6</v>
      </c>
      <c r="MD49" s="78">
        <v>1</v>
      </c>
      <c r="ME49" s="78">
        <v>2</v>
      </c>
      <c r="MF49" s="78">
        <v>604</v>
      </c>
      <c r="MG49" s="78">
        <v>0</v>
      </c>
      <c r="MH49" s="78">
        <v>1</v>
      </c>
      <c r="MI49" s="78">
        <v>0</v>
      </c>
      <c r="MJ49" s="78">
        <v>8</v>
      </c>
      <c r="MK49" s="78">
        <v>2</v>
      </c>
      <c r="ML49" s="78">
        <v>5</v>
      </c>
      <c r="MM49" s="78">
        <v>38</v>
      </c>
      <c r="MN49" s="78">
        <v>0</v>
      </c>
      <c r="MO49" s="78">
        <v>161</v>
      </c>
      <c r="MP49" s="78">
        <v>71</v>
      </c>
      <c r="MQ49" s="78">
        <v>8</v>
      </c>
      <c r="MR49" s="78">
        <v>29</v>
      </c>
      <c r="MS49" s="78">
        <v>3</v>
      </c>
      <c r="MT49" s="78">
        <v>227</v>
      </c>
      <c r="MU49" s="78">
        <v>2</v>
      </c>
      <c r="MV49" s="78">
        <v>27</v>
      </c>
      <c r="MW49" s="78">
        <v>135</v>
      </c>
      <c r="MX49" s="78">
        <v>78</v>
      </c>
      <c r="MY49" s="78">
        <v>0</v>
      </c>
      <c r="MZ49" s="78">
        <v>0</v>
      </c>
      <c r="NA49" s="78">
        <v>3</v>
      </c>
      <c r="NB49" s="78">
        <v>62</v>
      </c>
      <c r="NC49" s="78">
        <v>8</v>
      </c>
      <c r="ND49" s="78">
        <v>0</v>
      </c>
      <c r="NE49" s="78">
        <v>0</v>
      </c>
      <c r="NF49" s="78">
        <v>1361</v>
      </c>
      <c r="NG49" s="78">
        <v>314</v>
      </c>
      <c r="NH49" s="78">
        <v>259</v>
      </c>
      <c r="NI49" s="78">
        <v>63</v>
      </c>
      <c r="NJ49" s="78">
        <v>25</v>
      </c>
      <c r="NK49" s="78">
        <v>388</v>
      </c>
      <c r="NL49" s="78">
        <v>211</v>
      </c>
      <c r="NM49" s="78">
        <v>1158</v>
      </c>
      <c r="NN49" s="78">
        <v>107</v>
      </c>
      <c r="NO49" s="78">
        <v>702</v>
      </c>
      <c r="NP49" s="78">
        <v>152</v>
      </c>
      <c r="NQ49" s="78">
        <v>1</v>
      </c>
      <c r="NR49" s="78">
        <v>486</v>
      </c>
      <c r="NS49" s="78">
        <v>484</v>
      </c>
      <c r="NT49" s="78">
        <v>340</v>
      </c>
      <c r="NU49" s="78">
        <v>434</v>
      </c>
      <c r="NV49" s="78">
        <v>210</v>
      </c>
      <c r="NW49" s="78">
        <v>216</v>
      </c>
      <c r="NX49" s="78">
        <v>114</v>
      </c>
      <c r="NY49" s="78">
        <v>527</v>
      </c>
      <c r="NZ49" s="78">
        <v>312</v>
      </c>
      <c r="OA49" s="78">
        <v>78</v>
      </c>
      <c r="OB49" s="78">
        <v>1019</v>
      </c>
      <c r="OC49" s="78">
        <v>76</v>
      </c>
      <c r="OD49" s="78">
        <v>21</v>
      </c>
      <c r="OE49" s="78">
        <v>11</v>
      </c>
      <c r="OF49" s="78">
        <v>0</v>
      </c>
      <c r="OG49" s="78">
        <v>454</v>
      </c>
      <c r="OH49" s="78">
        <v>270</v>
      </c>
      <c r="OI49" s="78">
        <v>26</v>
      </c>
      <c r="OJ49" s="78">
        <v>137</v>
      </c>
      <c r="OK49" s="78">
        <v>16</v>
      </c>
      <c r="OL49" s="78">
        <v>28</v>
      </c>
      <c r="OM49" s="78">
        <v>3</v>
      </c>
      <c r="ON49" s="78">
        <v>1</v>
      </c>
      <c r="OO49" s="78">
        <v>21</v>
      </c>
      <c r="OP49" s="78">
        <v>1</v>
      </c>
      <c r="OQ49" s="78">
        <v>18</v>
      </c>
      <c r="OR49" s="78">
        <v>75</v>
      </c>
      <c r="OS49" s="78">
        <v>40</v>
      </c>
      <c r="OT49" s="78">
        <v>8</v>
      </c>
      <c r="OU49" s="78">
        <v>9</v>
      </c>
      <c r="OV49" s="78">
        <v>0</v>
      </c>
      <c r="OW49" s="78">
        <v>13</v>
      </c>
      <c r="OX49" s="78">
        <v>2</v>
      </c>
      <c r="OY49" s="78">
        <v>8</v>
      </c>
      <c r="OZ49" s="78">
        <v>2</v>
      </c>
      <c r="PA49" s="78">
        <v>673</v>
      </c>
      <c r="PB49" s="78">
        <v>0</v>
      </c>
      <c r="PC49" s="78">
        <v>13</v>
      </c>
      <c r="PD49" s="78">
        <v>5</v>
      </c>
      <c r="PE49" s="78">
        <v>8</v>
      </c>
      <c r="PF49" s="78">
        <v>5</v>
      </c>
      <c r="PG49" s="78">
        <v>58</v>
      </c>
      <c r="PH49" s="78">
        <v>6</v>
      </c>
      <c r="PI49" s="78">
        <v>19</v>
      </c>
      <c r="PJ49" s="78">
        <v>29</v>
      </c>
      <c r="PK49" s="78">
        <v>3</v>
      </c>
      <c r="PL49" s="78">
        <v>36</v>
      </c>
      <c r="PM49" s="78">
        <v>1</v>
      </c>
      <c r="PN49" s="78">
        <v>698</v>
      </c>
      <c r="PO49" s="78">
        <v>0</v>
      </c>
      <c r="PP49" s="78">
        <v>117</v>
      </c>
      <c r="PQ49" s="78">
        <v>5</v>
      </c>
      <c r="PR49" s="78">
        <v>2</v>
      </c>
      <c r="PS49" s="78">
        <v>14</v>
      </c>
      <c r="PT49" s="78">
        <v>394</v>
      </c>
      <c r="PU49" s="78">
        <v>3</v>
      </c>
      <c r="PV49" s="78">
        <v>1</v>
      </c>
      <c r="PW49" s="78">
        <v>109</v>
      </c>
      <c r="PX49" s="78">
        <v>8</v>
      </c>
      <c r="PY49" s="78">
        <v>95</v>
      </c>
      <c r="PZ49" s="78">
        <v>361</v>
      </c>
      <c r="QA49" s="78">
        <v>39</v>
      </c>
      <c r="QB49" s="78">
        <v>811</v>
      </c>
      <c r="QC49" s="78">
        <v>1</v>
      </c>
      <c r="QD49" s="78">
        <v>6</v>
      </c>
      <c r="QE49" s="78">
        <v>1</v>
      </c>
      <c r="QF49" s="78">
        <v>2</v>
      </c>
      <c r="QG49" s="78">
        <v>604</v>
      </c>
      <c r="QH49" s="78">
        <v>0</v>
      </c>
      <c r="QI49" s="78">
        <v>1</v>
      </c>
      <c r="QJ49" s="78">
        <v>0</v>
      </c>
      <c r="QK49" s="78">
        <v>8</v>
      </c>
      <c r="QL49" s="78">
        <v>2</v>
      </c>
      <c r="QM49" s="78">
        <v>5</v>
      </c>
      <c r="QN49" s="78">
        <v>38</v>
      </c>
      <c r="QO49" s="78">
        <v>0</v>
      </c>
      <c r="QP49" s="78">
        <v>161</v>
      </c>
      <c r="QQ49" s="78">
        <v>71</v>
      </c>
      <c r="QR49" s="78">
        <v>8</v>
      </c>
      <c r="QS49" s="78">
        <v>423</v>
      </c>
      <c r="QT49" s="78">
        <v>78</v>
      </c>
      <c r="QU49" s="78">
        <v>3</v>
      </c>
      <c r="QV49" s="78">
        <v>62</v>
      </c>
      <c r="QW49" s="78">
        <v>8</v>
      </c>
      <c r="QX49" s="78">
        <v>9037</v>
      </c>
      <c r="QY49" s="78">
        <v>486</v>
      </c>
      <c r="QZ49" s="78">
        <v>477</v>
      </c>
      <c r="RA49" s="78">
        <v>167</v>
      </c>
      <c r="RB49" s="78">
        <v>738</v>
      </c>
      <c r="RC49" s="78">
        <v>151</v>
      </c>
      <c r="RD49" s="78">
        <v>699</v>
      </c>
      <c r="RE49" s="78">
        <v>138</v>
      </c>
      <c r="RF49" s="78">
        <v>398</v>
      </c>
      <c r="RG49" s="78">
        <v>212</v>
      </c>
      <c r="RH49" s="78">
        <v>400</v>
      </c>
      <c r="RI49" s="78">
        <v>818</v>
      </c>
      <c r="RJ49" s="78">
        <v>3</v>
      </c>
      <c r="RK49" s="78">
        <v>658</v>
      </c>
      <c r="RL49" s="78">
        <v>232</v>
      </c>
      <c r="RM49" s="78">
        <v>8</v>
      </c>
      <c r="RN49" s="78">
        <v>423</v>
      </c>
      <c r="RO49" s="78">
        <v>78</v>
      </c>
      <c r="RP49" s="78">
        <v>3</v>
      </c>
      <c r="RQ49" s="78">
        <v>62</v>
      </c>
      <c r="RR49" s="78">
        <v>8</v>
      </c>
      <c r="RS49" s="78">
        <v>9069</v>
      </c>
      <c r="RT49" s="78">
        <v>877</v>
      </c>
      <c r="RU49" s="78">
        <v>477</v>
      </c>
      <c r="RV49" s="78">
        <v>167</v>
      </c>
      <c r="RW49" s="78">
        <v>738</v>
      </c>
      <c r="RX49" s="78">
        <v>151</v>
      </c>
      <c r="RY49" s="78">
        <v>699</v>
      </c>
      <c r="RZ49" s="78">
        <v>138</v>
      </c>
      <c r="SA49" s="78">
        <v>398</v>
      </c>
      <c r="SB49" s="78">
        <v>212</v>
      </c>
      <c r="SC49" s="78">
        <v>400</v>
      </c>
      <c r="SD49" s="78">
        <v>818</v>
      </c>
      <c r="SE49" s="78">
        <v>3</v>
      </c>
      <c r="SF49" s="78">
        <v>658</v>
      </c>
      <c r="SG49" s="78">
        <v>232</v>
      </c>
      <c r="SH49" s="78">
        <v>8</v>
      </c>
    </row>
    <row r="50" spans="1:502">
      <c r="A50" s="17" t="s">
        <v>832</v>
      </c>
      <c r="B50" s="77">
        <v>32</v>
      </c>
      <c r="C50" s="77">
        <v>15</v>
      </c>
      <c r="D50" s="77">
        <v>2</v>
      </c>
      <c r="E50" s="77">
        <v>2018</v>
      </c>
      <c r="F50" s="77" t="s">
        <v>184</v>
      </c>
      <c r="G50" s="1023" t="s">
        <v>817</v>
      </c>
      <c r="H50" s="77" t="s">
        <v>818</v>
      </c>
      <c r="I50" s="1018"/>
      <c r="J50" s="80">
        <v>734.27211</v>
      </c>
      <c r="K50" s="80">
        <v>0</v>
      </c>
      <c r="L50" s="80">
        <v>0</v>
      </c>
      <c r="M50" s="80">
        <v>8.2729999999999997</v>
      </c>
      <c r="N50" s="80">
        <v>1197.9780000000001</v>
      </c>
      <c r="O50" s="80">
        <v>31.28</v>
      </c>
      <c r="P50" s="80">
        <v>0</v>
      </c>
      <c r="Q50" s="80">
        <v>0</v>
      </c>
      <c r="R50" s="80">
        <v>13338.99656</v>
      </c>
      <c r="S50" s="80">
        <v>3748.9580000000001</v>
      </c>
      <c r="T50" s="80">
        <v>5115.8289999999997</v>
      </c>
      <c r="U50" s="80">
        <v>617.72299999999996</v>
      </c>
      <c r="V50" s="80">
        <v>117.065</v>
      </c>
      <c r="W50" s="80">
        <v>25624.484</v>
      </c>
      <c r="X50" s="80">
        <v>1782.6569999999999</v>
      </c>
      <c r="Y50" s="80">
        <v>75791.747000000003</v>
      </c>
      <c r="Z50" s="80">
        <v>31699.730370000001</v>
      </c>
      <c r="AA50" s="80">
        <v>6661.6360000000004</v>
      </c>
      <c r="AB50" s="80">
        <v>2457.8989999999999</v>
      </c>
      <c r="AC50" s="80">
        <v>8.7189999999999994</v>
      </c>
      <c r="AD50" s="80">
        <v>59829.561000000002</v>
      </c>
      <c r="AE50" s="80">
        <v>186660.04500000001</v>
      </c>
      <c r="AF50" s="80">
        <v>10143.474</v>
      </c>
      <c r="AG50" s="80">
        <v>4293.1809999999996</v>
      </c>
      <c r="AH50" s="80">
        <v>2891.9140000000002</v>
      </c>
      <c r="AI50" s="80">
        <v>1859.335</v>
      </c>
      <c r="AJ50" s="80">
        <v>1310.9590000000001</v>
      </c>
      <c r="AK50" s="80">
        <v>16971.112000000001</v>
      </c>
      <c r="AL50" s="80">
        <v>4342.8019999999997</v>
      </c>
      <c r="AM50" s="80">
        <v>559.98</v>
      </c>
      <c r="AN50" s="80">
        <v>17455.352999999999</v>
      </c>
      <c r="AO50" s="80">
        <v>708.53499999999997</v>
      </c>
      <c r="AP50" s="80">
        <v>23779.258000000002</v>
      </c>
      <c r="AQ50" s="80">
        <v>971.303</v>
      </c>
      <c r="AR50" s="80">
        <v>554.79200000000003</v>
      </c>
      <c r="AS50" s="80">
        <v>5071.0179200000002</v>
      </c>
      <c r="AT50" s="80">
        <v>2493.6129999999998</v>
      </c>
      <c r="AU50" s="80">
        <v>211.97499999999999</v>
      </c>
      <c r="AV50" s="80">
        <v>1025.7049999999999</v>
      </c>
      <c r="AW50" s="80">
        <v>198.762</v>
      </c>
      <c r="AX50" s="80">
        <v>157.09</v>
      </c>
      <c r="AY50" s="80">
        <v>28.913</v>
      </c>
      <c r="AZ50" s="80">
        <v>0</v>
      </c>
      <c r="BA50" s="80">
        <v>72.03</v>
      </c>
      <c r="BB50" s="80">
        <v>5.5609999999999999</v>
      </c>
      <c r="BC50" s="80">
        <v>89.387</v>
      </c>
      <c r="BD50" s="80">
        <v>370.50599999999997</v>
      </c>
      <c r="BE50" s="80">
        <v>590.11099999999999</v>
      </c>
      <c r="BF50" s="80">
        <v>38.887</v>
      </c>
      <c r="BG50" s="80">
        <v>25.478000000000002</v>
      </c>
      <c r="BH50" s="80">
        <v>0</v>
      </c>
      <c r="BI50" s="80">
        <v>48.854999999999997</v>
      </c>
      <c r="BJ50" s="80">
        <v>26.544</v>
      </c>
      <c r="BK50" s="80">
        <v>33.246000000000002</v>
      </c>
      <c r="BL50" s="80">
        <v>8.8539999999999992</v>
      </c>
      <c r="BM50" s="80">
        <v>2956.1860000000001</v>
      </c>
      <c r="BN50" s="80">
        <v>6.4290000000000003</v>
      </c>
      <c r="BO50" s="80">
        <v>47.970999999999997</v>
      </c>
      <c r="BP50" s="80">
        <v>14.634</v>
      </c>
      <c r="BQ50" s="80">
        <v>19.3</v>
      </c>
      <c r="BR50" s="80">
        <v>13.375</v>
      </c>
      <c r="BS50" s="80">
        <v>363.20299999999997</v>
      </c>
      <c r="BT50" s="80">
        <v>33.771000000000001</v>
      </c>
      <c r="BU50" s="80">
        <v>141.90799999999999</v>
      </c>
      <c r="BV50" s="80">
        <v>206.203</v>
      </c>
      <c r="BW50" s="80">
        <v>14.010999999999999</v>
      </c>
      <c r="BX50" s="80">
        <v>170.726</v>
      </c>
      <c r="BY50" s="80">
        <v>4.125</v>
      </c>
      <c r="BZ50" s="80">
        <v>4351.96</v>
      </c>
      <c r="CA50" s="80">
        <v>6.94</v>
      </c>
      <c r="CB50" s="80">
        <v>1673.8630000000001</v>
      </c>
      <c r="CC50" s="80">
        <v>6.9770000000000003</v>
      </c>
      <c r="CD50" s="80">
        <v>23.707999999999998</v>
      </c>
      <c r="CE50" s="80">
        <v>63.81</v>
      </c>
      <c r="CF50" s="80">
        <v>2345.3809999999999</v>
      </c>
      <c r="CG50" s="80">
        <v>6.4480000000000004</v>
      </c>
      <c r="CH50" s="80">
        <v>2.3759999999999999</v>
      </c>
      <c r="CI50" s="80">
        <v>511.952</v>
      </c>
      <c r="CJ50" s="80">
        <v>22.527000000000001</v>
      </c>
      <c r="CK50" s="80">
        <v>698.71299999999997</v>
      </c>
      <c r="CL50" s="80">
        <v>3607.1790000000001</v>
      </c>
      <c r="CM50" s="80">
        <v>219.828</v>
      </c>
      <c r="CN50" s="80">
        <v>4748.3249999999998</v>
      </c>
      <c r="CO50" s="80">
        <v>3.246</v>
      </c>
      <c r="CP50" s="80">
        <v>26.881</v>
      </c>
      <c r="CQ50" s="80">
        <v>3.3170000000000002</v>
      </c>
      <c r="CR50" s="80">
        <v>16.306999999999999</v>
      </c>
      <c r="CS50" s="80">
        <v>17002.767054</v>
      </c>
      <c r="CT50" s="80">
        <v>0</v>
      </c>
      <c r="CU50" s="80">
        <v>2.8730000000000002</v>
      </c>
      <c r="CV50" s="80">
        <v>4.9089999999999998</v>
      </c>
      <c r="CW50" s="80">
        <v>144.34800000000001</v>
      </c>
      <c r="CX50" s="80">
        <v>14.349</v>
      </c>
      <c r="CY50" s="80">
        <v>32.274000000000001</v>
      </c>
      <c r="CZ50" s="80">
        <v>237.38900000000001</v>
      </c>
      <c r="DA50" s="80">
        <v>0</v>
      </c>
      <c r="DB50" s="80">
        <v>1123.0730000000001</v>
      </c>
      <c r="DC50" s="80">
        <v>399.96199999999999</v>
      </c>
      <c r="DD50" s="80">
        <v>26.123999999999999</v>
      </c>
      <c r="DE50" s="80">
        <v>29240.149369999999</v>
      </c>
      <c r="DF50" s="80">
        <v>1715.0889999999999</v>
      </c>
      <c r="DG50" s="80">
        <v>23618.14</v>
      </c>
      <c r="DH50" s="80">
        <v>5.5</v>
      </c>
      <c r="DI50" s="80">
        <v>917.13499999999999</v>
      </c>
      <c r="DJ50" s="80">
        <v>554.79200000000003</v>
      </c>
      <c r="DK50" s="80">
        <v>734.27211</v>
      </c>
      <c r="DL50" s="80">
        <v>0</v>
      </c>
      <c r="DM50" s="80">
        <v>0</v>
      </c>
      <c r="DN50" s="80">
        <v>8.2729999999999997</v>
      </c>
      <c r="DO50" s="80">
        <v>1197.9780000000001</v>
      </c>
      <c r="DP50" s="80">
        <v>31.28</v>
      </c>
      <c r="DQ50" s="80">
        <v>0</v>
      </c>
      <c r="DR50" s="80">
        <v>0</v>
      </c>
      <c r="DS50" s="80">
        <v>13338.99656</v>
      </c>
      <c r="DT50" s="80">
        <v>3748.9580000000001</v>
      </c>
      <c r="DU50" s="80">
        <v>5115.8289999999997</v>
      </c>
      <c r="DV50" s="80">
        <v>617.72299999999996</v>
      </c>
      <c r="DW50" s="80">
        <v>117.065</v>
      </c>
      <c r="DX50" s="80">
        <v>25624.484</v>
      </c>
      <c r="DY50" s="80">
        <v>1782.6569999999999</v>
      </c>
      <c r="DZ50" s="80">
        <v>75791.747000000003</v>
      </c>
      <c r="EA50" s="80">
        <v>744.49199999999996</v>
      </c>
      <c r="EB50" s="80">
        <v>6661.6360000000004</v>
      </c>
      <c r="EC50" s="80">
        <v>2457.8989999999999</v>
      </c>
      <c r="ED50" s="80">
        <v>8.7189999999999994</v>
      </c>
      <c r="EE50" s="80">
        <v>59829.561000000002</v>
      </c>
      <c r="EF50" s="80">
        <v>186660.04500000001</v>
      </c>
      <c r="EG50" s="80">
        <v>10143.474</v>
      </c>
      <c r="EH50" s="80">
        <v>4293.1809999999996</v>
      </c>
      <c r="EI50" s="80">
        <v>2891.9140000000002</v>
      </c>
      <c r="EJ50" s="80">
        <v>1859.335</v>
      </c>
      <c r="EK50" s="80">
        <v>1310.9590000000001</v>
      </c>
      <c r="EL50" s="80">
        <v>16971.112000000001</v>
      </c>
      <c r="EM50" s="80">
        <v>4342.8019999999997</v>
      </c>
      <c r="EN50" s="80">
        <v>559.98</v>
      </c>
      <c r="EO50" s="80">
        <v>17455.352999999999</v>
      </c>
      <c r="EP50" s="80">
        <v>708.53499999999997</v>
      </c>
      <c r="EQ50" s="80">
        <v>155.61799999999999</v>
      </c>
      <c r="ER50" s="80">
        <v>54.167999999999999</v>
      </c>
      <c r="ES50" s="80">
        <v>0</v>
      </c>
      <c r="ET50" s="80">
        <v>5071.0179200000002</v>
      </c>
      <c r="EU50" s="80">
        <v>2493.6129999999998</v>
      </c>
      <c r="EV50" s="80">
        <v>211.97499999999999</v>
      </c>
      <c r="EW50" s="80">
        <v>1025.7049999999999</v>
      </c>
      <c r="EX50" s="80">
        <v>198.762</v>
      </c>
      <c r="EY50" s="80">
        <v>157.09</v>
      </c>
      <c r="EZ50" s="80">
        <v>28.913</v>
      </c>
      <c r="FA50" s="80">
        <v>0</v>
      </c>
      <c r="FB50" s="80">
        <v>72.03</v>
      </c>
      <c r="FC50" s="80">
        <v>5.5609999999999999</v>
      </c>
      <c r="FD50" s="80">
        <v>89.387</v>
      </c>
      <c r="FE50" s="80">
        <v>370.50599999999997</v>
      </c>
      <c r="FF50" s="80">
        <v>590.11099999999999</v>
      </c>
      <c r="FG50" s="80">
        <v>38.887</v>
      </c>
      <c r="FH50" s="80">
        <v>25.478000000000002</v>
      </c>
      <c r="FI50" s="80">
        <v>0</v>
      </c>
      <c r="FJ50" s="80">
        <v>48.854999999999997</v>
      </c>
      <c r="FK50" s="80">
        <v>26.544</v>
      </c>
      <c r="FL50" s="80">
        <v>33.246000000000002</v>
      </c>
      <c r="FM50" s="80">
        <v>8.8539999999999992</v>
      </c>
      <c r="FN50" s="80">
        <v>2956.1860000000001</v>
      </c>
      <c r="FO50" s="80">
        <v>6.4290000000000003</v>
      </c>
      <c r="FP50" s="80">
        <v>47.970999999999997</v>
      </c>
      <c r="FQ50" s="80">
        <v>14.634</v>
      </c>
      <c r="FR50" s="80">
        <v>19.3</v>
      </c>
      <c r="FS50" s="80">
        <v>13.375</v>
      </c>
      <c r="FT50" s="80">
        <v>363.20299999999997</v>
      </c>
      <c r="FU50" s="80">
        <v>33.771000000000001</v>
      </c>
      <c r="FV50" s="80">
        <v>141.90799999999999</v>
      </c>
      <c r="FW50" s="80">
        <v>206.203</v>
      </c>
      <c r="FX50" s="80">
        <v>14.010999999999999</v>
      </c>
      <c r="FY50" s="80">
        <v>170.726</v>
      </c>
      <c r="FZ50" s="80">
        <v>4.125</v>
      </c>
      <c r="GA50" s="80">
        <v>4351.96</v>
      </c>
      <c r="GB50" s="80">
        <v>6.94</v>
      </c>
      <c r="GC50" s="80">
        <v>1673.8630000000001</v>
      </c>
      <c r="GD50" s="80">
        <v>6.9770000000000003</v>
      </c>
      <c r="GE50" s="80">
        <v>23.707999999999998</v>
      </c>
      <c r="GF50" s="80">
        <v>63.81</v>
      </c>
      <c r="GG50" s="80">
        <v>2345.3809999999999</v>
      </c>
      <c r="GH50" s="80">
        <v>6.4480000000000004</v>
      </c>
      <c r="GI50" s="80">
        <v>2.3759999999999999</v>
      </c>
      <c r="GJ50" s="80">
        <v>511.952</v>
      </c>
      <c r="GK50" s="80">
        <v>22.527000000000001</v>
      </c>
      <c r="GL50" s="80">
        <v>698.71299999999997</v>
      </c>
      <c r="GM50" s="80">
        <v>3607.1790000000001</v>
      </c>
      <c r="GN50" s="80">
        <v>219.828</v>
      </c>
      <c r="GO50" s="80">
        <v>4748.3249999999998</v>
      </c>
      <c r="GP50" s="80">
        <v>3.246</v>
      </c>
      <c r="GQ50" s="80">
        <v>26.881</v>
      </c>
      <c r="GR50" s="80">
        <v>3.3170000000000002</v>
      </c>
      <c r="GS50" s="80">
        <v>16.306999999999999</v>
      </c>
      <c r="GT50" s="80">
        <v>17002.767054</v>
      </c>
      <c r="GU50" s="80">
        <v>0</v>
      </c>
      <c r="GV50" s="80">
        <v>2.8730000000000002</v>
      </c>
      <c r="GW50" s="80">
        <v>4.9089999999999998</v>
      </c>
      <c r="GX50" s="80">
        <v>144.34800000000001</v>
      </c>
      <c r="GY50" s="80">
        <v>14.349</v>
      </c>
      <c r="GZ50" s="80">
        <v>32.274000000000001</v>
      </c>
      <c r="HA50" s="80">
        <v>237.38900000000001</v>
      </c>
      <c r="HB50" s="80">
        <v>0</v>
      </c>
      <c r="HC50" s="80">
        <v>1123.0730000000001</v>
      </c>
      <c r="HD50" s="80">
        <v>399.96199999999999</v>
      </c>
      <c r="HE50" s="80">
        <v>26.123999999999999</v>
      </c>
      <c r="HF50" s="80">
        <v>56050.805370000002</v>
      </c>
      <c r="HG50" s="80">
        <v>734.27211</v>
      </c>
      <c r="HH50" s="80">
        <v>8.2729999999999997</v>
      </c>
      <c r="HI50" s="80">
        <v>1197.9780000000001</v>
      </c>
      <c r="HJ50" s="80">
        <v>31.28</v>
      </c>
      <c r="HK50" s="80">
        <v>443036.45656000002</v>
      </c>
      <c r="HL50" s="80">
        <v>5280.8039200000003</v>
      </c>
      <c r="HM50" s="80">
        <v>4087.145</v>
      </c>
      <c r="HN50" s="80">
        <v>1195.395</v>
      </c>
      <c r="HO50" s="80">
        <v>3200.8719999999998</v>
      </c>
      <c r="HP50" s="80">
        <v>929.822</v>
      </c>
      <c r="HQ50" s="80">
        <v>4363.0249999999996</v>
      </c>
      <c r="HR50" s="80">
        <v>1768.3579999999999</v>
      </c>
      <c r="HS50" s="80">
        <v>2354.2049999999999</v>
      </c>
      <c r="HT50" s="80">
        <v>1233.192</v>
      </c>
      <c r="HU50" s="80">
        <v>3827.0070000000001</v>
      </c>
      <c r="HV50" s="80">
        <v>4778.4520000000002</v>
      </c>
      <c r="HW50" s="80">
        <v>19.623999999999999</v>
      </c>
      <c r="HX50" s="80">
        <v>17438.909054</v>
      </c>
      <c r="HY50" s="80">
        <v>1523.0350000000001</v>
      </c>
      <c r="HZ50" s="80">
        <v>26.123999999999999</v>
      </c>
      <c r="IA50" s="80">
        <v>56050.805370000002</v>
      </c>
      <c r="IB50" s="80">
        <v>734.27211</v>
      </c>
      <c r="IC50" s="80">
        <v>8.2729999999999997</v>
      </c>
      <c r="ID50" s="80">
        <v>1197.9780000000001</v>
      </c>
      <c r="IE50" s="80">
        <v>31.28</v>
      </c>
      <c r="IF50" s="80">
        <v>473991.69493</v>
      </c>
      <c r="IG50" s="80">
        <v>30376.370920000001</v>
      </c>
      <c r="IH50" s="80">
        <v>4087.145</v>
      </c>
      <c r="II50" s="80">
        <v>1195.395</v>
      </c>
      <c r="IJ50" s="80">
        <v>3200.8719999999998</v>
      </c>
      <c r="IK50" s="80">
        <v>929.822</v>
      </c>
      <c r="IL50" s="80">
        <v>4363.0249999999996</v>
      </c>
      <c r="IM50" s="80">
        <v>1768.3579999999999</v>
      </c>
      <c r="IN50" s="80">
        <v>2354.2049999999999</v>
      </c>
      <c r="IO50" s="80">
        <v>1233.192</v>
      </c>
      <c r="IP50" s="80">
        <v>3827.0070000000001</v>
      </c>
      <c r="IQ50" s="80">
        <v>4778.4520000000002</v>
      </c>
      <c r="IR50" s="80">
        <v>19.623999999999999</v>
      </c>
      <c r="IS50" s="80">
        <v>17438.909054</v>
      </c>
      <c r="IT50" s="80">
        <v>1523.0350000000001</v>
      </c>
      <c r="IU50" s="80">
        <v>26.123999999999999</v>
      </c>
      <c r="IV50" s="81">
        <v>0</v>
      </c>
      <c r="IW50" s="78">
        <v>80</v>
      </c>
      <c r="IX50" s="78">
        <v>0</v>
      </c>
      <c r="IY50" s="78">
        <v>0</v>
      </c>
      <c r="IZ50" s="78">
        <v>3</v>
      </c>
      <c r="JA50" s="78">
        <v>60</v>
      </c>
      <c r="JB50" s="78">
        <v>9</v>
      </c>
      <c r="JC50" s="78">
        <v>0</v>
      </c>
      <c r="JD50" s="78">
        <v>0</v>
      </c>
      <c r="JE50" s="78">
        <v>1373</v>
      </c>
      <c r="JF50" s="78">
        <v>315</v>
      </c>
      <c r="JG50" s="78">
        <v>250</v>
      </c>
      <c r="JH50" s="78">
        <v>61</v>
      </c>
      <c r="JI50" s="78">
        <v>24</v>
      </c>
      <c r="JJ50" s="78">
        <v>387</v>
      </c>
      <c r="JK50" s="78">
        <v>211</v>
      </c>
      <c r="JL50" s="78">
        <v>1175</v>
      </c>
      <c r="JM50" s="78">
        <v>130</v>
      </c>
      <c r="JN50" s="78">
        <v>693</v>
      </c>
      <c r="JO50" s="78">
        <v>148</v>
      </c>
      <c r="JP50" s="78">
        <v>1</v>
      </c>
      <c r="JQ50" s="78">
        <v>486</v>
      </c>
      <c r="JR50" s="78">
        <v>473</v>
      </c>
      <c r="JS50" s="78">
        <v>337</v>
      </c>
      <c r="JT50" s="78">
        <v>438</v>
      </c>
      <c r="JU50" s="78">
        <v>210</v>
      </c>
      <c r="JV50" s="78">
        <v>217</v>
      </c>
      <c r="JW50" s="78">
        <v>105</v>
      </c>
      <c r="JX50" s="78">
        <v>506</v>
      </c>
      <c r="JY50" s="78">
        <v>307</v>
      </c>
      <c r="JZ50" s="78">
        <v>71</v>
      </c>
      <c r="KA50" s="78">
        <v>1022</v>
      </c>
      <c r="KB50" s="78">
        <v>73</v>
      </c>
      <c r="KC50" s="78">
        <v>244</v>
      </c>
      <c r="KD50" s="78">
        <v>38</v>
      </c>
      <c r="KE50" s="78">
        <v>136</v>
      </c>
      <c r="KF50" s="78">
        <v>459</v>
      </c>
      <c r="KG50" s="78">
        <v>266</v>
      </c>
      <c r="KH50" s="78">
        <v>25</v>
      </c>
      <c r="KI50" s="78">
        <v>136</v>
      </c>
      <c r="KJ50" s="78">
        <v>17</v>
      </c>
      <c r="KK50" s="78">
        <v>28</v>
      </c>
      <c r="KL50" s="78">
        <v>4</v>
      </c>
      <c r="KM50" s="78">
        <v>0</v>
      </c>
      <c r="KN50" s="78">
        <v>16</v>
      </c>
      <c r="KO50" s="78">
        <v>1</v>
      </c>
      <c r="KP50" s="78">
        <v>17</v>
      </c>
      <c r="KQ50" s="78">
        <v>78</v>
      </c>
      <c r="KR50" s="78">
        <v>39</v>
      </c>
      <c r="KS50" s="78">
        <v>8</v>
      </c>
      <c r="KT50" s="78">
        <v>6</v>
      </c>
      <c r="KU50" s="78">
        <v>0</v>
      </c>
      <c r="KV50" s="78">
        <v>11</v>
      </c>
      <c r="KW50" s="78">
        <v>2</v>
      </c>
      <c r="KX50" s="78">
        <v>8</v>
      </c>
      <c r="KY50" s="78">
        <v>2</v>
      </c>
      <c r="KZ50" s="78">
        <v>647</v>
      </c>
      <c r="LA50" s="78">
        <v>1</v>
      </c>
      <c r="LB50" s="78">
        <v>14</v>
      </c>
      <c r="LC50" s="78">
        <v>4</v>
      </c>
      <c r="LD50" s="78">
        <v>7</v>
      </c>
      <c r="LE50" s="78">
        <v>4</v>
      </c>
      <c r="LF50" s="78">
        <v>56</v>
      </c>
      <c r="LG50" s="78">
        <v>6</v>
      </c>
      <c r="LH50" s="78">
        <v>27</v>
      </c>
      <c r="LI50" s="78">
        <v>33</v>
      </c>
      <c r="LJ50" s="78">
        <v>3</v>
      </c>
      <c r="LK50" s="78">
        <v>32</v>
      </c>
      <c r="LL50" s="78">
        <v>1</v>
      </c>
      <c r="LM50" s="78">
        <v>681</v>
      </c>
      <c r="LN50" s="78">
        <v>1</v>
      </c>
      <c r="LO50" s="78">
        <v>114</v>
      </c>
      <c r="LP50" s="78">
        <v>2</v>
      </c>
      <c r="LQ50" s="78">
        <v>2</v>
      </c>
      <c r="LR50" s="78">
        <v>13</v>
      </c>
      <c r="LS50" s="78">
        <v>391</v>
      </c>
      <c r="LT50" s="78">
        <v>2</v>
      </c>
      <c r="LU50" s="78">
        <v>1</v>
      </c>
      <c r="LV50" s="78">
        <v>107</v>
      </c>
      <c r="LW50" s="78">
        <v>8</v>
      </c>
      <c r="LX50" s="78">
        <v>97</v>
      </c>
      <c r="LY50" s="78">
        <v>359</v>
      </c>
      <c r="LZ50" s="78">
        <v>39</v>
      </c>
      <c r="MA50" s="78">
        <v>807</v>
      </c>
      <c r="MB50" s="78">
        <v>1</v>
      </c>
      <c r="MC50" s="78">
        <v>6</v>
      </c>
      <c r="MD50" s="78">
        <v>1</v>
      </c>
      <c r="ME50" s="78">
        <v>2</v>
      </c>
      <c r="MF50" s="78">
        <v>592</v>
      </c>
      <c r="MG50" s="78">
        <v>0</v>
      </c>
      <c r="MH50" s="78">
        <v>1</v>
      </c>
      <c r="MI50" s="78">
        <v>1</v>
      </c>
      <c r="MJ50" s="78">
        <v>8</v>
      </c>
      <c r="MK50" s="78">
        <v>2</v>
      </c>
      <c r="ML50" s="78">
        <v>5</v>
      </c>
      <c r="MM50" s="78">
        <v>35</v>
      </c>
      <c r="MN50" s="78">
        <v>0</v>
      </c>
      <c r="MO50" s="78">
        <v>162</v>
      </c>
      <c r="MP50" s="78">
        <v>68</v>
      </c>
      <c r="MQ50" s="78">
        <v>6</v>
      </c>
      <c r="MR50" s="78">
        <v>30</v>
      </c>
      <c r="MS50" s="78">
        <v>3</v>
      </c>
      <c r="MT50" s="78">
        <v>224</v>
      </c>
      <c r="MU50" s="78">
        <v>1</v>
      </c>
      <c r="MV50" s="78">
        <v>27</v>
      </c>
      <c r="MW50" s="78">
        <v>136</v>
      </c>
      <c r="MX50" s="78">
        <v>80</v>
      </c>
      <c r="MY50" s="78">
        <v>0</v>
      </c>
      <c r="MZ50" s="78">
        <v>0</v>
      </c>
      <c r="NA50" s="78">
        <v>3</v>
      </c>
      <c r="NB50" s="78">
        <v>60</v>
      </c>
      <c r="NC50" s="78">
        <v>9</v>
      </c>
      <c r="ND50" s="78">
        <v>0</v>
      </c>
      <c r="NE50" s="78">
        <v>0</v>
      </c>
      <c r="NF50" s="78">
        <v>1373</v>
      </c>
      <c r="NG50" s="78">
        <v>315</v>
      </c>
      <c r="NH50" s="78">
        <v>250</v>
      </c>
      <c r="NI50" s="78">
        <v>61</v>
      </c>
      <c r="NJ50" s="78">
        <v>24</v>
      </c>
      <c r="NK50" s="78">
        <v>387</v>
      </c>
      <c r="NL50" s="78">
        <v>211</v>
      </c>
      <c r="NM50" s="78">
        <v>1175</v>
      </c>
      <c r="NN50" s="78">
        <v>97</v>
      </c>
      <c r="NO50" s="78">
        <v>693</v>
      </c>
      <c r="NP50" s="78">
        <v>148</v>
      </c>
      <c r="NQ50" s="78">
        <v>1</v>
      </c>
      <c r="NR50" s="78">
        <v>486</v>
      </c>
      <c r="NS50" s="78">
        <v>473</v>
      </c>
      <c r="NT50" s="78">
        <v>337</v>
      </c>
      <c r="NU50" s="78">
        <v>438</v>
      </c>
      <c r="NV50" s="78">
        <v>210</v>
      </c>
      <c r="NW50" s="78">
        <v>217</v>
      </c>
      <c r="NX50" s="78">
        <v>105</v>
      </c>
      <c r="NY50" s="78">
        <v>506</v>
      </c>
      <c r="NZ50" s="78">
        <v>307</v>
      </c>
      <c r="OA50" s="78">
        <v>71</v>
      </c>
      <c r="OB50" s="78">
        <v>1022</v>
      </c>
      <c r="OC50" s="78">
        <v>73</v>
      </c>
      <c r="OD50" s="78">
        <v>19</v>
      </c>
      <c r="OE50" s="78">
        <v>11</v>
      </c>
      <c r="OF50" s="78">
        <v>0</v>
      </c>
      <c r="OG50" s="78">
        <v>459</v>
      </c>
      <c r="OH50" s="78">
        <v>266</v>
      </c>
      <c r="OI50" s="78">
        <v>25</v>
      </c>
      <c r="OJ50" s="78">
        <v>136</v>
      </c>
      <c r="OK50" s="78">
        <v>17</v>
      </c>
      <c r="OL50" s="78">
        <v>28</v>
      </c>
      <c r="OM50" s="78">
        <v>4</v>
      </c>
      <c r="ON50" s="78">
        <v>0</v>
      </c>
      <c r="OO50" s="78">
        <v>16</v>
      </c>
      <c r="OP50" s="78">
        <v>1</v>
      </c>
      <c r="OQ50" s="78">
        <v>17</v>
      </c>
      <c r="OR50" s="78">
        <v>78</v>
      </c>
      <c r="OS50" s="78">
        <v>39</v>
      </c>
      <c r="OT50" s="78">
        <v>8</v>
      </c>
      <c r="OU50" s="78">
        <v>6</v>
      </c>
      <c r="OV50" s="78">
        <v>0</v>
      </c>
      <c r="OW50" s="78">
        <v>11</v>
      </c>
      <c r="OX50" s="78">
        <v>2</v>
      </c>
      <c r="OY50" s="78">
        <v>8</v>
      </c>
      <c r="OZ50" s="78">
        <v>2</v>
      </c>
      <c r="PA50" s="78">
        <v>647</v>
      </c>
      <c r="PB50" s="78">
        <v>1</v>
      </c>
      <c r="PC50" s="78">
        <v>14</v>
      </c>
      <c r="PD50" s="78">
        <v>4</v>
      </c>
      <c r="PE50" s="78">
        <v>7</v>
      </c>
      <c r="PF50" s="78">
        <v>4</v>
      </c>
      <c r="PG50" s="78">
        <v>56</v>
      </c>
      <c r="PH50" s="78">
        <v>6</v>
      </c>
      <c r="PI50" s="78">
        <v>27</v>
      </c>
      <c r="PJ50" s="78">
        <v>33</v>
      </c>
      <c r="PK50" s="78">
        <v>3</v>
      </c>
      <c r="PL50" s="78">
        <v>32</v>
      </c>
      <c r="PM50" s="78">
        <v>1</v>
      </c>
      <c r="PN50" s="78">
        <v>681</v>
      </c>
      <c r="PO50" s="78">
        <v>1</v>
      </c>
      <c r="PP50" s="78">
        <v>114</v>
      </c>
      <c r="PQ50" s="78">
        <v>2</v>
      </c>
      <c r="PR50" s="78">
        <v>2</v>
      </c>
      <c r="PS50" s="78">
        <v>13</v>
      </c>
      <c r="PT50" s="78">
        <v>391</v>
      </c>
      <c r="PU50" s="78">
        <v>2</v>
      </c>
      <c r="PV50" s="78">
        <v>1</v>
      </c>
      <c r="PW50" s="78">
        <v>107</v>
      </c>
      <c r="PX50" s="78">
        <v>8</v>
      </c>
      <c r="PY50" s="78">
        <v>97</v>
      </c>
      <c r="PZ50" s="78">
        <v>359</v>
      </c>
      <c r="QA50" s="78">
        <v>39</v>
      </c>
      <c r="QB50" s="78">
        <v>807</v>
      </c>
      <c r="QC50" s="78">
        <v>1</v>
      </c>
      <c r="QD50" s="78">
        <v>6</v>
      </c>
      <c r="QE50" s="78">
        <v>1</v>
      </c>
      <c r="QF50" s="78">
        <v>2</v>
      </c>
      <c r="QG50" s="78">
        <v>592</v>
      </c>
      <c r="QH50" s="78">
        <v>0</v>
      </c>
      <c r="QI50" s="78">
        <v>1</v>
      </c>
      <c r="QJ50" s="78">
        <v>1</v>
      </c>
      <c r="QK50" s="78">
        <v>8</v>
      </c>
      <c r="QL50" s="78">
        <v>2</v>
      </c>
      <c r="QM50" s="78">
        <v>5</v>
      </c>
      <c r="QN50" s="78">
        <v>35</v>
      </c>
      <c r="QO50" s="78">
        <v>0</v>
      </c>
      <c r="QP50" s="78">
        <v>162</v>
      </c>
      <c r="QQ50" s="78">
        <v>68</v>
      </c>
      <c r="QR50" s="78">
        <v>6</v>
      </c>
      <c r="QS50" s="78">
        <v>421</v>
      </c>
      <c r="QT50" s="78">
        <v>80</v>
      </c>
      <c r="QU50" s="78">
        <v>3</v>
      </c>
      <c r="QV50" s="78">
        <v>60</v>
      </c>
      <c r="QW50" s="78">
        <v>9</v>
      </c>
      <c r="QX50" s="78">
        <v>8980</v>
      </c>
      <c r="QY50" s="78">
        <v>489</v>
      </c>
      <c r="QZ50" s="78">
        <v>472</v>
      </c>
      <c r="RA50" s="78">
        <v>163</v>
      </c>
      <c r="RB50" s="78">
        <v>706</v>
      </c>
      <c r="RC50" s="78">
        <v>157</v>
      </c>
      <c r="RD50" s="78">
        <v>683</v>
      </c>
      <c r="RE50" s="78">
        <v>131</v>
      </c>
      <c r="RF50" s="78">
        <v>394</v>
      </c>
      <c r="RG50" s="78">
        <v>212</v>
      </c>
      <c r="RH50" s="78">
        <v>398</v>
      </c>
      <c r="RI50" s="78">
        <v>814</v>
      </c>
      <c r="RJ50" s="78">
        <v>3</v>
      </c>
      <c r="RK50" s="78">
        <v>644</v>
      </c>
      <c r="RL50" s="78">
        <v>230</v>
      </c>
      <c r="RM50" s="78">
        <v>6</v>
      </c>
      <c r="RN50" s="78">
        <v>421</v>
      </c>
      <c r="RO50" s="78">
        <v>80</v>
      </c>
      <c r="RP50" s="78">
        <v>3</v>
      </c>
      <c r="RQ50" s="78">
        <v>60</v>
      </c>
      <c r="RR50" s="78">
        <v>9</v>
      </c>
      <c r="RS50" s="78">
        <v>9013</v>
      </c>
      <c r="RT50" s="78">
        <v>877</v>
      </c>
      <c r="RU50" s="78">
        <v>472</v>
      </c>
      <c r="RV50" s="78">
        <v>163</v>
      </c>
      <c r="RW50" s="78">
        <v>706</v>
      </c>
      <c r="RX50" s="78">
        <v>157</v>
      </c>
      <c r="RY50" s="78">
        <v>683</v>
      </c>
      <c r="RZ50" s="78">
        <v>131</v>
      </c>
      <c r="SA50" s="78">
        <v>394</v>
      </c>
      <c r="SB50" s="78">
        <v>212</v>
      </c>
      <c r="SC50" s="78">
        <v>398</v>
      </c>
      <c r="SD50" s="78">
        <v>814</v>
      </c>
      <c r="SE50" s="78">
        <v>3</v>
      </c>
      <c r="SF50" s="78">
        <v>644</v>
      </c>
      <c r="SG50" s="78">
        <v>230</v>
      </c>
      <c r="SH50" s="78">
        <v>6</v>
      </c>
    </row>
    <row r="51" spans="1:502">
      <c r="A51" s="17" t="s">
        <v>833</v>
      </c>
      <c r="B51" s="77">
        <v>33</v>
      </c>
      <c r="C51" s="77">
        <v>16</v>
      </c>
      <c r="D51" s="77">
        <v>2</v>
      </c>
      <c r="E51" s="77">
        <v>2019</v>
      </c>
      <c r="F51" s="77" t="s">
        <v>159</v>
      </c>
      <c r="G51" s="1023" t="s">
        <v>817</v>
      </c>
      <c r="H51" s="77" t="s">
        <v>818</v>
      </c>
      <c r="I51" s="1018"/>
      <c r="J51" s="80">
        <v>705.83756000000005</v>
      </c>
      <c r="K51" s="80">
        <v>0</v>
      </c>
      <c r="L51" s="80">
        <v>0</v>
      </c>
      <c r="M51" s="80">
        <v>9.1</v>
      </c>
      <c r="N51" s="80">
        <v>1231.239</v>
      </c>
      <c r="O51" s="80">
        <v>71.058000000000007</v>
      </c>
      <c r="P51" s="80">
        <v>10.734999999999999</v>
      </c>
      <c r="Q51" s="80">
        <v>0</v>
      </c>
      <c r="R51" s="80">
        <v>12558.707969999999</v>
      </c>
      <c r="S51" s="80">
        <v>3628.8678871000002</v>
      </c>
      <c r="T51" s="80">
        <v>4878.9160000000002</v>
      </c>
      <c r="U51" s="80">
        <v>595.79200000000003</v>
      </c>
      <c r="V51" s="80">
        <v>113.328</v>
      </c>
      <c r="W51" s="80">
        <v>24232.357</v>
      </c>
      <c r="X51" s="80">
        <v>1510.412</v>
      </c>
      <c r="Y51" s="80">
        <v>74866.339000000007</v>
      </c>
      <c r="Z51" s="80">
        <v>30413.553</v>
      </c>
      <c r="AA51" s="80">
        <v>6144.42</v>
      </c>
      <c r="AB51" s="80">
        <v>2178.2930000000001</v>
      </c>
      <c r="AC51" s="80">
        <v>7.0759999999999996</v>
      </c>
      <c r="AD51" s="80">
        <v>56168.182000000001</v>
      </c>
      <c r="AE51" s="80">
        <v>175362.65900000001</v>
      </c>
      <c r="AF51" s="80">
        <v>9640.4879999999994</v>
      </c>
      <c r="AG51" s="80">
        <v>3977.55</v>
      </c>
      <c r="AH51" s="80">
        <v>2052.2820000000002</v>
      </c>
      <c r="AI51" s="80">
        <v>1617.7529999999999</v>
      </c>
      <c r="AJ51" s="80">
        <v>1206.4739999999999</v>
      </c>
      <c r="AK51" s="80">
        <v>15653.348</v>
      </c>
      <c r="AL51" s="80">
        <v>3867.8969999999999</v>
      </c>
      <c r="AM51" s="80">
        <v>496.46699999999998</v>
      </c>
      <c r="AN51" s="80">
        <v>16566.995999999999</v>
      </c>
      <c r="AO51" s="80">
        <v>695.28399999999999</v>
      </c>
      <c r="AP51" s="80">
        <v>22489.224999999999</v>
      </c>
      <c r="AQ51" s="80">
        <v>796.06899999999996</v>
      </c>
      <c r="AR51" s="80">
        <v>535.29899999999998</v>
      </c>
      <c r="AS51" s="80">
        <v>4740.2186000000002</v>
      </c>
      <c r="AT51" s="80">
        <v>2326.0369999999998</v>
      </c>
      <c r="AU51" s="80">
        <v>210.16</v>
      </c>
      <c r="AV51" s="80">
        <v>949.08600000000001</v>
      </c>
      <c r="AW51" s="80">
        <v>208.71899999999999</v>
      </c>
      <c r="AX51" s="80">
        <v>146.392</v>
      </c>
      <c r="AY51" s="80">
        <v>27.364000000000001</v>
      </c>
      <c r="AZ51" s="80">
        <v>3.4020000000000001</v>
      </c>
      <c r="BA51" s="80">
        <v>88.715000000000003</v>
      </c>
      <c r="BB51" s="80">
        <v>5.6580000000000004</v>
      </c>
      <c r="BC51" s="80">
        <v>85.376999999999995</v>
      </c>
      <c r="BD51" s="80">
        <v>347.88099999999997</v>
      </c>
      <c r="BE51" s="80">
        <v>585.45299999999997</v>
      </c>
      <c r="BF51" s="80">
        <v>36.710999999999999</v>
      </c>
      <c r="BG51" s="80">
        <v>20</v>
      </c>
      <c r="BH51" s="80">
        <v>0</v>
      </c>
      <c r="BI51" s="80">
        <v>47.987000000000002</v>
      </c>
      <c r="BJ51" s="80">
        <v>33.712000000000003</v>
      </c>
      <c r="BK51" s="80">
        <v>29.135999999999999</v>
      </c>
      <c r="BL51" s="80">
        <v>22.763999999999999</v>
      </c>
      <c r="BM51" s="80">
        <v>2564.232</v>
      </c>
      <c r="BN51" s="80">
        <v>7.4429999999999996</v>
      </c>
      <c r="BO51" s="80">
        <v>93.513999999999996</v>
      </c>
      <c r="BP51" s="80">
        <v>17.977</v>
      </c>
      <c r="BQ51" s="80">
        <v>115.67</v>
      </c>
      <c r="BR51" s="80">
        <v>12.082000000000001</v>
      </c>
      <c r="BS51" s="80">
        <v>324.90499999999997</v>
      </c>
      <c r="BT51" s="80">
        <v>25.931000000000001</v>
      </c>
      <c r="BU51" s="80">
        <v>160.28399999999999</v>
      </c>
      <c r="BV51" s="80">
        <v>192.84899999999999</v>
      </c>
      <c r="BW51" s="80">
        <v>14.1</v>
      </c>
      <c r="BX51" s="80">
        <v>159.53899999999999</v>
      </c>
      <c r="BY51" s="80">
        <v>3.617</v>
      </c>
      <c r="BZ51" s="80">
        <v>4085.9340000000002</v>
      </c>
      <c r="CA51" s="80">
        <v>6.1550000000000002</v>
      </c>
      <c r="CB51" s="80">
        <v>1578.133</v>
      </c>
      <c r="CC51" s="80">
        <v>7.2590000000000003</v>
      </c>
      <c r="CD51" s="80">
        <v>22.475000000000001</v>
      </c>
      <c r="CE51" s="80">
        <v>56.012</v>
      </c>
      <c r="CF51" s="80">
        <v>2195.163</v>
      </c>
      <c r="CG51" s="80">
        <v>13.807</v>
      </c>
      <c r="CH51" s="80">
        <v>3</v>
      </c>
      <c r="CI51" s="80">
        <v>489.00599999999997</v>
      </c>
      <c r="CJ51" s="80">
        <v>21.216999999999999</v>
      </c>
      <c r="CK51" s="80">
        <v>621.07600000000002</v>
      </c>
      <c r="CL51" s="80">
        <v>3422.42</v>
      </c>
      <c r="CM51" s="80">
        <v>212.92400000000001</v>
      </c>
      <c r="CN51" s="80">
        <v>4595.2030000000004</v>
      </c>
      <c r="CO51" s="80">
        <v>3.1019999999999999</v>
      </c>
      <c r="CP51" s="80">
        <v>23.56</v>
      </c>
      <c r="CQ51" s="80">
        <v>2.71</v>
      </c>
      <c r="CR51" s="80">
        <v>29.277000000000001</v>
      </c>
      <c r="CS51" s="80">
        <v>11543.2736859</v>
      </c>
      <c r="CT51" s="80">
        <v>0</v>
      </c>
      <c r="CU51" s="80">
        <v>2.6379999999999999</v>
      </c>
      <c r="CV51" s="80">
        <v>0</v>
      </c>
      <c r="CW51" s="80">
        <v>177.07300000000001</v>
      </c>
      <c r="CX51" s="80">
        <v>9.1679999999999993</v>
      </c>
      <c r="CY51" s="80">
        <v>28.155999999999999</v>
      </c>
      <c r="CZ51" s="80">
        <v>243.16399999999999</v>
      </c>
      <c r="DA51" s="80">
        <v>0</v>
      </c>
      <c r="DB51" s="80">
        <v>1088.317</v>
      </c>
      <c r="DC51" s="80">
        <v>6038.6161599999996</v>
      </c>
      <c r="DD51" s="80">
        <v>30.541</v>
      </c>
      <c r="DE51" s="80">
        <v>27972.639999999999</v>
      </c>
      <c r="DF51" s="80">
        <v>1669.713</v>
      </c>
      <c r="DG51" s="80">
        <v>22241.661</v>
      </c>
      <c r="DH51" s="80">
        <v>0</v>
      </c>
      <c r="DI51" s="80">
        <v>742.16200000000003</v>
      </c>
      <c r="DJ51" s="80">
        <v>533.577</v>
      </c>
      <c r="DK51" s="80">
        <v>705.83756000000005</v>
      </c>
      <c r="DL51" s="80">
        <v>0</v>
      </c>
      <c r="DM51" s="80">
        <v>0</v>
      </c>
      <c r="DN51" s="80">
        <v>9.1</v>
      </c>
      <c r="DO51" s="80">
        <v>1231.239</v>
      </c>
      <c r="DP51" s="80">
        <v>71.058000000000007</v>
      </c>
      <c r="DQ51" s="80">
        <v>10.734999999999999</v>
      </c>
      <c r="DR51" s="80">
        <v>0</v>
      </c>
      <c r="DS51" s="80">
        <v>12558.707969999999</v>
      </c>
      <c r="DT51" s="80">
        <v>3628.8678871000002</v>
      </c>
      <c r="DU51" s="80">
        <v>4878.9160000000002</v>
      </c>
      <c r="DV51" s="80">
        <v>595.79200000000003</v>
      </c>
      <c r="DW51" s="80">
        <v>113.328</v>
      </c>
      <c r="DX51" s="80">
        <v>24232.357</v>
      </c>
      <c r="DY51" s="80">
        <v>1510.412</v>
      </c>
      <c r="DZ51" s="80">
        <v>74866.339000000007</v>
      </c>
      <c r="EA51" s="80">
        <v>771.2</v>
      </c>
      <c r="EB51" s="80">
        <v>6144.42</v>
      </c>
      <c r="EC51" s="80">
        <v>2178.2930000000001</v>
      </c>
      <c r="ED51" s="80">
        <v>7.0759999999999996</v>
      </c>
      <c r="EE51" s="80">
        <v>56168.182000000001</v>
      </c>
      <c r="EF51" s="80">
        <v>175362.65900000001</v>
      </c>
      <c r="EG51" s="80">
        <v>9640.4879999999994</v>
      </c>
      <c r="EH51" s="80">
        <v>3977.55</v>
      </c>
      <c r="EI51" s="80">
        <v>2052.2820000000002</v>
      </c>
      <c r="EJ51" s="80">
        <v>1617.7529999999999</v>
      </c>
      <c r="EK51" s="80">
        <v>1206.4739999999999</v>
      </c>
      <c r="EL51" s="80">
        <v>15653.348</v>
      </c>
      <c r="EM51" s="80">
        <v>3867.8969999999999</v>
      </c>
      <c r="EN51" s="80">
        <v>496.46699999999998</v>
      </c>
      <c r="EO51" s="80">
        <v>16566.995999999999</v>
      </c>
      <c r="EP51" s="80">
        <v>695.28399999999999</v>
      </c>
      <c r="EQ51" s="80">
        <v>247.56399999999999</v>
      </c>
      <c r="ER51" s="80">
        <v>53.906999999999996</v>
      </c>
      <c r="ES51" s="80">
        <v>1.722</v>
      </c>
      <c r="ET51" s="80">
        <v>4740.2186000000002</v>
      </c>
      <c r="EU51" s="80">
        <v>2326.0369999999998</v>
      </c>
      <c r="EV51" s="80">
        <v>210.16</v>
      </c>
      <c r="EW51" s="80">
        <v>949.08600000000001</v>
      </c>
      <c r="EX51" s="80">
        <v>208.71899999999999</v>
      </c>
      <c r="EY51" s="80">
        <v>146.392</v>
      </c>
      <c r="EZ51" s="80">
        <v>27.364000000000001</v>
      </c>
      <c r="FA51" s="80">
        <v>3.4020000000000001</v>
      </c>
      <c r="FB51" s="80">
        <v>88.715000000000003</v>
      </c>
      <c r="FC51" s="80">
        <v>5.6580000000000004</v>
      </c>
      <c r="FD51" s="80">
        <v>85.376999999999995</v>
      </c>
      <c r="FE51" s="80">
        <v>347.88099999999997</v>
      </c>
      <c r="FF51" s="80">
        <v>585.45299999999997</v>
      </c>
      <c r="FG51" s="80">
        <v>36.710999999999999</v>
      </c>
      <c r="FH51" s="80">
        <v>20</v>
      </c>
      <c r="FI51" s="80">
        <v>0</v>
      </c>
      <c r="FJ51" s="80">
        <v>47.987000000000002</v>
      </c>
      <c r="FK51" s="80">
        <v>33.712000000000003</v>
      </c>
      <c r="FL51" s="80">
        <v>29.135999999999999</v>
      </c>
      <c r="FM51" s="80">
        <v>22.763999999999999</v>
      </c>
      <c r="FN51" s="80">
        <v>2564.232</v>
      </c>
      <c r="FO51" s="80">
        <v>7.4429999999999996</v>
      </c>
      <c r="FP51" s="80">
        <v>93.513999999999996</v>
      </c>
      <c r="FQ51" s="80">
        <v>17.977</v>
      </c>
      <c r="FR51" s="80">
        <v>115.67</v>
      </c>
      <c r="FS51" s="80">
        <v>12.082000000000001</v>
      </c>
      <c r="FT51" s="80">
        <v>324.90499999999997</v>
      </c>
      <c r="FU51" s="80">
        <v>25.931000000000001</v>
      </c>
      <c r="FV51" s="80">
        <v>160.28399999999999</v>
      </c>
      <c r="FW51" s="80">
        <v>192.84899999999999</v>
      </c>
      <c r="FX51" s="80">
        <v>14.1</v>
      </c>
      <c r="FY51" s="80">
        <v>159.53899999999999</v>
      </c>
      <c r="FZ51" s="80">
        <v>3.617</v>
      </c>
      <c r="GA51" s="80">
        <v>4085.9340000000002</v>
      </c>
      <c r="GB51" s="80">
        <v>6.1550000000000002</v>
      </c>
      <c r="GC51" s="80">
        <v>1578.133</v>
      </c>
      <c r="GD51" s="80">
        <v>7.2590000000000003</v>
      </c>
      <c r="GE51" s="80">
        <v>22.475000000000001</v>
      </c>
      <c r="GF51" s="80">
        <v>56.012</v>
      </c>
      <c r="GG51" s="80">
        <v>2195.163</v>
      </c>
      <c r="GH51" s="80">
        <v>13.807</v>
      </c>
      <c r="GI51" s="80">
        <v>3</v>
      </c>
      <c r="GJ51" s="80">
        <v>489.00599999999997</v>
      </c>
      <c r="GK51" s="80">
        <v>21.216999999999999</v>
      </c>
      <c r="GL51" s="80">
        <v>621.07600000000002</v>
      </c>
      <c r="GM51" s="80">
        <v>3422.42</v>
      </c>
      <c r="GN51" s="80">
        <v>212.92400000000001</v>
      </c>
      <c r="GO51" s="80">
        <v>4595.2030000000004</v>
      </c>
      <c r="GP51" s="80">
        <v>3.1019999999999999</v>
      </c>
      <c r="GQ51" s="80">
        <v>23.56</v>
      </c>
      <c r="GR51" s="80">
        <v>2.71</v>
      </c>
      <c r="GS51" s="80">
        <v>29.277000000000001</v>
      </c>
      <c r="GT51" s="80">
        <v>11543.2736859</v>
      </c>
      <c r="GU51" s="80">
        <v>0</v>
      </c>
      <c r="GV51" s="80">
        <v>2.6379999999999999</v>
      </c>
      <c r="GW51" s="80">
        <v>0</v>
      </c>
      <c r="GX51" s="80">
        <v>177.07300000000001</v>
      </c>
      <c r="GY51" s="80">
        <v>9.1679999999999993</v>
      </c>
      <c r="GZ51" s="80">
        <v>28.155999999999999</v>
      </c>
      <c r="HA51" s="80">
        <v>243.16399999999999</v>
      </c>
      <c r="HB51" s="80">
        <v>0</v>
      </c>
      <c r="HC51" s="80">
        <v>1088.317</v>
      </c>
      <c r="HD51" s="80">
        <v>6038.6161599999996</v>
      </c>
      <c r="HE51" s="80">
        <v>30.541</v>
      </c>
      <c r="HF51" s="80">
        <v>53159.752999999997</v>
      </c>
      <c r="HG51" s="80">
        <v>705.83756000000005</v>
      </c>
      <c r="HH51" s="80">
        <v>9.1</v>
      </c>
      <c r="HI51" s="80">
        <v>1231.239</v>
      </c>
      <c r="HJ51" s="80">
        <v>81.793000000000006</v>
      </c>
      <c r="HK51" s="80">
        <v>418791.0888571</v>
      </c>
      <c r="HL51" s="80">
        <v>5043.4116000000004</v>
      </c>
      <c r="HM51" s="80">
        <v>3840.3939999999998</v>
      </c>
      <c r="HN51" s="80">
        <v>1180.5609999999999</v>
      </c>
      <c r="HO51" s="80">
        <v>2964.5169999999998</v>
      </c>
      <c r="HP51" s="80">
        <v>877.60799999999995</v>
      </c>
      <c r="HQ51" s="80">
        <v>4095.7060000000001</v>
      </c>
      <c r="HR51" s="80">
        <v>1663.8789999999999</v>
      </c>
      <c r="HS51" s="80">
        <v>2211.9699999999998</v>
      </c>
      <c r="HT51" s="80">
        <v>1131.299</v>
      </c>
      <c r="HU51" s="80">
        <v>3635.3440000000001</v>
      </c>
      <c r="HV51" s="80">
        <v>4621.8649999999998</v>
      </c>
      <c r="HW51" s="80">
        <v>31.986999999999998</v>
      </c>
      <c r="HX51" s="80">
        <v>12003.4726859</v>
      </c>
      <c r="HY51" s="80">
        <v>7126.9331599999996</v>
      </c>
      <c r="HZ51" s="80">
        <v>30.541</v>
      </c>
      <c r="IA51" s="80">
        <v>53159.752999999997</v>
      </c>
      <c r="IB51" s="80">
        <v>705.83756000000005</v>
      </c>
      <c r="IC51" s="80">
        <v>9.1</v>
      </c>
      <c r="ID51" s="80">
        <v>1231.239</v>
      </c>
      <c r="IE51" s="80">
        <v>81.793000000000006</v>
      </c>
      <c r="IF51" s="80">
        <v>448433.4418571</v>
      </c>
      <c r="IG51" s="80">
        <v>28560.811600000001</v>
      </c>
      <c r="IH51" s="80">
        <v>3840.3939999999998</v>
      </c>
      <c r="II51" s="80">
        <v>1180.5609999999999</v>
      </c>
      <c r="IJ51" s="80">
        <v>2964.5169999999998</v>
      </c>
      <c r="IK51" s="80">
        <v>877.60799999999995</v>
      </c>
      <c r="IL51" s="80">
        <v>4095.7060000000001</v>
      </c>
      <c r="IM51" s="80">
        <v>1663.8789999999999</v>
      </c>
      <c r="IN51" s="80">
        <v>2211.9699999999998</v>
      </c>
      <c r="IO51" s="80">
        <v>1131.299</v>
      </c>
      <c r="IP51" s="80">
        <v>3635.3440000000001</v>
      </c>
      <c r="IQ51" s="80">
        <v>4621.8649999999998</v>
      </c>
      <c r="IR51" s="80">
        <v>31.986999999999998</v>
      </c>
      <c r="IS51" s="80">
        <v>12003.4726859</v>
      </c>
      <c r="IT51" s="80">
        <v>7126.9331599999996</v>
      </c>
      <c r="IU51" s="80">
        <v>30.541</v>
      </c>
      <c r="IV51" s="81">
        <v>0</v>
      </c>
      <c r="IW51" s="78">
        <v>81</v>
      </c>
      <c r="IX51" s="78">
        <v>0</v>
      </c>
      <c r="IY51" s="78">
        <v>0</v>
      </c>
      <c r="IZ51" s="78">
        <v>3</v>
      </c>
      <c r="JA51" s="78">
        <v>62</v>
      </c>
      <c r="JB51" s="78">
        <v>9</v>
      </c>
      <c r="JC51" s="78">
        <v>1</v>
      </c>
      <c r="JD51" s="78">
        <v>0</v>
      </c>
      <c r="JE51" s="78">
        <v>1377</v>
      </c>
      <c r="JF51" s="78">
        <v>320</v>
      </c>
      <c r="JG51" s="78">
        <v>251</v>
      </c>
      <c r="JH51" s="78">
        <v>63</v>
      </c>
      <c r="JI51" s="78">
        <v>24</v>
      </c>
      <c r="JJ51" s="78">
        <v>393</v>
      </c>
      <c r="JK51" s="78">
        <v>191</v>
      </c>
      <c r="JL51" s="78">
        <v>1185</v>
      </c>
      <c r="JM51" s="78">
        <v>134</v>
      </c>
      <c r="JN51" s="78">
        <v>694</v>
      </c>
      <c r="JO51" s="78">
        <v>149</v>
      </c>
      <c r="JP51" s="78">
        <v>1</v>
      </c>
      <c r="JQ51" s="78">
        <v>471</v>
      </c>
      <c r="JR51" s="78">
        <v>479</v>
      </c>
      <c r="JS51" s="78">
        <v>339</v>
      </c>
      <c r="JT51" s="78">
        <v>441</v>
      </c>
      <c r="JU51" s="78">
        <v>209</v>
      </c>
      <c r="JV51" s="78">
        <v>208</v>
      </c>
      <c r="JW51" s="78">
        <v>102</v>
      </c>
      <c r="JX51" s="78">
        <v>512</v>
      </c>
      <c r="JY51" s="78">
        <v>306</v>
      </c>
      <c r="JZ51" s="78">
        <v>71</v>
      </c>
      <c r="KA51" s="78">
        <v>1052</v>
      </c>
      <c r="KB51" s="78">
        <v>77</v>
      </c>
      <c r="KC51" s="78">
        <v>250</v>
      </c>
      <c r="KD51" s="78">
        <v>40</v>
      </c>
      <c r="KE51" s="78">
        <v>134</v>
      </c>
      <c r="KF51" s="78">
        <v>439</v>
      </c>
      <c r="KG51" s="78">
        <v>254</v>
      </c>
      <c r="KH51" s="78">
        <v>26</v>
      </c>
      <c r="KI51" s="78">
        <v>130</v>
      </c>
      <c r="KJ51" s="78">
        <v>16</v>
      </c>
      <c r="KK51" s="78">
        <v>28</v>
      </c>
      <c r="KL51" s="78">
        <v>6</v>
      </c>
      <c r="KM51" s="78">
        <v>1</v>
      </c>
      <c r="KN51" s="78">
        <v>18</v>
      </c>
      <c r="KO51" s="78">
        <v>1</v>
      </c>
      <c r="KP51" s="78">
        <v>16</v>
      </c>
      <c r="KQ51" s="78">
        <v>78</v>
      </c>
      <c r="KR51" s="78">
        <v>42</v>
      </c>
      <c r="KS51" s="78">
        <v>8</v>
      </c>
      <c r="KT51" s="78">
        <v>5</v>
      </c>
      <c r="KU51" s="78">
        <v>0</v>
      </c>
      <c r="KV51" s="78">
        <v>12</v>
      </c>
      <c r="KW51" s="78">
        <v>3</v>
      </c>
      <c r="KX51" s="78">
        <v>7</v>
      </c>
      <c r="KY51" s="78">
        <v>4</v>
      </c>
      <c r="KZ51" s="78">
        <v>594</v>
      </c>
      <c r="LA51" s="78">
        <v>1</v>
      </c>
      <c r="LB51" s="78">
        <v>30</v>
      </c>
      <c r="LC51" s="78">
        <v>5</v>
      </c>
      <c r="LD51" s="78">
        <v>13</v>
      </c>
      <c r="LE51" s="78">
        <v>4</v>
      </c>
      <c r="LF51" s="78">
        <v>51</v>
      </c>
      <c r="LG51" s="78">
        <v>6</v>
      </c>
      <c r="LH51" s="78">
        <v>31</v>
      </c>
      <c r="LI51" s="78">
        <v>34</v>
      </c>
      <c r="LJ51" s="78">
        <v>3</v>
      </c>
      <c r="LK51" s="78">
        <v>33</v>
      </c>
      <c r="LL51" s="78">
        <v>1</v>
      </c>
      <c r="LM51" s="78">
        <v>680</v>
      </c>
      <c r="LN51" s="78">
        <v>1</v>
      </c>
      <c r="LO51" s="78">
        <v>112</v>
      </c>
      <c r="LP51" s="78">
        <v>2</v>
      </c>
      <c r="LQ51" s="78">
        <v>2</v>
      </c>
      <c r="LR51" s="78">
        <v>12</v>
      </c>
      <c r="LS51" s="78">
        <v>389</v>
      </c>
      <c r="LT51" s="78">
        <v>4</v>
      </c>
      <c r="LU51" s="78">
        <v>1</v>
      </c>
      <c r="LV51" s="78">
        <v>105</v>
      </c>
      <c r="LW51" s="78">
        <v>7</v>
      </c>
      <c r="LX51" s="78">
        <v>92</v>
      </c>
      <c r="LY51" s="78">
        <v>360</v>
      </c>
      <c r="LZ51" s="78">
        <v>40</v>
      </c>
      <c r="MA51" s="78">
        <v>819</v>
      </c>
      <c r="MB51" s="78">
        <v>1</v>
      </c>
      <c r="MC51" s="78">
        <v>5</v>
      </c>
      <c r="MD51" s="78">
        <v>1</v>
      </c>
      <c r="ME51" s="78">
        <v>4</v>
      </c>
      <c r="MF51" s="78">
        <v>379</v>
      </c>
      <c r="MG51" s="78">
        <v>0</v>
      </c>
      <c r="MH51" s="78">
        <v>1</v>
      </c>
      <c r="MI51" s="78">
        <v>0</v>
      </c>
      <c r="MJ51" s="78">
        <v>9</v>
      </c>
      <c r="MK51" s="78">
        <v>1</v>
      </c>
      <c r="ML51" s="78">
        <v>5</v>
      </c>
      <c r="MM51" s="78">
        <v>36</v>
      </c>
      <c r="MN51" s="78">
        <v>0</v>
      </c>
      <c r="MO51" s="78">
        <v>159</v>
      </c>
      <c r="MP51" s="78">
        <v>273</v>
      </c>
      <c r="MQ51" s="78">
        <v>6</v>
      </c>
      <c r="MR51" s="78">
        <v>31</v>
      </c>
      <c r="MS51" s="78">
        <v>4</v>
      </c>
      <c r="MT51" s="78">
        <v>229</v>
      </c>
      <c r="MU51" s="78">
        <v>0</v>
      </c>
      <c r="MV51" s="78">
        <v>28</v>
      </c>
      <c r="MW51" s="78">
        <v>133</v>
      </c>
      <c r="MX51" s="78">
        <v>81</v>
      </c>
      <c r="MY51" s="78">
        <v>0</v>
      </c>
      <c r="MZ51" s="78">
        <v>0</v>
      </c>
      <c r="NA51" s="78">
        <v>3</v>
      </c>
      <c r="NB51" s="78">
        <v>62</v>
      </c>
      <c r="NC51" s="78">
        <v>9</v>
      </c>
      <c r="ND51" s="78">
        <v>1</v>
      </c>
      <c r="NE51" s="78">
        <v>0</v>
      </c>
      <c r="NF51" s="78">
        <v>1377</v>
      </c>
      <c r="NG51" s="78">
        <v>320</v>
      </c>
      <c r="NH51" s="78">
        <v>251</v>
      </c>
      <c r="NI51" s="78">
        <v>63</v>
      </c>
      <c r="NJ51" s="78">
        <v>24</v>
      </c>
      <c r="NK51" s="78">
        <v>393</v>
      </c>
      <c r="NL51" s="78">
        <v>191</v>
      </c>
      <c r="NM51" s="78">
        <v>1185</v>
      </c>
      <c r="NN51" s="78">
        <v>99</v>
      </c>
      <c r="NO51" s="78">
        <v>694</v>
      </c>
      <c r="NP51" s="78">
        <v>149</v>
      </c>
      <c r="NQ51" s="78">
        <v>1</v>
      </c>
      <c r="NR51" s="78">
        <v>471</v>
      </c>
      <c r="NS51" s="78">
        <v>479</v>
      </c>
      <c r="NT51" s="78">
        <v>339</v>
      </c>
      <c r="NU51" s="78">
        <v>441</v>
      </c>
      <c r="NV51" s="78">
        <v>209</v>
      </c>
      <c r="NW51" s="78">
        <v>208</v>
      </c>
      <c r="NX51" s="78">
        <v>102</v>
      </c>
      <c r="NY51" s="78">
        <v>512</v>
      </c>
      <c r="NZ51" s="78">
        <v>306</v>
      </c>
      <c r="OA51" s="78">
        <v>71</v>
      </c>
      <c r="OB51" s="78">
        <v>1052</v>
      </c>
      <c r="OC51" s="78">
        <v>77</v>
      </c>
      <c r="OD51" s="78">
        <v>21</v>
      </c>
      <c r="OE51" s="78">
        <v>12</v>
      </c>
      <c r="OF51" s="78">
        <v>1</v>
      </c>
      <c r="OG51" s="78">
        <v>439</v>
      </c>
      <c r="OH51" s="78">
        <v>254</v>
      </c>
      <c r="OI51" s="78">
        <v>26</v>
      </c>
      <c r="OJ51" s="78">
        <v>130</v>
      </c>
      <c r="OK51" s="78">
        <v>16</v>
      </c>
      <c r="OL51" s="78">
        <v>28</v>
      </c>
      <c r="OM51" s="78">
        <v>6</v>
      </c>
      <c r="ON51" s="78">
        <v>1</v>
      </c>
      <c r="OO51" s="78">
        <v>18</v>
      </c>
      <c r="OP51" s="78">
        <v>1</v>
      </c>
      <c r="OQ51" s="78">
        <v>16</v>
      </c>
      <c r="OR51" s="78">
        <v>78</v>
      </c>
      <c r="OS51" s="78">
        <v>42</v>
      </c>
      <c r="OT51" s="78">
        <v>8</v>
      </c>
      <c r="OU51" s="78">
        <v>5</v>
      </c>
      <c r="OV51" s="78">
        <v>0</v>
      </c>
      <c r="OW51" s="78">
        <v>12</v>
      </c>
      <c r="OX51" s="78">
        <v>3</v>
      </c>
      <c r="OY51" s="78">
        <v>7</v>
      </c>
      <c r="OZ51" s="78">
        <v>4</v>
      </c>
      <c r="PA51" s="78">
        <v>594</v>
      </c>
      <c r="PB51" s="78">
        <v>1</v>
      </c>
      <c r="PC51" s="78">
        <v>30</v>
      </c>
      <c r="PD51" s="78">
        <v>5</v>
      </c>
      <c r="PE51" s="78">
        <v>13</v>
      </c>
      <c r="PF51" s="78">
        <v>4</v>
      </c>
      <c r="PG51" s="78">
        <v>51</v>
      </c>
      <c r="PH51" s="78">
        <v>6</v>
      </c>
      <c r="PI51" s="78">
        <v>31</v>
      </c>
      <c r="PJ51" s="78">
        <v>34</v>
      </c>
      <c r="PK51" s="78">
        <v>3</v>
      </c>
      <c r="PL51" s="78">
        <v>33</v>
      </c>
      <c r="PM51" s="78">
        <v>1</v>
      </c>
      <c r="PN51" s="78">
        <v>680</v>
      </c>
      <c r="PO51" s="78">
        <v>1</v>
      </c>
      <c r="PP51" s="78">
        <v>112</v>
      </c>
      <c r="PQ51" s="78">
        <v>2</v>
      </c>
      <c r="PR51" s="78">
        <v>2</v>
      </c>
      <c r="PS51" s="78">
        <v>12</v>
      </c>
      <c r="PT51" s="78">
        <v>389</v>
      </c>
      <c r="PU51" s="78">
        <v>4</v>
      </c>
      <c r="PV51" s="78">
        <v>1</v>
      </c>
      <c r="PW51" s="78">
        <v>105</v>
      </c>
      <c r="PX51" s="78">
        <v>7</v>
      </c>
      <c r="PY51" s="78">
        <v>92</v>
      </c>
      <c r="PZ51" s="78">
        <v>360</v>
      </c>
      <c r="QA51" s="78">
        <v>40</v>
      </c>
      <c r="QB51" s="78">
        <v>819</v>
      </c>
      <c r="QC51" s="78">
        <v>1</v>
      </c>
      <c r="QD51" s="78">
        <v>5</v>
      </c>
      <c r="QE51" s="78">
        <v>1</v>
      </c>
      <c r="QF51" s="78">
        <v>4</v>
      </c>
      <c r="QG51" s="78">
        <v>379</v>
      </c>
      <c r="QH51" s="78">
        <v>0</v>
      </c>
      <c r="QI51" s="78">
        <v>1</v>
      </c>
      <c r="QJ51" s="78">
        <v>0</v>
      </c>
      <c r="QK51" s="78">
        <v>9</v>
      </c>
      <c r="QL51" s="78">
        <v>1</v>
      </c>
      <c r="QM51" s="78">
        <v>5</v>
      </c>
      <c r="QN51" s="78">
        <v>36</v>
      </c>
      <c r="QO51" s="78">
        <v>0</v>
      </c>
      <c r="QP51" s="78">
        <v>159</v>
      </c>
      <c r="QQ51" s="78">
        <v>273</v>
      </c>
      <c r="QR51" s="78">
        <v>6</v>
      </c>
      <c r="QS51" s="78">
        <v>425</v>
      </c>
      <c r="QT51" s="78">
        <v>81</v>
      </c>
      <c r="QU51" s="78">
        <v>3</v>
      </c>
      <c r="QV51" s="78">
        <v>62</v>
      </c>
      <c r="QW51" s="78">
        <v>10</v>
      </c>
      <c r="QX51" s="78">
        <v>9014</v>
      </c>
      <c r="QY51" s="78">
        <v>473</v>
      </c>
      <c r="QZ51" s="78">
        <v>454</v>
      </c>
      <c r="RA51" s="78">
        <v>170</v>
      </c>
      <c r="RB51" s="78">
        <v>678</v>
      </c>
      <c r="RC51" s="78">
        <v>158</v>
      </c>
      <c r="RD51" s="78">
        <v>682</v>
      </c>
      <c r="RE51" s="78">
        <v>128</v>
      </c>
      <c r="RF51" s="78">
        <v>394</v>
      </c>
      <c r="RG51" s="78">
        <v>204</v>
      </c>
      <c r="RH51" s="78">
        <v>400</v>
      </c>
      <c r="RI51" s="78">
        <v>825</v>
      </c>
      <c r="RJ51" s="78">
        <v>5</v>
      </c>
      <c r="RK51" s="78">
        <v>431</v>
      </c>
      <c r="RL51" s="78">
        <v>432</v>
      </c>
      <c r="RM51" s="78">
        <v>6</v>
      </c>
      <c r="RN51" s="78">
        <v>425</v>
      </c>
      <c r="RO51" s="78">
        <v>81</v>
      </c>
      <c r="RP51" s="78">
        <v>3</v>
      </c>
      <c r="RQ51" s="78">
        <v>62</v>
      </c>
      <c r="RR51" s="78">
        <v>10</v>
      </c>
      <c r="RS51" s="78">
        <v>9049</v>
      </c>
      <c r="RT51" s="78">
        <v>863</v>
      </c>
      <c r="RU51" s="78">
        <v>454</v>
      </c>
      <c r="RV51" s="78">
        <v>170</v>
      </c>
      <c r="RW51" s="78">
        <v>678</v>
      </c>
      <c r="RX51" s="78">
        <v>158</v>
      </c>
      <c r="RY51" s="78">
        <v>682</v>
      </c>
      <c r="RZ51" s="78">
        <v>128</v>
      </c>
      <c r="SA51" s="78">
        <v>394</v>
      </c>
      <c r="SB51" s="78">
        <v>204</v>
      </c>
      <c r="SC51" s="78">
        <v>400</v>
      </c>
      <c r="SD51" s="78">
        <v>825</v>
      </c>
      <c r="SE51" s="78">
        <v>5</v>
      </c>
      <c r="SF51" s="78">
        <v>431</v>
      </c>
      <c r="SG51" s="78">
        <v>432</v>
      </c>
      <c r="SH51" s="78">
        <v>6</v>
      </c>
    </row>
    <row r="52" spans="1:502">
      <c r="A52" s="17" t="s">
        <v>834</v>
      </c>
      <c r="B52" s="77">
        <v>34</v>
      </c>
      <c r="C52" s="77">
        <v>17</v>
      </c>
      <c r="D52" s="77">
        <v>2</v>
      </c>
      <c r="E52" s="77">
        <v>2020</v>
      </c>
      <c r="F52" s="77" t="s">
        <v>160</v>
      </c>
      <c r="G52" s="1023" t="s">
        <v>817</v>
      </c>
      <c r="H52" s="77" t="s">
        <v>818</v>
      </c>
      <c r="I52" s="1018"/>
      <c r="J52" s="80">
        <v>527.73749999999995</v>
      </c>
      <c r="K52" s="80">
        <v>0</v>
      </c>
      <c r="L52" s="80">
        <v>0</v>
      </c>
      <c r="M52" s="80">
        <v>12.327</v>
      </c>
      <c r="N52" s="80">
        <v>1136.663</v>
      </c>
      <c r="O52" s="80">
        <v>22.545999999999999</v>
      </c>
      <c r="P52" s="80">
        <v>0</v>
      </c>
      <c r="Q52" s="80">
        <v>0</v>
      </c>
      <c r="R52" s="80">
        <v>11997.49747</v>
      </c>
      <c r="S52" s="80">
        <v>3436.4639999999999</v>
      </c>
      <c r="T52" s="80">
        <v>4146.0140000000001</v>
      </c>
      <c r="U52" s="80">
        <v>517.78499999999997</v>
      </c>
      <c r="V52" s="80">
        <v>102.95099999999999</v>
      </c>
      <c r="W52" s="80">
        <v>22827.484</v>
      </c>
      <c r="X52" s="80">
        <v>1482.432</v>
      </c>
      <c r="Y52" s="80">
        <v>69009.58</v>
      </c>
      <c r="Z52" s="80">
        <v>27111.919000000002</v>
      </c>
      <c r="AA52" s="80">
        <v>5846.8689999999997</v>
      </c>
      <c r="AB52" s="80">
        <v>1966.431</v>
      </c>
      <c r="AC52" s="80">
        <v>5.9130000000000003</v>
      </c>
      <c r="AD52" s="80">
        <v>51775.860999999997</v>
      </c>
      <c r="AE52" s="80">
        <v>150603.88</v>
      </c>
      <c r="AF52" s="80">
        <v>8444.7469999999994</v>
      </c>
      <c r="AG52" s="80">
        <v>3511.5970000000002</v>
      </c>
      <c r="AH52" s="80">
        <v>1697.1569999999999</v>
      </c>
      <c r="AI52" s="80">
        <v>1554.9570000000001</v>
      </c>
      <c r="AJ52" s="80">
        <v>1091.9639999999999</v>
      </c>
      <c r="AK52" s="80">
        <v>15642.871999999999</v>
      </c>
      <c r="AL52" s="80">
        <v>3673.0079999999998</v>
      </c>
      <c r="AM52" s="80">
        <v>456.03300000000002</v>
      </c>
      <c r="AN52" s="80">
        <v>13587.948</v>
      </c>
      <c r="AO52" s="80">
        <v>620.25699999999995</v>
      </c>
      <c r="AP52" s="80">
        <v>22951.325000000001</v>
      </c>
      <c r="AQ52" s="80">
        <v>813.97400000000005</v>
      </c>
      <c r="AR52" s="80">
        <v>528.86</v>
      </c>
      <c r="AS52" s="80">
        <v>4561.6476000000002</v>
      </c>
      <c r="AT52" s="80">
        <v>2274.9899999999998</v>
      </c>
      <c r="AU52" s="80">
        <v>198.36500000000001</v>
      </c>
      <c r="AV52" s="80">
        <v>860.62800000000004</v>
      </c>
      <c r="AW52" s="80">
        <v>230.917</v>
      </c>
      <c r="AX52" s="80">
        <v>123.316</v>
      </c>
      <c r="AY52" s="80">
        <v>19.952000000000002</v>
      </c>
      <c r="AZ52" s="80">
        <v>3.0150000000000001</v>
      </c>
      <c r="BA52" s="80">
        <v>76.126000000000005</v>
      </c>
      <c r="BB52" s="80">
        <v>5.1449999999999996</v>
      </c>
      <c r="BC52" s="80">
        <v>73.537999999999997</v>
      </c>
      <c r="BD52" s="80">
        <v>408.21499999999997</v>
      </c>
      <c r="BE52" s="80">
        <v>536.178</v>
      </c>
      <c r="BF52" s="80">
        <v>41.95</v>
      </c>
      <c r="BG52" s="80">
        <v>28.460999999999999</v>
      </c>
      <c r="BH52" s="80">
        <v>0</v>
      </c>
      <c r="BI52" s="80">
        <v>43.534999999999997</v>
      </c>
      <c r="BJ52" s="80">
        <v>31.858000000000001</v>
      </c>
      <c r="BK52" s="80">
        <v>25.696000000000002</v>
      </c>
      <c r="BL52" s="80">
        <v>20.303000000000001</v>
      </c>
      <c r="BM52" s="80">
        <v>2210.7449999999999</v>
      </c>
      <c r="BN52" s="80">
        <v>8.1669999999999998</v>
      </c>
      <c r="BO52" s="80">
        <v>108.589</v>
      </c>
      <c r="BP52" s="80">
        <v>15.993</v>
      </c>
      <c r="BQ52" s="80">
        <v>25.341000000000001</v>
      </c>
      <c r="BR52" s="80">
        <v>7.1840000000000002</v>
      </c>
      <c r="BS52" s="80">
        <v>289.96100000000001</v>
      </c>
      <c r="BT52" s="80">
        <v>24.571999999999999</v>
      </c>
      <c r="BU52" s="80">
        <v>138.32900000000001</v>
      </c>
      <c r="BV52" s="80">
        <v>174.988</v>
      </c>
      <c r="BW52" s="80">
        <v>14.436999999999999</v>
      </c>
      <c r="BX52" s="80">
        <v>142.34800000000001</v>
      </c>
      <c r="BY52" s="80">
        <v>3.3959999999999999</v>
      </c>
      <c r="BZ52" s="80">
        <v>3486.1010000000001</v>
      </c>
      <c r="CA52" s="80">
        <v>6.4240000000000004</v>
      </c>
      <c r="CB52" s="80">
        <v>1586.9570000000001</v>
      </c>
      <c r="CC52" s="80">
        <v>5.875</v>
      </c>
      <c r="CD52" s="80">
        <v>30.638000000000002</v>
      </c>
      <c r="CE52" s="80">
        <v>68.355999999999995</v>
      </c>
      <c r="CF52" s="80">
        <v>1556.893</v>
      </c>
      <c r="CG52" s="80">
        <v>7.1470000000000002</v>
      </c>
      <c r="CH52" s="80">
        <v>8.1790000000000003</v>
      </c>
      <c r="CI52" s="80">
        <v>366.024</v>
      </c>
      <c r="CJ52" s="80">
        <v>15.452</v>
      </c>
      <c r="CK52" s="80">
        <v>520.58199999999999</v>
      </c>
      <c r="CL52" s="80">
        <v>3101.7640000000001</v>
      </c>
      <c r="CM52" s="80">
        <v>190.78899999999999</v>
      </c>
      <c r="CN52" s="80">
        <v>4461.125</v>
      </c>
      <c r="CO52" s="80">
        <v>1.911</v>
      </c>
      <c r="CP52" s="80">
        <v>22.695</v>
      </c>
      <c r="CQ52" s="80">
        <v>3.234</v>
      </c>
      <c r="CR52" s="80">
        <v>13.23</v>
      </c>
      <c r="CS52" s="80">
        <v>16011.59973</v>
      </c>
      <c r="CT52" s="80">
        <v>0</v>
      </c>
      <c r="CU52" s="80">
        <v>2.5640000000000001</v>
      </c>
      <c r="CV52" s="80">
        <v>3.4550000000000001</v>
      </c>
      <c r="CW52" s="80">
        <v>201.44</v>
      </c>
      <c r="CX52" s="80">
        <v>15.12</v>
      </c>
      <c r="CY52" s="80">
        <v>23.658000000000001</v>
      </c>
      <c r="CZ52" s="80">
        <v>215.785</v>
      </c>
      <c r="DA52" s="80">
        <v>0</v>
      </c>
      <c r="DB52" s="80">
        <v>1058.3030000000001</v>
      </c>
      <c r="DC52" s="80">
        <v>370.87200000000001</v>
      </c>
      <c r="DD52" s="80">
        <v>29.585999999999999</v>
      </c>
      <c r="DE52" s="80">
        <v>25017.974999999999</v>
      </c>
      <c r="DF52" s="80">
        <v>1507.413</v>
      </c>
      <c r="DG52" s="80">
        <v>22714.817999999999</v>
      </c>
      <c r="DH52" s="80">
        <v>0</v>
      </c>
      <c r="DI52" s="80">
        <v>768.30100000000004</v>
      </c>
      <c r="DJ52" s="80">
        <v>528.86</v>
      </c>
      <c r="DK52" s="80">
        <v>527.73749999999995</v>
      </c>
      <c r="DL52" s="80">
        <v>0</v>
      </c>
      <c r="DM52" s="80">
        <v>0</v>
      </c>
      <c r="DN52" s="80">
        <v>12.327</v>
      </c>
      <c r="DO52" s="80">
        <v>1136.663</v>
      </c>
      <c r="DP52" s="80">
        <v>22.545999999999999</v>
      </c>
      <c r="DQ52" s="80">
        <v>0</v>
      </c>
      <c r="DR52" s="80">
        <v>0</v>
      </c>
      <c r="DS52" s="80">
        <v>11997.49747</v>
      </c>
      <c r="DT52" s="80">
        <v>3436.4639999999999</v>
      </c>
      <c r="DU52" s="80">
        <v>4146.0140000000001</v>
      </c>
      <c r="DV52" s="80">
        <v>517.78499999999997</v>
      </c>
      <c r="DW52" s="80">
        <v>102.95099999999999</v>
      </c>
      <c r="DX52" s="80">
        <v>22827.484</v>
      </c>
      <c r="DY52" s="80">
        <v>1482.432</v>
      </c>
      <c r="DZ52" s="80">
        <v>69009.58</v>
      </c>
      <c r="EA52" s="80">
        <v>586.53099999999995</v>
      </c>
      <c r="EB52" s="80">
        <v>5846.8689999999997</v>
      </c>
      <c r="EC52" s="80">
        <v>1966.431</v>
      </c>
      <c r="ED52" s="80">
        <v>5.9130000000000003</v>
      </c>
      <c r="EE52" s="80">
        <v>51775.860999999997</v>
      </c>
      <c r="EF52" s="80">
        <v>150603.88</v>
      </c>
      <c r="EG52" s="80">
        <v>8444.7469999999994</v>
      </c>
      <c r="EH52" s="80">
        <v>3511.5970000000002</v>
      </c>
      <c r="EI52" s="80">
        <v>1697.1569999999999</v>
      </c>
      <c r="EJ52" s="80">
        <v>1554.9570000000001</v>
      </c>
      <c r="EK52" s="80">
        <v>1091.9639999999999</v>
      </c>
      <c r="EL52" s="80">
        <v>15642.871999999999</v>
      </c>
      <c r="EM52" s="80">
        <v>3673.0079999999998</v>
      </c>
      <c r="EN52" s="80">
        <v>456.03300000000002</v>
      </c>
      <c r="EO52" s="80">
        <v>13587.948</v>
      </c>
      <c r="EP52" s="80">
        <v>620.25699999999995</v>
      </c>
      <c r="EQ52" s="80">
        <v>236.50700000000001</v>
      </c>
      <c r="ER52" s="80">
        <v>45.673000000000002</v>
      </c>
      <c r="ES52" s="80">
        <v>0</v>
      </c>
      <c r="ET52" s="80">
        <v>4561.6476000000002</v>
      </c>
      <c r="EU52" s="80">
        <v>2274.9899999999998</v>
      </c>
      <c r="EV52" s="80">
        <v>198.36500000000001</v>
      </c>
      <c r="EW52" s="80">
        <v>860.62800000000004</v>
      </c>
      <c r="EX52" s="80">
        <v>230.917</v>
      </c>
      <c r="EY52" s="80">
        <v>123.316</v>
      </c>
      <c r="EZ52" s="80">
        <v>19.952000000000002</v>
      </c>
      <c r="FA52" s="80">
        <v>3.0150000000000001</v>
      </c>
      <c r="FB52" s="80">
        <v>76.126000000000005</v>
      </c>
      <c r="FC52" s="80">
        <v>5.1449999999999996</v>
      </c>
      <c r="FD52" s="80">
        <v>73.537999999999997</v>
      </c>
      <c r="FE52" s="80">
        <v>408.21499999999997</v>
      </c>
      <c r="FF52" s="80">
        <v>536.178</v>
      </c>
      <c r="FG52" s="80">
        <v>41.95</v>
      </c>
      <c r="FH52" s="80">
        <v>28.460999999999999</v>
      </c>
      <c r="FI52" s="80">
        <v>0</v>
      </c>
      <c r="FJ52" s="80">
        <v>43.534999999999997</v>
      </c>
      <c r="FK52" s="80">
        <v>31.858000000000001</v>
      </c>
      <c r="FL52" s="80">
        <v>25.696000000000002</v>
      </c>
      <c r="FM52" s="80">
        <v>20.303000000000001</v>
      </c>
      <c r="FN52" s="80">
        <v>2210.7449999999999</v>
      </c>
      <c r="FO52" s="80">
        <v>8.1669999999999998</v>
      </c>
      <c r="FP52" s="80">
        <v>108.589</v>
      </c>
      <c r="FQ52" s="80">
        <v>15.993</v>
      </c>
      <c r="FR52" s="80">
        <v>25.341000000000001</v>
      </c>
      <c r="FS52" s="80">
        <v>7.1840000000000002</v>
      </c>
      <c r="FT52" s="80">
        <v>289.96100000000001</v>
      </c>
      <c r="FU52" s="80">
        <v>24.571999999999999</v>
      </c>
      <c r="FV52" s="80">
        <v>138.32900000000001</v>
      </c>
      <c r="FW52" s="80">
        <v>174.988</v>
      </c>
      <c r="FX52" s="80">
        <v>14.436999999999999</v>
      </c>
      <c r="FY52" s="80">
        <v>142.34800000000001</v>
      </c>
      <c r="FZ52" s="80">
        <v>3.3959999999999999</v>
      </c>
      <c r="GA52" s="80">
        <v>3486.1010000000001</v>
      </c>
      <c r="GB52" s="80">
        <v>6.4240000000000004</v>
      </c>
      <c r="GC52" s="80">
        <v>1586.9570000000001</v>
      </c>
      <c r="GD52" s="80">
        <v>5.875</v>
      </c>
      <c r="GE52" s="80">
        <v>30.638000000000002</v>
      </c>
      <c r="GF52" s="80">
        <v>68.355999999999995</v>
      </c>
      <c r="GG52" s="80">
        <v>1556.893</v>
      </c>
      <c r="GH52" s="80">
        <v>7.1470000000000002</v>
      </c>
      <c r="GI52" s="80">
        <v>8.1790000000000003</v>
      </c>
      <c r="GJ52" s="80">
        <v>366.024</v>
      </c>
      <c r="GK52" s="80">
        <v>15.452</v>
      </c>
      <c r="GL52" s="80">
        <v>520.58199999999999</v>
      </c>
      <c r="GM52" s="80">
        <v>3101.7640000000001</v>
      </c>
      <c r="GN52" s="80">
        <v>190.78899999999999</v>
      </c>
      <c r="GO52" s="80">
        <v>4461.125</v>
      </c>
      <c r="GP52" s="80">
        <v>1.911</v>
      </c>
      <c r="GQ52" s="80">
        <v>22.695</v>
      </c>
      <c r="GR52" s="80">
        <v>3.234</v>
      </c>
      <c r="GS52" s="80">
        <v>13.23</v>
      </c>
      <c r="GT52" s="80">
        <v>16011.59973</v>
      </c>
      <c r="GU52" s="80">
        <v>0</v>
      </c>
      <c r="GV52" s="80">
        <v>2.5640000000000001</v>
      </c>
      <c r="GW52" s="80">
        <v>3.4550000000000001</v>
      </c>
      <c r="GX52" s="80">
        <v>201.44</v>
      </c>
      <c r="GY52" s="80">
        <v>15.12</v>
      </c>
      <c r="GZ52" s="80">
        <v>23.658000000000001</v>
      </c>
      <c r="HA52" s="80">
        <v>215.785</v>
      </c>
      <c r="HB52" s="80">
        <v>0</v>
      </c>
      <c r="HC52" s="80">
        <v>1058.3030000000001</v>
      </c>
      <c r="HD52" s="80">
        <v>370.87200000000001</v>
      </c>
      <c r="HE52" s="80">
        <v>29.585999999999999</v>
      </c>
      <c r="HF52" s="80">
        <v>50537.366999999998</v>
      </c>
      <c r="HG52" s="80">
        <v>527.73749999999995</v>
      </c>
      <c r="HH52" s="80">
        <v>12.327</v>
      </c>
      <c r="HI52" s="80">
        <v>1136.663</v>
      </c>
      <c r="HJ52" s="80">
        <v>22.545999999999999</v>
      </c>
      <c r="HK52" s="80">
        <v>374586.23246999999</v>
      </c>
      <c r="HL52" s="80">
        <v>4843.8275999999996</v>
      </c>
      <c r="HM52" s="80">
        <v>3688.2159999999999</v>
      </c>
      <c r="HN52" s="80">
        <v>1164.1189999999999</v>
      </c>
      <c r="HO52" s="80">
        <v>2525.8719999999998</v>
      </c>
      <c r="HP52" s="80">
        <v>784.63499999999999</v>
      </c>
      <c r="HQ52" s="80">
        <v>3495.9209999999998</v>
      </c>
      <c r="HR52" s="80">
        <v>1691.826</v>
      </c>
      <c r="HS52" s="80">
        <v>1572.2190000000001</v>
      </c>
      <c r="HT52" s="80">
        <v>902.05799999999999</v>
      </c>
      <c r="HU52" s="80">
        <v>3292.5529999999999</v>
      </c>
      <c r="HV52" s="80">
        <v>4485.7309999999998</v>
      </c>
      <c r="HW52" s="80">
        <v>16.463999999999999</v>
      </c>
      <c r="HX52" s="80">
        <v>16473.621729999999</v>
      </c>
      <c r="HY52" s="80">
        <v>1429.175</v>
      </c>
      <c r="HZ52" s="80">
        <v>29.585999999999999</v>
      </c>
      <c r="IA52" s="80">
        <v>50537.366999999998</v>
      </c>
      <c r="IB52" s="80">
        <v>527.73749999999995</v>
      </c>
      <c r="IC52" s="80">
        <v>12.327</v>
      </c>
      <c r="ID52" s="80">
        <v>1136.663</v>
      </c>
      <c r="IE52" s="80">
        <v>22.545999999999999</v>
      </c>
      <c r="IF52" s="80">
        <v>401111.62047000002</v>
      </c>
      <c r="IG52" s="80">
        <v>28855.8066</v>
      </c>
      <c r="IH52" s="80">
        <v>3688.2159999999999</v>
      </c>
      <c r="II52" s="80">
        <v>1164.1189999999999</v>
      </c>
      <c r="IJ52" s="80">
        <v>2525.8719999999998</v>
      </c>
      <c r="IK52" s="80">
        <v>784.63499999999999</v>
      </c>
      <c r="IL52" s="80">
        <v>3495.9209999999998</v>
      </c>
      <c r="IM52" s="80">
        <v>1691.826</v>
      </c>
      <c r="IN52" s="80">
        <v>1572.2190000000001</v>
      </c>
      <c r="IO52" s="80">
        <v>902.05799999999999</v>
      </c>
      <c r="IP52" s="80">
        <v>3292.5529999999999</v>
      </c>
      <c r="IQ52" s="80">
        <v>4485.7309999999998</v>
      </c>
      <c r="IR52" s="80">
        <v>16.463999999999999</v>
      </c>
      <c r="IS52" s="80">
        <v>16473.621729999999</v>
      </c>
      <c r="IT52" s="80">
        <v>1429.175</v>
      </c>
      <c r="IU52" s="80">
        <v>29.585999999999999</v>
      </c>
      <c r="IV52" s="81">
        <v>0</v>
      </c>
      <c r="IW52" s="78">
        <v>76</v>
      </c>
      <c r="IX52" s="78">
        <v>0</v>
      </c>
      <c r="IY52" s="78">
        <v>0</v>
      </c>
      <c r="IZ52" s="78">
        <v>3</v>
      </c>
      <c r="JA52" s="78">
        <v>57</v>
      </c>
      <c r="JB52" s="78">
        <v>6</v>
      </c>
      <c r="JC52" s="78">
        <v>0</v>
      </c>
      <c r="JD52" s="78">
        <v>0</v>
      </c>
      <c r="JE52" s="78">
        <v>1354</v>
      </c>
      <c r="JF52" s="78">
        <v>323</v>
      </c>
      <c r="JG52" s="78">
        <v>242</v>
      </c>
      <c r="JH52" s="78">
        <v>64</v>
      </c>
      <c r="JI52" s="78">
        <v>25</v>
      </c>
      <c r="JJ52" s="78">
        <v>382</v>
      </c>
      <c r="JK52" s="78">
        <v>197</v>
      </c>
      <c r="JL52" s="78">
        <v>1176</v>
      </c>
      <c r="JM52" s="78">
        <v>104</v>
      </c>
      <c r="JN52" s="78">
        <v>692</v>
      </c>
      <c r="JO52" s="78">
        <v>150</v>
      </c>
      <c r="JP52" s="78">
        <v>1</v>
      </c>
      <c r="JQ52" s="78">
        <v>473</v>
      </c>
      <c r="JR52" s="78">
        <v>478</v>
      </c>
      <c r="JS52" s="78">
        <v>328</v>
      </c>
      <c r="JT52" s="78">
        <v>431</v>
      </c>
      <c r="JU52" s="78">
        <v>198</v>
      </c>
      <c r="JV52" s="78">
        <v>209</v>
      </c>
      <c r="JW52" s="78">
        <v>110</v>
      </c>
      <c r="JX52" s="78">
        <v>503</v>
      </c>
      <c r="JY52" s="78">
        <v>307</v>
      </c>
      <c r="JZ52" s="78">
        <v>67</v>
      </c>
      <c r="KA52" s="78">
        <v>1025</v>
      </c>
      <c r="KB52" s="78">
        <v>75</v>
      </c>
      <c r="KC52" s="78">
        <v>245</v>
      </c>
      <c r="KD52" s="78">
        <v>40</v>
      </c>
      <c r="KE52" s="78">
        <v>138</v>
      </c>
      <c r="KF52" s="78">
        <v>457</v>
      </c>
      <c r="KG52" s="78">
        <v>257</v>
      </c>
      <c r="KH52" s="78">
        <v>25</v>
      </c>
      <c r="KI52" s="78">
        <v>124</v>
      </c>
      <c r="KJ52" s="78">
        <v>17</v>
      </c>
      <c r="KK52" s="78">
        <v>25</v>
      </c>
      <c r="KL52" s="78">
        <v>3</v>
      </c>
      <c r="KM52" s="78">
        <v>1</v>
      </c>
      <c r="KN52" s="78">
        <v>19</v>
      </c>
      <c r="KO52" s="78">
        <v>1</v>
      </c>
      <c r="KP52" s="78">
        <v>16</v>
      </c>
      <c r="KQ52" s="78">
        <v>85</v>
      </c>
      <c r="KR52" s="78">
        <v>43</v>
      </c>
      <c r="KS52" s="78">
        <v>9</v>
      </c>
      <c r="KT52" s="78">
        <v>8</v>
      </c>
      <c r="KU52" s="78">
        <v>0</v>
      </c>
      <c r="KV52" s="78">
        <v>13</v>
      </c>
      <c r="KW52" s="78">
        <v>2</v>
      </c>
      <c r="KX52" s="78">
        <v>6</v>
      </c>
      <c r="KY52" s="78">
        <v>4</v>
      </c>
      <c r="KZ52" s="78">
        <v>549</v>
      </c>
      <c r="LA52" s="78">
        <v>1</v>
      </c>
      <c r="LB52" s="78">
        <v>34</v>
      </c>
      <c r="LC52" s="78">
        <v>4</v>
      </c>
      <c r="LD52" s="78">
        <v>8</v>
      </c>
      <c r="LE52" s="78">
        <v>2</v>
      </c>
      <c r="LF52" s="78">
        <v>50</v>
      </c>
      <c r="LG52" s="78">
        <v>6</v>
      </c>
      <c r="LH52" s="78">
        <v>31</v>
      </c>
      <c r="LI52" s="78">
        <v>35</v>
      </c>
      <c r="LJ52" s="78">
        <v>3</v>
      </c>
      <c r="LK52" s="78">
        <v>31</v>
      </c>
      <c r="LL52" s="78">
        <v>1</v>
      </c>
      <c r="LM52" s="78">
        <v>656</v>
      </c>
      <c r="LN52" s="78">
        <v>1</v>
      </c>
      <c r="LO52" s="78">
        <v>110</v>
      </c>
      <c r="LP52" s="78">
        <v>2</v>
      </c>
      <c r="LQ52" s="78">
        <v>4</v>
      </c>
      <c r="LR52" s="78">
        <v>14</v>
      </c>
      <c r="LS52" s="78">
        <v>370</v>
      </c>
      <c r="LT52" s="78">
        <v>3</v>
      </c>
      <c r="LU52" s="78">
        <v>2</v>
      </c>
      <c r="LV52" s="78">
        <v>105</v>
      </c>
      <c r="LW52" s="78">
        <v>5</v>
      </c>
      <c r="LX52" s="78">
        <v>95</v>
      </c>
      <c r="LY52" s="78">
        <v>358</v>
      </c>
      <c r="LZ52" s="78">
        <v>40</v>
      </c>
      <c r="MA52" s="78">
        <v>804</v>
      </c>
      <c r="MB52" s="78">
        <v>1</v>
      </c>
      <c r="MC52" s="78">
        <v>5</v>
      </c>
      <c r="MD52" s="78">
        <v>1</v>
      </c>
      <c r="ME52" s="78">
        <v>2</v>
      </c>
      <c r="MF52" s="78">
        <v>574</v>
      </c>
      <c r="MG52" s="78">
        <v>0</v>
      </c>
      <c r="MH52" s="78">
        <v>1</v>
      </c>
      <c r="MI52" s="78">
        <v>1</v>
      </c>
      <c r="MJ52" s="78">
        <v>10</v>
      </c>
      <c r="MK52" s="78">
        <v>2</v>
      </c>
      <c r="ML52" s="78">
        <v>5</v>
      </c>
      <c r="MM52" s="78">
        <v>38</v>
      </c>
      <c r="MN52" s="78">
        <v>0</v>
      </c>
      <c r="MO52" s="78">
        <v>161</v>
      </c>
      <c r="MP52" s="78">
        <v>66</v>
      </c>
      <c r="MQ52" s="78">
        <v>6</v>
      </c>
      <c r="MR52" s="78">
        <v>30</v>
      </c>
      <c r="MS52" s="78">
        <v>3</v>
      </c>
      <c r="MT52" s="78">
        <v>225</v>
      </c>
      <c r="MU52" s="78">
        <v>0</v>
      </c>
      <c r="MV52" s="78">
        <v>30</v>
      </c>
      <c r="MW52" s="78">
        <v>138</v>
      </c>
      <c r="MX52" s="78">
        <v>76</v>
      </c>
      <c r="MY52" s="78">
        <v>0</v>
      </c>
      <c r="MZ52" s="78">
        <v>0</v>
      </c>
      <c r="NA52" s="78">
        <v>3</v>
      </c>
      <c r="NB52" s="78">
        <v>57</v>
      </c>
      <c r="NC52" s="78">
        <v>6</v>
      </c>
      <c r="ND52" s="78">
        <v>0</v>
      </c>
      <c r="NE52" s="78">
        <v>0</v>
      </c>
      <c r="NF52" s="78">
        <v>1354</v>
      </c>
      <c r="NG52" s="78">
        <v>323</v>
      </c>
      <c r="NH52" s="78">
        <v>242</v>
      </c>
      <c r="NI52" s="78">
        <v>64</v>
      </c>
      <c r="NJ52" s="78">
        <v>25</v>
      </c>
      <c r="NK52" s="78">
        <v>382</v>
      </c>
      <c r="NL52" s="78">
        <v>197</v>
      </c>
      <c r="NM52" s="78">
        <v>1176</v>
      </c>
      <c r="NN52" s="78">
        <v>71</v>
      </c>
      <c r="NO52" s="78">
        <v>692</v>
      </c>
      <c r="NP52" s="78">
        <v>150</v>
      </c>
      <c r="NQ52" s="78">
        <v>1</v>
      </c>
      <c r="NR52" s="78">
        <v>473</v>
      </c>
      <c r="NS52" s="78">
        <v>478</v>
      </c>
      <c r="NT52" s="78">
        <v>328</v>
      </c>
      <c r="NU52" s="78">
        <v>431</v>
      </c>
      <c r="NV52" s="78">
        <v>198</v>
      </c>
      <c r="NW52" s="78">
        <v>209</v>
      </c>
      <c r="NX52" s="78">
        <v>110</v>
      </c>
      <c r="NY52" s="78">
        <v>503</v>
      </c>
      <c r="NZ52" s="78">
        <v>307</v>
      </c>
      <c r="OA52" s="78">
        <v>67</v>
      </c>
      <c r="OB52" s="78">
        <v>1025</v>
      </c>
      <c r="OC52" s="78">
        <v>75</v>
      </c>
      <c r="OD52" s="78">
        <v>20</v>
      </c>
      <c r="OE52" s="78">
        <v>10</v>
      </c>
      <c r="OF52" s="78">
        <v>0</v>
      </c>
      <c r="OG52" s="78">
        <v>457</v>
      </c>
      <c r="OH52" s="78">
        <v>257</v>
      </c>
      <c r="OI52" s="78">
        <v>25</v>
      </c>
      <c r="OJ52" s="78">
        <v>124</v>
      </c>
      <c r="OK52" s="78">
        <v>17</v>
      </c>
      <c r="OL52" s="78">
        <v>25</v>
      </c>
      <c r="OM52" s="78">
        <v>3</v>
      </c>
      <c r="ON52" s="78">
        <v>1</v>
      </c>
      <c r="OO52" s="78">
        <v>19</v>
      </c>
      <c r="OP52" s="78">
        <v>1</v>
      </c>
      <c r="OQ52" s="78">
        <v>16</v>
      </c>
      <c r="OR52" s="78">
        <v>85</v>
      </c>
      <c r="OS52" s="78">
        <v>43</v>
      </c>
      <c r="OT52" s="78">
        <v>9</v>
      </c>
      <c r="OU52" s="78">
        <v>8</v>
      </c>
      <c r="OV52" s="78">
        <v>0</v>
      </c>
      <c r="OW52" s="78">
        <v>13</v>
      </c>
      <c r="OX52" s="78">
        <v>2</v>
      </c>
      <c r="OY52" s="78">
        <v>6</v>
      </c>
      <c r="OZ52" s="78">
        <v>4</v>
      </c>
      <c r="PA52" s="78">
        <v>549</v>
      </c>
      <c r="PB52" s="78">
        <v>1</v>
      </c>
      <c r="PC52" s="78">
        <v>34</v>
      </c>
      <c r="PD52" s="78">
        <v>4</v>
      </c>
      <c r="PE52" s="78">
        <v>8</v>
      </c>
      <c r="PF52" s="78">
        <v>2</v>
      </c>
      <c r="PG52" s="78">
        <v>50</v>
      </c>
      <c r="PH52" s="78">
        <v>6</v>
      </c>
      <c r="PI52" s="78">
        <v>31</v>
      </c>
      <c r="PJ52" s="78">
        <v>35</v>
      </c>
      <c r="PK52" s="78">
        <v>3</v>
      </c>
      <c r="PL52" s="78">
        <v>31</v>
      </c>
      <c r="PM52" s="78">
        <v>1</v>
      </c>
      <c r="PN52" s="78">
        <v>656</v>
      </c>
      <c r="PO52" s="78">
        <v>1</v>
      </c>
      <c r="PP52" s="78">
        <v>110</v>
      </c>
      <c r="PQ52" s="78">
        <v>2</v>
      </c>
      <c r="PR52" s="78">
        <v>4</v>
      </c>
      <c r="PS52" s="78">
        <v>14</v>
      </c>
      <c r="PT52" s="78">
        <v>370</v>
      </c>
      <c r="PU52" s="78">
        <v>3</v>
      </c>
      <c r="PV52" s="78">
        <v>2</v>
      </c>
      <c r="PW52" s="78">
        <v>105</v>
      </c>
      <c r="PX52" s="78">
        <v>5</v>
      </c>
      <c r="PY52" s="78">
        <v>95</v>
      </c>
      <c r="PZ52" s="78">
        <v>358</v>
      </c>
      <c r="QA52" s="78">
        <v>40</v>
      </c>
      <c r="QB52" s="78">
        <v>804</v>
      </c>
      <c r="QC52" s="78">
        <v>1</v>
      </c>
      <c r="QD52" s="78">
        <v>5</v>
      </c>
      <c r="QE52" s="78">
        <v>1</v>
      </c>
      <c r="QF52" s="78">
        <v>2</v>
      </c>
      <c r="QG52" s="78">
        <v>574</v>
      </c>
      <c r="QH52" s="78">
        <v>0</v>
      </c>
      <c r="QI52" s="78">
        <v>1</v>
      </c>
      <c r="QJ52" s="78">
        <v>1</v>
      </c>
      <c r="QK52" s="78">
        <v>10</v>
      </c>
      <c r="QL52" s="78">
        <v>2</v>
      </c>
      <c r="QM52" s="78">
        <v>5</v>
      </c>
      <c r="QN52" s="78">
        <v>38</v>
      </c>
      <c r="QO52" s="78">
        <v>0</v>
      </c>
      <c r="QP52" s="78">
        <v>161</v>
      </c>
      <c r="QQ52" s="78">
        <v>66</v>
      </c>
      <c r="QR52" s="78">
        <v>6</v>
      </c>
      <c r="QS52" s="78">
        <v>426</v>
      </c>
      <c r="QT52" s="78">
        <v>76</v>
      </c>
      <c r="QU52" s="78">
        <v>3</v>
      </c>
      <c r="QV52" s="78">
        <v>57</v>
      </c>
      <c r="QW52" s="78">
        <v>6</v>
      </c>
      <c r="QX52" s="78">
        <v>8881</v>
      </c>
      <c r="QY52" s="78">
        <v>487</v>
      </c>
      <c r="QZ52" s="78">
        <v>448</v>
      </c>
      <c r="RA52" s="78">
        <v>177</v>
      </c>
      <c r="RB52" s="78">
        <v>631</v>
      </c>
      <c r="RC52" s="78">
        <v>156</v>
      </c>
      <c r="RD52" s="78">
        <v>658</v>
      </c>
      <c r="RE52" s="78">
        <v>130</v>
      </c>
      <c r="RF52" s="78">
        <v>375</v>
      </c>
      <c r="RG52" s="78">
        <v>205</v>
      </c>
      <c r="RH52" s="78">
        <v>398</v>
      </c>
      <c r="RI52" s="78">
        <v>810</v>
      </c>
      <c r="RJ52" s="78">
        <v>3</v>
      </c>
      <c r="RK52" s="78">
        <v>631</v>
      </c>
      <c r="RL52" s="78">
        <v>227</v>
      </c>
      <c r="RM52" s="78">
        <v>6</v>
      </c>
      <c r="RN52" s="78">
        <v>426</v>
      </c>
      <c r="RO52" s="78">
        <v>76</v>
      </c>
      <c r="RP52" s="78">
        <v>3</v>
      </c>
      <c r="RQ52" s="78">
        <v>57</v>
      </c>
      <c r="RR52" s="78">
        <v>6</v>
      </c>
      <c r="RS52" s="78">
        <v>8914</v>
      </c>
      <c r="RT52" s="78">
        <v>880</v>
      </c>
      <c r="RU52" s="78">
        <v>448</v>
      </c>
      <c r="RV52" s="78">
        <v>177</v>
      </c>
      <c r="RW52" s="78">
        <v>631</v>
      </c>
      <c r="RX52" s="78">
        <v>156</v>
      </c>
      <c r="RY52" s="78">
        <v>658</v>
      </c>
      <c r="RZ52" s="78">
        <v>130</v>
      </c>
      <c r="SA52" s="78">
        <v>375</v>
      </c>
      <c r="SB52" s="78">
        <v>205</v>
      </c>
      <c r="SC52" s="78">
        <v>398</v>
      </c>
      <c r="SD52" s="78">
        <v>810</v>
      </c>
      <c r="SE52" s="78">
        <v>3</v>
      </c>
      <c r="SF52" s="78">
        <v>631</v>
      </c>
      <c r="SG52" s="78">
        <v>227</v>
      </c>
      <c r="SH52" s="78">
        <v>6</v>
      </c>
    </row>
    <row r="53" spans="1:502">
      <c r="A53" s="17" t="s">
        <v>835</v>
      </c>
      <c r="B53" s="77">
        <v>18</v>
      </c>
      <c r="C53" s="77">
        <v>18</v>
      </c>
      <c r="D53" s="77">
        <v>2</v>
      </c>
      <c r="E53" s="77">
        <v>2021</v>
      </c>
      <c r="F53" s="77" t="s">
        <v>161</v>
      </c>
      <c r="G53" s="1023" t="s">
        <v>817</v>
      </c>
      <c r="H53" s="77" t="s">
        <v>818</v>
      </c>
      <c r="I53" s="1018"/>
      <c r="J53" s="80">
        <v>547.94000000000005</v>
      </c>
      <c r="K53" s="80">
        <v>0</v>
      </c>
      <c r="L53" s="80">
        <v>0</v>
      </c>
      <c r="M53" s="80">
        <v>10.853</v>
      </c>
      <c r="N53" s="80">
        <v>1102.2760000000001</v>
      </c>
      <c r="O53" s="80">
        <v>24.82</v>
      </c>
      <c r="P53" s="80">
        <v>0</v>
      </c>
      <c r="Q53" s="80">
        <v>0</v>
      </c>
      <c r="R53" s="80">
        <v>12163.800999999999</v>
      </c>
      <c r="S53" s="80">
        <v>3405.203</v>
      </c>
      <c r="T53" s="80">
        <v>4563.1750000000002</v>
      </c>
      <c r="U53" s="80">
        <v>541.58000000000004</v>
      </c>
      <c r="V53" s="80">
        <v>111.625</v>
      </c>
      <c r="W53" s="80">
        <v>23128.170999999998</v>
      </c>
      <c r="X53" s="80">
        <v>1412.3130000000001</v>
      </c>
      <c r="Y53" s="80">
        <v>68901.73</v>
      </c>
      <c r="Z53" s="80">
        <v>27979.848000000002</v>
      </c>
      <c r="AA53" s="80">
        <v>6123.2049999999999</v>
      </c>
      <c r="AB53" s="80">
        <v>2145.4560000000001</v>
      </c>
      <c r="AC53" s="80">
        <v>5.6760000000000002</v>
      </c>
      <c r="AD53" s="80">
        <v>53490.586000000003</v>
      </c>
      <c r="AE53" s="80">
        <v>171964.16099999999</v>
      </c>
      <c r="AF53" s="80">
        <v>8872.1419999999998</v>
      </c>
      <c r="AG53" s="80">
        <v>3683.5569999999998</v>
      </c>
      <c r="AH53" s="80">
        <v>3259.05</v>
      </c>
      <c r="AI53" s="80">
        <v>1658.9770000000001</v>
      </c>
      <c r="AJ53" s="80">
        <v>1182.8920000000001</v>
      </c>
      <c r="AK53" s="80">
        <v>16441.412</v>
      </c>
      <c r="AL53" s="80">
        <v>3825.02</v>
      </c>
      <c r="AM53" s="80">
        <v>410.28199999999998</v>
      </c>
      <c r="AN53" s="80">
        <v>14506.13</v>
      </c>
      <c r="AO53" s="80">
        <v>684.53</v>
      </c>
      <c r="AP53" s="80">
        <v>23179.112000000001</v>
      </c>
      <c r="AQ53" s="80">
        <v>795.17200000000003</v>
      </c>
      <c r="AR53" s="80">
        <v>553.39800000000002</v>
      </c>
      <c r="AS53" s="80">
        <v>4552.3990000000003</v>
      </c>
      <c r="AT53" s="80">
        <v>2289.2429999999999</v>
      </c>
      <c r="AU53" s="80">
        <v>193.32900000000001</v>
      </c>
      <c r="AV53" s="80">
        <v>806.87800000000004</v>
      </c>
      <c r="AW53" s="80">
        <v>276.62200000000001</v>
      </c>
      <c r="AX53" s="80">
        <v>127.834</v>
      </c>
      <c r="AY53" s="80">
        <v>24.527000000000001</v>
      </c>
      <c r="AZ53" s="80">
        <v>2.6869999999999998</v>
      </c>
      <c r="BA53" s="80">
        <v>113.18899999999999</v>
      </c>
      <c r="BB53" s="80">
        <v>6.2750000000000004</v>
      </c>
      <c r="BC53" s="80">
        <v>73.674000000000007</v>
      </c>
      <c r="BD53" s="80">
        <v>401.90300000000002</v>
      </c>
      <c r="BE53" s="80">
        <v>541.76199999999994</v>
      </c>
      <c r="BF53" s="80">
        <v>43.076000000000001</v>
      </c>
      <c r="BG53" s="80">
        <v>33.066000000000003</v>
      </c>
      <c r="BH53" s="80">
        <v>0</v>
      </c>
      <c r="BI53" s="80">
        <v>51.465000000000003</v>
      </c>
      <c r="BJ53" s="80">
        <v>29.547999999999998</v>
      </c>
      <c r="BK53" s="80">
        <v>30.003</v>
      </c>
      <c r="BL53" s="80">
        <v>23.08</v>
      </c>
      <c r="BM53" s="80">
        <v>2197.7719999999999</v>
      </c>
      <c r="BN53" s="80">
        <v>7.6989999999999998</v>
      </c>
      <c r="BO53" s="80">
        <v>118.45099999999999</v>
      </c>
      <c r="BP53" s="80">
        <v>7.7270000000000003</v>
      </c>
      <c r="BQ53" s="80">
        <v>19.257999999999999</v>
      </c>
      <c r="BR53" s="80">
        <v>7.6369999999999996</v>
      </c>
      <c r="BS53" s="80">
        <v>283.13099999999997</v>
      </c>
      <c r="BT53" s="80">
        <v>23.581</v>
      </c>
      <c r="BU53" s="80">
        <v>131.12299999999999</v>
      </c>
      <c r="BV53" s="80">
        <v>178.37100000000001</v>
      </c>
      <c r="BW53" s="80">
        <v>17.34</v>
      </c>
      <c r="BX53" s="80">
        <v>133.12100000000001</v>
      </c>
      <c r="BY53" s="80">
        <v>1.8180000000000001</v>
      </c>
      <c r="BZ53" s="80">
        <v>3703.4389999999999</v>
      </c>
      <c r="CA53" s="80">
        <v>0</v>
      </c>
      <c r="CB53" s="80">
        <v>1445.9380000000001</v>
      </c>
      <c r="CC53" s="80">
        <v>5.782</v>
      </c>
      <c r="CD53" s="80">
        <v>13.214</v>
      </c>
      <c r="CE53" s="80">
        <v>67.177999999999997</v>
      </c>
      <c r="CF53" s="80">
        <v>1762.298</v>
      </c>
      <c r="CG53" s="80">
        <v>12.18</v>
      </c>
      <c r="CH53" s="80">
        <v>8.7050000000000001</v>
      </c>
      <c r="CI53" s="80">
        <v>392.17399999999998</v>
      </c>
      <c r="CJ53" s="80">
        <v>18.224</v>
      </c>
      <c r="CK53" s="80">
        <v>591.93100000000004</v>
      </c>
      <c r="CL53" s="80">
        <v>3194.663</v>
      </c>
      <c r="CM53" s="80">
        <v>161.45099999999999</v>
      </c>
      <c r="CN53" s="80">
        <v>4482.9639999999999</v>
      </c>
      <c r="CO53" s="80">
        <v>1.9910000000000001</v>
      </c>
      <c r="CP53" s="80">
        <v>22.106000000000002</v>
      </c>
      <c r="CQ53" s="80">
        <v>4.1230000000000002</v>
      </c>
      <c r="CR53" s="80">
        <v>12.488</v>
      </c>
      <c r="CS53" s="80">
        <v>16510.477999999999</v>
      </c>
      <c r="CT53" s="80">
        <v>16.061</v>
      </c>
      <c r="CU53" s="80">
        <v>15.111000000000001</v>
      </c>
      <c r="CV53" s="80">
        <v>3.875</v>
      </c>
      <c r="CW53" s="80">
        <v>247.30099999999999</v>
      </c>
      <c r="CX53" s="80">
        <v>16.904</v>
      </c>
      <c r="CY53" s="80">
        <v>23.643000000000001</v>
      </c>
      <c r="CZ53" s="80">
        <v>261.49099999999999</v>
      </c>
      <c r="DA53" s="80">
        <v>0</v>
      </c>
      <c r="DB53" s="80">
        <v>698.50599999999997</v>
      </c>
      <c r="DC53" s="80">
        <v>357.375</v>
      </c>
      <c r="DD53" s="80">
        <v>0</v>
      </c>
      <c r="DE53" s="80">
        <v>25772.405999999999</v>
      </c>
      <c r="DF53" s="80">
        <v>1522.9059999999999</v>
      </c>
      <c r="DG53" s="80">
        <v>22932.28</v>
      </c>
      <c r="DH53" s="80">
        <v>20.321999999999999</v>
      </c>
      <c r="DI53" s="80">
        <v>751.173</v>
      </c>
      <c r="DJ53" s="80">
        <v>553.39800000000002</v>
      </c>
      <c r="DK53" s="80">
        <v>547.94000000000005</v>
      </c>
      <c r="DL53" s="80">
        <v>0</v>
      </c>
      <c r="DM53" s="80">
        <v>0</v>
      </c>
      <c r="DN53" s="80">
        <v>10.853</v>
      </c>
      <c r="DO53" s="80">
        <v>1102.2760000000001</v>
      </c>
      <c r="DP53" s="80">
        <v>24.82</v>
      </c>
      <c r="DQ53" s="80">
        <v>0</v>
      </c>
      <c r="DR53" s="80">
        <v>0</v>
      </c>
      <c r="DS53" s="80">
        <v>12163.800999999999</v>
      </c>
      <c r="DT53" s="80">
        <v>3405.203</v>
      </c>
      <c r="DU53" s="80">
        <v>4563.1750000000002</v>
      </c>
      <c r="DV53" s="80">
        <v>541.58000000000004</v>
      </c>
      <c r="DW53" s="80">
        <v>111.625</v>
      </c>
      <c r="DX53" s="80">
        <v>23128.170999999998</v>
      </c>
      <c r="DY53" s="80">
        <v>1412.3130000000001</v>
      </c>
      <c r="DZ53" s="80">
        <v>68901.73</v>
      </c>
      <c r="EA53" s="80">
        <v>684.53599999999994</v>
      </c>
      <c r="EB53" s="80">
        <v>6123.2049999999999</v>
      </c>
      <c r="EC53" s="80">
        <v>2145.4560000000001</v>
      </c>
      <c r="ED53" s="80">
        <v>5.6760000000000002</v>
      </c>
      <c r="EE53" s="80">
        <v>53490.586000000003</v>
      </c>
      <c r="EF53" s="80">
        <v>171964.16099999999</v>
      </c>
      <c r="EG53" s="80">
        <v>8872.1419999999998</v>
      </c>
      <c r="EH53" s="80">
        <v>3683.5569999999998</v>
      </c>
      <c r="EI53" s="80">
        <v>3259.05</v>
      </c>
      <c r="EJ53" s="80">
        <v>1658.9770000000001</v>
      </c>
      <c r="EK53" s="80">
        <v>1182.8920000000001</v>
      </c>
      <c r="EL53" s="80">
        <v>16441.412</v>
      </c>
      <c r="EM53" s="80">
        <v>3825.02</v>
      </c>
      <c r="EN53" s="80">
        <v>410.28199999999998</v>
      </c>
      <c r="EO53" s="80">
        <v>14506.13</v>
      </c>
      <c r="EP53" s="80">
        <v>684.53</v>
      </c>
      <c r="EQ53" s="80">
        <v>226.51</v>
      </c>
      <c r="ER53" s="80">
        <v>43.999000000000002</v>
      </c>
      <c r="ES53" s="80">
        <v>0</v>
      </c>
      <c r="ET53" s="80">
        <v>4552.3990000000003</v>
      </c>
      <c r="EU53" s="80">
        <v>2289.2429999999999</v>
      </c>
      <c r="EV53" s="80">
        <v>193.32900000000001</v>
      </c>
      <c r="EW53" s="80">
        <v>806.87800000000004</v>
      </c>
      <c r="EX53" s="80">
        <v>276.62200000000001</v>
      </c>
      <c r="EY53" s="80">
        <v>127.834</v>
      </c>
      <c r="EZ53" s="80">
        <v>24.527000000000001</v>
      </c>
      <c r="FA53" s="80">
        <v>2.6869999999999998</v>
      </c>
      <c r="FB53" s="80">
        <v>113.18899999999999</v>
      </c>
      <c r="FC53" s="80">
        <v>6.2750000000000004</v>
      </c>
      <c r="FD53" s="80">
        <v>73.674000000000007</v>
      </c>
      <c r="FE53" s="80">
        <v>401.90300000000002</v>
      </c>
      <c r="FF53" s="80">
        <v>541.76199999999994</v>
      </c>
      <c r="FG53" s="80">
        <v>43.076000000000001</v>
      </c>
      <c r="FH53" s="80">
        <v>33.066000000000003</v>
      </c>
      <c r="FI53" s="80">
        <v>0</v>
      </c>
      <c r="FJ53" s="80">
        <v>51.465000000000003</v>
      </c>
      <c r="FK53" s="80">
        <v>29.547999999999998</v>
      </c>
      <c r="FL53" s="80">
        <v>30.003</v>
      </c>
      <c r="FM53" s="80">
        <v>23.08</v>
      </c>
      <c r="FN53" s="80">
        <v>2197.7719999999999</v>
      </c>
      <c r="FO53" s="80">
        <v>7.6989999999999998</v>
      </c>
      <c r="FP53" s="80">
        <v>118.45099999999999</v>
      </c>
      <c r="FQ53" s="80">
        <v>7.7270000000000003</v>
      </c>
      <c r="FR53" s="80">
        <v>19.257999999999999</v>
      </c>
      <c r="FS53" s="80">
        <v>7.6369999999999996</v>
      </c>
      <c r="FT53" s="80">
        <v>283.13099999999997</v>
      </c>
      <c r="FU53" s="80">
        <v>23.581</v>
      </c>
      <c r="FV53" s="80">
        <v>131.12299999999999</v>
      </c>
      <c r="FW53" s="80">
        <v>178.37100000000001</v>
      </c>
      <c r="FX53" s="80">
        <v>17.34</v>
      </c>
      <c r="FY53" s="80">
        <v>133.12100000000001</v>
      </c>
      <c r="FZ53" s="80">
        <v>1.8180000000000001</v>
      </c>
      <c r="GA53" s="80">
        <v>3703.4389999999999</v>
      </c>
      <c r="GB53" s="80">
        <v>0</v>
      </c>
      <c r="GC53" s="80">
        <v>1445.9380000000001</v>
      </c>
      <c r="GD53" s="80">
        <v>5.782</v>
      </c>
      <c r="GE53" s="80">
        <v>13.214</v>
      </c>
      <c r="GF53" s="80">
        <v>67.177999999999997</v>
      </c>
      <c r="GG53" s="80">
        <v>1762.298</v>
      </c>
      <c r="GH53" s="80">
        <v>12.18</v>
      </c>
      <c r="GI53" s="80">
        <v>8.7050000000000001</v>
      </c>
      <c r="GJ53" s="80">
        <v>392.17399999999998</v>
      </c>
      <c r="GK53" s="80">
        <v>18.224</v>
      </c>
      <c r="GL53" s="80">
        <v>591.93100000000004</v>
      </c>
      <c r="GM53" s="80">
        <v>3194.663</v>
      </c>
      <c r="GN53" s="80">
        <v>161.45099999999999</v>
      </c>
      <c r="GO53" s="80">
        <v>4482.9639999999999</v>
      </c>
      <c r="GP53" s="80">
        <v>1.9910000000000001</v>
      </c>
      <c r="GQ53" s="80">
        <v>22.106000000000002</v>
      </c>
      <c r="GR53" s="80">
        <v>4.1230000000000002</v>
      </c>
      <c r="GS53" s="80">
        <v>12.488</v>
      </c>
      <c r="GT53" s="80">
        <v>16510.477999999999</v>
      </c>
      <c r="GU53" s="80">
        <v>16.061</v>
      </c>
      <c r="GV53" s="80">
        <v>15.111000000000001</v>
      </c>
      <c r="GW53" s="80">
        <v>3.875</v>
      </c>
      <c r="GX53" s="80">
        <v>247.30099999999999</v>
      </c>
      <c r="GY53" s="80">
        <v>16.904</v>
      </c>
      <c r="GZ53" s="80">
        <v>23.643000000000001</v>
      </c>
      <c r="HA53" s="80">
        <v>261.49099999999999</v>
      </c>
      <c r="HB53" s="80">
        <v>0</v>
      </c>
      <c r="HC53" s="80">
        <v>698.50599999999997</v>
      </c>
      <c r="HD53" s="80">
        <v>357.375</v>
      </c>
      <c r="HE53" s="80">
        <v>0</v>
      </c>
      <c r="HF53" s="80">
        <v>51552.485000000001</v>
      </c>
      <c r="HG53" s="80">
        <v>547.94000000000005</v>
      </c>
      <c r="HH53" s="80">
        <v>10.853</v>
      </c>
      <c r="HI53" s="80">
        <v>1102.2760000000001</v>
      </c>
      <c r="HJ53" s="80">
        <v>24.82</v>
      </c>
      <c r="HK53" s="80">
        <v>403165.21</v>
      </c>
      <c r="HL53" s="80">
        <v>4822.9080000000004</v>
      </c>
      <c r="HM53" s="80">
        <v>3693.9059999999999</v>
      </c>
      <c r="HN53" s="80">
        <v>1207.0930000000001</v>
      </c>
      <c r="HO53" s="80">
        <v>2525.7060000000001</v>
      </c>
      <c r="HP53" s="80">
        <v>766.66700000000003</v>
      </c>
      <c r="HQ53" s="80">
        <v>3705.2570000000001</v>
      </c>
      <c r="HR53" s="80">
        <v>1532.1120000000001</v>
      </c>
      <c r="HS53" s="80">
        <v>1783.183</v>
      </c>
      <c r="HT53" s="80">
        <v>1002.329</v>
      </c>
      <c r="HU53" s="80">
        <v>3356.114</v>
      </c>
      <c r="HV53" s="80">
        <v>4507.0609999999997</v>
      </c>
      <c r="HW53" s="80">
        <v>16.611000000000001</v>
      </c>
      <c r="HX53" s="80">
        <v>17094.864000000001</v>
      </c>
      <c r="HY53" s="80">
        <v>1055.8810000000001</v>
      </c>
      <c r="HZ53" s="80">
        <v>0</v>
      </c>
      <c r="IA53" s="80">
        <v>51552.485000000001</v>
      </c>
      <c r="IB53" s="80">
        <v>547.94000000000005</v>
      </c>
      <c r="IC53" s="80">
        <v>10.853</v>
      </c>
      <c r="ID53" s="80">
        <v>1102.2760000000001</v>
      </c>
      <c r="IE53" s="80">
        <v>24.82</v>
      </c>
      <c r="IF53" s="80">
        <v>430460.522</v>
      </c>
      <c r="IG53" s="80">
        <v>29080.080999999998</v>
      </c>
      <c r="IH53" s="80">
        <v>3693.9059999999999</v>
      </c>
      <c r="II53" s="80">
        <v>1207.0930000000001</v>
      </c>
      <c r="IJ53" s="80">
        <v>2525.7060000000001</v>
      </c>
      <c r="IK53" s="80">
        <v>766.66700000000003</v>
      </c>
      <c r="IL53" s="80">
        <v>3705.2570000000001</v>
      </c>
      <c r="IM53" s="80">
        <v>1532.1120000000001</v>
      </c>
      <c r="IN53" s="80">
        <v>1783.183</v>
      </c>
      <c r="IO53" s="80">
        <v>1002.329</v>
      </c>
      <c r="IP53" s="80">
        <v>3356.114</v>
      </c>
      <c r="IQ53" s="80">
        <v>4507.0609999999997</v>
      </c>
      <c r="IR53" s="80">
        <v>16.611000000000001</v>
      </c>
      <c r="IS53" s="80">
        <v>17094.864000000001</v>
      </c>
      <c r="IT53" s="80">
        <v>1055.8810000000001</v>
      </c>
      <c r="IU53" s="80">
        <v>0</v>
      </c>
      <c r="IV53" s="81">
        <v>0</v>
      </c>
      <c r="IW53" s="78">
        <v>81</v>
      </c>
      <c r="IX53" s="78">
        <v>0</v>
      </c>
      <c r="IY53" s="78">
        <v>0</v>
      </c>
      <c r="IZ53" s="78">
        <v>3</v>
      </c>
      <c r="JA53" s="78">
        <v>54</v>
      </c>
      <c r="JB53" s="78">
        <v>7</v>
      </c>
      <c r="JC53" s="78">
        <v>0</v>
      </c>
      <c r="JD53" s="78">
        <v>0</v>
      </c>
      <c r="JE53" s="78">
        <v>1407</v>
      </c>
      <c r="JF53" s="78">
        <v>322</v>
      </c>
      <c r="JG53" s="78">
        <v>230</v>
      </c>
      <c r="JH53" s="78">
        <v>62</v>
      </c>
      <c r="JI53" s="78">
        <v>24</v>
      </c>
      <c r="JJ53" s="78">
        <v>390</v>
      </c>
      <c r="JK53" s="78">
        <v>189</v>
      </c>
      <c r="JL53" s="78">
        <v>1191</v>
      </c>
      <c r="JM53" s="78">
        <v>129</v>
      </c>
      <c r="JN53" s="78">
        <v>706</v>
      </c>
      <c r="JO53" s="78">
        <v>148</v>
      </c>
      <c r="JP53" s="78">
        <v>1</v>
      </c>
      <c r="JQ53" s="78">
        <v>465</v>
      </c>
      <c r="JR53" s="78">
        <v>475</v>
      </c>
      <c r="JS53" s="78">
        <v>325</v>
      </c>
      <c r="JT53" s="78">
        <v>435</v>
      </c>
      <c r="JU53" s="78">
        <v>205</v>
      </c>
      <c r="JV53" s="78">
        <v>212</v>
      </c>
      <c r="JW53" s="78">
        <v>114</v>
      </c>
      <c r="JX53" s="78">
        <v>484</v>
      </c>
      <c r="JY53" s="78">
        <v>316</v>
      </c>
      <c r="JZ53" s="78">
        <v>61</v>
      </c>
      <c r="KA53" s="78">
        <v>1054</v>
      </c>
      <c r="KB53" s="78">
        <v>78</v>
      </c>
      <c r="KC53" s="78">
        <v>251</v>
      </c>
      <c r="KD53" s="78">
        <v>41</v>
      </c>
      <c r="KE53" s="78">
        <v>137</v>
      </c>
      <c r="KF53" s="78">
        <v>457</v>
      </c>
      <c r="KG53" s="78">
        <v>254</v>
      </c>
      <c r="KH53" s="78">
        <v>24</v>
      </c>
      <c r="KI53" s="78">
        <v>112</v>
      </c>
      <c r="KJ53" s="78">
        <v>19</v>
      </c>
      <c r="KK53" s="78">
        <v>27</v>
      </c>
      <c r="KL53" s="78">
        <v>3</v>
      </c>
      <c r="KM53" s="78">
        <v>1</v>
      </c>
      <c r="KN53" s="78">
        <v>24</v>
      </c>
      <c r="KO53" s="78">
        <v>1</v>
      </c>
      <c r="KP53" s="78">
        <v>16</v>
      </c>
      <c r="KQ53" s="78">
        <v>85</v>
      </c>
      <c r="KR53" s="78">
        <v>43</v>
      </c>
      <c r="KS53" s="78">
        <v>8</v>
      </c>
      <c r="KT53" s="78">
        <v>8</v>
      </c>
      <c r="KU53" s="78">
        <v>0</v>
      </c>
      <c r="KV53" s="78">
        <v>14</v>
      </c>
      <c r="KW53" s="78">
        <v>2</v>
      </c>
      <c r="KX53" s="78">
        <v>8</v>
      </c>
      <c r="KY53" s="78">
        <v>4</v>
      </c>
      <c r="KZ53" s="78">
        <v>531</v>
      </c>
      <c r="LA53" s="78">
        <v>1</v>
      </c>
      <c r="LB53" s="78">
        <v>34</v>
      </c>
      <c r="LC53" s="78">
        <v>2</v>
      </c>
      <c r="LD53" s="78">
        <v>6</v>
      </c>
      <c r="LE53" s="78">
        <v>3</v>
      </c>
      <c r="LF53" s="78">
        <v>49</v>
      </c>
      <c r="LG53" s="78">
        <v>6</v>
      </c>
      <c r="LH53" s="78">
        <v>30</v>
      </c>
      <c r="LI53" s="78">
        <v>37</v>
      </c>
      <c r="LJ53" s="78">
        <v>4</v>
      </c>
      <c r="LK53" s="78">
        <v>31</v>
      </c>
      <c r="LL53" s="78">
        <v>1</v>
      </c>
      <c r="LM53" s="78">
        <v>686</v>
      </c>
      <c r="LN53" s="78">
        <v>0</v>
      </c>
      <c r="LO53" s="78">
        <v>109</v>
      </c>
      <c r="LP53" s="78">
        <v>2</v>
      </c>
      <c r="LQ53" s="78">
        <v>2</v>
      </c>
      <c r="LR53" s="78">
        <v>14</v>
      </c>
      <c r="LS53" s="78">
        <v>374</v>
      </c>
      <c r="LT53" s="78">
        <v>4</v>
      </c>
      <c r="LU53" s="78">
        <v>2</v>
      </c>
      <c r="LV53" s="78">
        <v>103</v>
      </c>
      <c r="LW53" s="78">
        <v>6</v>
      </c>
      <c r="LX53" s="78">
        <v>93</v>
      </c>
      <c r="LY53" s="78">
        <v>354</v>
      </c>
      <c r="LZ53" s="78">
        <v>39</v>
      </c>
      <c r="MA53" s="78">
        <v>807</v>
      </c>
      <c r="MB53" s="78">
        <v>1</v>
      </c>
      <c r="MC53" s="78">
        <v>5</v>
      </c>
      <c r="MD53" s="78">
        <v>1</v>
      </c>
      <c r="ME53" s="78">
        <v>2</v>
      </c>
      <c r="MF53" s="78">
        <v>577</v>
      </c>
      <c r="MG53" s="78">
        <v>1</v>
      </c>
      <c r="MH53" s="78">
        <v>3</v>
      </c>
      <c r="MI53" s="78">
        <v>1</v>
      </c>
      <c r="MJ53" s="78">
        <v>10</v>
      </c>
      <c r="MK53" s="78">
        <v>2</v>
      </c>
      <c r="ML53" s="78">
        <v>5</v>
      </c>
      <c r="MM53" s="78">
        <v>42</v>
      </c>
      <c r="MN53" s="78">
        <v>0</v>
      </c>
      <c r="MO53" s="78">
        <v>159</v>
      </c>
      <c r="MP53" s="78">
        <v>69</v>
      </c>
      <c r="MQ53" s="78">
        <v>0</v>
      </c>
      <c r="MR53" s="78">
        <v>28</v>
      </c>
      <c r="MS53" s="78">
        <v>3</v>
      </c>
      <c r="MT53" s="78">
        <v>228</v>
      </c>
      <c r="MU53" s="78">
        <v>3</v>
      </c>
      <c r="MV53" s="78">
        <v>30</v>
      </c>
      <c r="MW53" s="78">
        <v>137</v>
      </c>
      <c r="MX53" s="78">
        <v>81</v>
      </c>
      <c r="MY53" s="78">
        <v>0</v>
      </c>
      <c r="MZ53" s="78">
        <v>0</v>
      </c>
      <c r="NA53" s="78">
        <v>3</v>
      </c>
      <c r="NB53" s="78">
        <v>54</v>
      </c>
      <c r="NC53" s="78">
        <v>7</v>
      </c>
      <c r="ND53" s="78">
        <v>0</v>
      </c>
      <c r="NE53" s="78">
        <v>0</v>
      </c>
      <c r="NF53" s="78">
        <v>1407</v>
      </c>
      <c r="NG53" s="78">
        <v>322</v>
      </c>
      <c r="NH53" s="78">
        <v>230</v>
      </c>
      <c r="NI53" s="78">
        <v>62</v>
      </c>
      <c r="NJ53" s="78">
        <v>24</v>
      </c>
      <c r="NK53" s="78">
        <v>390</v>
      </c>
      <c r="NL53" s="78">
        <v>189</v>
      </c>
      <c r="NM53" s="78">
        <v>1191</v>
      </c>
      <c r="NN53" s="78">
        <v>98</v>
      </c>
      <c r="NO53" s="78">
        <v>706</v>
      </c>
      <c r="NP53" s="78">
        <v>148</v>
      </c>
      <c r="NQ53" s="78">
        <v>1</v>
      </c>
      <c r="NR53" s="78">
        <v>465</v>
      </c>
      <c r="NS53" s="78">
        <v>475</v>
      </c>
      <c r="NT53" s="78">
        <v>325</v>
      </c>
      <c r="NU53" s="78">
        <v>435</v>
      </c>
      <c r="NV53" s="78">
        <v>205</v>
      </c>
      <c r="NW53" s="78">
        <v>212</v>
      </c>
      <c r="NX53" s="78">
        <v>114</v>
      </c>
      <c r="NY53" s="78">
        <v>484</v>
      </c>
      <c r="NZ53" s="78">
        <v>316</v>
      </c>
      <c r="OA53" s="78">
        <v>61</v>
      </c>
      <c r="OB53" s="78">
        <v>1054</v>
      </c>
      <c r="OC53" s="78">
        <v>78</v>
      </c>
      <c r="OD53" s="78">
        <v>20</v>
      </c>
      <c r="OE53" s="78">
        <v>11</v>
      </c>
      <c r="OF53" s="78">
        <v>0</v>
      </c>
      <c r="OG53" s="78">
        <v>457</v>
      </c>
      <c r="OH53" s="78">
        <v>254</v>
      </c>
      <c r="OI53" s="78">
        <v>24</v>
      </c>
      <c r="OJ53" s="78">
        <v>112</v>
      </c>
      <c r="OK53" s="78">
        <v>19</v>
      </c>
      <c r="OL53" s="78">
        <v>27</v>
      </c>
      <c r="OM53" s="78">
        <v>3</v>
      </c>
      <c r="ON53" s="78">
        <v>1</v>
      </c>
      <c r="OO53" s="78">
        <v>24</v>
      </c>
      <c r="OP53" s="78">
        <v>1</v>
      </c>
      <c r="OQ53" s="78">
        <v>16</v>
      </c>
      <c r="OR53" s="78">
        <v>85</v>
      </c>
      <c r="OS53" s="78">
        <v>43</v>
      </c>
      <c r="OT53" s="78">
        <v>8</v>
      </c>
      <c r="OU53" s="78">
        <v>8</v>
      </c>
      <c r="OV53" s="78">
        <v>0</v>
      </c>
      <c r="OW53" s="78">
        <v>14</v>
      </c>
      <c r="OX53" s="78">
        <v>2</v>
      </c>
      <c r="OY53" s="78">
        <v>8</v>
      </c>
      <c r="OZ53" s="78">
        <v>4</v>
      </c>
      <c r="PA53" s="78">
        <v>531</v>
      </c>
      <c r="PB53" s="78">
        <v>1</v>
      </c>
      <c r="PC53" s="78">
        <v>34</v>
      </c>
      <c r="PD53" s="78">
        <v>2</v>
      </c>
      <c r="PE53" s="78">
        <v>6</v>
      </c>
      <c r="PF53" s="78">
        <v>3</v>
      </c>
      <c r="PG53" s="78">
        <v>49</v>
      </c>
      <c r="PH53" s="78">
        <v>6</v>
      </c>
      <c r="PI53" s="78">
        <v>30</v>
      </c>
      <c r="PJ53" s="78">
        <v>37</v>
      </c>
      <c r="PK53" s="78">
        <v>4</v>
      </c>
      <c r="PL53" s="78">
        <v>31</v>
      </c>
      <c r="PM53" s="78">
        <v>1</v>
      </c>
      <c r="PN53" s="78">
        <v>686</v>
      </c>
      <c r="PO53" s="78">
        <v>0</v>
      </c>
      <c r="PP53" s="78">
        <v>109</v>
      </c>
      <c r="PQ53" s="78">
        <v>2</v>
      </c>
      <c r="PR53" s="78">
        <v>2</v>
      </c>
      <c r="PS53" s="78">
        <v>14</v>
      </c>
      <c r="PT53" s="78">
        <v>374</v>
      </c>
      <c r="PU53" s="78">
        <v>4</v>
      </c>
      <c r="PV53" s="78">
        <v>2</v>
      </c>
      <c r="PW53" s="78">
        <v>103</v>
      </c>
      <c r="PX53" s="78">
        <v>6</v>
      </c>
      <c r="PY53" s="78">
        <v>93</v>
      </c>
      <c r="PZ53" s="78">
        <v>354</v>
      </c>
      <c r="QA53" s="78">
        <v>39</v>
      </c>
      <c r="QB53" s="78">
        <v>807</v>
      </c>
      <c r="QC53" s="78">
        <v>1</v>
      </c>
      <c r="QD53" s="78">
        <v>5</v>
      </c>
      <c r="QE53" s="78">
        <v>1</v>
      </c>
      <c r="QF53" s="78">
        <v>2</v>
      </c>
      <c r="QG53" s="78">
        <v>577</v>
      </c>
      <c r="QH53" s="78">
        <v>1</v>
      </c>
      <c r="QI53" s="78">
        <v>3</v>
      </c>
      <c r="QJ53" s="78">
        <v>1</v>
      </c>
      <c r="QK53" s="78">
        <v>10</v>
      </c>
      <c r="QL53" s="78">
        <v>2</v>
      </c>
      <c r="QM53" s="78">
        <v>5</v>
      </c>
      <c r="QN53" s="78">
        <v>42</v>
      </c>
      <c r="QO53" s="78">
        <v>0</v>
      </c>
      <c r="QP53" s="78">
        <v>159</v>
      </c>
      <c r="QQ53" s="78">
        <v>69</v>
      </c>
      <c r="QR53" s="78">
        <v>0</v>
      </c>
      <c r="QS53" s="78">
        <v>429</v>
      </c>
      <c r="QT53" s="78">
        <v>81</v>
      </c>
      <c r="QU53" s="78">
        <v>3</v>
      </c>
      <c r="QV53" s="78">
        <v>54</v>
      </c>
      <c r="QW53" s="78">
        <v>7</v>
      </c>
      <c r="QX53" s="78">
        <v>8992</v>
      </c>
      <c r="QY53" s="78">
        <v>488</v>
      </c>
      <c r="QZ53" s="78">
        <v>436</v>
      </c>
      <c r="RA53" s="78">
        <v>181</v>
      </c>
      <c r="RB53" s="78">
        <v>613</v>
      </c>
      <c r="RC53" s="78">
        <v>157</v>
      </c>
      <c r="RD53" s="78">
        <v>687</v>
      </c>
      <c r="RE53" s="78">
        <v>127</v>
      </c>
      <c r="RF53" s="78">
        <v>380</v>
      </c>
      <c r="RG53" s="78">
        <v>202</v>
      </c>
      <c r="RH53" s="78">
        <v>393</v>
      </c>
      <c r="RI53" s="78">
        <v>813</v>
      </c>
      <c r="RJ53" s="78">
        <v>3</v>
      </c>
      <c r="RK53" s="78">
        <v>641</v>
      </c>
      <c r="RL53" s="78">
        <v>228</v>
      </c>
      <c r="RM53" s="78">
        <v>0</v>
      </c>
      <c r="RN53" s="78">
        <v>429</v>
      </c>
      <c r="RO53" s="78">
        <v>81</v>
      </c>
      <c r="RP53" s="78">
        <v>3</v>
      </c>
      <c r="RQ53" s="78">
        <v>54</v>
      </c>
      <c r="RR53" s="78">
        <v>7</v>
      </c>
      <c r="RS53" s="78">
        <v>9023</v>
      </c>
      <c r="RT53" s="78">
        <v>886</v>
      </c>
      <c r="RU53" s="78">
        <v>436</v>
      </c>
      <c r="RV53" s="78">
        <v>181</v>
      </c>
      <c r="RW53" s="78">
        <v>613</v>
      </c>
      <c r="RX53" s="78">
        <v>157</v>
      </c>
      <c r="RY53" s="78">
        <v>687</v>
      </c>
      <c r="RZ53" s="78">
        <v>127</v>
      </c>
      <c r="SA53" s="78">
        <v>380</v>
      </c>
      <c r="SB53" s="78">
        <v>202</v>
      </c>
      <c r="SC53" s="78">
        <v>393</v>
      </c>
      <c r="SD53" s="78">
        <v>813</v>
      </c>
      <c r="SE53" s="78">
        <v>3</v>
      </c>
      <c r="SF53" s="78">
        <v>641</v>
      </c>
      <c r="SG53" s="78">
        <v>228</v>
      </c>
      <c r="SH53" s="78">
        <v>0</v>
      </c>
    </row>
    <row r="54" spans="1:502">
      <c r="A54" s="17" t="s">
        <v>836</v>
      </c>
      <c r="B54" s="77">
        <v>19</v>
      </c>
      <c r="C54" s="77">
        <v>19</v>
      </c>
      <c r="D54" s="77">
        <v>2</v>
      </c>
      <c r="E54" s="77">
        <v>2022</v>
      </c>
      <c r="F54" s="77" t="s">
        <v>162</v>
      </c>
      <c r="G54" s="1023" t="s">
        <v>817</v>
      </c>
      <c r="H54" s="77" t="s">
        <v>818</v>
      </c>
      <c r="I54" s="1018"/>
      <c r="J54" s="80"/>
      <c r="K54" s="80"/>
      <c r="L54" s="80"/>
      <c r="M54" s="80"/>
      <c r="N54" s="80"/>
      <c r="O54" s="80"/>
      <c r="P54" s="80"/>
      <c r="Q54" s="80"/>
      <c r="R54" s="80"/>
      <c r="S54" s="80"/>
      <c r="T54" s="80"/>
      <c r="U54" s="80"/>
      <c r="V54" s="80"/>
      <c r="W54" s="80"/>
      <c r="X54" s="80"/>
      <c r="Y54" s="80"/>
      <c r="Z54" s="80"/>
      <c r="AA54" s="80"/>
      <c r="AB54" s="80"/>
      <c r="AC54" s="80"/>
      <c r="AD54" s="80"/>
      <c r="AE54" s="80"/>
      <c r="AF54" s="80"/>
      <c r="AG54" s="80"/>
      <c r="AH54" s="80"/>
      <c r="AI54" s="80"/>
      <c r="AJ54" s="80"/>
      <c r="AK54" s="80"/>
      <c r="AL54" s="80"/>
      <c r="AM54" s="80"/>
      <c r="AN54" s="80"/>
      <c r="AO54" s="80"/>
      <c r="AP54" s="80"/>
      <c r="AQ54" s="80"/>
      <c r="AR54" s="80"/>
      <c r="AS54" s="80"/>
      <c r="AT54" s="80"/>
      <c r="AU54" s="80"/>
      <c r="AV54" s="80"/>
      <c r="AW54" s="80"/>
      <c r="AX54" s="80"/>
      <c r="AY54" s="80"/>
      <c r="AZ54" s="80"/>
      <c r="BA54" s="80"/>
      <c r="BB54" s="80"/>
      <c r="BC54" s="80"/>
      <c r="BD54" s="80"/>
      <c r="BE54" s="80"/>
      <c r="BF54" s="80"/>
      <c r="BG54" s="80"/>
      <c r="BH54" s="80"/>
      <c r="BI54" s="80"/>
      <c r="BJ54" s="80"/>
      <c r="BK54" s="80"/>
      <c r="BL54" s="80"/>
      <c r="BM54" s="80"/>
      <c r="BN54" s="80"/>
      <c r="BO54" s="80"/>
      <c r="BP54" s="80"/>
      <c r="BQ54" s="80"/>
      <c r="BR54" s="80"/>
      <c r="BS54" s="80"/>
      <c r="BT54" s="80"/>
      <c r="BU54" s="80"/>
      <c r="BV54" s="80"/>
      <c r="BW54" s="80"/>
      <c r="BX54" s="80"/>
      <c r="BY54" s="80"/>
      <c r="BZ54" s="80"/>
      <c r="CA54" s="80"/>
      <c r="CB54" s="80"/>
      <c r="CC54" s="80"/>
      <c r="CD54" s="80"/>
      <c r="CE54" s="80"/>
      <c r="CF54" s="80"/>
      <c r="CG54" s="80"/>
      <c r="CH54" s="80"/>
      <c r="CI54" s="80"/>
      <c r="CJ54" s="80"/>
      <c r="CK54" s="80"/>
      <c r="CL54" s="80"/>
      <c r="CM54" s="80"/>
      <c r="CN54" s="80"/>
      <c r="CO54" s="80"/>
      <c r="CP54" s="80"/>
      <c r="CQ54" s="80"/>
      <c r="CR54" s="80"/>
      <c r="CS54" s="80"/>
      <c r="CT54" s="80"/>
      <c r="CU54" s="80"/>
      <c r="CV54" s="80"/>
      <c r="CW54" s="80"/>
      <c r="CX54" s="80"/>
      <c r="CY54" s="80"/>
      <c r="CZ54" s="80"/>
      <c r="DA54" s="80"/>
      <c r="DB54" s="80"/>
      <c r="DC54" s="80"/>
      <c r="DD54" s="80"/>
      <c r="DE54" s="80"/>
      <c r="DF54" s="80"/>
      <c r="DG54" s="80"/>
      <c r="DH54" s="80"/>
      <c r="DI54" s="80"/>
      <c r="DJ54" s="80"/>
      <c r="DK54" s="80"/>
      <c r="DL54" s="80"/>
      <c r="DM54" s="80"/>
      <c r="DN54" s="80"/>
      <c r="DO54" s="80"/>
      <c r="DP54" s="80"/>
      <c r="DQ54" s="80"/>
      <c r="DR54" s="80"/>
      <c r="DS54" s="80"/>
      <c r="DT54" s="80"/>
      <c r="DU54" s="80"/>
      <c r="DV54" s="80"/>
      <c r="DW54" s="80"/>
      <c r="DX54" s="80"/>
      <c r="DY54" s="80"/>
      <c r="DZ54" s="80"/>
      <c r="EA54" s="80"/>
      <c r="EB54" s="80"/>
      <c r="EC54" s="80"/>
      <c r="ED54" s="80"/>
      <c r="EE54" s="80"/>
      <c r="EF54" s="80"/>
      <c r="EG54" s="80"/>
      <c r="EH54" s="80"/>
      <c r="EI54" s="80"/>
      <c r="EJ54" s="80"/>
      <c r="EK54" s="80"/>
      <c r="EL54" s="80"/>
      <c r="EM54" s="80"/>
      <c r="EN54" s="80"/>
      <c r="EO54" s="80"/>
      <c r="EP54" s="80"/>
      <c r="EQ54" s="80"/>
      <c r="ER54" s="80"/>
      <c r="ES54" s="80"/>
      <c r="ET54" s="80"/>
      <c r="EU54" s="80"/>
      <c r="EV54" s="80"/>
      <c r="EW54" s="80"/>
      <c r="EX54" s="80"/>
      <c r="EY54" s="80"/>
      <c r="EZ54" s="80"/>
      <c r="FA54" s="80"/>
      <c r="FB54" s="80"/>
      <c r="FC54" s="80"/>
      <c r="FD54" s="80"/>
      <c r="FE54" s="80"/>
      <c r="FF54" s="80"/>
      <c r="FG54" s="80"/>
      <c r="FH54" s="80"/>
      <c r="FI54" s="80"/>
      <c r="FJ54" s="80"/>
      <c r="FK54" s="80"/>
      <c r="FL54" s="80"/>
      <c r="FM54" s="80"/>
      <c r="FN54" s="80"/>
      <c r="FO54" s="80"/>
      <c r="FP54" s="80"/>
      <c r="FQ54" s="80"/>
      <c r="FR54" s="80"/>
      <c r="FS54" s="80"/>
      <c r="FT54" s="80"/>
      <c r="FU54" s="80"/>
      <c r="FV54" s="80"/>
      <c r="FW54" s="80"/>
      <c r="FX54" s="80"/>
      <c r="FY54" s="80"/>
      <c r="FZ54" s="80"/>
      <c r="GA54" s="80"/>
      <c r="GB54" s="80"/>
      <c r="GC54" s="80"/>
      <c r="GD54" s="80"/>
      <c r="GE54" s="80"/>
      <c r="GF54" s="80"/>
      <c r="GG54" s="80"/>
      <c r="GH54" s="80"/>
      <c r="GI54" s="80"/>
      <c r="GJ54" s="80"/>
      <c r="GK54" s="80"/>
      <c r="GL54" s="80"/>
      <c r="GM54" s="80"/>
      <c r="GN54" s="80"/>
      <c r="GO54" s="80"/>
      <c r="GP54" s="80"/>
      <c r="GQ54" s="80"/>
      <c r="GR54" s="80"/>
      <c r="GS54" s="80"/>
      <c r="GT54" s="80"/>
      <c r="GU54" s="80"/>
      <c r="GV54" s="80"/>
      <c r="GW54" s="80"/>
      <c r="GX54" s="80"/>
      <c r="GY54" s="80"/>
      <c r="GZ54" s="80"/>
      <c r="HA54" s="80"/>
      <c r="HB54" s="80"/>
      <c r="HC54" s="80"/>
      <c r="HD54" s="80"/>
      <c r="HE54" s="80"/>
      <c r="HF54" s="80"/>
      <c r="HG54" s="80"/>
      <c r="HH54" s="80"/>
      <c r="HI54" s="80"/>
      <c r="HJ54" s="80"/>
      <c r="HK54" s="80"/>
      <c r="HL54" s="80"/>
      <c r="HM54" s="80"/>
      <c r="HN54" s="80"/>
      <c r="HO54" s="80"/>
      <c r="HP54" s="80"/>
      <c r="HQ54" s="80"/>
      <c r="HR54" s="80"/>
      <c r="HS54" s="80"/>
      <c r="HT54" s="80"/>
      <c r="HU54" s="80"/>
      <c r="HV54" s="80"/>
      <c r="HW54" s="80"/>
      <c r="HX54" s="80"/>
      <c r="HY54" s="80"/>
      <c r="HZ54" s="80"/>
      <c r="IA54" s="80"/>
      <c r="IB54" s="80"/>
      <c r="IC54" s="80"/>
      <c r="ID54" s="80"/>
      <c r="IE54" s="80"/>
      <c r="IF54" s="80"/>
      <c r="IG54" s="80"/>
      <c r="IH54" s="80"/>
      <c r="II54" s="80"/>
      <c r="IJ54" s="80"/>
      <c r="IK54" s="80"/>
      <c r="IL54" s="80"/>
      <c r="IM54" s="80"/>
      <c r="IN54" s="80"/>
      <c r="IO54" s="80"/>
      <c r="IP54" s="80"/>
      <c r="IQ54" s="80"/>
      <c r="IR54" s="80"/>
      <c r="IS54" s="80"/>
      <c r="IT54" s="80"/>
      <c r="IU54" s="80"/>
      <c r="IV54" s="81"/>
      <c r="IW54" s="78"/>
      <c r="IX54" s="78"/>
      <c r="IY54" s="78"/>
      <c r="IZ54" s="78"/>
      <c r="JA54" s="78"/>
      <c r="JB54" s="78"/>
      <c r="JC54" s="78"/>
      <c r="JD54" s="78"/>
      <c r="JE54" s="78"/>
      <c r="JF54" s="78"/>
      <c r="JG54" s="78"/>
      <c r="JH54" s="78"/>
      <c r="JI54" s="78"/>
      <c r="JJ54" s="78"/>
      <c r="JK54" s="78"/>
      <c r="JL54" s="78"/>
      <c r="JM54" s="78"/>
      <c r="JN54" s="78"/>
      <c r="JO54" s="78"/>
      <c r="JP54" s="78"/>
      <c r="JQ54" s="78"/>
      <c r="JR54" s="78"/>
      <c r="JS54" s="78"/>
      <c r="JT54" s="78"/>
      <c r="JU54" s="78"/>
      <c r="JV54" s="78"/>
      <c r="JW54" s="78"/>
      <c r="JX54" s="78"/>
      <c r="JY54" s="78"/>
      <c r="JZ54" s="78"/>
      <c r="KA54" s="78"/>
      <c r="KB54" s="78"/>
      <c r="KC54" s="78"/>
      <c r="KD54" s="78"/>
      <c r="KE54" s="78"/>
      <c r="KF54" s="78"/>
      <c r="KG54" s="78"/>
      <c r="KH54" s="78"/>
      <c r="KI54" s="78"/>
      <c r="KJ54" s="78"/>
      <c r="KK54" s="78"/>
      <c r="KL54" s="78"/>
      <c r="KM54" s="78"/>
      <c r="KN54" s="78"/>
      <c r="KO54" s="78"/>
      <c r="KP54" s="78"/>
      <c r="KQ54" s="78"/>
      <c r="KR54" s="78"/>
      <c r="KS54" s="78"/>
      <c r="KT54" s="78"/>
      <c r="KU54" s="78"/>
      <c r="KV54" s="78"/>
      <c r="KW54" s="78"/>
      <c r="KX54" s="78"/>
      <c r="KY54" s="78"/>
      <c r="KZ54" s="78"/>
      <c r="LA54" s="78"/>
      <c r="LB54" s="78"/>
      <c r="LC54" s="78"/>
      <c r="LD54" s="78"/>
      <c r="LE54" s="78"/>
      <c r="LF54" s="78"/>
      <c r="LG54" s="78"/>
      <c r="LH54" s="78"/>
      <c r="LI54" s="78"/>
      <c r="LJ54" s="78"/>
      <c r="LK54" s="78"/>
      <c r="LL54" s="78"/>
      <c r="LM54" s="78"/>
      <c r="LN54" s="78"/>
      <c r="LO54" s="78"/>
      <c r="LP54" s="78"/>
      <c r="LQ54" s="78"/>
      <c r="LR54" s="78"/>
      <c r="LS54" s="78"/>
      <c r="LT54" s="78"/>
      <c r="LU54" s="78"/>
      <c r="LV54" s="78"/>
      <c r="LW54" s="78"/>
      <c r="LX54" s="78"/>
      <c r="LY54" s="78"/>
      <c r="LZ54" s="78"/>
      <c r="MA54" s="78"/>
      <c r="MB54" s="78"/>
      <c r="MC54" s="78"/>
      <c r="MD54" s="78"/>
      <c r="ME54" s="78"/>
      <c r="MF54" s="78"/>
      <c r="MG54" s="78"/>
      <c r="MH54" s="78"/>
      <c r="MI54" s="78"/>
      <c r="MJ54" s="78"/>
      <c r="MK54" s="78"/>
      <c r="ML54" s="78"/>
      <c r="MM54" s="78"/>
      <c r="MN54" s="78"/>
      <c r="MO54" s="78"/>
      <c r="MP54" s="78"/>
      <c r="MQ54" s="78"/>
      <c r="MR54" s="78"/>
      <c r="MS54" s="78"/>
      <c r="MT54" s="78"/>
      <c r="MU54" s="78"/>
      <c r="MV54" s="78"/>
      <c r="MW54" s="78"/>
      <c r="MX54" s="78"/>
      <c r="MY54" s="78"/>
      <c r="MZ54" s="78"/>
      <c r="NA54" s="78"/>
      <c r="NB54" s="78"/>
      <c r="NC54" s="78"/>
      <c r="ND54" s="78"/>
      <c r="NE54" s="78"/>
      <c r="NF54" s="78"/>
      <c r="NG54" s="78"/>
      <c r="NH54" s="78"/>
      <c r="NI54" s="78"/>
      <c r="NJ54" s="78"/>
      <c r="NK54" s="78"/>
      <c r="NL54" s="78"/>
      <c r="NM54" s="78"/>
      <c r="NN54" s="78"/>
      <c r="NO54" s="78"/>
      <c r="NP54" s="78"/>
      <c r="NQ54" s="78"/>
      <c r="NR54" s="78"/>
      <c r="NS54" s="78"/>
      <c r="NT54" s="78"/>
      <c r="NU54" s="78"/>
      <c r="NV54" s="78"/>
      <c r="NW54" s="78"/>
      <c r="NX54" s="78"/>
      <c r="NY54" s="78"/>
      <c r="NZ54" s="78"/>
      <c r="OA54" s="78"/>
      <c r="OB54" s="78"/>
      <c r="OC54" s="78"/>
      <c r="OD54" s="78"/>
      <c r="OE54" s="78"/>
      <c r="OF54" s="78"/>
      <c r="OG54" s="78"/>
      <c r="OH54" s="78"/>
      <c r="OI54" s="78"/>
      <c r="OJ54" s="78"/>
      <c r="OK54" s="78"/>
      <c r="OL54" s="78"/>
      <c r="OM54" s="78"/>
      <c r="ON54" s="78"/>
      <c r="OO54" s="78"/>
      <c r="OP54" s="78"/>
      <c r="OQ54" s="78"/>
      <c r="OR54" s="78"/>
      <c r="OS54" s="78"/>
      <c r="OT54" s="78"/>
      <c r="OU54" s="78"/>
      <c r="OV54" s="78"/>
      <c r="OW54" s="78"/>
      <c r="OX54" s="78"/>
      <c r="OY54" s="78"/>
      <c r="OZ54" s="78"/>
      <c r="PA54" s="78"/>
      <c r="PB54" s="78"/>
      <c r="PC54" s="78"/>
      <c r="PD54" s="78"/>
      <c r="PE54" s="78"/>
      <c r="PF54" s="78"/>
      <c r="PG54" s="78"/>
      <c r="PH54" s="78"/>
      <c r="PI54" s="78"/>
      <c r="PJ54" s="78"/>
      <c r="PK54" s="78"/>
      <c r="PL54" s="78"/>
      <c r="PM54" s="78"/>
      <c r="PN54" s="78"/>
      <c r="PO54" s="78"/>
      <c r="PP54" s="78"/>
      <c r="PQ54" s="78"/>
      <c r="PR54" s="78"/>
      <c r="PS54" s="78"/>
      <c r="PT54" s="78"/>
      <c r="PU54" s="78"/>
      <c r="PV54" s="78"/>
      <c r="PW54" s="78"/>
      <c r="PX54" s="78"/>
      <c r="PY54" s="78"/>
      <c r="PZ54" s="78"/>
      <c r="QA54" s="78"/>
      <c r="QB54" s="78"/>
      <c r="QC54" s="78"/>
      <c r="QD54" s="78"/>
      <c r="QE54" s="78"/>
      <c r="QF54" s="78"/>
      <c r="QG54" s="78"/>
      <c r="QH54" s="78"/>
      <c r="QI54" s="78"/>
      <c r="QJ54" s="78"/>
      <c r="QK54" s="78"/>
      <c r="QL54" s="78"/>
      <c r="QM54" s="78"/>
      <c r="QN54" s="78"/>
      <c r="QO54" s="78"/>
      <c r="QP54" s="78"/>
      <c r="QQ54" s="78"/>
      <c r="QR54" s="78"/>
      <c r="QS54" s="78"/>
      <c r="QT54" s="78"/>
      <c r="QU54" s="78"/>
      <c r="QV54" s="78"/>
      <c r="QW54" s="78"/>
      <c r="QX54" s="78"/>
      <c r="QY54" s="78"/>
      <c r="QZ54" s="78"/>
      <c r="RA54" s="78"/>
      <c r="RB54" s="78"/>
      <c r="RC54" s="78"/>
      <c r="RD54" s="78"/>
      <c r="RE54" s="78"/>
      <c r="RF54" s="78"/>
      <c r="RG54" s="78"/>
      <c r="RH54" s="78"/>
      <c r="RI54" s="78"/>
      <c r="RJ54" s="78"/>
      <c r="RK54" s="78"/>
      <c r="RL54" s="78"/>
      <c r="RM54" s="78"/>
      <c r="RN54" s="78"/>
      <c r="RO54" s="78"/>
      <c r="RP54" s="78"/>
      <c r="RQ54" s="78"/>
      <c r="RR54" s="78"/>
      <c r="RS54" s="78"/>
      <c r="RT54" s="78"/>
      <c r="RU54" s="78"/>
      <c r="RV54" s="78"/>
      <c r="RW54" s="78"/>
      <c r="RX54" s="78"/>
      <c r="RY54" s="78"/>
      <c r="RZ54" s="78"/>
      <c r="SA54" s="78"/>
      <c r="SB54" s="78"/>
      <c r="SC54" s="78"/>
      <c r="SD54" s="78"/>
      <c r="SE54" s="78"/>
      <c r="SF54" s="78"/>
      <c r="SG54" s="78"/>
      <c r="SH54" s="78"/>
    </row>
    <row r="55" spans="1:502">
      <c r="A55" s="17" t="s">
        <v>2573</v>
      </c>
      <c r="B55" s="77">
        <v>20</v>
      </c>
      <c r="C55" s="77">
        <v>20</v>
      </c>
      <c r="D55" s="77">
        <v>2</v>
      </c>
      <c r="E55" s="77">
        <v>2023</v>
      </c>
      <c r="F55" s="77" t="s">
        <v>2526</v>
      </c>
      <c r="G55" s="1023" t="s">
        <v>817</v>
      </c>
      <c r="H55" s="77" t="s">
        <v>818</v>
      </c>
      <c r="I55" s="1018"/>
      <c r="J55" s="80"/>
      <c r="K55" s="80"/>
      <c r="L55" s="80"/>
      <c r="M55" s="80"/>
      <c r="N55" s="80"/>
      <c r="O55" s="80"/>
      <c r="P55" s="80"/>
      <c r="Q55" s="80"/>
      <c r="R55" s="80"/>
      <c r="S55" s="80"/>
      <c r="T55" s="80"/>
      <c r="U55" s="80"/>
      <c r="V55" s="80"/>
      <c r="W55" s="80"/>
      <c r="X55" s="80"/>
      <c r="Y55" s="80"/>
      <c r="Z55" s="80"/>
      <c r="AA55" s="80"/>
      <c r="AB55" s="80"/>
      <c r="AC55" s="80"/>
      <c r="AD55" s="80"/>
      <c r="AE55" s="80"/>
      <c r="AF55" s="80"/>
      <c r="AG55" s="80"/>
      <c r="AH55" s="80"/>
      <c r="AI55" s="80"/>
      <c r="AJ55" s="80"/>
      <c r="AK55" s="80"/>
      <c r="AL55" s="80"/>
      <c r="AM55" s="80"/>
      <c r="AN55" s="80"/>
      <c r="AO55" s="80"/>
      <c r="AP55" s="80"/>
      <c r="AQ55" s="80"/>
      <c r="AR55" s="80"/>
      <c r="AS55" s="80"/>
      <c r="AT55" s="80"/>
      <c r="AU55" s="80"/>
      <c r="AV55" s="80"/>
      <c r="AW55" s="80"/>
      <c r="AX55" s="80"/>
      <c r="AY55" s="80"/>
      <c r="AZ55" s="80"/>
      <c r="BA55" s="80"/>
      <c r="BB55" s="80"/>
      <c r="BC55" s="80"/>
      <c r="BD55" s="80"/>
      <c r="BE55" s="80"/>
      <c r="BF55" s="80"/>
      <c r="BG55" s="80"/>
      <c r="BH55" s="80"/>
      <c r="BI55" s="80"/>
      <c r="BJ55" s="80"/>
      <c r="BK55" s="80"/>
      <c r="BL55" s="80"/>
      <c r="BM55" s="80"/>
      <c r="BN55" s="80"/>
      <c r="BO55" s="80"/>
      <c r="BP55" s="80"/>
      <c r="BQ55" s="80"/>
      <c r="BR55" s="80"/>
      <c r="BS55" s="80"/>
      <c r="BT55" s="80"/>
      <c r="BU55" s="80"/>
      <c r="BV55" s="80"/>
      <c r="BW55" s="80"/>
      <c r="BX55" s="80"/>
      <c r="BY55" s="80"/>
      <c r="BZ55" s="80"/>
      <c r="CA55" s="80"/>
      <c r="CB55" s="80"/>
      <c r="CC55" s="80"/>
      <c r="CD55" s="80"/>
      <c r="CE55" s="80"/>
      <c r="CF55" s="80"/>
      <c r="CG55" s="80"/>
      <c r="CH55" s="80"/>
      <c r="CI55" s="80"/>
      <c r="CJ55" s="80"/>
      <c r="CK55" s="80"/>
      <c r="CL55" s="80"/>
      <c r="CM55" s="80"/>
      <c r="CN55" s="80"/>
      <c r="CO55" s="80"/>
      <c r="CP55" s="80"/>
      <c r="CQ55" s="80"/>
      <c r="CR55" s="80"/>
      <c r="CS55" s="80"/>
      <c r="CT55" s="80"/>
      <c r="CU55" s="80"/>
      <c r="CV55" s="80"/>
      <c r="CW55" s="80"/>
      <c r="CX55" s="80"/>
      <c r="CY55" s="80"/>
      <c r="CZ55" s="80"/>
      <c r="DA55" s="80"/>
      <c r="DB55" s="80"/>
      <c r="DC55" s="80"/>
      <c r="DD55" s="80"/>
      <c r="DE55" s="80"/>
      <c r="DF55" s="80"/>
      <c r="DG55" s="80"/>
      <c r="DH55" s="80"/>
      <c r="DI55" s="80"/>
      <c r="DJ55" s="80"/>
      <c r="DK55" s="80"/>
      <c r="DL55" s="80"/>
      <c r="DM55" s="80"/>
      <c r="DN55" s="80"/>
      <c r="DO55" s="80"/>
      <c r="DP55" s="80"/>
      <c r="DQ55" s="80"/>
      <c r="DR55" s="80"/>
      <c r="DS55" s="80"/>
      <c r="DT55" s="80"/>
      <c r="DU55" s="80"/>
      <c r="DV55" s="80"/>
      <c r="DW55" s="80"/>
      <c r="DX55" s="80"/>
      <c r="DY55" s="80"/>
      <c r="DZ55" s="80"/>
      <c r="EA55" s="80"/>
      <c r="EB55" s="80"/>
      <c r="EC55" s="80"/>
      <c r="ED55" s="80"/>
      <c r="EE55" s="80"/>
      <c r="EF55" s="80"/>
      <c r="EG55" s="80"/>
      <c r="EH55" s="80"/>
      <c r="EI55" s="80"/>
      <c r="EJ55" s="80"/>
      <c r="EK55" s="80"/>
      <c r="EL55" s="80"/>
      <c r="EM55" s="80"/>
      <c r="EN55" s="80"/>
      <c r="EO55" s="80"/>
      <c r="EP55" s="80"/>
      <c r="EQ55" s="80"/>
      <c r="ER55" s="80"/>
      <c r="ES55" s="80"/>
      <c r="ET55" s="80"/>
      <c r="EU55" s="80"/>
      <c r="EV55" s="80"/>
      <c r="EW55" s="80"/>
      <c r="EX55" s="80"/>
      <c r="EY55" s="80"/>
      <c r="EZ55" s="80"/>
      <c r="FA55" s="80"/>
      <c r="FB55" s="80"/>
      <c r="FC55" s="80"/>
      <c r="FD55" s="80"/>
      <c r="FE55" s="80"/>
      <c r="FF55" s="80"/>
      <c r="FG55" s="80"/>
      <c r="FH55" s="80"/>
      <c r="FI55" s="80"/>
      <c r="FJ55" s="80"/>
      <c r="FK55" s="80"/>
      <c r="FL55" s="80"/>
      <c r="FM55" s="80"/>
      <c r="FN55" s="80"/>
      <c r="FO55" s="80"/>
      <c r="FP55" s="80"/>
      <c r="FQ55" s="80"/>
      <c r="FR55" s="80"/>
      <c r="FS55" s="80"/>
      <c r="FT55" s="80"/>
      <c r="FU55" s="80"/>
      <c r="FV55" s="80"/>
      <c r="FW55" s="80"/>
      <c r="FX55" s="80"/>
      <c r="FY55" s="80"/>
      <c r="FZ55" s="80"/>
      <c r="GA55" s="80"/>
      <c r="GB55" s="80"/>
      <c r="GC55" s="80"/>
      <c r="GD55" s="80"/>
      <c r="GE55" s="80"/>
      <c r="GF55" s="80"/>
      <c r="GG55" s="80"/>
      <c r="GH55" s="80"/>
      <c r="GI55" s="80"/>
      <c r="GJ55" s="80"/>
      <c r="GK55" s="80"/>
      <c r="GL55" s="80"/>
      <c r="GM55" s="80"/>
      <c r="GN55" s="80"/>
      <c r="GO55" s="80"/>
      <c r="GP55" s="80"/>
      <c r="GQ55" s="80"/>
      <c r="GR55" s="80"/>
      <c r="GS55" s="80"/>
      <c r="GT55" s="80"/>
      <c r="GU55" s="80"/>
      <c r="GV55" s="80"/>
      <c r="GW55" s="80"/>
      <c r="GX55" s="80"/>
      <c r="GY55" s="80"/>
      <c r="GZ55" s="80"/>
      <c r="HA55" s="80"/>
      <c r="HB55" s="80"/>
      <c r="HC55" s="80"/>
      <c r="HD55" s="80"/>
      <c r="HE55" s="80"/>
      <c r="HF55" s="80"/>
      <c r="HG55" s="80"/>
      <c r="HH55" s="80"/>
      <c r="HI55" s="80"/>
      <c r="HJ55" s="80"/>
      <c r="HK55" s="80"/>
      <c r="HL55" s="80"/>
      <c r="HM55" s="80"/>
      <c r="HN55" s="80"/>
      <c r="HO55" s="80"/>
      <c r="HP55" s="80"/>
      <c r="HQ55" s="80"/>
      <c r="HR55" s="80"/>
      <c r="HS55" s="80"/>
      <c r="HT55" s="80"/>
      <c r="HU55" s="80"/>
      <c r="HV55" s="80"/>
      <c r="HW55" s="80"/>
      <c r="HX55" s="80"/>
      <c r="HY55" s="80"/>
      <c r="HZ55" s="80"/>
      <c r="IA55" s="80"/>
      <c r="IB55" s="80"/>
      <c r="IC55" s="80"/>
      <c r="ID55" s="80"/>
      <c r="IE55" s="80"/>
      <c r="IF55" s="80"/>
      <c r="IG55" s="80"/>
      <c r="IH55" s="80"/>
      <c r="II55" s="80"/>
      <c r="IJ55" s="80"/>
      <c r="IK55" s="80"/>
      <c r="IL55" s="80"/>
      <c r="IM55" s="80"/>
      <c r="IN55" s="80"/>
      <c r="IO55" s="80"/>
      <c r="IP55" s="80"/>
      <c r="IQ55" s="80"/>
      <c r="IR55" s="80"/>
      <c r="IS55" s="80"/>
      <c r="IT55" s="80"/>
      <c r="IU55" s="80"/>
      <c r="IV55" s="81"/>
      <c r="IW55" s="78"/>
      <c r="IX55" s="78"/>
      <c r="IY55" s="78"/>
      <c r="IZ55" s="78"/>
      <c r="JA55" s="78"/>
      <c r="JB55" s="78"/>
      <c r="JC55" s="78"/>
      <c r="JD55" s="78"/>
      <c r="JE55" s="78"/>
      <c r="JF55" s="78"/>
      <c r="JG55" s="78"/>
      <c r="JH55" s="78"/>
      <c r="JI55" s="78"/>
      <c r="JJ55" s="78"/>
      <c r="JK55" s="78"/>
      <c r="JL55" s="78"/>
      <c r="JM55" s="78"/>
      <c r="JN55" s="78"/>
      <c r="JO55" s="78"/>
      <c r="JP55" s="78"/>
      <c r="JQ55" s="78"/>
      <c r="JR55" s="78"/>
      <c r="JS55" s="78"/>
      <c r="JT55" s="78"/>
      <c r="JU55" s="78"/>
      <c r="JV55" s="78"/>
      <c r="JW55" s="78"/>
      <c r="JX55" s="78"/>
      <c r="JY55" s="78"/>
      <c r="JZ55" s="78"/>
      <c r="KA55" s="78"/>
      <c r="KB55" s="78"/>
      <c r="KC55" s="78"/>
      <c r="KD55" s="78"/>
      <c r="KE55" s="78"/>
      <c r="KF55" s="78"/>
      <c r="KG55" s="78"/>
      <c r="KH55" s="78"/>
      <c r="KI55" s="78"/>
      <c r="KJ55" s="78"/>
      <c r="KK55" s="78"/>
      <c r="KL55" s="78"/>
      <c r="KM55" s="78"/>
      <c r="KN55" s="78"/>
      <c r="KO55" s="78"/>
      <c r="KP55" s="78"/>
      <c r="KQ55" s="78"/>
      <c r="KR55" s="78"/>
      <c r="KS55" s="78"/>
      <c r="KT55" s="78"/>
      <c r="KU55" s="78"/>
      <c r="KV55" s="78"/>
      <c r="KW55" s="78"/>
      <c r="KX55" s="78"/>
      <c r="KY55" s="78"/>
      <c r="KZ55" s="78"/>
      <c r="LA55" s="78"/>
      <c r="LB55" s="78"/>
      <c r="LC55" s="78"/>
      <c r="LD55" s="78"/>
      <c r="LE55" s="78"/>
      <c r="LF55" s="78"/>
      <c r="LG55" s="78"/>
      <c r="LH55" s="78"/>
      <c r="LI55" s="78"/>
      <c r="LJ55" s="78"/>
      <c r="LK55" s="78"/>
      <c r="LL55" s="78"/>
      <c r="LM55" s="78"/>
      <c r="LN55" s="78"/>
      <c r="LO55" s="78"/>
      <c r="LP55" s="78"/>
      <c r="LQ55" s="78"/>
      <c r="LR55" s="78"/>
      <c r="LS55" s="78"/>
      <c r="LT55" s="78"/>
      <c r="LU55" s="78"/>
      <c r="LV55" s="78"/>
      <c r="LW55" s="78"/>
      <c r="LX55" s="78"/>
      <c r="LY55" s="78"/>
      <c r="LZ55" s="78"/>
      <c r="MA55" s="78"/>
      <c r="MB55" s="78"/>
      <c r="MC55" s="78"/>
      <c r="MD55" s="78"/>
      <c r="ME55" s="78"/>
      <c r="MF55" s="78"/>
      <c r="MG55" s="78"/>
      <c r="MH55" s="78"/>
      <c r="MI55" s="78"/>
      <c r="MJ55" s="78"/>
      <c r="MK55" s="78"/>
      <c r="ML55" s="78"/>
      <c r="MM55" s="78"/>
      <c r="MN55" s="78"/>
      <c r="MO55" s="78"/>
      <c r="MP55" s="78"/>
      <c r="MQ55" s="78"/>
      <c r="MR55" s="78"/>
      <c r="MS55" s="78"/>
      <c r="MT55" s="78"/>
      <c r="MU55" s="78"/>
      <c r="MV55" s="78"/>
      <c r="MW55" s="78"/>
      <c r="MX55" s="78"/>
      <c r="MY55" s="78"/>
      <c r="MZ55" s="78"/>
      <c r="NA55" s="78"/>
      <c r="NB55" s="78"/>
      <c r="NC55" s="78"/>
      <c r="ND55" s="78"/>
      <c r="NE55" s="78"/>
      <c r="NF55" s="78"/>
      <c r="NG55" s="78"/>
      <c r="NH55" s="78"/>
      <c r="NI55" s="78"/>
      <c r="NJ55" s="78"/>
      <c r="NK55" s="78"/>
      <c r="NL55" s="78"/>
      <c r="NM55" s="78"/>
      <c r="NN55" s="78"/>
      <c r="NO55" s="78"/>
      <c r="NP55" s="78"/>
      <c r="NQ55" s="78"/>
      <c r="NR55" s="78"/>
      <c r="NS55" s="78"/>
      <c r="NT55" s="78"/>
      <c r="NU55" s="78"/>
      <c r="NV55" s="78"/>
      <c r="NW55" s="78"/>
      <c r="NX55" s="78"/>
      <c r="NY55" s="78"/>
      <c r="NZ55" s="78"/>
      <c r="OA55" s="78"/>
      <c r="OB55" s="78"/>
      <c r="OC55" s="78"/>
      <c r="OD55" s="78"/>
      <c r="OE55" s="78"/>
      <c r="OF55" s="78"/>
      <c r="OG55" s="78"/>
      <c r="OH55" s="78"/>
      <c r="OI55" s="78"/>
      <c r="OJ55" s="78"/>
      <c r="OK55" s="78"/>
      <c r="OL55" s="78"/>
      <c r="OM55" s="78"/>
      <c r="ON55" s="78"/>
      <c r="OO55" s="78"/>
      <c r="OP55" s="78"/>
      <c r="OQ55" s="78"/>
      <c r="OR55" s="78"/>
      <c r="OS55" s="78"/>
      <c r="OT55" s="78"/>
      <c r="OU55" s="78"/>
      <c r="OV55" s="78"/>
      <c r="OW55" s="78"/>
      <c r="OX55" s="78"/>
      <c r="OY55" s="78"/>
      <c r="OZ55" s="78"/>
      <c r="PA55" s="78"/>
      <c r="PB55" s="78"/>
      <c r="PC55" s="78"/>
      <c r="PD55" s="78"/>
      <c r="PE55" s="78"/>
      <c r="PF55" s="78"/>
      <c r="PG55" s="78"/>
      <c r="PH55" s="78"/>
      <c r="PI55" s="78"/>
      <c r="PJ55" s="78"/>
      <c r="PK55" s="78"/>
      <c r="PL55" s="78"/>
      <c r="PM55" s="78"/>
      <c r="PN55" s="78"/>
      <c r="PO55" s="78"/>
      <c r="PP55" s="78"/>
      <c r="PQ55" s="78"/>
      <c r="PR55" s="78"/>
      <c r="PS55" s="78"/>
      <c r="PT55" s="78"/>
      <c r="PU55" s="78"/>
      <c r="PV55" s="78"/>
      <c r="PW55" s="78"/>
      <c r="PX55" s="78"/>
      <c r="PY55" s="78"/>
      <c r="PZ55" s="78"/>
      <c r="QA55" s="78"/>
      <c r="QB55" s="78"/>
      <c r="QC55" s="78"/>
      <c r="QD55" s="78"/>
      <c r="QE55" s="78"/>
      <c r="QF55" s="78"/>
      <c r="QG55" s="78"/>
      <c r="QH55" s="78"/>
      <c r="QI55" s="78"/>
      <c r="QJ55" s="78"/>
      <c r="QK55" s="78"/>
      <c r="QL55" s="78"/>
      <c r="QM55" s="78"/>
      <c r="QN55" s="78"/>
      <c r="QO55" s="78"/>
      <c r="QP55" s="78"/>
      <c r="QQ55" s="78"/>
      <c r="QR55" s="78"/>
      <c r="QS55" s="78"/>
      <c r="QT55" s="78"/>
      <c r="QU55" s="78"/>
      <c r="QV55" s="78"/>
      <c r="QW55" s="78"/>
      <c r="QX55" s="78"/>
      <c r="QY55" s="78"/>
      <c r="QZ55" s="78"/>
      <c r="RA55" s="78"/>
      <c r="RB55" s="78"/>
      <c r="RC55" s="78"/>
      <c r="RD55" s="78"/>
      <c r="RE55" s="78"/>
      <c r="RF55" s="78"/>
      <c r="RG55" s="78"/>
      <c r="RH55" s="78"/>
      <c r="RI55" s="78"/>
      <c r="RJ55" s="78"/>
      <c r="RK55" s="78"/>
      <c r="RL55" s="78"/>
      <c r="RM55" s="78"/>
      <c r="RN55" s="78"/>
      <c r="RO55" s="78"/>
      <c r="RP55" s="78"/>
      <c r="RQ55" s="78"/>
      <c r="RR55" s="78"/>
      <c r="RS55" s="78"/>
      <c r="RT55" s="78"/>
      <c r="RU55" s="78"/>
      <c r="RV55" s="78"/>
      <c r="RW55" s="78"/>
      <c r="RX55" s="78"/>
      <c r="RY55" s="78"/>
      <c r="RZ55" s="78"/>
      <c r="SA55" s="78"/>
      <c r="SB55" s="78"/>
      <c r="SC55" s="78"/>
      <c r="SD55" s="78"/>
      <c r="SE55" s="78"/>
      <c r="SF55" s="78"/>
      <c r="SG55" s="78"/>
      <c r="SH55" s="78"/>
    </row>
    <row r="56" spans="1:502">
      <c r="A56" s="17" t="s">
        <v>2635</v>
      </c>
      <c r="B56" s="77">
        <v>21</v>
      </c>
      <c r="C56" s="77">
        <v>21</v>
      </c>
      <c r="D56" s="77">
        <v>2</v>
      </c>
      <c r="E56" s="77">
        <v>2024</v>
      </c>
      <c r="F56" s="77" t="s">
        <v>2588</v>
      </c>
      <c r="G56" s="1023" t="s">
        <v>817</v>
      </c>
      <c r="H56" s="77" t="s">
        <v>818</v>
      </c>
      <c r="I56" s="1018"/>
      <c r="J56" s="80"/>
      <c r="K56" s="80"/>
      <c r="L56" s="80"/>
      <c r="M56" s="80"/>
      <c r="N56" s="80"/>
      <c r="O56" s="80"/>
      <c r="P56" s="80"/>
      <c r="Q56" s="80"/>
      <c r="R56" s="80"/>
      <c r="S56" s="80"/>
      <c r="T56" s="80"/>
      <c r="U56" s="80"/>
      <c r="V56" s="80"/>
      <c r="W56" s="80"/>
      <c r="X56" s="80"/>
      <c r="Y56" s="80"/>
      <c r="Z56" s="80"/>
      <c r="AA56" s="80"/>
      <c r="AB56" s="80"/>
      <c r="AC56" s="80"/>
      <c r="AD56" s="80"/>
      <c r="AE56" s="80"/>
      <c r="AF56" s="80"/>
      <c r="AG56" s="80"/>
      <c r="AH56" s="80"/>
      <c r="AI56" s="80"/>
      <c r="AJ56" s="80"/>
      <c r="AK56" s="80"/>
      <c r="AL56" s="80"/>
      <c r="AM56" s="80"/>
      <c r="AN56" s="80"/>
      <c r="AO56" s="80"/>
      <c r="AP56" s="80"/>
      <c r="AQ56" s="80"/>
      <c r="AR56" s="80"/>
      <c r="AS56" s="80"/>
      <c r="AT56" s="80"/>
      <c r="AU56" s="80"/>
      <c r="AV56" s="80"/>
      <c r="AW56" s="80"/>
      <c r="AX56" s="80"/>
      <c r="AY56" s="80"/>
      <c r="AZ56" s="80"/>
      <c r="BA56" s="80"/>
      <c r="BB56" s="80"/>
      <c r="BC56" s="80"/>
      <c r="BD56" s="80"/>
      <c r="BE56" s="80"/>
      <c r="BF56" s="80"/>
      <c r="BG56" s="80"/>
      <c r="BH56" s="80"/>
      <c r="BI56" s="80"/>
      <c r="BJ56" s="80"/>
      <c r="BK56" s="80"/>
      <c r="BL56" s="80"/>
      <c r="BM56" s="80"/>
      <c r="BN56" s="80"/>
      <c r="BO56" s="80"/>
      <c r="BP56" s="80"/>
      <c r="BQ56" s="80"/>
      <c r="BR56" s="80"/>
      <c r="BS56" s="80"/>
      <c r="BT56" s="80"/>
      <c r="BU56" s="80"/>
      <c r="BV56" s="80"/>
      <c r="BW56" s="80"/>
      <c r="BX56" s="80"/>
      <c r="BY56" s="80"/>
      <c r="BZ56" s="80"/>
      <c r="CA56" s="80"/>
      <c r="CB56" s="80"/>
      <c r="CC56" s="80"/>
      <c r="CD56" s="80"/>
      <c r="CE56" s="80"/>
      <c r="CF56" s="80"/>
      <c r="CG56" s="80"/>
      <c r="CH56" s="80"/>
      <c r="CI56" s="80"/>
      <c r="CJ56" s="80"/>
      <c r="CK56" s="80"/>
      <c r="CL56" s="80"/>
      <c r="CM56" s="80"/>
      <c r="CN56" s="80"/>
      <c r="CO56" s="80"/>
      <c r="CP56" s="80"/>
      <c r="CQ56" s="80"/>
      <c r="CR56" s="80"/>
      <c r="CS56" s="80"/>
      <c r="CT56" s="80"/>
      <c r="CU56" s="80"/>
      <c r="CV56" s="80"/>
      <c r="CW56" s="80"/>
      <c r="CX56" s="80"/>
      <c r="CY56" s="80"/>
      <c r="CZ56" s="80"/>
      <c r="DA56" s="80"/>
      <c r="DB56" s="80"/>
      <c r="DC56" s="80"/>
      <c r="DD56" s="80"/>
      <c r="DE56" s="80"/>
      <c r="DF56" s="80"/>
      <c r="DG56" s="80"/>
      <c r="DH56" s="80"/>
      <c r="DI56" s="80"/>
      <c r="DJ56" s="80"/>
      <c r="DK56" s="80"/>
      <c r="DL56" s="80"/>
      <c r="DM56" s="80"/>
      <c r="DN56" s="80"/>
      <c r="DO56" s="80"/>
      <c r="DP56" s="80"/>
      <c r="DQ56" s="80"/>
      <c r="DR56" s="80"/>
      <c r="DS56" s="80"/>
      <c r="DT56" s="80"/>
      <c r="DU56" s="80"/>
      <c r="DV56" s="80"/>
      <c r="DW56" s="80"/>
      <c r="DX56" s="80"/>
      <c r="DY56" s="80"/>
      <c r="DZ56" s="80"/>
      <c r="EA56" s="80"/>
      <c r="EB56" s="80"/>
      <c r="EC56" s="80"/>
      <c r="ED56" s="80"/>
      <c r="EE56" s="80"/>
      <c r="EF56" s="80"/>
      <c r="EG56" s="80"/>
      <c r="EH56" s="80"/>
      <c r="EI56" s="80"/>
      <c r="EJ56" s="80"/>
      <c r="EK56" s="80"/>
      <c r="EL56" s="80"/>
      <c r="EM56" s="80"/>
      <c r="EN56" s="80"/>
      <c r="EO56" s="80"/>
      <c r="EP56" s="80"/>
      <c r="EQ56" s="80"/>
      <c r="ER56" s="80"/>
      <c r="ES56" s="80"/>
      <c r="ET56" s="80"/>
      <c r="EU56" s="80"/>
      <c r="EV56" s="80"/>
      <c r="EW56" s="80"/>
      <c r="EX56" s="80"/>
      <c r="EY56" s="80"/>
      <c r="EZ56" s="80"/>
      <c r="FA56" s="80"/>
      <c r="FB56" s="80"/>
      <c r="FC56" s="80"/>
      <c r="FD56" s="80"/>
      <c r="FE56" s="80"/>
      <c r="FF56" s="80"/>
      <c r="FG56" s="80"/>
      <c r="FH56" s="80"/>
      <c r="FI56" s="80"/>
      <c r="FJ56" s="80"/>
      <c r="FK56" s="80"/>
      <c r="FL56" s="80"/>
      <c r="FM56" s="80"/>
      <c r="FN56" s="80"/>
      <c r="FO56" s="80"/>
      <c r="FP56" s="80"/>
      <c r="FQ56" s="80"/>
      <c r="FR56" s="80"/>
      <c r="FS56" s="80"/>
      <c r="FT56" s="80"/>
      <c r="FU56" s="80"/>
      <c r="FV56" s="80"/>
      <c r="FW56" s="80"/>
      <c r="FX56" s="80"/>
      <c r="FY56" s="80"/>
      <c r="FZ56" s="80"/>
      <c r="GA56" s="80"/>
      <c r="GB56" s="80"/>
      <c r="GC56" s="80"/>
      <c r="GD56" s="80"/>
      <c r="GE56" s="80"/>
      <c r="GF56" s="80"/>
      <c r="GG56" s="80"/>
      <c r="GH56" s="80"/>
      <c r="GI56" s="80"/>
      <c r="GJ56" s="80"/>
      <c r="GK56" s="80"/>
      <c r="GL56" s="80"/>
      <c r="GM56" s="80"/>
      <c r="GN56" s="80"/>
      <c r="GO56" s="80"/>
      <c r="GP56" s="80"/>
      <c r="GQ56" s="80"/>
      <c r="GR56" s="80"/>
      <c r="GS56" s="80"/>
      <c r="GT56" s="80"/>
      <c r="GU56" s="80"/>
      <c r="GV56" s="80"/>
      <c r="GW56" s="80"/>
      <c r="GX56" s="80"/>
      <c r="GY56" s="80"/>
      <c r="GZ56" s="80"/>
      <c r="HA56" s="80"/>
      <c r="HB56" s="80"/>
      <c r="HC56" s="80"/>
      <c r="HD56" s="80"/>
      <c r="HE56" s="80"/>
      <c r="HF56" s="80"/>
      <c r="HG56" s="80"/>
      <c r="HH56" s="80"/>
      <c r="HI56" s="80"/>
      <c r="HJ56" s="80"/>
      <c r="HK56" s="80"/>
      <c r="HL56" s="80"/>
      <c r="HM56" s="80"/>
      <c r="HN56" s="80"/>
      <c r="HO56" s="80"/>
      <c r="HP56" s="80"/>
      <c r="HQ56" s="80"/>
      <c r="HR56" s="80"/>
      <c r="HS56" s="80"/>
      <c r="HT56" s="80"/>
      <c r="HU56" s="80"/>
      <c r="HV56" s="80"/>
      <c r="HW56" s="80"/>
      <c r="HX56" s="80"/>
      <c r="HY56" s="80"/>
      <c r="HZ56" s="80"/>
      <c r="IA56" s="80"/>
      <c r="IB56" s="80"/>
      <c r="IC56" s="80"/>
      <c r="ID56" s="80"/>
      <c r="IE56" s="80"/>
      <c r="IF56" s="80"/>
      <c r="IG56" s="80"/>
      <c r="IH56" s="80"/>
      <c r="II56" s="80"/>
      <c r="IJ56" s="80"/>
      <c r="IK56" s="80"/>
      <c r="IL56" s="80"/>
      <c r="IM56" s="80"/>
      <c r="IN56" s="80"/>
      <c r="IO56" s="80"/>
      <c r="IP56" s="80"/>
      <c r="IQ56" s="80"/>
      <c r="IR56" s="80"/>
      <c r="IS56" s="80"/>
      <c r="IT56" s="80"/>
      <c r="IU56" s="80"/>
      <c r="IV56" s="81"/>
      <c r="IW56" s="78"/>
      <c r="IX56" s="78"/>
      <c r="IY56" s="78"/>
      <c r="IZ56" s="78"/>
      <c r="JA56" s="78"/>
      <c r="JB56" s="78"/>
      <c r="JC56" s="78"/>
      <c r="JD56" s="78"/>
      <c r="JE56" s="78"/>
      <c r="JF56" s="78"/>
      <c r="JG56" s="78"/>
      <c r="JH56" s="78"/>
      <c r="JI56" s="78"/>
      <c r="JJ56" s="78"/>
      <c r="JK56" s="78"/>
      <c r="JL56" s="78"/>
      <c r="JM56" s="78"/>
      <c r="JN56" s="78"/>
      <c r="JO56" s="78"/>
      <c r="JP56" s="78"/>
      <c r="JQ56" s="78"/>
      <c r="JR56" s="78"/>
      <c r="JS56" s="78"/>
      <c r="JT56" s="78"/>
      <c r="JU56" s="78"/>
      <c r="JV56" s="78"/>
      <c r="JW56" s="78"/>
      <c r="JX56" s="78"/>
      <c r="JY56" s="78"/>
      <c r="JZ56" s="78"/>
      <c r="KA56" s="78"/>
      <c r="KB56" s="78"/>
      <c r="KC56" s="78"/>
      <c r="KD56" s="78"/>
      <c r="KE56" s="78"/>
      <c r="KF56" s="78"/>
      <c r="KG56" s="78"/>
      <c r="KH56" s="78"/>
      <c r="KI56" s="78"/>
      <c r="KJ56" s="78"/>
      <c r="KK56" s="78"/>
      <c r="KL56" s="78"/>
      <c r="KM56" s="78"/>
      <c r="KN56" s="78"/>
      <c r="KO56" s="78"/>
      <c r="KP56" s="78"/>
      <c r="KQ56" s="78"/>
      <c r="KR56" s="78"/>
      <c r="KS56" s="78"/>
      <c r="KT56" s="78"/>
      <c r="KU56" s="78"/>
      <c r="KV56" s="78"/>
      <c r="KW56" s="78"/>
      <c r="KX56" s="78"/>
      <c r="KY56" s="78"/>
      <c r="KZ56" s="78"/>
      <c r="LA56" s="78"/>
      <c r="LB56" s="78"/>
      <c r="LC56" s="78"/>
      <c r="LD56" s="78"/>
      <c r="LE56" s="78"/>
      <c r="LF56" s="78"/>
      <c r="LG56" s="78"/>
      <c r="LH56" s="78"/>
      <c r="LI56" s="78"/>
      <c r="LJ56" s="78"/>
      <c r="LK56" s="78"/>
      <c r="LL56" s="78"/>
      <c r="LM56" s="78"/>
      <c r="LN56" s="78"/>
      <c r="LO56" s="78"/>
      <c r="LP56" s="78"/>
      <c r="LQ56" s="78"/>
      <c r="LR56" s="78"/>
      <c r="LS56" s="78"/>
      <c r="LT56" s="78"/>
      <c r="LU56" s="78"/>
      <c r="LV56" s="78"/>
      <c r="LW56" s="78"/>
      <c r="LX56" s="78"/>
      <c r="LY56" s="78"/>
      <c r="LZ56" s="78"/>
      <c r="MA56" s="78"/>
      <c r="MB56" s="78"/>
      <c r="MC56" s="78"/>
      <c r="MD56" s="78"/>
      <c r="ME56" s="78"/>
      <c r="MF56" s="78"/>
      <c r="MG56" s="78"/>
      <c r="MH56" s="78"/>
      <c r="MI56" s="78"/>
      <c r="MJ56" s="78"/>
      <c r="MK56" s="78"/>
      <c r="ML56" s="78"/>
      <c r="MM56" s="78"/>
      <c r="MN56" s="78"/>
      <c r="MO56" s="78"/>
      <c r="MP56" s="78"/>
      <c r="MQ56" s="78"/>
      <c r="MR56" s="78"/>
      <c r="MS56" s="78"/>
      <c r="MT56" s="78"/>
      <c r="MU56" s="78"/>
      <c r="MV56" s="78"/>
      <c r="MW56" s="78"/>
      <c r="MX56" s="78"/>
      <c r="MY56" s="78"/>
      <c r="MZ56" s="78"/>
      <c r="NA56" s="78"/>
      <c r="NB56" s="78"/>
      <c r="NC56" s="78"/>
      <c r="ND56" s="78"/>
      <c r="NE56" s="78"/>
      <c r="NF56" s="78"/>
      <c r="NG56" s="78"/>
      <c r="NH56" s="78"/>
      <c r="NI56" s="78"/>
      <c r="NJ56" s="78"/>
      <c r="NK56" s="78"/>
      <c r="NL56" s="78"/>
      <c r="NM56" s="78"/>
      <c r="NN56" s="78"/>
      <c r="NO56" s="78"/>
      <c r="NP56" s="78"/>
      <c r="NQ56" s="78"/>
      <c r="NR56" s="78"/>
      <c r="NS56" s="78"/>
      <c r="NT56" s="78"/>
      <c r="NU56" s="78"/>
      <c r="NV56" s="78"/>
      <c r="NW56" s="78"/>
      <c r="NX56" s="78"/>
      <c r="NY56" s="78"/>
      <c r="NZ56" s="78"/>
      <c r="OA56" s="78"/>
      <c r="OB56" s="78"/>
      <c r="OC56" s="78"/>
      <c r="OD56" s="78"/>
      <c r="OE56" s="78"/>
      <c r="OF56" s="78"/>
      <c r="OG56" s="78"/>
      <c r="OH56" s="78"/>
      <c r="OI56" s="78"/>
      <c r="OJ56" s="78"/>
      <c r="OK56" s="78"/>
      <c r="OL56" s="78"/>
      <c r="OM56" s="78"/>
      <c r="ON56" s="78"/>
      <c r="OO56" s="78"/>
      <c r="OP56" s="78"/>
      <c r="OQ56" s="78"/>
      <c r="OR56" s="78"/>
      <c r="OS56" s="78"/>
      <c r="OT56" s="78"/>
      <c r="OU56" s="78"/>
      <c r="OV56" s="78"/>
      <c r="OW56" s="78"/>
      <c r="OX56" s="78"/>
      <c r="OY56" s="78"/>
      <c r="OZ56" s="78"/>
      <c r="PA56" s="78"/>
      <c r="PB56" s="78"/>
      <c r="PC56" s="78"/>
      <c r="PD56" s="78"/>
      <c r="PE56" s="78"/>
      <c r="PF56" s="78"/>
      <c r="PG56" s="78"/>
      <c r="PH56" s="78"/>
      <c r="PI56" s="78"/>
      <c r="PJ56" s="78"/>
      <c r="PK56" s="78"/>
      <c r="PL56" s="78"/>
      <c r="PM56" s="78"/>
      <c r="PN56" s="78"/>
      <c r="PO56" s="78"/>
      <c r="PP56" s="78"/>
      <c r="PQ56" s="78"/>
      <c r="PR56" s="78"/>
      <c r="PS56" s="78"/>
      <c r="PT56" s="78"/>
      <c r="PU56" s="78"/>
      <c r="PV56" s="78"/>
      <c r="PW56" s="78"/>
      <c r="PX56" s="78"/>
      <c r="PY56" s="78"/>
      <c r="PZ56" s="78"/>
      <c r="QA56" s="78"/>
      <c r="QB56" s="78"/>
      <c r="QC56" s="78"/>
      <c r="QD56" s="78"/>
      <c r="QE56" s="78"/>
      <c r="QF56" s="78"/>
      <c r="QG56" s="78"/>
      <c r="QH56" s="78"/>
      <c r="QI56" s="78"/>
      <c r="QJ56" s="78"/>
      <c r="QK56" s="78"/>
      <c r="QL56" s="78"/>
      <c r="QM56" s="78"/>
      <c r="QN56" s="78"/>
      <c r="QO56" s="78"/>
      <c r="QP56" s="78"/>
      <c r="QQ56" s="78"/>
      <c r="QR56" s="78"/>
      <c r="QS56" s="78"/>
      <c r="QT56" s="78"/>
      <c r="QU56" s="78"/>
      <c r="QV56" s="78"/>
      <c r="QW56" s="78"/>
      <c r="QX56" s="78"/>
      <c r="QY56" s="78"/>
      <c r="QZ56" s="78"/>
      <c r="RA56" s="78"/>
      <c r="RB56" s="78"/>
      <c r="RC56" s="78"/>
      <c r="RD56" s="78"/>
      <c r="RE56" s="78"/>
      <c r="RF56" s="78"/>
      <c r="RG56" s="78"/>
      <c r="RH56" s="78"/>
      <c r="RI56" s="78"/>
      <c r="RJ56" s="78"/>
      <c r="RK56" s="78"/>
      <c r="RL56" s="78"/>
      <c r="RM56" s="78"/>
      <c r="RN56" s="78"/>
      <c r="RO56" s="78"/>
      <c r="RP56" s="78"/>
      <c r="RQ56" s="78"/>
      <c r="RR56" s="78"/>
      <c r="RS56" s="78"/>
      <c r="RT56" s="78"/>
      <c r="RU56" s="78"/>
      <c r="RV56" s="78"/>
      <c r="RW56" s="78"/>
      <c r="RX56" s="78"/>
      <c r="RY56" s="78"/>
      <c r="RZ56" s="78"/>
      <c r="SA56" s="78"/>
      <c r="SB56" s="78"/>
      <c r="SC56" s="78"/>
      <c r="SD56" s="78"/>
      <c r="SE56" s="78"/>
      <c r="SF56" s="78"/>
      <c r="SG56" s="78"/>
      <c r="SH56" s="78"/>
    </row>
    <row r="57" spans="1:502">
      <c r="A57" s="17" t="s">
        <v>2642</v>
      </c>
      <c r="B57" s="77">
        <v>22</v>
      </c>
      <c r="C57" s="77">
        <v>22</v>
      </c>
      <c r="D57" s="77">
        <v>2</v>
      </c>
      <c r="E57" s="77">
        <v>2025</v>
      </c>
      <c r="F57" s="77" t="s">
        <v>2636</v>
      </c>
      <c r="G57" s="1023" t="s">
        <v>817</v>
      </c>
      <c r="H57" s="77" t="s">
        <v>818</v>
      </c>
      <c r="I57" s="1018"/>
      <c r="J57" s="80"/>
      <c r="K57" s="80"/>
      <c r="L57" s="80"/>
      <c r="M57" s="80"/>
      <c r="N57" s="80"/>
      <c r="O57" s="80"/>
      <c r="P57" s="80"/>
      <c r="Q57" s="80"/>
      <c r="R57" s="80"/>
      <c r="S57" s="80"/>
      <c r="T57" s="80"/>
      <c r="U57" s="80"/>
      <c r="V57" s="80"/>
      <c r="W57" s="80"/>
      <c r="X57" s="80"/>
      <c r="Y57" s="80"/>
      <c r="Z57" s="80"/>
      <c r="AA57" s="80"/>
      <c r="AB57" s="80"/>
      <c r="AC57" s="80"/>
      <c r="AD57" s="80"/>
      <c r="AE57" s="80"/>
      <c r="AF57" s="80"/>
      <c r="AG57" s="80"/>
      <c r="AH57" s="80"/>
      <c r="AI57" s="80"/>
      <c r="AJ57" s="80"/>
      <c r="AK57" s="80"/>
      <c r="AL57" s="80"/>
      <c r="AM57" s="80"/>
      <c r="AN57" s="80"/>
      <c r="AO57" s="80"/>
      <c r="AP57" s="80"/>
      <c r="AQ57" s="80"/>
      <c r="AR57" s="80"/>
      <c r="AS57" s="80"/>
      <c r="AT57" s="80"/>
      <c r="AU57" s="80"/>
      <c r="AV57" s="80"/>
      <c r="AW57" s="80"/>
      <c r="AX57" s="80"/>
      <c r="AY57" s="80"/>
      <c r="AZ57" s="80"/>
      <c r="BA57" s="80"/>
      <c r="BB57" s="80"/>
      <c r="BC57" s="80"/>
      <c r="BD57" s="80"/>
      <c r="BE57" s="80"/>
      <c r="BF57" s="80"/>
      <c r="BG57" s="80"/>
      <c r="BH57" s="80"/>
      <c r="BI57" s="80"/>
      <c r="BJ57" s="80"/>
      <c r="BK57" s="80"/>
      <c r="BL57" s="80"/>
      <c r="BM57" s="80"/>
      <c r="BN57" s="80"/>
      <c r="BO57" s="80"/>
      <c r="BP57" s="80"/>
      <c r="BQ57" s="80"/>
      <c r="BR57" s="80"/>
      <c r="BS57" s="80"/>
      <c r="BT57" s="80"/>
      <c r="BU57" s="80"/>
      <c r="BV57" s="80"/>
      <c r="BW57" s="80"/>
      <c r="BX57" s="80"/>
      <c r="BY57" s="80"/>
      <c r="BZ57" s="80"/>
      <c r="CA57" s="80"/>
      <c r="CB57" s="80"/>
      <c r="CC57" s="80"/>
      <c r="CD57" s="80"/>
      <c r="CE57" s="80"/>
      <c r="CF57" s="80"/>
      <c r="CG57" s="80"/>
      <c r="CH57" s="80"/>
      <c r="CI57" s="80"/>
      <c r="CJ57" s="80"/>
      <c r="CK57" s="80"/>
      <c r="CL57" s="80"/>
      <c r="CM57" s="80"/>
      <c r="CN57" s="80"/>
      <c r="CO57" s="80"/>
      <c r="CP57" s="80"/>
      <c r="CQ57" s="80"/>
      <c r="CR57" s="80"/>
      <c r="CS57" s="80"/>
      <c r="CT57" s="80"/>
      <c r="CU57" s="80"/>
      <c r="CV57" s="80"/>
      <c r="CW57" s="80"/>
      <c r="CX57" s="80"/>
      <c r="CY57" s="80"/>
      <c r="CZ57" s="80"/>
      <c r="DA57" s="80"/>
      <c r="DB57" s="80"/>
      <c r="DC57" s="80"/>
      <c r="DD57" s="80"/>
      <c r="DE57" s="80"/>
      <c r="DF57" s="80"/>
      <c r="DG57" s="80"/>
      <c r="DH57" s="80"/>
      <c r="DI57" s="80"/>
      <c r="DJ57" s="80"/>
      <c r="DK57" s="80"/>
      <c r="DL57" s="80"/>
      <c r="DM57" s="80"/>
      <c r="DN57" s="80"/>
      <c r="DO57" s="80"/>
      <c r="DP57" s="80"/>
      <c r="DQ57" s="80"/>
      <c r="DR57" s="80"/>
      <c r="DS57" s="80"/>
      <c r="DT57" s="80"/>
      <c r="DU57" s="80"/>
      <c r="DV57" s="80"/>
      <c r="DW57" s="80"/>
      <c r="DX57" s="80"/>
      <c r="DY57" s="80"/>
      <c r="DZ57" s="80"/>
      <c r="EA57" s="80"/>
      <c r="EB57" s="80"/>
      <c r="EC57" s="80"/>
      <c r="ED57" s="80"/>
      <c r="EE57" s="80"/>
      <c r="EF57" s="80"/>
      <c r="EG57" s="80"/>
      <c r="EH57" s="80"/>
      <c r="EI57" s="80"/>
      <c r="EJ57" s="80"/>
      <c r="EK57" s="80"/>
      <c r="EL57" s="80"/>
      <c r="EM57" s="80"/>
      <c r="EN57" s="80"/>
      <c r="EO57" s="80"/>
      <c r="EP57" s="80"/>
      <c r="EQ57" s="80"/>
      <c r="ER57" s="80"/>
      <c r="ES57" s="80"/>
      <c r="ET57" s="80"/>
      <c r="EU57" s="80"/>
      <c r="EV57" s="80"/>
      <c r="EW57" s="80"/>
      <c r="EX57" s="80"/>
      <c r="EY57" s="80"/>
      <c r="EZ57" s="80"/>
      <c r="FA57" s="80"/>
      <c r="FB57" s="80"/>
      <c r="FC57" s="80"/>
      <c r="FD57" s="80"/>
      <c r="FE57" s="80"/>
      <c r="FF57" s="80"/>
      <c r="FG57" s="80"/>
      <c r="FH57" s="80"/>
      <c r="FI57" s="80"/>
      <c r="FJ57" s="80"/>
      <c r="FK57" s="80"/>
      <c r="FL57" s="80"/>
      <c r="FM57" s="80"/>
      <c r="FN57" s="80"/>
      <c r="FO57" s="80"/>
      <c r="FP57" s="80"/>
      <c r="FQ57" s="80"/>
      <c r="FR57" s="80"/>
      <c r="FS57" s="80"/>
      <c r="FT57" s="80"/>
      <c r="FU57" s="80"/>
      <c r="FV57" s="80"/>
      <c r="FW57" s="80"/>
      <c r="FX57" s="80"/>
      <c r="FY57" s="80"/>
      <c r="FZ57" s="80"/>
      <c r="GA57" s="80"/>
      <c r="GB57" s="80"/>
      <c r="GC57" s="80"/>
      <c r="GD57" s="80"/>
      <c r="GE57" s="80"/>
      <c r="GF57" s="80"/>
      <c r="GG57" s="80"/>
      <c r="GH57" s="80"/>
      <c r="GI57" s="80"/>
      <c r="GJ57" s="80"/>
      <c r="GK57" s="80"/>
      <c r="GL57" s="80"/>
      <c r="GM57" s="80"/>
      <c r="GN57" s="80"/>
      <c r="GO57" s="80"/>
      <c r="GP57" s="80"/>
      <c r="GQ57" s="80"/>
      <c r="GR57" s="80"/>
      <c r="GS57" s="80"/>
      <c r="GT57" s="80"/>
      <c r="GU57" s="80"/>
      <c r="GV57" s="80"/>
      <c r="GW57" s="80"/>
      <c r="GX57" s="80"/>
      <c r="GY57" s="80"/>
      <c r="GZ57" s="80"/>
      <c r="HA57" s="80"/>
      <c r="HB57" s="80"/>
      <c r="HC57" s="80"/>
      <c r="HD57" s="80"/>
      <c r="HE57" s="80"/>
      <c r="HF57" s="80"/>
      <c r="HG57" s="80"/>
      <c r="HH57" s="80"/>
      <c r="HI57" s="80"/>
      <c r="HJ57" s="80"/>
      <c r="HK57" s="80"/>
      <c r="HL57" s="80"/>
      <c r="HM57" s="80"/>
      <c r="HN57" s="80"/>
      <c r="HO57" s="80"/>
      <c r="HP57" s="80"/>
      <c r="HQ57" s="80"/>
      <c r="HR57" s="80"/>
      <c r="HS57" s="80"/>
      <c r="HT57" s="80"/>
      <c r="HU57" s="80"/>
      <c r="HV57" s="80"/>
      <c r="HW57" s="80"/>
      <c r="HX57" s="80"/>
      <c r="HY57" s="80"/>
      <c r="HZ57" s="80"/>
      <c r="IA57" s="80"/>
      <c r="IB57" s="80"/>
      <c r="IC57" s="80"/>
      <c r="ID57" s="80"/>
      <c r="IE57" s="80"/>
      <c r="IF57" s="80"/>
      <c r="IG57" s="80"/>
      <c r="IH57" s="80"/>
      <c r="II57" s="80"/>
      <c r="IJ57" s="80"/>
      <c r="IK57" s="80"/>
      <c r="IL57" s="80"/>
      <c r="IM57" s="80"/>
      <c r="IN57" s="80"/>
      <c r="IO57" s="80"/>
      <c r="IP57" s="80"/>
      <c r="IQ57" s="80"/>
      <c r="IR57" s="80"/>
      <c r="IS57" s="80"/>
      <c r="IT57" s="80"/>
      <c r="IU57" s="80"/>
      <c r="IV57" s="81"/>
      <c r="IW57" s="78"/>
      <c r="IX57" s="78"/>
      <c r="IY57" s="78"/>
      <c r="IZ57" s="78"/>
      <c r="JA57" s="78"/>
      <c r="JB57" s="78"/>
      <c r="JC57" s="78"/>
      <c r="JD57" s="78"/>
      <c r="JE57" s="78"/>
      <c r="JF57" s="78"/>
      <c r="JG57" s="78"/>
      <c r="JH57" s="78"/>
      <c r="JI57" s="78"/>
      <c r="JJ57" s="78"/>
      <c r="JK57" s="78"/>
      <c r="JL57" s="78"/>
      <c r="JM57" s="78"/>
      <c r="JN57" s="78"/>
      <c r="JO57" s="78"/>
      <c r="JP57" s="78"/>
      <c r="JQ57" s="78"/>
      <c r="JR57" s="78"/>
      <c r="JS57" s="78"/>
      <c r="JT57" s="78"/>
      <c r="JU57" s="78"/>
      <c r="JV57" s="78"/>
      <c r="JW57" s="78"/>
      <c r="JX57" s="78"/>
      <c r="JY57" s="78"/>
      <c r="JZ57" s="78"/>
      <c r="KA57" s="78"/>
      <c r="KB57" s="78"/>
      <c r="KC57" s="78"/>
      <c r="KD57" s="78"/>
      <c r="KE57" s="78"/>
      <c r="KF57" s="78"/>
      <c r="KG57" s="78"/>
      <c r="KH57" s="78"/>
      <c r="KI57" s="78"/>
      <c r="KJ57" s="78"/>
      <c r="KK57" s="78"/>
      <c r="KL57" s="78"/>
      <c r="KM57" s="78"/>
      <c r="KN57" s="78"/>
      <c r="KO57" s="78"/>
      <c r="KP57" s="78"/>
      <c r="KQ57" s="78"/>
      <c r="KR57" s="78"/>
      <c r="KS57" s="78"/>
      <c r="KT57" s="78"/>
      <c r="KU57" s="78"/>
      <c r="KV57" s="78"/>
      <c r="KW57" s="78"/>
      <c r="KX57" s="78"/>
      <c r="KY57" s="78"/>
      <c r="KZ57" s="78"/>
      <c r="LA57" s="78"/>
      <c r="LB57" s="78"/>
      <c r="LC57" s="78"/>
      <c r="LD57" s="78"/>
      <c r="LE57" s="78"/>
      <c r="LF57" s="78"/>
      <c r="LG57" s="78"/>
      <c r="LH57" s="78"/>
      <c r="LI57" s="78"/>
      <c r="LJ57" s="78"/>
      <c r="LK57" s="78"/>
      <c r="LL57" s="78"/>
      <c r="LM57" s="78"/>
      <c r="LN57" s="78"/>
      <c r="LO57" s="78"/>
      <c r="LP57" s="78"/>
      <c r="LQ57" s="78"/>
      <c r="LR57" s="78"/>
      <c r="LS57" s="78"/>
      <c r="LT57" s="78"/>
      <c r="LU57" s="78"/>
      <c r="LV57" s="78"/>
      <c r="LW57" s="78"/>
      <c r="LX57" s="78"/>
      <c r="LY57" s="78"/>
      <c r="LZ57" s="78"/>
      <c r="MA57" s="78"/>
      <c r="MB57" s="78"/>
      <c r="MC57" s="78"/>
      <c r="MD57" s="78"/>
      <c r="ME57" s="78"/>
      <c r="MF57" s="78"/>
      <c r="MG57" s="78"/>
      <c r="MH57" s="78"/>
      <c r="MI57" s="78"/>
      <c r="MJ57" s="78"/>
      <c r="MK57" s="78"/>
      <c r="ML57" s="78"/>
      <c r="MM57" s="78"/>
      <c r="MN57" s="78"/>
      <c r="MO57" s="78"/>
      <c r="MP57" s="78"/>
      <c r="MQ57" s="78"/>
      <c r="MR57" s="78"/>
      <c r="MS57" s="78"/>
      <c r="MT57" s="78"/>
      <c r="MU57" s="78"/>
      <c r="MV57" s="78"/>
      <c r="MW57" s="78"/>
      <c r="MX57" s="78"/>
      <c r="MY57" s="78"/>
      <c r="MZ57" s="78"/>
      <c r="NA57" s="78"/>
      <c r="NB57" s="78"/>
      <c r="NC57" s="78"/>
      <c r="ND57" s="78"/>
      <c r="NE57" s="78"/>
      <c r="NF57" s="78"/>
      <c r="NG57" s="78"/>
      <c r="NH57" s="78"/>
      <c r="NI57" s="78"/>
      <c r="NJ57" s="78"/>
      <c r="NK57" s="78"/>
      <c r="NL57" s="78"/>
      <c r="NM57" s="78"/>
      <c r="NN57" s="78"/>
      <c r="NO57" s="78"/>
      <c r="NP57" s="78"/>
      <c r="NQ57" s="78"/>
      <c r="NR57" s="78"/>
      <c r="NS57" s="78"/>
      <c r="NT57" s="78"/>
      <c r="NU57" s="78"/>
      <c r="NV57" s="78"/>
      <c r="NW57" s="78"/>
      <c r="NX57" s="78"/>
      <c r="NY57" s="78"/>
      <c r="NZ57" s="78"/>
      <c r="OA57" s="78"/>
      <c r="OB57" s="78"/>
      <c r="OC57" s="78"/>
      <c r="OD57" s="78"/>
      <c r="OE57" s="78"/>
      <c r="OF57" s="78"/>
      <c r="OG57" s="78"/>
      <c r="OH57" s="78"/>
      <c r="OI57" s="78"/>
      <c r="OJ57" s="78"/>
      <c r="OK57" s="78"/>
      <c r="OL57" s="78"/>
      <c r="OM57" s="78"/>
      <c r="ON57" s="78"/>
      <c r="OO57" s="78"/>
      <c r="OP57" s="78"/>
      <c r="OQ57" s="78"/>
      <c r="OR57" s="78"/>
      <c r="OS57" s="78"/>
      <c r="OT57" s="78"/>
      <c r="OU57" s="78"/>
      <c r="OV57" s="78"/>
      <c r="OW57" s="78"/>
      <c r="OX57" s="78"/>
      <c r="OY57" s="78"/>
      <c r="OZ57" s="78"/>
      <c r="PA57" s="78"/>
      <c r="PB57" s="78"/>
      <c r="PC57" s="78"/>
      <c r="PD57" s="78"/>
      <c r="PE57" s="78"/>
      <c r="PF57" s="78"/>
      <c r="PG57" s="78"/>
      <c r="PH57" s="78"/>
      <c r="PI57" s="78"/>
      <c r="PJ57" s="78"/>
      <c r="PK57" s="78"/>
      <c r="PL57" s="78"/>
      <c r="PM57" s="78"/>
      <c r="PN57" s="78"/>
      <c r="PO57" s="78"/>
      <c r="PP57" s="78"/>
      <c r="PQ57" s="78"/>
      <c r="PR57" s="78"/>
      <c r="PS57" s="78"/>
      <c r="PT57" s="78"/>
      <c r="PU57" s="78"/>
      <c r="PV57" s="78"/>
      <c r="PW57" s="78"/>
      <c r="PX57" s="78"/>
      <c r="PY57" s="78"/>
      <c r="PZ57" s="78"/>
      <c r="QA57" s="78"/>
      <c r="QB57" s="78"/>
      <c r="QC57" s="78"/>
      <c r="QD57" s="78"/>
      <c r="QE57" s="78"/>
      <c r="QF57" s="78"/>
      <c r="QG57" s="78"/>
      <c r="QH57" s="78"/>
      <c r="QI57" s="78"/>
      <c r="QJ57" s="78"/>
      <c r="QK57" s="78"/>
      <c r="QL57" s="78"/>
      <c r="QM57" s="78"/>
      <c r="QN57" s="78"/>
      <c r="QO57" s="78"/>
      <c r="QP57" s="78"/>
      <c r="QQ57" s="78"/>
      <c r="QR57" s="78"/>
      <c r="QS57" s="78"/>
      <c r="QT57" s="78"/>
      <c r="QU57" s="78"/>
      <c r="QV57" s="78"/>
      <c r="QW57" s="78"/>
      <c r="QX57" s="78"/>
      <c r="QY57" s="78"/>
      <c r="QZ57" s="78"/>
      <c r="RA57" s="78"/>
      <c r="RB57" s="78"/>
      <c r="RC57" s="78"/>
      <c r="RD57" s="78"/>
      <c r="RE57" s="78"/>
      <c r="RF57" s="78"/>
      <c r="RG57" s="78"/>
      <c r="RH57" s="78"/>
      <c r="RI57" s="78"/>
      <c r="RJ57" s="78"/>
      <c r="RK57" s="78"/>
      <c r="RL57" s="78"/>
      <c r="RM57" s="78"/>
      <c r="RN57" s="78"/>
      <c r="RO57" s="78"/>
      <c r="RP57" s="78"/>
      <c r="RQ57" s="78"/>
      <c r="RR57" s="78"/>
      <c r="RS57" s="78"/>
      <c r="RT57" s="78"/>
      <c r="RU57" s="78"/>
      <c r="RV57" s="78"/>
      <c r="RW57" s="78"/>
      <c r="RX57" s="78"/>
      <c r="RY57" s="78"/>
      <c r="RZ57" s="78"/>
      <c r="SA57" s="78"/>
      <c r="SB57" s="78"/>
      <c r="SC57" s="78"/>
      <c r="SD57" s="78"/>
      <c r="SE57" s="78"/>
      <c r="SF57" s="78"/>
      <c r="SG57" s="78"/>
      <c r="SH57" s="78"/>
    </row>
    <row r="58" spans="1:502">
      <c r="A58" s="17" t="s">
        <v>2643</v>
      </c>
      <c r="B58" s="77">
        <v>23</v>
      </c>
      <c r="C58" s="77">
        <v>23</v>
      </c>
      <c r="D58" s="77">
        <v>2</v>
      </c>
      <c r="E58" s="77">
        <v>2026</v>
      </c>
      <c r="F58" s="77" t="s">
        <v>2637</v>
      </c>
      <c r="G58" s="1023" t="s">
        <v>817</v>
      </c>
      <c r="H58" s="77" t="s">
        <v>818</v>
      </c>
      <c r="I58" s="1018"/>
      <c r="J58" s="80"/>
      <c r="K58" s="80"/>
      <c r="L58" s="80"/>
      <c r="M58" s="80"/>
      <c r="N58" s="80"/>
      <c r="O58" s="80"/>
      <c r="P58" s="80"/>
      <c r="Q58" s="80"/>
      <c r="R58" s="80"/>
      <c r="S58" s="80"/>
      <c r="T58" s="80"/>
      <c r="U58" s="80"/>
      <c r="V58" s="80"/>
      <c r="W58" s="80"/>
      <c r="X58" s="80"/>
      <c r="Y58" s="80"/>
      <c r="Z58" s="80"/>
      <c r="AA58" s="80"/>
      <c r="AB58" s="80"/>
      <c r="AC58" s="80"/>
      <c r="AD58" s="80"/>
      <c r="AE58" s="80"/>
      <c r="AF58" s="80"/>
      <c r="AG58" s="80"/>
      <c r="AH58" s="80"/>
      <c r="AI58" s="80"/>
      <c r="AJ58" s="80"/>
      <c r="AK58" s="80"/>
      <c r="AL58" s="80"/>
      <c r="AM58" s="80"/>
      <c r="AN58" s="80"/>
      <c r="AO58" s="80"/>
      <c r="AP58" s="80"/>
      <c r="AQ58" s="80"/>
      <c r="AR58" s="80"/>
      <c r="AS58" s="80"/>
      <c r="AT58" s="80"/>
      <c r="AU58" s="80"/>
      <c r="AV58" s="80"/>
      <c r="AW58" s="80"/>
      <c r="AX58" s="80"/>
      <c r="AY58" s="80"/>
      <c r="AZ58" s="80"/>
      <c r="BA58" s="80"/>
      <c r="BB58" s="80"/>
      <c r="BC58" s="80"/>
      <c r="BD58" s="80"/>
      <c r="BE58" s="80"/>
      <c r="BF58" s="80"/>
      <c r="BG58" s="80"/>
      <c r="BH58" s="80"/>
      <c r="BI58" s="80"/>
      <c r="BJ58" s="80"/>
      <c r="BK58" s="80"/>
      <c r="BL58" s="80"/>
      <c r="BM58" s="80"/>
      <c r="BN58" s="80"/>
      <c r="BO58" s="80"/>
      <c r="BP58" s="80"/>
      <c r="BQ58" s="80"/>
      <c r="BR58" s="80"/>
      <c r="BS58" s="80"/>
      <c r="BT58" s="80"/>
      <c r="BU58" s="80"/>
      <c r="BV58" s="80"/>
      <c r="BW58" s="80"/>
      <c r="BX58" s="80"/>
      <c r="BY58" s="80"/>
      <c r="BZ58" s="80"/>
      <c r="CA58" s="80"/>
      <c r="CB58" s="80"/>
      <c r="CC58" s="80"/>
      <c r="CD58" s="80"/>
      <c r="CE58" s="80"/>
      <c r="CF58" s="80"/>
      <c r="CG58" s="80"/>
      <c r="CH58" s="80"/>
      <c r="CI58" s="80"/>
      <c r="CJ58" s="80"/>
      <c r="CK58" s="80"/>
      <c r="CL58" s="80"/>
      <c r="CM58" s="80"/>
      <c r="CN58" s="80"/>
      <c r="CO58" s="80"/>
      <c r="CP58" s="80"/>
      <c r="CQ58" s="80"/>
      <c r="CR58" s="80"/>
      <c r="CS58" s="80"/>
      <c r="CT58" s="80"/>
      <c r="CU58" s="80"/>
      <c r="CV58" s="80"/>
      <c r="CW58" s="80"/>
      <c r="CX58" s="80"/>
      <c r="CY58" s="80"/>
      <c r="CZ58" s="80"/>
      <c r="DA58" s="80"/>
      <c r="DB58" s="80"/>
      <c r="DC58" s="80"/>
      <c r="DD58" s="80"/>
      <c r="DE58" s="80"/>
      <c r="DF58" s="80"/>
      <c r="DG58" s="80"/>
      <c r="DH58" s="80"/>
      <c r="DI58" s="80"/>
      <c r="DJ58" s="80"/>
      <c r="DK58" s="80"/>
      <c r="DL58" s="80"/>
      <c r="DM58" s="80"/>
      <c r="DN58" s="80"/>
      <c r="DO58" s="80"/>
      <c r="DP58" s="80"/>
      <c r="DQ58" s="80"/>
      <c r="DR58" s="80"/>
      <c r="DS58" s="80"/>
      <c r="DT58" s="80"/>
      <c r="DU58" s="80"/>
      <c r="DV58" s="80"/>
      <c r="DW58" s="80"/>
      <c r="DX58" s="80"/>
      <c r="DY58" s="80"/>
      <c r="DZ58" s="80"/>
      <c r="EA58" s="80"/>
      <c r="EB58" s="80"/>
      <c r="EC58" s="80"/>
      <c r="ED58" s="80"/>
      <c r="EE58" s="80"/>
      <c r="EF58" s="80"/>
      <c r="EG58" s="80"/>
      <c r="EH58" s="80"/>
      <c r="EI58" s="80"/>
      <c r="EJ58" s="80"/>
      <c r="EK58" s="80"/>
      <c r="EL58" s="80"/>
      <c r="EM58" s="80"/>
      <c r="EN58" s="80"/>
      <c r="EO58" s="80"/>
      <c r="EP58" s="80"/>
      <c r="EQ58" s="80"/>
      <c r="ER58" s="80"/>
      <c r="ES58" s="80"/>
      <c r="ET58" s="80"/>
      <c r="EU58" s="80"/>
      <c r="EV58" s="80"/>
      <c r="EW58" s="80"/>
      <c r="EX58" s="80"/>
      <c r="EY58" s="80"/>
      <c r="EZ58" s="80"/>
      <c r="FA58" s="80"/>
      <c r="FB58" s="80"/>
      <c r="FC58" s="80"/>
      <c r="FD58" s="80"/>
      <c r="FE58" s="80"/>
      <c r="FF58" s="80"/>
      <c r="FG58" s="80"/>
      <c r="FH58" s="80"/>
      <c r="FI58" s="80"/>
      <c r="FJ58" s="80"/>
      <c r="FK58" s="80"/>
      <c r="FL58" s="80"/>
      <c r="FM58" s="80"/>
      <c r="FN58" s="80"/>
      <c r="FO58" s="80"/>
      <c r="FP58" s="80"/>
      <c r="FQ58" s="80"/>
      <c r="FR58" s="80"/>
      <c r="FS58" s="80"/>
      <c r="FT58" s="80"/>
      <c r="FU58" s="80"/>
      <c r="FV58" s="80"/>
      <c r="FW58" s="80"/>
      <c r="FX58" s="80"/>
      <c r="FY58" s="80"/>
      <c r="FZ58" s="80"/>
      <c r="GA58" s="80"/>
      <c r="GB58" s="80"/>
      <c r="GC58" s="80"/>
      <c r="GD58" s="80"/>
      <c r="GE58" s="80"/>
      <c r="GF58" s="80"/>
      <c r="GG58" s="80"/>
      <c r="GH58" s="80"/>
      <c r="GI58" s="80"/>
      <c r="GJ58" s="80"/>
      <c r="GK58" s="80"/>
      <c r="GL58" s="80"/>
      <c r="GM58" s="80"/>
      <c r="GN58" s="80"/>
      <c r="GO58" s="80"/>
      <c r="GP58" s="80"/>
      <c r="GQ58" s="80"/>
      <c r="GR58" s="80"/>
      <c r="GS58" s="80"/>
      <c r="GT58" s="80"/>
      <c r="GU58" s="80"/>
      <c r="GV58" s="80"/>
      <c r="GW58" s="80"/>
      <c r="GX58" s="80"/>
      <c r="GY58" s="80"/>
      <c r="GZ58" s="80"/>
      <c r="HA58" s="80"/>
      <c r="HB58" s="80"/>
      <c r="HC58" s="80"/>
      <c r="HD58" s="80"/>
      <c r="HE58" s="80"/>
      <c r="HF58" s="80"/>
      <c r="HG58" s="80"/>
      <c r="HH58" s="80"/>
      <c r="HI58" s="80"/>
      <c r="HJ58" s="80"/>
      <c r="HK58" s="80"/>
      <c r="HL58" s="80"/>
      <c r="HM58" s="80"/>
      <c r="HN58" s="80"/>
      <c r="HO58" s="80"/>
      <c r="HP58" s="80"/>
      <c r="HQ58" s="80"/>
      <c r="HR58" s="80"/>
      <c r="HS58" s="80"/>
      <c r="HT58" s="80"/>
      <c r="HU58" s="80"/>
      <c r="HV58" s="80"/>
      <c r="HW58" s="80"/>
      <c r="HX58" s="80"/>
      <c r="HY58" s="80"/>
      <c r="HZ58" s="80"/>
      <c r="IA58" s="80"/>
      <c r="IB58" s="80"/>
      <c r="IC58" s="80"/>
      <c r="ID58" s="80"/>
      <c r="IE58" s="80"/>
      <c r="IF58" s="80"/>
      <c r="IG58" s="80"/>
      <c r="IH58" s="80"/>
      <c r="II58" s="80"/>
      <c r="IJ58" s="80"/>
      <c r="IK58" s="80"/>
      <c r="IL58" s="80"/>
      <c r="IM58" s="80"/>
      <c r="IN58" s="80"/>
      <c r="IO58" s="80"/>
      <c r="IP58" s="80"/>
      <c r="IQ58" s="80"/>
      <c r="IR58" s="80"/>
      <c r="IS58" s="80"/>
      <c r="IT58" s="80"/>
      <c r="IU58" s="80"/>
      <c r="IV58" s="81"/>
      <c r="IW58" s="78"/>
      <c r="IX58" s="78"/>
      <c r="IY58" s="78"/>
      <c r="IZ58" s="78"/>
      <c r="JA58" s="78"/>
      <c r="JB58" s="78"/>
      <c r="JC58" s="78"/>
      <c r="JD58" s="78"/>
      <c r="JE58" s="78"/>
      <c r="JF58" s="78"/>
      <c r="JG58" s="78"/>
      <c r="JH58" s="78"/>
      <c r="JI58" s="78"/>
      <c r="JJ58" s="78"/>
      <c r="JK58" s="78"/>
      <c r="JL58" s="78"/>
      <c r="JM58" s="78"/>
      <c r="JN58" s="78"/>
      <c r="JO58" s="78"/>
      <c r="JP58" s="78"/>
      <c r="JQ58" s="78"/>
      <c r="JR58" s="78"/>
      <c r="JS58" s="78"/>
      <c r="JT58" s="78"/>
      <c r="JU58" s="78"/>
      <c r="JV58" s="78"/>
      <c r="JW58" s="78"/>
      <c r="JX58" s="78"/>
      <c r="JY58" s="78"/>
      <c r="JZ58" s="78"/>
      <c r="KA58" s="78"/>
      <c r="KB58" s="78"/>
      <c r="KC58" s="78"/>
      <c r="KD58" s="78"/>
      <c r="KE58" s="78"/>
      <c r="KF58" s="78"/>
      <c r="KG58" s="78"/>
      <c r="KH58" s="78"/>
      <c r="KI58" s="78"/>
      <c r="KJ58" s="78"/>
      <c r="KK58" s="78"/>
      <c r="KL58" s="78"/>
      <c r="KM58" s="78"/>
      <c r="KN58" s="78"/>
      <c r="KO58" s="78"/>
      <c r="KP58" s="78"/>
      <c r="KQ58" s="78"/>
      <c r="KR58" s="78"/>
      <c r="KS58" s="78"/>
      <c r="KT58" s="78"/>
      <c r="KU58" s="78"/>
      <c r="KV58" s="78"/>
      <c r="KW58" s="78"/>
      <c r="KX58" s="78"/>
      <c r="KY58" s="78"/>
      <c r="KZ58" s="78"/>
      <c r="LA58" s="78"/>
      <c r="LB58" s="78"/>
      <c r="LC58" s="78"/>
      <c r="LD58" s="78"/>
      <c r="LE58" s="78"/>
      <c r="LF58" s="78"/>
      <c r="LG58" s="78"/>
      <c r="LH58" s="78"/>
      <c r="LI58" s="78"/>
      <c r="LJ58" s="78"/>
      <c r="LK58" s="78"/>
      <c r="LL58" s="78"/>
      <c r="LM58" s="78"/>
      <c r="LN58" s="78"/>
      <c r="LO58" s="78"/>
      <c r="LP58" s="78"/>
      <c r="LQ58" s="78"/>
      <c r="LR58" s="78"/>
      <c r="LS58" s="78"/>
      <c r="LT58" s="78"/>
      <c r="LU58" s="78"/>
      <c r="LV58" s="78"/>
      <c r="LW58" s="78"/>
      <c r="LX58" s="78"/>
      <c r="LY58" s="78"/>
      <c r="LZ58" s="78"/>
      <c r="MA58" s="78"/>
      <c r="MB58" s="78"/>
      <c r="MC58" s="78"/>
      <c r="MD58" s="78"/>
      <c r="ME58" s="78"/>
      <c r="MF58" s="78"/>
      <c r="MG58" s="78"/>
      <c r="MH58" s="78"/>
      <c r="MI58" s="78"/>
      <c r="MJ58" s="78"/>
      <c r="MK58" s="78"/>
      <c r="ML58" s="78"/>
      <c r="MM58" s="78"/>
      <c r="MN58" s="78"/>
      <c r="MO58" s="78"/>
      <c r="MP58" s="78"/>
      <c r="MQ58" s="78"/>
      <c r="MR58" s="78"/>
      <c r="MS58" s="78"/>
      <c r="MT58" s="78"/>
      <c r="MU58" s="78"/>
      <c r="MV58" s="78"/>
      <c r="MW58" s="78"/>
      <c r="MX58" s="78"/>
      <c r="MY58" s="78"/>
      <c r="MZ58" s="78"/>
      <c r="NA58" s="78"/>
      <c r="NB58" s="78"/>
      <c r="NC58" s="78"/>
      <c r="ND58" s="78"/>
      <c r="NE58" s="78"/>
      <c r="NF58" s="78"/>
      <c r="NG58" s="78"/>
      <c r="NH58" s="78"/>
      <c r="NI58" s="78"/>
      <c r="NJ58" s="78"/>
      <c r="NK58" s="78"/>
      <c r="NL58" s="78"/>
      <c r="NM58" s="78"/>
      <c r="NN58" s="78"/>
      <c r="NO58" s="78"/>
      <c r="NP58" s="78"/>
      <c r="NQ58" s="78"/>
      <c r="NR58" s="78"/>
      <c r="NS58" s="78"/>
      <c r="NT58" s="78"/>
      <c r="NU58" s="78"/>
      <c r="NV58" s="78"/>
      <c r="NW58" s="78"/>
      <c r="NX58" s="78"/>
      <c r="NY58" s="78"/>
      <c r="NZ58" s="78"/>
      <c r="OA58" s="78"/>
      <c r="OB58" s="78"/>
      <c r="OC58" s="78"/>
      <c r="OD58" s="78"/>
      <c r="OE58" s="78"/>
      <c r="OF58" s="78"/>
      <c r="OG58" s="78"/>
      <c r="OH58" s="78"/>
      <c r="OI58" s="78"/>
      <c r="OJ58" s="78"/>
      <c r="OK58" s="78"/>
      <c r="OL58" s="78"/>
      <c r="OM58" s="78"/>
      <c r="ON58" s="78"/>
      <c r="OO58" s="78"/>
      <c r="OP58" s="78"/>
      <c r="OQ58" s="78"/>
      <c r="OR58" s="78"/>
      <c r="OS58" s="78"/>
      <c r="OT58" s="78"/>
      <c r="OU58" s="78"/>
      <c r="OV58" s="78"/>
      <c r="OW58" s="78"/>
      <c r="OX58" s="78"/>
      <c r="OY58" s="78"/>
      <c r="OZ58" s="78"/>
      <c r="PA58" s="78"/>
      <c r="PB58" s="78"/>
      <c r="PC58" s="78"/>
      <c r="PD58" s="78"/>
      <c r="PE58" s="78"/>
      <c r="PF58" s="78"/>
      <c r="PG58" s="78"/>
      <c r="PH58" s="78"/>
      <c r="PI58" s="78"/>
      <c r="PJ58" s="78"/>
      <c r="PK58" s="78"/>
      <c r="PL58" s="78"/>
      <c r="PM58" s="78"/>
      <c r="PN58" s="78"/>
      <c r="PO58" s="78"/>
      <c r="PP58" s="78"/>
      <c r="PQ58" s="78"/>
      <c r="PR58" s="78"/>
      <c r="PS58" s="78"/>
      <c r="PT58" s="78"/>
      <c r="PU58" s="78"/>
      <c r="PV58" s="78"/>
      <c r="PW58" s="78"/>
      <c r="PX58" s="78"/>
      <c r="PY58" s="78"/>
      <c r="PZ58" s="78"/>
      <c r="QA58" s="78"/>
      <c r="QB58" s="78"/>
      <c r="QC58" s="78"/>
      <c r="QD58" s="78"/>
      <c r="QE58" s="78"/>
      <c r="QF58" s="78"/>
      <c r="QG58" s="78"/>
      <c r="QH58" s="78"/>
      <c r="QI58" s="78"/>
      <c r="QJ58" s="78"/>
      <c r="QK58" s="78"/>
      <c r="QL58" s="78"/>
      <c r="QM58" s="78"/>
      <c r="QN58" s="78"/>
      <c r="QO58" s="78"/>
      <c r="QP58" s="78"/>
      <c r="QQ58" s="78"/>
      <c r="QR58" s="78"/>
      <c r="QS58" s="78"/>
      <c r="QT58" s="78"/>
      <c r="QU58" s="78"/>
      <c r="QV58" s="78"/>
      <c r="QW58" s="78"/>
      <c r="QX58" s="78"/>
      <c r="QY58" s="78"/>
      <c r="QZ58" s="78"/>
      <c r="RA58" s="78"/>
      <c r="RB58" s="78"/>
      <c r="RC58" s="78"/>
      <c r="RD58" s="78"/>
      <c r="RE58" s="78"/>
      <c r="RF58" s="78"/>
      <c r="RG58" s="78"/>
      <c r="RH58" s="78"/>
      <c r="RI58" s="78"/>
      <c r="RJ58" s="78"/>
      <c r="RK58" s="78"/>
      <c r="RL58" s="78"/>
      <c r="RM58" s="78"/>
      <c r="RN58" s="78"/>
      <c r="RO58" s="78"/>
      <c r="RP58" s="78"/>
      <c r="RQ58" s="78"/>
      <c r="RR58" s="78"/>
      <c r="RS58" s="78"/>
      <c r="RT58" s="78"/>
      <c r="RU58" s="78"/>
      <c r="RV58" s="78"/>
      <c r="RW58" s="78"/>
      <c r="RX58" s="78"/>
      <c r="RY58" s="78"/>
      <c r="RZ58" s="78"/>
      <c r="SA58" s="78"/>
      <c r="SB58" s="78"/>
      <c r="SC58" s="78"/>
      <c r="SD58" s="78"/>
      <c r="SE58" s="78"/>
      <c r="SF58" s="78"/>
      <c r="SG58" s="78"/>
      <c r="SH58" s="78"/>
    </row>
    <row r="59" spans="1:502">
      <c r="A59" s="17" t="s">
        <v>2644</v>
      </c>
      <c r="B59" s="77">
        <v>24</v>
      </c>
      <c r="C59" s="77">
        <v>24</v>
      </c>
      <c r="D59" s="77">
        <v>2</v>
      </c>
      <c r="E59" s="77">
        <v>2027</v>
      </c>
      <c r="F59" s="77" t="s">
        <v>2638</v>
      </c>
      <c r="G59" s="1023" t="s">
        <v>817</v>
      </c>
      <c r="H59" s="77" t="s">
        <v>818</v>
      </c>
      <c r="I59" s="1018"/>
      <c r="J59" s="80"/>
      <c r="K59" s="80"/>
      <c r="L59" s="80"/>
      <c r="M59" s="80"/>
      <c r="N59" s="80"/>
      <c r="O59" s="80"/>
      <c r="P59" s="80"/>
      <c r="Q59" s="80"/>
      <c r="R59" s="80"/>
      <c r="S59" s="80"/>
      <c r="T59" s="80"/>
      <c r="U59" s="80"/>
      <c r="V59" s="80"/>
      <c r="W59" s="80"/>
      <c r="X59" s="80"/>
      <c r="Y59" s="80"/>
      <c r="Z59" s="80"/>
      <c r="AA59" s="80"/>
      <c r="AB59" s="80"/>
      <c r="AC59" s="80"/>
      <c r="AD59" s="80"/>
      <c r="AE59" s="80"/>
      <c r="AF59" s="80"/>
      <c r="AG59" s="80"/>
      <c r="AH59" s="80"/>
      <c r="AI59" s="80"/>
      <c r="AJ59" s="80"/>
      <c r="AK59" s="80"/>
      <c r="AL59" s="80"/>
      <c r="AM59" s="80"/>
      <c r="AN59" s="80"/>
      <c r="AO59" s="80"/>
      <c r="AP59" s="80"/>
      <c r="AQ59" s="80"/>
      <c r="AR59" s="80"/>
      <c r="AS59" s="80"/>
      <c r="AT59" s="80"/>
      <c r="AU59" s="80"/>
      <c r="AV59" s="80"/>
      <c r="AW59" s="80"/>
      <c r="AX59" s="80"/>
      <c r="AY59" s="80"/>
      <c r="AZ59" s="80"/>
      <c r="BA59" s="80"/>
      <c r="BB59" s="80"/>
      <c r="BC59" s="80"/>
      <c r="BD59" s="80"/>
      <c r="BE59" s="80"/>
      <c r="BF59" s="80"/>
      <c r="BG59" s="80"/>
      <c r="BH59" s="80"/>
      <c r="BI59" s="80"/>
      <c r="BJ59" s="80"/>
      <c r="BK59" s="80"/>
      <c r="BL59" s="80"/>
      <c r="BM59" s="80"/>
      <c r="BN59" s="80"/>
      <c r="BO59" s="80"/>
      <c r="BP59" s="80"/>
      <c r="BQ59" s="80"/>
      <c r="BR59" s="80"/>
      <c r="BS59" s="80"/>
      <c r="BT59" s="80"/>
      <c r="BU59" s="80"/>
      <c r="BV59" s="80"/>
      <c r="BW59" s="80"/>
      <c r="BX59" s="80"/>
      <c r="BY59" s="80"/>
      <c r="BZ59" s="80"/>
      <c r="CA59" s="80"/>
      <c r="CB59" s="80"/>
      <c r="CC59" s="80"/>
      <c r="CD59" s="80"/>
      <c r="CE59" s="80"/>
      <c r="CF59" s="80"/>
      <c r="CG59" s="80"/>
      <c r="CH59" s="80"/>
      <c r="CI59" s="80"/>
      <c r="CJ59" s="80"/>
      <c r="CK59" s="80"/>
      <c r="CL59" s="80"/>
      <c r="CM59" s="80"/>
      <c r="CN59" s="80"/>
      <c r="CO59" s="80"/>
      <c r="CP59" s="80"/>
      <c r="CQ59" s="80"/>
      <c r="CR59" s="80"/>
      <c r="CS59" s="80"/>
      <c r="CT59" s="80"/>
      <c r="CU59" s="80"/>
      <c r="CV59" s="80"/>
      <c r="CW59" s="80"/>
      <c r="CX59" s="80"/>
      <c r="CY59" s="80"/>
      <c r="CZ59" s="80"/>
      <c r="DA59" s="80"/>
      <c r="DB59" s="80"/>
      <c r="DC59" s="80"/>
      <c r="DD59" s="80"/>
      <c r="DE59" s="80"/>
      <c r="DF59" s="80"/>
      <c r="DG59" s="80"/>
      <c r="DH59" s="80"/>
      <c r="DI59" s="80"/>
      <c r="DJ59" s="80"/>
      <c r="DK59" s="80"/>
      <c r="DL59" s="80"/>
      <c r="DM59" s="80"/>
      <c r="DN59" s="80"/>
      <c r="DO59" s="80"/>
      <c r="DP59" s="80"/>
      <c r="DQ59" s="80"/>
      <c r="DR59" s="80"/>
      <c r="DS59" s="80"/>
      <c r="DT59" s="80"/>
      <c r="DU59" s="80"/>
      <c r="DV59" s="80"/>
      <c r="DW59" s="80"/>
      <c r="DX59" s="80"/>
      <c r="DY59" s="80"/>
      <c r="DZ59" s="80"/>
      <c r="EA59" s="80"/>
      <c r="EB59" s="80"/>
      <c r="EC59" s="80"/>
      <c r="ED59" s="80"/>
      <c r="EE59" s="80"/>
      <c r="EF59" s="80"/>
      <c r="EG59" s="80"/>
      <c r="EH59" s="80"/>
      <c r="EI59" s="80"/>
      <c r="EJ59" s="80"/>
      <c r="EK59" s="80"/>
      <c r="EL59" s="80"/>
      <c r="EM59" s="80"/>
      <c r="EN59" s="80"/>
      <c r="EO59" s="80"/>
      <c r="EP59" s="80"/>
      <c r="EQ59" s="80"/>
      <c r="ER59" s="80"/>
      <c r="ES59" s="80"/>
      <c r="ET59" s="80"/>
      <c r="EU59" s="80"/>
      <c r="EV59" s="80"/>
      <c r="EW59" s="80"/>
      <c r="EX59" s="80"/>
      <c r="EY59" s="80"/>
      <c r="EZ59" s="80"/>
      <c r="FA59" s="80"/>
      <c r="FB59" s="80"/>
      <c r="FC59" s="80"/>
      <c r="FD59" s="80"/>
      <c r="FE59" s="80"/>
      <c r="FF59" s="80"/>
      <c r="FG59" s="80"/>
      <c r="FH59" s="80"/>
      <c r="FI59" s="80"/>
      <c r="FJ59" s="80"/>
      <c r="FK59" s="80"/>
      <c r="FL59" s="80"/>
      <c r="FM59" s="80"/>
      <c r="FN59" s="80"/>
      <c r="FO59" s="80"/>
      <c r="FP59" s="80"/>
      <c r="FQ59" s="80"/>
      <c r="FR59" s="80"/>
      <c r="FS59" s="80"/>
      <c r="FT59" s="80"/>
      <c r="FU59" s="80"/>
      <c r="FV59" s="80"/>
      <c r="FW59" s="80"/>
      <c r="FX59" s="80"/>
      <c r="FY59" s="80"/>
      <c r="FZ59" s="80"/>
      <c r="GA59" s="80"/>
      <c r="GB59" s="80"/>
      <c r="GC59" s="80"/>
      <c r="GD59" s="80"/>
      <c r="GE59" s="80"/>
      <c r="GF59" s="80"/>
      <c r="GG59" s="80"/>
      <c r="GH59" s="80"/>
      <c r="GI59" s="80"/>
      <c r="GJ59" s="80"/>
      <c r="GK59" s="80"/>
      <c r="GL59" s="80"/>
      <c r="GM59" s="80"/>
      <c r="GN59" s="80"/>
      <c r="GO59" s="80"/>
      <c r="GP59" s="80"/>
      <c r="GQ59" s="80"/>
      <c r="GR59" s="80"/>
      <c r="GS59" s="80"/>
      <c r="GT59" s="80"/>
      <c r="GU59" s="80"/>
      <c r="GV59" s="80"/>
      <c r="GW59" s="80"/>
      <c r="GX59" s="80"/>
      <c r="GY59" s="80"/>
      <c r="GZ59" s="80"/>
      <c r="HA59" s="80"/>
      <c r="HB59" s="80"/>
      <c r="HC59" s="80"/>
      <c r="HD59" s="80"/>
      <c r="HE59" s="80"/>
      <c r="HF59" s="80"/>
      <c r="HG59" s="80"/>
      <c r="HH59" s="80"/>
      <c r="HI59" s="80"/>
      <c r="HJ59" s="80"/>
      <c r="HK59" s="80"/>
      <c r="HL59" s="80"/>
      <c r="HM59" s="80"/>
      <c r="HN59" s="80"/>
      <c r="HO59" s="80"/>
      <c r="HP59" s="80"/>
      <c r="HQ59" s="80"/>
      <c r="HR59" s="80"/>
      <c r="HS59" s="80"/>
      <c r="HT59" s="80"/>
      <c r="HU59" s="80"/>
      <c r="HV59" s="80"/>
      <c r="HW59" s="80"/>
      <c r="HX59" s="80"/>
      <c r="HY59" s="80"/>
      <c r="HZ59" s="80"/>
      <c r="IA59" s="80"/>
      <c r="IB59" s="80"/>
      <c r="IC59" s="80"/>
      <c r="ID59" s="80"/>
      <c r="IE59" s="80"/>
      <c r="IF59" s="80"/>
      <c r="IG59" s="80"/>
      <c r="IH59" s="80"/>
      <c r="II59" s="80"/>
      <c r="IJ59" s="80"/>
      <c r="IK59" s="80"/>
      <c r="IL59" s="80"/>
      <c r="IM59" s="80"/>
      <c r="IN59" s="80"/>
      <c r="IO59" s="80"/>
      <c r="IP59" s="80"/>
      <c r="IQ59" s="80"/>
      <c r="IR59" s="80"/>
      <c r="IS59" s="80"/>
      <c r="IT59" s="80"/>
      <c r="IU59" s="80"/>
      <c r="IV59" s="81"/>
      <c r="IW59" s="78"/>
      <c r="IX59" s="78"/>
      <c r="IY59" s="78"/>
      <c r="IZ59" s="78"/>
      <c r="JA59" s="78"/>
      <c r="JB59" s="78"/>
      <c r="JC59" s="78"/>
      <c r="JD59" s="78"/>
      <c r="JE59" s="78"/>
      <c r="JF59" s="78"/>
      <c r="JG59" s="78"/>
      <c r="JH59" s="78"/>
      <c r="JI59" s="78"/>
      <c r="JJ59" s="78"/>
      <c r="JK59" s="78"/>
      <c r="JL59" s="78"/>
      <c r="JM59" s="78"/>
      <c r="JN59" s="78"/>
      <c r="JO59" s="78"/>
      <c r="JP59" s="78"/>
      <c r="JQ59" s="78"/>
      <c r="JR59" s="78"/>
      <c r="JS59" s="78"/>
      <c r="JT59" s="78"/>
      <c r="JU59" s="78"/>
      <c r="JV59" s="78"/>
      <c r="JW59" s="78"/>
      <c r="JX59" s="78"/>
      <c r="JY59" s="78"/>
      <c r="JZ59" s="78"/>
      <c r="KA59" s="78"/>
      <c r="KB59" s="78"/>
      <c r="KC59" s="78"/>
      <c r="KD59" s="78"/>
      <c r="KE59" s="78"/>
      <c r="KF59" s="78"/>
      <c r="KG59" s="78"/>
      <c r="KH59" s="78"/>
      <c r="KI59" s="78"/>
      <c r="KJ59" s="78"/>
      <c r="KK59" s="78"/>
      <c r="KL59" s="78"/>
      <c r="KM59" s="78"/>
      <c r="KN59" s="78"/>
      <c r="KO59" s="78"/>
      <c r="KP59" s="78"/>
      <c r="KQ59" s="78"/>
      <c r="KR59" s="78"/>
      <c r="KS59" s="78"/>
      <c r="KT59" s="78"/>
      <c r="KU59" s="78"/>
      <c r="KV59" s="78"/>
      <c r="KW59" s="78"/>
      <c r="KX59" s="78"/>
      <c r="KY59" s="78"/>
      <c r="KZ59" s="78"/>
      <c r="LA59" s="78"/>
      <c r="LB59" s="78"/>
      <c r="LC59" s="78"/>
      <c r="LD59" s="78"/>
      <c r="LE59" s="78"/>
      <c r="LF59" s="78"/>
      <c r="LG59" s="78"/>
      <c r="LH59" s="78"/>
      <c r="LI59" s="78"/>
      <c r="LJ59" s="78"/>
      <c r="LK59" s="78"/>
      <c r="LL59" s="78"/>
      <c r="LM59" s="78"/>
      <c r="LN59" s="78"/>
      <c r="LO59" s="78"/>
      <c r="LP59" s="78"/>
      <c r="LQ59" s="78"/>
      <c r="LR59" s="78"/>
      <c r="LS59" s="78"/>
      <c r="LT59" s="78"/>
      <c r="LU59" s="78"/>
      <c r="LV59" s="78"/>
      <c r="LW59" s="78"/>
      <c r="LX59" s="78"/>
      <c r="LY59" s="78"/>
      <c r="LZ59" s="78"/>
      <c r="MA59" s="78"/>
      <c r="MB59" s="78"/>
      <c r="MC59" s="78"/>
      <c r="MD59" s="78"/>
      <c r="ME59" s="78"/>
      <c r="MF59" s="78"/>
      <c r="MG59" s="78"/>
      <c r="MH59" s="78"/>
      <c r="MI59" s="78"/>
      <c r="MJ59" s="78"/>
      <c r="MK59" s="78"/>
      <c r="ML59" s="78"/>
      <c r="MM59" s="78"/>
      <c r="MN59" s="78"/>
      <c r="MO59" s="78"/>
      <c r="MP59" s="78"/>
      <c r="MQ59" s="78"/>
      <c r="MR59" s="78"/>
      <c r="MS59" s="78"/>
      <c r="MT59" s="78"/>
      <c r="MU59" s="78"/>
      <c r="MV59" s="78"/>
      <c r="MW59" s="78"/>
      <c r="MX59" s="78"/>
      <c r="MY59" s="78"/>
      <c r="MZ59" s="78"/>
      <c r="NA59" s="78"/>
      <c r="NB59" s="78"/>
      <c r="NC59" s="78"/>
      <c r="ND59" s="78"/>
      <c r="NE59" s="78"/>
      <c r="NF59" s="78"/>
      <c r="NG59" s="78"/>
      <c r="NH59" s="78"/>
      <c r="NI59" s="78"/>
      <c r="NJ59" s="78"/>
      <c r="NK59" s="78"/>
      <c r="NL59" s="78"/>
      <c r="NM59" s="78"/>
      <c r="NN59" s="78"/>
      <c r="NO59" s="78"/>
      <c r="NP59" s="78"/>
      <c r="NQ59" s="78"/>
      <c r="NR59" s="78"/>
      <c r="NS59" s="78"/>
      <c r="NT59" s="78"/>
      <c r="NU59" s="78"/>
      <c r="NV59" s="78"/>
      <c r="NW59" s="78"/>
      <c r="NX59" s="78"/>
      <c r="NY59" s="78"/>
      <c r="NZ59" s="78"/>
      <c r="OA59" s="78"/>
      <c r="OB59" s="78"/>
      <c r="OC59" s="78"/>
      <c r="OD59" s="78"/>
      <c r="OE59" s="78"/>
      <c r="OF59" s="78"/>
      <c r="OG59" s="78"/>
      <c r="OH59" s="78"/>
      <c r="OI59" s="78"/>
      <c r="OJ59" s="78"/>
      <c r="OK59" s="78"/>
      <c r="OL59" s="78"/>
      <c r="OM59" s="78"/>
      <c r="ON59" s="78"/>
      <c r="OO59" s="78"/>
      <c r="OP59" s="78"/>
      <c r="OQ59" s="78"/>
      <c r="OR59" s="78"/>
      <c r="OS59" s="78"/>
      <c r="OT59" s="78"/>
      <c r="OU59" s="78"/>
      <c r="OV59" s="78"/>
      <c r="OW59" s="78"/>
      <c r="OX59" s="78"/>
      <c r="OY59" s="78"/>
      <c r="OZ59" s="78"/>
      <c r="PA59" s="78"/>
      <c r="PB59" s="78"/>
      <c r="PC59" s="78"/>
      <c r="PD59" s="78"/>
      <c r="PE59" s="78"/>
      <c r="PF59" s="78"/>
      <c r="PG59" s="78"/>
      <c r="PH59" s="78"/>
      <c r="PI59" s="78"/>
      <c r="PJ59" s="78"/>
      <c r="PK59" s="78"/>
      <c r="PL59" s="78"/>
      <c r="PM59" s="78"/>
      <c r="PN59" s="78"/>
      <c r="PO59" s="78"/>
      <c r="PP59" s="78"/>
      <c r="PQ59" s="78"/>
      <c r="PR59" s="78"/>
      <c r="PS59" s="78"/>
      <c r="PT59" s="78"/>
      <c r="PU59" s="78"/>
      <c r="PV59" s="78"/>
      <c r="PW59" s="78"/>
      <c r="PX59" s="78"/>
      <c r="PY59" s="78"/>
      <c r="PZ59" s="78"/>
      <c r="QA59" s="78"/>
      <c r="QB59" s="78"/>
      <c r="QC59" s="78"/>
      <c r="QD59" s="78"/>
      <c r="QE59" s="78"/>
      <c r="QF59" s="78"/>
      <c r="QG59" s="78"/>
      <c r="QH59" s="78"/>
      <c r="QI59" s="78"/>
      <c r="QJ59" s="78"/>
      <c r="QK59" s="78"/>
      <c r="QL59" s="78"/>
      <c r="QM59" s="78"/>
      <c r="QN59" s="78"/>
      <c r="QO59" s="78"/>
      <c r="QP59" s="78"/>
      <c r="QQ59" s="78"/>
      <c r="QR59" s="78"/>
      <c r="QS59" s="78"/>
      <c r="QT59" s="78"/>
      <c r="QU59" s="78"/>
      <c r="QV59" s="78"/>
      <c r="QW59" s="78"/>
      <c r="QX59" s="78"/>
      <c r="QY59" s="78"/>
      <c r="QZ59" s="78"/>
      <c r="RA59" s="78"/>
      <c r="RB59" s="78"/>
      <c r="RC59" s="78"/>
      <c r="RD59" s="78"/>
      <c r="RE59" s="78"/>
      <c r="RF59" s="78"/>
      <c r="RG59" s="78"/>
      <c r="RH59" s="78"/>
      <c r="RI59" s="78"/>
      <c r="RJ59" s="78"/>
      <c r="RK59" s="78"/>
      <c r="RL59" s="78"/>
      <c r="RM59" s="78"/>
      <c r="RN59" s="78"/>
      <c r="RO59" s="78"/>
      <c r="RP59" s="78"/>
      <c r="RQ59" s="78"/>
      <c r="RR59" s="78"/>
      <c r="RS59" s="78"/>
      <c r="RT59" s="78"/>
      <c r="RU59" s="78"/>
      <c r="RV59" s="78"/>
      <c r="RW59" s="78"/>
      <c r="RX59" s="78"/>
      <c r="RY59" s="78"/>
      <c r="RZ59" s="78"/>
      <c r="SA59" s="78"/>
      <c r="SB59" s="78"/>
      <c r="SC59" s="78"/>
      <c r="SD59" s="78"/>
      <c r="SE59" s="78"/>
      <c r="SF59" s="78"/>
      <c r="SG59" s="78"/>
      <c r="SH59" s="78"/>
    </row>
    <row r="60" spans="1:502">
      <c r="A60" s="17" t="s">
        <v>2645</v>
      </c>
      <c r="B60" s="77">
        <v>25</v>
      </c>
      <c r="C60" s="77">
        <v>25</v>
      </c>
      <c r="D60" s="77">
        <v>2</v>
      </c>
      <c r="E60" s="77">
        <v>2028</v>
      </c>
      <c r="F60" s="77" t="s">
        <v>2639</v>
      </c>
      <c r="G60" s="1023" t="s">
        <v>817</v>
      </c>
      <c r="H60" s="77" t="s">
        <v>818</v>
      </c>
      <c r="I60" s="1018"/>
      <c r="J60" s="80"/>
      <c r="K60" s="80"/>
      <c r="L60" s="80"/>
      <c r="M60" s="80"/>
      <c r="N60" s="80"/>
      <c r="O60" s="80"/>
      <c r="P60" s="80"/>
      <c r="Q60" s="80"/>
      <c r="R60" s="80"/>
      <c r="S60" s="80"/>
      <c r="T60" s="80"/>
      <c r="U60" s="80"/>
      <c r="V60" s="80"/>
      <c r="W60" s="80"/>
      <c r="X60" s="80"/>
      <c r="Y60" s="80"/>
      <c r="Z60" s="80"/>
      <c r="AA60" s="80"/>
      <c r="AB60" s="80"/>
      <c r="AC60" s="80"/>
      <c r="AD60" s="80"/>
      <c r="AE60" s="80"/>
      <c r="AF60" s="80"/>
      <c r="AG60" s="80"/>
      <c r="AH60" s="80"/>
      <c r="AI60" s="80"/>
      <c r="AJ60" s="80"/>
      <c r="AK60" s="80"/>
      <c r="AL60" s="80"/>
      <c r="AM60" s="80"/>
      <c r="AN60" s="80"/>
      <c r="AO60" s="80"/>
      <c r="AP60" s="80"/>
      <c r="AQ60" s="80"/>
      <c r="AR60" s="80"/>
      <c r="AS60" s="80"/>
      <c r="AT60" s="80"/>
      <c r="AU60" s="80"/>
      <c r="AV60" s="80"/>
      <c r="AW60" s="80"/>
      <c r="AX60" s="80"/>
      <c r="AY60" s="80"/>
      <c r="AZ60" s="80"/>
      <c r="BA60" s="80"/>
      <c r="BB60" s="80"/>
      <c r="BC60" s="80"/>
      <c r="BD60" s="80"/>
      <c r="BE60" s="80"/>
      <c r="BF60" s="80"/>
      <c r="BG60" s="80"/>
      <c r="BH60" s="80"/>
      <c r="BI60" s="80"/>
      <c r="BJ60" s="80"/>
      <c r="BK60" s="80"/>
      <c r="BL60" s="80"/>
      <c r="BM60" s="80"/>
      <c r="BN60" s="80"/>
      <c r="BO60" s="80"/>
      <c r="BP60" s="80"/>
      <c r="BQ60" s="80"/>
      <c r="BR60" s="80"/>
      <c r="BS60" s="80"/>
      <c r="BT60" s="80"/>
      <c r="BU60" s="80"/>
      <c r="BV60" s="80"/>
      <c r="BW60" s="80"/>
      <c r="BX60" s="80"/>
      <c r="BY60" s="80"/>
      <c r="BZ60" s="80"/>
      <c r="CA60" s="80"/>
      <c r="CB60" s="80"/>
      <c r="CC60" s="80"/>
      <c r="CD60" s="80"/>
      <c r="CE60" s="80"/>
      <c r="CF60" s="80"/>
      <c r="CG60" s="80"/>
      <c r="CH60" s="80"/>
      <c r="CI60" s="80"/>
      <c r="CJ60" s="80"/>
      <c r="CK60" s="80"/>
      <c r="CL60" s="80"/>
      <c r="CM60" s="80"/>
      <c r="CN60" s="80"/>
      <c r="CO60" s="80"/>
      <c r="CP60" s="80"/>
      <c r="CQ60" s="80"/>
      <c r="CR60" s="80"/>
      <c r="CS60" s="80"/>
      <c r="CT60" s="80"/>
      <c r="CU60" s="80"/>
      <c r="CV60" s="80"/>
      <c r="CW60" s="80"/>
      <c r="CX60" s="80"/>
      <c r="CY60" s="80"/>
      <c r="CZ60" s="80"/>
      <c r="DA60" s="80"/>
      <c r="DB60" s="80"/>
      <c r="DC60" s="80"/>
      <c r="DD60" s="80"/>
      <c r="DE60" s="80"/>
      <c r="DF60" s="80"/>
      <c r="DG60" s="80"/>
      <c r="DH60" s="80"/>
      <c r="DI60" s="80"/>
      <c r="DJ60" s="80"/>
      <c r="DK60" s="80"/>
      <c r="DL60" s="80"/>
      <c r="DM60" s="80"/>
      <c r="DN60" s="80"/>
      <c r="DO60" s="80"/>
      <c r="DP60" s="80"/>
      <c r="DQ60" s="80"/>
      <c r="DR60" s="80"/>
      <c r="DS60" s="80"/>
      <c r="DT60" s="80"/>
      <c r="DU60" s="80"/>
      <c r="DV60" s="80"/>
      <c r="DW60" s="80"/>
      <c r="DX60" s="80"/>
      <c r="DY60" s="80"/>
      <c r="DZ60" s="80"/>
      <c r="EA60" s="80"/>
      <c r="EB60" s="80"/>
      <c r="EC60" s="80"/>
      <c r="ED60" s="80"/>
      <c r="EE60" s="80"/>
      <c r="EF60" s="80"/>
      <c r="EG60" s="80"/>
      <c r="EH60" s="80"/>
      <c r="EI60" s="80"/>
      <c r="EJ60" s="80"/>
      <c r="EK60" s="80"/>
      <c r="EL60" s="80"/>
      <c r="EM60" s="80"/>
      <c r="EN60" s="80"/>
      <c r="EO60" s="80"/>
      <c r="EP60" s="80"/>
      <c r="EQ60" s="80"/>
      <c r="ER60" s="80"/>
      <c r="ES60" s="80"/>
      <c r="ET60" s="80"/>
      <c r="EU60" s="80"/>
      <c r="EV60" s="80"/>
      <c r="EW60" s="80"/>
      <c r="EX60" s="80"/>
      <c r="EY60" s="80"/>
      <c r="EZ60" s="80"/>
      <c r="FA60" s="80"/>
      <c r="FB60" s="80"/>
      <c r="FC60" s="80"/>
      <c r="FD60" s="80"/>
      <c r="FE60" s="80"/>
      <c r="FF60" s="80"/>
      <c r="FG60" s="80"/>
      <c r="FH60" s="80"/>
      <c r="FI60" s="80"/>
      <c r="FJ60" s="80"/>
      <c r="FK60" s="80"/>
      <c r="FL60" s="80"/>
      <c r="FM60" s="80"/>
      <c r="FN60" s="80"/>
      <c r="FO60" s="80"/>
      <c r="FP60" s="80"/>
      <c r="FQ60" s="80"/>
      <c r="FR60" s="80"/>
      <c r="FS60" s="80"/>
      <c r="FT60" s="80"/>
      <c r="FU60" s="80"/>
      <c r="FV60" s="80"/>
      <c r="FW60" s="80"/>
      <c r="FX60" s="80"/>
      <c r="FY60" s="80"/>
      <c r="FZ60" s="80"/>
      <c r="GA60" s="80"/>
      <c r="GB60" s="80"/>
      <c r="GC60" s="80"/>
      <c r="GD60" s="80"/>
      <c r="GE60" s="80"/>
      <c r="GF60" s="80"/>
      <c r="GG60" s="80"/>
      <c r="GH60" s="80"/>
      <c r="GI60" s="80"/>
      <c r="GJ60" s="80"/>
      <c r="GK60" s="80"/>
      <c r="GL60" s="80"/>
      <c r="GM60" s="80"/>
      <c r="GN60" s="80"/>
      <c r="GO60" s="80"/>
      <c r="GP60" s="80"/>
      <c r="GQ60" s="80"/>
      <c r="GR60" s="80"/>
      <c r="GS60" s="80"/>
      <c r="GT60" s="80"/>
      <c r="GU60" s="80"/>
      <c r="GV60" s="80"/>
      <c r="GW60" s="80"/>
      <c r="GX60" s="80"/>
      <c r="GY60" s="80"/>
      <c r="GZ60" s="80"/>
      <c r="HA60" s="80"/>
      <c r="HB60" s="80"/>
      <c r="HC60" s="80"/>
      <c r="HD60" s="80"/>
      <c r="HE60" s="80"/>
      <c r="HF60" s="80"/>
      <c r="HG60" s="80"/>
      <c r="HH60" s="80"/>
      <c r="HI60" s="80"/>
      <c r="HJ60" s="80"/>
      <c r="HK60" s="80"/>
      <c r="HL60" s="80"/>
      <c r="HM60" s="80"/>
      <c r="HN60" s="80"/>
      <c r="HO60" s="80"/>
      <c r="HP60" s="80"/>
      <c r="HQ60" s="80"/>
      <c r="HR60" s="80"/>
      <c r="HS60" s="80"/>
      <c r="HT60" s="80"/>
      <c r="HU60" s="80"/>
      <c r="HV60" s="80"/>
      <c r="HW60" s="80"/>
      <c r="HX60" s="80"/>
      <c r="HY60" s="80"/>
      <c r="HZ60" s="80"/>
      <c r="IA60" s="80"/>
      <c r="IB60" s="80"/>
      <c r="IC60" s="80"/>
      <c r="ID60" s="80"/>
      <c r="IE60" s="80"/>
      <c r="IF60" s="80"/>
      <c r="IG60" s="80"/>
      <c r="IH60" s="80"/>
      <c r="II60" s="80"/>
      <c r="IJ60" s="80"/>
      <c r="IK60" s="80"/>
      <c r="IL60" s="80"/>
      <c r="IM60" s="80"/>
      <c r="IN60" s="80"/>
      <c r="IO60" s="80"/>
      <c r="IP60" s="80"/>
      <c r="IQ60" s="80"/>
      <c r="IR60" s="80"/>
      <c r="IS60" s="80"/>
      <c r="IT60" s="80"/>
      <c r="IU60" s="80"/>
      <c r="IV60" s="81"/>
      <c r="IW60" s="78"/>
      <c r="IX60" s="78"/>
      <c r="IY60" s="78"/>
      <c r="IZ60" s="78"/>
      <c r="JA60" s="78"/>
      <c r="JB60" s="78"/>
      <c r="JC60" s="78"/>
      <c r="JD60" s="78"/>
      <c r="JE60" s="78"/>
      <c r="JF60" s="78"/>
      <c r="JG60" s="78"/>
      <c r="JH60" s="78"/>
      <c r="JI60" s="78"/>
      <c r="JJ60" s="78"/>
      <c r="JK60" s="78"/>
      <c r="JL60" s="78"/>
      <c r="JM60" s="78"/>
      <c r="JN60" s="78"/>
      <c r="JO60" s="78"/>
      <c r="JP60" s="78"/>
      <c r="JQ60" s="78"/>
      <c r="JR60" s="78"/>
      <c r="JS60" s="78"/>
      <c r="JT60" s="78"/>
      <c r="JU60" s="78"/>
      <c r="JV60" s="78"/>
      <c r="JW60" s="78"/>
      <c r="JX60" s="78"/>
      <c r="JY60" s="78"/>
      <c r="JZ60" s="78"/>
      <c r="KA60" s="78"/>
      <c r="KB60" s="78"/>
      <c r="KC60" s="78"/>
      <c r="KD60" s="78"/>
      <c r="KE60" s="78"/>
      <c r="KF60" s="78"/>
      <c r="KG60" s="78"/>
      <c r="KH60" s="78"/>
      <c r="KI60" s="78"/>
      <c r="KJ60" s="78"/>
      <c r="KK60" s="78"/>
      <c r="KL60" s="78"/>
      <c r="KM60" s="78"/>
      <c r="KN60" s="78"/>
      <c r="KO60" s="78"/>
      <c r="KP60" s="78"/>
      <c r="KQ60" s="78"/>
      <c r="KR60" s="78"/>
      <c r="KS60" s="78"/>
      <c r="KT60" s="78"/>
      <c r="KU60" s="78"/>
      <c r="KV60" s="78"/>
      <c r="KW60" s="78"/>
      <c r="KX60" s="78"/>
      <c r="KY60" s="78"/>
      <c r="KZ60" s="78"/>
      <c r="LA60" s="78"/>
      <c r="LB60" s="78"/>
      <c r="LC60" s="78"/>
      <c r="LD60" s="78"/>
      <c r="LE60" s="78"/>
      <c r="LF60" s="78"/>
      <c r="LG60" s="78"/>
      <c r="LH60" s="78"/>
      <c r="LI60" s="78"/>
      <c r="LJ60" s="78"/>
      <c r="LK60" s="78"/>
      <c r="LL60" s="78"/>
      <c r="LM60" s="78"/>
      <c r="LN60" s="78"/>
      <c r="LO60" s="78"/>
      <c r="LP60" s="78"/>
      <c r="LQ60" s="78"/>
      <c r="LR60" s="78"/>
      <c r="LS60" s="78"/>
      <c r="LT60" s="78"/>
      <c r="LU60" s="78"/>
      <c r="LV60" s="78"/>
      <c r="LW60" s="78"/>
      <c r="LX60" s="78"/>
      <c r="LY60" s="78"/>
      <c r="LZ60" s="78"/>
      <c r="MA60" s="78"/>
      <c r="MB60" s="78"/>
      <c r="MC60" s="78"/>
      <c r="MD60" s="78"/>
      <c r="ME60" s="78"/>
      <c r="MF60" s="78"/>
      <c r="MG60" s="78"/>
      <c r="MH60" s="78"/>
      <c r="MI60" s="78"/>
      <c r="MJ60" s="78"/>
      <c r="MK60" s="78"/>
      <c r="ML60" s="78"/>
      <c r="MM60" s="78"/>
      <c r="MN60" s="78"/>
      <c r="MO60" s="78"/>
      <c r="MP60" s="78"/>
      <c r="MQ60" s="78"/>
      <c r="MR60" s="78"/>
      <c r="MS60" s="78"/>
      <c r="MT60" s="78"/>
      <c r="MU60" s="78"/>
      <c r="MV60" s="78"/>
      <c r="MW60" s="78"/>
      <c r="MX60" s="78"/>
      <c r="MY60" s="78"/>
      <c r="MZ60" s="78"/>
      <c r="NA60" s="78"/>
      <c r="NB60" s="78"/>
      <c r="NC60" s="78"/>
      <c r="ND60" s="78"/>
      <c r="NE60" s="78"/>
      <c r="NF60" s="78"/>
      <c r="NG60" s="78"/>
      <c r="NH60" s="78"/>
      <c r="NI60" s="78"/>
      <c r="NJ60" s="78"/>
      <c r="NK60" s="78"/>
      <c r="NL60" s="78"/>
      <c r="NM60" s="78"/>
      <c r="NN60" s="78"/>
      <c r="NO60" s="78"/>
      <c r="NP60" s="78"/>
      <c r="NQ60" s="78"/>
      <c r="NR60" s="78"/>
      <c r="NS60" s="78"/>
      <c r="NT60" s="78"/>
      <c r="NU60" s="78"/>
      <c r="NV60" s="78"/>
      <c r="NW60" s="78"/>
      <c r="NX60" s="78"/>
      <c r="NY60" s="78"/>
      <c r="NZ60" s="78"/>
      <c r="OA60" s="78"/>
      <c r="OB60" s="78"/>
      <c r="OC60" s="78"/>
      <c r="OD60" s="78"/>
      <c r="OE60" s="78"/>
      <c r="OF60" s="78"/>
      <c r="OG60" s="78"/>
      <c r="OH60" s="78"/>
      <c r="OI60" s="78"/>
      <c r="OJ60" s="78"/>
      <c r="OK60" s="78"/>
      <c r="OL60" s="78"/>
      <c r="OM60" s="78"/>
      <c r="ON60" s="78"/>
      <c r="OO60" s="78"/>
      <c r="OP60" s="78"/>
      <c r="OQ60" s="78"/>
      <c r="OR60" s="78"/>
      <c r="OS60" s="78"/>
      <c r="OT60" s="78"/>
      <c r="OU60" s="78"/>
      <c r="OV60" s="78"/>
      <c r="OW60" s="78"/>
      <c r="OX60" s="78"/>
      <c r="OY60" s="78"/>
      <c r="OZ60" s="78"/>
      <c r="PA60" s="78"/>
      <c r="PB60" s="78"/>
      <c r="PC60" s="78"/>
      <c r="PD60" s="78"/>
      <c r="PE60" s="78"/>
      <c r="PF60" s="78"/>
      <c r="PG60" s="78"/>
      <c r="PH60" s="78"/>
      <c r="PI60" s="78"/>
      <c r="PJ60" s="78"/>
      <c r="PK60" s="78"/>
      <c r="PL60" s="78"/>
      <c r="PM60" s="78"/>
      <c r="PN60" s="78"/>
      <c r="PO60" s="78"/>
      <c r="PP60" s="78"/>
      <c r="PQ60" s="78"/>
      <c r="PR60" s="78"/>
      <c r="PS60" s="78"/>
      <c r="PT60" s="78"/>
      <c r="PU60" s="78"/>
      <c r="PV60" s="78"/>
      <c r="PW60" s="78"/>
      <c r="PX60" s="78"/>
      <c r="PY60" s="78"/>
      <c r="PZ60" s="78"/>
      <c r="QA60" s="78"/>
      <c r="QB60" s="78"/>
      <c r="QC60" s="78"/>
      <c r="QD60" s="78"/>
      <c r="QE60" s="78"/>
      <c r="QF60" s="78"/>
      <c r="QG60" s="78"/>
      <c r="QH60" s="78"/>
      <c r="QI60" s="78"/>
      <c r="QJ60" s="78"/>
      <c r="QK60" s="78"/>
      <c r="QL60" s="78"/>
      <c r="QM60" s="78"/>
      <c r="QN60" s="78"/>
      <c r="QO60" s="78"/>
      <c r="QP60" s="78"/>
      <c r="QQ60" s="78"/>
      <c r="QR60" s="78"/>
      <c r="QS60" s="78"/>
      <c r="QT60" s="78"/>
      <c r="QU60" s="78"/>
      <c r="QV60" s="78"/>
      <c r="QW60" s="78"/>
      <c r="QX60" s="78"/>
      <c r="QY60" s="78"/>
      <c r="QZ60" s="78"/>
      <c r="RA60" s="78"/>
      <c r="RB60" s="78"/>
      <c r="RC60" s="78"/>
      <c r="RD60" s="78"/>
      <c r="RE60" s="78"/>
      <c r="RF60" s="78"/>
      <c r="RG60" s="78"/>
      <c r="RH60" s="78"/>
      <c r="RI60" s="78"/>
      <c r="RJ60" s="78"/>
      <c r="RK60" s="78"/>
      <c r="RL60" s="78"/>
      <c r="RM60" s="78"/>
      <c r="RN60" s="78"/>
      <c r="RO60" s="78"/>
      <c r="RP60" s="78"/>
      <c r="RQ60" s="78"/>
      <c r="RR60" s="78"/>
      <c r="RS60" s="78"/>
      <c r="RT60" s="78"/>
      <c r="RU60" s="78"/>
      <c r="RV60" s="78"/>
      <c r="RW60" s="78"/>
      <c r="RX60" s="78"/>
      <c r="RY60" s="78"/>
      <c r="RZ60" s="78"/>
      <c r="SA60" s="78"/>
      <c r="SB60" s="78"/>
      <c r="SC60" s="78"/>
      <c r="SD60" s="78"/>
      <c r="SE60" s="78"/>
      <c r="SF60" s="78"/>
      <c r="SG60" s="78"/>
      <c r="SH60" s="78"/>
    </row>
    <row r="61" spans="1:502">
      <c r="A61" s="17" t="s">
        <v>2646</v>
      </c>
      <c r="B61" s="77">
        <v>26</v>
      </c>
      <c r="C61" s="77">
        <v>26</v>
      </c>
      <c r="D61" s="77">
        <v>2</v>
      </c>
      <c r="E61" s="77">
        <v>2029</v>
      </c>
      <c r="F61" s="77" t="s">
        <v>2640</v>
      </c>
      <c r="G61" s="1023" t="s">
        <v>817</v>
      </c>
      <c r="H61" s="77" t="s">
        <v>818</v>
      </c>
      <c r="I61" s="1018"/>
      <c r="J61" s="80"/>
      <c r="K61" s="80"/>
      <c r="L61" s="80"/>
      <c r="M61" s="80"/>
      <c r="N61" s="80"/>
      <c r="O61" s="80"/>
      <c r="P61" s="80"/>
      <c r="Q61" s="80"/>
      <c r="R61" s="80"/>
      <c r="S61" s="80"/>
      <c r="T61" s="80"/>
      <c r="U61" s="80"/>
      <c r="V61" s="80"/>
      <c r="W61" s="80"/>
      <c r="X61" s="80"/>
      <c r="Y61" s="80"/>
      <c r="Z61" s="80"/>
      <c r="AA61" s="80"/>
      <c r="AB61" s="80"/>
      <c r="AC61" s="80"/>
      <c r="AD61" s="80"/>
      <c r="AE61" s="80"/>
      <c r="AF61" s="80"/>
      <c r="AG61" s="80"/>
      <c r="AH61" s="80"/>
      <c r="AI61" s="80"/>
      <c r="AJ61" s="80"/>
      <c r="AK61" s="80"/>
      <c r="AL61" s="80"/>
      <c r="AM61" s="80"/>
      <c r="AN61" s="80"/>
      <c r="AO61" s="80"/>
      <c r="AP61" s="80"/>
      <c r="AQ61" s="80"/>
      <c r="AR61" s="80"/>
      <c r="AS61" s="80"/>
      <c r="AT61" s="80"/>
      <c r="AU61" s="80"/>
      <c r="AV61" s="80"/>
      <c r="AW61" s="80"/>
      <c r="AX61" s="80"/>
      <c r="AY61" s="80"/>
      <c r="AZ61" s="80"/>
      <c r="BA61" s="80"/>
      <c r="BB61" s="80"/>
      <c r="BC61" s="80"/>
      <c r="BD61" s="80"/>
      <c r="BE61" s="80"/>
      <c r="BF61" s="80"/>
      <c r="BG61" s="80"/>
      <c r="BH61" s="80"/>
      <c r="BI61" s="80"/>
      <c r="BJ61" s="80"/>
      <c r="BK61" s="80"/>
      <c r="BL61" s="80"/>
      <c r="BM61" s="80"/>
      <c r="BN61" s="80"/>
      <c r="BO61" s="80"/>
      <c r="BP61" s="80"/>
      <c r="BQ61" s="80"/>
      <c r="BR61" s="80"/>
      <c r="BS61" s="80"/>
      <c r="BT61" s="80"/>
      <c r="BU61" s="80"/>
      <c r="BV61" s="80"/>
      <c r="BW61" s="80"/>
      <c r="BX61" s="80"/>
      <c r="BY61" s="80"/>
      <c r="BZ61" s="80"/>
      <c r="CA61" s="80"/>
      <c r="CB61" s="80"/>
      <c r="CC61" s="80"/>
      <c r="CD61" s="80"/>
      <c r="CE61" s="80"/>
      <c r="CF61" s="80"/>
      <c r="CG61" s="80"/>
      <c r="CH61" s="80"/>
      <c r="CI61" s="80"/>
      <c r="CJ61" s="80"/>
      <c r="CK61" s="80"/>
      <c r="CL61" s="80"/>
      <c r="CM61" s="80"/>
      <c r="CN61" s="80"/>
      <c r="CO61" s="80"/>
      <c r="CP61" s="80"/>
      <c r="CQ61" s="80"/>
      <c r="CR61" s="80"/>
      <c r="CS61" s="80"/>
      <c r="CT61" s="80"/>
      <c r="CU61" s="80"/>
      <c r="CV61" s="80"/>
      <c r="CW61" s="80"/>
      <c r="CX61" s="80"/>
      <c r="CY61" s="80"/>
      <c r="CZ61" s="80"/>
      <c r="DA61" s="80"/>
      <c r="DB61" s="80"/>
      <c r="DC61" s="80"/>
      <c r="DD61" s="80"/>
      <c r="DE61" s="80"/>
      <c r="DF61" s="80"/>
      <c r="DG61" s="80"/>
      <c r="DH61" s="80"/>
      <c r="DI61" s="80"/>
      <c r="DJ61" s="80"/>
      <c r="DK61" s="80"/>
      <c r="DL61" s="80"/>
      <c r="DM61" s="80"/>
      <c r="DN61" s="80"/>
      <c r="DO61" s="80"/>
      <c r="DP61" s="80"/>
      <c r="DQ61" s="80"/>
      <c r="DR61" s="80"/>
      <c r="DS61" s="80"/>
      <c r="DT61" s="80"/>
      <c r="DU61" s="80"/>
      <c r="DV61" s="80"/>
      <c r="DW61" s="80"/>
      <c r="DX61" s="80"/>
      <c r="DY61" s="80"/>
      <c r="DZ61" s="80"/>
      <c r="EA61" s="80"/>
      <c r="EB61" s="80"/>
      <c r="EC61" s="80"/>
      <c r="ED61" s="80"/>
      <c r="EE61" s="80"/>
      <c r="EF61" s="80"/>
      <c r="EG61" s="80"/>
      <c r="EH61" s="80"/>
      <c r="EI61" s="80"/>
      <c r="EJ61" s="80"/>
      <c r="EK61" s="80"/>
      <c r="EL61" s="80"/>
      <c r="EM61" s="80"/>
      <c r="EN61" s="80"/>
      <c r="EO61" s="80"/>
      <c r="EP61" s="80"/>
      <c r="EQ61" s="80"/>
      <c r="ER61" s="80"/>
      <c r="ES61" s="80"/>
      <c r="ET61" s="80"/>
      <c r="EU61" s="80"/>
      <c r="EV61" s="80"/>
      <c r="EW61" s="80"/>
      <c r="EX61" s="80"/>
      <c r="EY61" s="80"/>
      <c r="EZ61" s="80"/>
      <c r="FA61" s="80"/>
      <c r="FB61" s="80"/>
      <c r="FC61" s="80"/>
      <c r="FD61" s="80"/>
      <c r="FE61" s="80"/>
      <c r="FF61" s="80"/>
      <c r="FG61" s="80"/>
      <c r="FH61" s="80"/>
      <c r="FI61" s="80"/>
      <c r="FJ61" s="80"/>
      <c r="FK61" s="80"/>
      <c r="FL61" s="80"/>
      <c r="FM61" s="80"/>
      <c r="FN61" s="80"/>
      <c r="FO61" s="80"/>
      <c r="FP61" s="80"/>
      <c r="FQ61" s="80"/>
      <c r="FR61" s="80"/>
      <c r="FS61" s="80"/>
      <c r="FT61" s="80"/>
      <c r="FU61" s="80"/>
      <c r="FV61" s="80"/>
      <c r="FW61" s="80"/>
      <c r="FX61" s="80"/>
      <c r="FY61" s="80"/>
      <c r="FZ61" s="80"/>
      <c r="GA61" s="80"/>
      <c r="GB61" s="80"/>
      <c r="GC61" s="80"/>
      <c r="GD61" s="80"/>
      <c r="GE61" s="80"/>
      <c r="GF61" s="80"/>
      <c r="GG61" s="80"/>
      <c r="GH61" s="80"/>
      <c r="GI61" s="80"/>
      <c r="GJ61" s="80"/>
      <c r="GK61" s="80"/>
      <c r="GL61" s="80"/>
      <c r="GM61" s="80"/>
      <c r="GN61" s="80"/>
      <c r="GO61" s="80"/>
      <c r="GP61" s="80"/>
      <c r="GQ61" s="80"/>
      <c r="GR61" s="80"/>
      <c r="GS61" s="80"/>
      <c r="GT61" s="80"/>
      <c r="GU61" s="80"/>
      <c r="GV61" s="80"/>
      <c r="GW61" s="80"/>
      <c r="GX61" s="80"/>
      <c r="GY61" s="80"/>
      <c r="GZ61" s="80"/>
      <c r="HA61" s="80"/>
      <c r="HB61" s="80"/>
      <c r="HC61" s="80"/>
      <c r="HD61" s="80"/>
      <c r="HE61" s="80"/>
      <c r="HF61" s="80"/>
      <c r="HG61" s="80"/>
      <c r="HH61" s="80"/>
      <c r="HI61" s="80"/>
      <c r="HJ61" s="80"/>
      <c r="HK61" s="80"/>
      <c r="HL61" s="80"/>
      <c r="HM61" s="80"/>
      <c r="HN61" s="80"/>
      <c r="HO61" s="80"/>
      <c r="HP61" s="80"/>
      <c r="HQ61" s="80"/>
      <c r="HR61" s="80"/>
      <c r="HS61" s="80"/>
      <c r="HT61" s="80"/>
      <c r="HU61" s="80"/>
      <c r="HV61" s="80"/>
      <c r="HW61" s="80"/>
      <c r="HX61" s="80"/>
      <c r="HY61" s="80"/>
      <c r="HZ61" s="80"/>
      <c r="IA61" s="80"/>
      <c r="IB61" s="80"/>
      <c r="IC61" s="80"/>
      <c r="ID61" s="80"/>
      <c r="IE61" s="80"/>
      <c r="IF61" s="80"/>
      <c r="IG61" s="80"/>
      <c r="IH61" s="80"/>
      <c r="II61" s="80"/>
      <c r="IJ61" s="80"/>
      <c r="IK61" s="80"/>
      <c r="IL61" s="80"/>
      <c r="IM61" s="80"/>
      <c r="IN61" s="80"/>
      <c r="IO61" s="80"/>
      <c r="IP61" s="80"/>
      <c r="IQ61" s="80"/>
      <c r="IR61" s="80"/>
      <c r="IS61" s="80"/>
      <c r="IT61" s="80"/>
      <c r="IU61" s="80"/>
      <c r="IV61" s="81"/>
      <c r="IW61" s="78"/>
      <c r="IX61" s="78"/>
      <c r="IY61" s="78"/>
      <c r="IZ61" s="78"/>
      <c r="JA61" s="78"/>
      <c r="JB61" s="78"/>
      <c r="JC61" s="78"/>
      <c r="JD61" s="78"/>
      <c r="JE61" s="78"/>
      <c r="JF61" s="78"/>
      <c r="JG61" s="78"/>
      <c r="JH61" s="78"/>
      <c r="JI61" s="78"/>
      <c r="JJ61" s="78"/>
      <c r="JK61" s="78"/>
      <c r="JL61" s="78"/>
      <c r="JM61" s="78"/>
      <c r="JN61" s="78"/>
      <c r="JO61" s="78"/>
      <c r="JP61" s="78"/>
      <c r="JQ61" s="78"/>
      <c r="JR61" s="78"/>
      <c r="JS61" s="78"/>
      <c r="JT61" s="78"/>
      <c r="JU61" s="78"/>
      <c r="JV61" s="78"/>
      <c r="JW61" s="78"/>
      <c r="JX61" s="78"/>
      <c r="JY61" s="78"/>
      <c r="JZ61" s="78"/>
      <c r="KA61" s="78"/>
      <c r="KB61" s="78"/>
      <c r="KC61" s="78"/>
      <c r="KD61" s="78"/>
      <c r="KE61" s="78"/>
      <c r="KF61" s="78"/>
      <c r="KG61" s="78"/>
      <c r="KH61" s="78"/>
      <c r="KI61" s="78"/>
      <c r="KJ61" s="78"/>
      <c r="KK61" s="78"/>
      <c r="KL61" s="78"/>
      <c r="KM61" s="78"/>
      <c r="KN61" s="78"/>
      <c r="KO61" s="78"/>
      <c r="KP61" s="78"/>
      <c r="KQ61" s="78"/>
      <c r="KR61" s="78"/>
      <c r="KS61" s="78"/>
      <c r="KT61" s="78"/>
      <c r="KU61" s="78"/>
      <c r="KV61" s="78"/>
      <c r="KW61" s="78"/>
      <c r="KX61" s="78"/>
      <c r="KY61" s="78"/>
      <c r="KZ61" s="78"/>
      <c r="LA61" s="78"/>
      <c r="LB61" s="78"/>
      <c r="LC61" s="78"/>
      <c r="LD61" s="78"/>
      <c r="LE61" s="78"/>
      <c r="LF61" s="78"/>
      <c r="LG61" s="78"/>
      <c r="LH61" s="78"/>
      <c r="LI61" s="78"/>
      <c r="LJ61" s="78"/>
      <c r="LK61" s="78"/>
      <c r="LL61" s="78"/>
      <c r="LM61" s="78"/>
      <c r="LN61" s="78"/>
      <c r="LO61" s="78"/>
      <c r="LP61" s="78"/>
      <c r="LQ61" s="78"/>
      <c r="LR61" s="78"/>
      <c r="LS61" s="78"/>
      <c r="LT61" s="78"/>
      <c r="LU61" s="78"/>
      <c r="LV61" s="78"/>
      <c r="LW61" s="78"/>
      <c r="LX61" s="78"/>
      <c r="LY61" s="78"/>
      <c r="LZ61" s="78"/>
      <c r="MA61" s="78"/>
      <c r="MB61" s="78"/>
      <c r="MC61" s="78"/>
      <c r="MD61" s="78"/>
      <c r="ME61" s="78"/>
      <c r="MF61" s="78"/>
      <c r="MG61" s="78"/>
      <c r="MH61" s="78"/>
      <c r="MI61" s="78"/>
      <c r="MJ61" s="78"/>
      <c r="MK61" s="78"/>
      <c r="ML61" s="78"/>
      <c r="MM61" s="78"/>
      <c r="MN61" s="78"/>
      <c r="MO61" s="78"/>
      <c r="MP61" s="78"/>
      <c r="MQ61" s="78"/>
      <c r="MR61" s="78"/>
      <c r="MS61" s="78"/>
      <c r="MT61" s="78"/>
      <c r="MU61" s="78"/>
      <c r="MV61" s="78"/>
      <c r="MW61" s="78"/>
      <c r="MX61" s="78"/>
      <c r="MY61" s="78"/>
      <c r="MZ61" s="78"/>
      <c r="NA61" s="78"/>
      <c r="NB61" s="78"/>
      <c r="NC61" s="78"/>
      <c r="ND61" s="78"/>
      <c r="NE61" s="78"/>
      <c r="NF61" s="78"/>
      <c r="NG61" s="78"/>
      <c r="NH61" s="78"/>
      <c r="NI61" s="78"/>
      <c r="NJ61" s="78"/>
      <c r="NK61" s="78"/>
      <c r="NL61" s="78"/>
      <c r="NM61" s="78"/>
      <c r="NN61" s="78"/>
      <c r="NO61" s="78"/>
      <c r="NP61" s="78"/>
      <c r="NQ61" s="78"/>
      <c r="NR61" s="78"/>
      <c r="NS61" s="78"/>
      <c r="NT61" s="78"/>
      <c r="NU61" s="78"/>
      <c r="NV61" s="78"/>
      <c r="NW61" s="78"/>
      <c r="NX61" s="78"/>
      <c r="NY61" s="78"/>
      <c r="NZ61" s="78"/>
      <c r="OA61" s="78"/>
      <c r="OB61" s="78"/>
      <c r="OC61" s="78"/>
      <c r="OD61" s="78"/>
      <c r="OE61" s="78"/>
      <c r="OF61" s="78"/>
      <c r="OG61" s="78"/>
      <c r="OH61" s="78"/>
      <c r="OI61" s="78"/>
      <c r="OJ61" s="78"/>
      <c r="OK61" s="78"/>
      <c r="OL61" s="78"/>
      <c r="OM61" s="78"/>
      <c r="ON61" s="78"/>
      <c r="OO61" s="78"/>
      <c r="OP61" s="78"/>
      <c r="OQ61" s="78"/>
      <c r="OR61" s="78"/>
      <c r="OS61" s="78"/>
      <c r="OT61" s="78"/>
      <c r="OU61" s="78"/>
      <c r="OV61" s="78"/>
      <c r="OW61" s="78"/>
      <c r="OX61" s="78"/>
      <c r="OY61" s="78"/>
      <c r="OZ61" s="78"/>
      <c r="PA61" s="78"/>
      <c r="PB61" s="78"/>
      <c r="PC61" s="78"/>
      <c r="PD61" s="78"/>
      <c r="PE61" s="78"/>
      <c r="PF61" s="78"/>
      <c r="PG61" s="78"/>
      <c r="PH61" s="78"/>
      <c r="PI61" s="78"/>
      <c r="PJ61" s="78"/>
      <c r="PK61" s="78"/>
      <c r="PL61" s="78"/>
      <c r="PM61" s="78"/>
      <c r="PN61" s="78"/>
      <c r="PO61" s="78"/>
      <c r="PP61" s="78"/>
      <c r="PQ61" s="78"/>
      <c r="PR61" s="78"/>
      <c r="PS61" s="78"/>
      <c r="PT61" s="78"/>
      <c r="PU61" s="78"/>
      <c r="PV61" s="78"/>
      <c r="PW61" s="78"/>
      <c r="PX61" s="78"/>
      <c r="PY61" s="78"/>
      <c r="PZ61" s="78"/>
      <c r="QA61" s="78"/>
      <c r="QB61" s="78"/>
      <c r="QC61" s="78"/>
      <c r="QD61" s="78"/>
      <c r="QE61" s="78"/>
      <c r="QF61" s="78"/>
      <c r="QG61" s="78"/>
      <c r="QH61" s="78"/>
      <c r="QI61" s="78"/>
      <c r="QJ61" s="78"/>
      <c r="QK61" s="78"/>
      <c r="QL61" s="78"/>
      <c r="QM61" s="78"/>
      <c r="QN61" s="78"/>
      <c r="QO61" s="78"/>
      <c r="QP61" s="78"/>
      <c r="QQ61" s="78"/>
      <c r="QR61" s="78"/>
      <c r="QS61" s="78"/>
      <c r="QT61" s="78"/>
      <c r="QU61" s="78"/>
      <c r="QV61" s="78"/>
      <c r="QW61" s="78"/>
      <c r="QX61" s="78"/>
      <c r="QY61" s="78"/>
      <c r="QZ61" s="78"/>
      <c r="RA61" s="78"/>
      <c r="RB61" s="78"/>
      <c r="RC61" s="78"/>
      <c r="RD61" s="78"/>
      <c r="RE61" s="78"/>
      <c r="RF61" s="78"/>
      <c r="RG61" s="78"/>
      <c r="RH61" s="78"/>
      <c r="RI61" s="78"/>
      <c r="RJ61" s="78"/>
      <c r="RK61" s="78"/>
      <c r="RL61" s="78"/>
      <c r="RM61" s="78"/>
      <c r="RN61" s="78"/>
      <c r="RO61" s="78"/>
      <c r="RP61" s="78"/>
      <c r="RQ61" s="78"/>
      <c r="RR61" s="78"/>
      <c r="RS61" s="78"/>
      <c r="RT61" s="78"/>
      <c r="RU61" s="78"/>
      <c r="RV61" s="78"/>
      <c r="RW61" s="78"/>
      <c r="RX61" s="78"/>
      <c r="RY61" s="78"/>
      <c r="RZ61" s="78"/>
      <c r="SA61" s="78"/>
      <c r="SB61" s="78"/>
      <c r="SC61" s="78"/>
      <c r="SD61" s="78"/>
      <c r="SE61" s="78"/>
      <c r="SF61" s="78"/>
      <c r="SG61" s="78"/>
      <c r="SH61" s="78"/>
    </row>
    <row r="62" spans="1:502">
      <c r="A62" s="17" t="s">
        <v>2647</v>
      </c>
      <c r="B62" s="77">
        <v>27</v>
      </c>
      <c r="C62" s="77">
        <v>27</v>
      </c>
      <c r="D62" s="77">
        <v>2</v>
      </c>
      <c r="E62" s="77">
        <v>2030</v>
      </c>
      <c r="F62" s="77" t="s">
        <v>2641</v>
      </c>
      <c r="G62" s="1023" t="s">
        <v>817</v>
      </c>
      <c r="H62" s="77" t="s">
        <v>818</v>
      </c>
      <c r="I62" s="1019"/>
      <c r="J62" s="80"/>
      <c r="K62" s="80"/>
      <c r="L62" s="80"/>
      <c r="M62" s="80"/>
      <c r="N62" s="80"/>
      <c r="O62" s="80"/>
      <c r="P62" s="80"/>
      <c r="Q62" s="80"/>
      <c r="R62" s="80"/>
      <c r="S62" s="80"/>
      <c r="T62" s="80"/>
      <c r="U62" s="80"/>
      <c r="V62" s="80"/>
      <c r="W62" s="80"/>
      <c r="X62" s="80"/>
      <c r="Y62" s="80"/>
      <c r="Z62" s="80"/>
      <c r="AA62" s="80"/>
      <c r="AB62" s="80"/>
      <c r="AC62" s="80"/>
      <c r="AD62" s="80"/>
      <c r="AE62" s="80"/>
      <c r="AF62" s="80"/>
      <c r="AG62" s="80"/>
      <c r="AH62" s="80"/>
      <c r="AI62" s="80"/>
      <c r="AJ62" s="80"/>
      <c r="AK62" s="80"/>
      <c r="AL62" s="80"/>
      <c r="AM62" s="80"/>
      <c r="AN62" s="80"/>
      <c r="AO62" s="80"/>
      <c r="AP62" s="80"/>
      <c r="AQ62" s="80"/>
      <c r="AR62" s="80"/>
      <c r="AS62" s="80"/>
      <c r="AT62" s="80"/>
      <c r="AU62" s="80"/>
      <c r="AV62" s="80"/>
      <c r="AW62" s="80"/>
      <c r="AX62" s="80"/>
      <c r="AY62" s="80"/>
      <c r="AZ62" s="80"/>
      <c r="BA62" s="80"/>
      <c r="BB62" s="80"/>
      <c r="BC62" s="80"/>
      <c r="BD62" s="80"/>
      <c r="BE62" s="80"/>
      <c r="BF62" s="80"/>
      <c r="BG62" s="80"/>
      <c r="BH62" s="80"/>
      <c r="BI62" s="80"/>
      <c r="BJ62" s="80"/>
      <c r="BK62" s="80"/>
      <c r="BL62" s="80"/>
      <c r="BM62" s="80"/>
      <c r="BN62" s="80"/>
      <c r="BO62" s="80"/>
      <c r="BP62" s="80"/>
      <c r="BQ62" s="80"/>
      <c r="BR62" s="80"/>
      <c r="BS62" s="80"/>
      <c r="BT62" s="80"/>
      <c r="BU62" s="80"/>
      <c r="BV62" s="80"/>
      <c r="BW62" s="80"/>
      <c r="BX62" s="80"/>
      <c r="BY62" s="80"/>
      <c r="BZ62" s="80"/>
      <c r="CA62" s="80"/>
      <c r="CB62" s="80"/>
      <c r="CC62" s="80"/>
      <c r="CD62" s="80"/>
      <c r="CE62" s="80"/>
      <c r="CF62" s="80"/>
      <c r="CG62" s="80"/>
      <c r="CH62" s="80"/>
      <c r="CI62" s="80"/>
      <c r="CJ62" s="80"/>
      <c r="CK62" s="80"/>
      <c r="CL62" s="80"/>
      <c r="CM62" s="80"/>
      <c r="CN62" s="80"/>
      <c r="CO62" s="80"/>
      <c r="CP62" s="80"/>
      <c r="CQ62" s="80"/>
      <c r="CR62" s="80"/>
      <c r="CS62" s="80"/>
      <c r="CT62" s="80"/>
      <c r="CU62" s="80"/>
      <c r="CV62" s="80"/>
      <c r="CW62" s="80"/>
      <c r="CX62" s="80"/>
      <c r="CY62" s="80"/>
      <c r="CZ62" s="80"/>
      <c r="DA62" s="80"/>
      <c r="DB62" s="80"/>
      <c r="DC62" s="80"/>
      <c r="DD62" s="80"/>
      <c r="DE62" s="80"/>
      <c r="DF62" s="80"/>
      <c r="DG62" s="80"/>
      <c r="DH62" s="80"/>
      <c r="DI62" s="80"/>
      <c r="DJ62" s="80"/>
      <c r="DK62" s="80"/>
      <c r="DL62" s="80"/>
      <c r="DM62" s="80"/>
      <c r="DN62" s="80"/>
      <c r="DO62" s="80"/>
      <c r="DP62" s="80"/>
      <c r="DQ62" s="80"/>
      <c r="DR62" s="80"/>
      <c r="DS62" s="80"/>
      <c r="DT62" s="80"/>
      <c r="DU62" s="80"/>
      <c r="DV62" s="80"/>
      <c r="DW62" s="80"/>
      <c r="DX62" s="80"/>
      <c r="DY62" s="80"/>
      <c r="DZ62" s="80"/>
      <c r="EA62" s="80"/>
      <c r="EB62" s="80"/>
      <c r="EC62" s="80"/>
      <c r="ED62" s="80"/>
      <c r="EE62" s="80"/>
      <c r="EF62" s="80"/>
      <c r="EG62" s="80"/>
      <c r="EH62" s="80"/>
      <c r="EI62" s="80"/>
      <c r="EJ62" s="80"/>
      <c r="EK62" s="80"/>
      <c r="EL62" s="80"/>
      <c r="EM62" s="80"/>
      <c r="EN62" s="80"/>
      <c r="EO62" s="80"/>
      <c r="EP62" s="80"/>
      <c r="EQ62" s="80"/>
      <c r="ER62" s="80"/>
      <c r="ES62" s="80"/>
      <c r="ET62" s="80"/>
      <c r="EU62" s="80"/>
      <c r="EV62" s="80"/>
      <c r="EW62" s="80"/>
      <c r="EX62" s="80"/>
      <c r="EY62" s="80"/>
      <c r="EZ62" s="80"/>
      <c r="FA62" s="80"/>
      <c r="FB62" s="80"/>
      <c r="FC62" s="80"/>
      <c r="FD62" s="80"/>
      <c r="FE62" s="80"/>
      <c r="FF62" s="80"/>
      <c r="FG62" s="80"/>
      <c r="FH62" s="80"/>
      <c r="FI62" s="80"/>
      <c r="FJ62" s="80"/>
      <c r="FK62" s="80"/>
      <c r="FL62" s="80"/>
      <c r="FM62" s="80"/>
      <c r="FN62" s="80"/>
      <c r="FO62" s="80"/>
      <c r="FP62" s="80"/>
      <c r="FQ62" s="80"/>
      <c r="FR62" s="80"/>
      <c r="FS62" s="80"/>
      <c r="FT62" s="80"/>
      <c r="FU62" s="80"/>
      <c r="FV62" s="80"/>
      <c r="FW62" s="80"/>
      <c r="FX62" s="80"/>
      <c r="FY62" s="80"/>
      <c r="FZ62" s="80"/>
      <c r="GA62" s="80"/>
      <c r="GB62" s="80"/>
      <c r="GC62" s="80"/>
      <c r="GD62" s="80"/>
      <c r="GE62" s="80"/>
      <c r="GF62" s="80"/>
      <c r="GG62" s="80"/>
      <c r="GH62" s="80"/>
      <c r="GI62" s="80"/>
      <c r="GJ62" s="80"/>
      <c r="GK62" s="80"/>
      <c r="GL62" s="80"/>
      <c r="GM62" s="80"/>
      <c r="GN62" s="80"/>
      <c r="GO62" s="80"/>
      <c r="GP62" s="80"/>
      <c r="GQ62" s="80"/>
      <c r="GR62" s="80"/>
      <c r="GS62" s="80"/>
      <c r="GT62" s="80"/>
      <c r="GU62" s="80"/>
      <c r="GV62" s="80"/>
      <c r="GW62" s="80"/>
      <c r="GX62" s="80"/>
      <c r="GY62" s="80"/>
      <c r="GZ62" s="80"/>
      <c r="HA62" s="80"/>
      <c r="HB62" s="80"/>
      <c r="HC62" s="80"/>
      <c r="HD62" s="80"/>
      <c r="HE62" s="80"/>
      <c r="HF62" s="80"/>
      <c r="HG62" s="80"/>
      <c r="HH62" s="80"/>
      <c r="HI62" s="80"/>
      <c r="HJ62" s="80"/>
      <c r="HK62" s="80"/>
      <c r="HL62" s="80"/>
      <c r="HM62" s="80"/>
      <c r="HN62" s="80"/>
      <c r="HO62" s="80"/>
      <c r="HP62" s="80"/>
      <c r="HQ62" s="80"/>
      <c r="HR62" s="80"/>
      <c r="HS62" s="80"/>
      <c r="HT62" s="80"/>
      <c r="HU62" s="80"/>
      <c r="HV62" s="80"/>
      <c r="HW62" s="80"/>
      <c r="HX62" s="80"/>
      <c r="HY62" s="80"/>
      <c r="HZ62" s="80"/>
      <c r="IA62" s="80"/>
      <c r="IB62" s="80"/>
      <c r="IC62" s="80"/>
      <c r="ID62" s="80"/>
      <c r="IE62" s="80"/>
      <c r="IF62" s="80"/>
      <c r="IG62" s="80"/>
      <c r="IH62" s="80"/>
      <c r="II62" s="80"/>
      <c r="IJ62" s="80"/>
      <c r="IK62" s="80"/>
      <c r="IL62" s="80"/>
      <c r="IM62" s="80"/>
      <c r="IN62" s="80"/>
      <c r="IO62" s="80"/>
      <c r="IP62" s="80"/>
      <c r="IQ62" s="80"/>
      <c r="IR62" s="80"/>
      <c r="IS62" s="80"/>
      <c r="IT62" s="80"/>
      <c r="IU62" s="80"/>
      <c r="IV62" s="81"/>
      <c r="IW62" s="78"/>
      <c r="IX62" s="78"/>
      <c r="IY62" s="78"/>
      <c r="IZ62" s="78"/>
      <c r="JA62" s="78"/>
      <c r="JB62" s="78"/>
      <c r="JC62" s="78"/>
      <c r="JD62" s="78"/>
      <c r="JE62" s="78"/>
      <c r="JF62" s="78"/>
      <c r="JG62" s="78"/>
      <c r="JH62" s="78"/>
      <c r="JI62" s="78"/>
      <c r="JJ62" s="78"/>
      <c r="JK62" s="78"/>
      <c r="JL62" s="78"/>
      <c r="JM62" s="78"/>
      <c r="JN62" s="78"/>
      <c r="JO62" s="78"/>
      <c r="JP62" s="78"/>
      <c r="JQ62" s="78"/>
      <c r="JR62" s="78"/>
      <c r="JS62" s="78"/>
      <c r="JT62" s="78"/>
      <c r="JU62" s="78"/>
      <c r="JV62" s="78"/>
      <c r="JW62" s="78"/>
      <c r="JX62" s="78"/>
      <c r="JY62" s="78"/>
      <c r="JZ62" s="78"/>
      <c r="KA62" s="78"/>
      <c r="KB62" s="78"/>
      <c r="KC62" s="78"/>
      <c r="KD62" s="78"/>
      <c r="KE62" s="78"/>
      <c r="KF62" s="78"/>
      <c r="KG62" s="78"/>
      <c r="KH62" s="78"/>
      <c r="KI62" s="78"/>
      <c r="KJ62" s="78"/>
      <c r="KK62" s="78"/>
      <c r="KL62" s="78"/>
      <c r="KM62" s="78"/>
      <c r="KN62" s="78"/>
      <c r="KO62" s="78"/>
      <c r="KP62" s="78"/>
      <c r="KQ62" s="78"/>
      <c r="KR62" s="78"/>
      <c r="KS62" s="78"/>
      <c r="KT62" s="78"/>
      <c r="KU62" s="78"/>
      <c r="KV62" s="78"/>
      <c r="KW62" s="78"/>
      <c r="KX62" s="78"/>
      <c r="KY62" s="78"/>
      <c r="KZ62" s="78"/>
      <c r="LA62" s="78"/>
      <c r="LB62" s="78"/>
      <c r="LC62" s="78"/>
      <c r="LD62" s="78"/>
      <c r="LE62" s="78"/>
      <c r="LF62" s="78"/>
      <c r="LG62" s="78"/>
      <c r="LH62" s="78"/>
      <c r="LI62" s="78"/>
      <c r="LJ62" s="78"/>
      <c r="LK62" s="78"/>
      <c r="LL62" s="78"/>
      <c r="LM62" s="78"/>
      <c r="LN62" s="78"/>
      <c r="LO62" s="78"/>
      <c r="LP62" s="78"/>
      <c r="LQ62" s="78"/>
      <c r="LR62" s="78"/>
      <c r="LS62" s="78"/>
      <c r="LT62" s="78"/>
      <c r="LU62" s="78"/>
      <c r="LV62" s="78"/>
      <c r="LW62" s="78"/>
      <c r="LX62" s="78"/>
      <c r="LY62" s="78"/>
      <c r="LZ62" s="78"/>
      <c r="MA62" s="78"/>
      <c r="MB62" s="78"/>
      <c r="MC62" s="78"/>
      <c r="MD62" s="78"/>
      <c r="ME62" s="78"/>
      <c r="MF62" s="78"/>
      <c r="MG62" s="78"/>
      <c r="MH62" s="78"/>
      <c r="MI62" s="78"/>
      <c r="MJ62" s="78"/>
      <c r="MK62" s="78"/>
      <c r="ML62" s="78"/>
      <c r="MM62" s="78"/>
      <c r="MN62" s="78"/>
      <c r="MO62" s="78"/>
      <c r="MP62" s="78"/>
      <c r="MQ62" s="78"/>
      <c r="MR62" s="78"/>
      <c r="MS62" s="78"/>
      <c r="MT62" s="78"/>
      <c r="MU62" s="78"/>
      <c r="MV62" s="78"/>
      <c r="MW62" s="78"/>
      <c r="MX62" s="78"/>
      <c r="MY62" s="78"/>
      <c r="MZ62" s="78"/>
      <c r="NA62" s="78"/>
      <c r="NB62" s="78"/>
      <c r="NC62" s="78"/>
      <c r="ND62" s="78"/>
      <c r="NE62" s="78"/>
      <c r="NF62" s="78"/>
      <c r="NG62" s="78"/>
      <c r="NH62" s="78"/>
      <c r="NI62" s="78"/>
      <c r="NJ62" s="78"/>
      <c r="NK62" s="78"/>
      <c r="NL62" s="78"/>
      <c r="NM62" s="78"/>
      <c r="NN62" s="78"/>
      <c r="NO62" s="78"/>
      <c r="NP62" s="78"/>
      <c r="NQ62" s="78"/>
      <c r="NR62" s="78"/>
      <c r="NS62" s="78"/>
      <c r="NT62" s="78"/>
      <c r="NU62" s="78"/>
      <c r="NV62" s="78"/>
      <c r="NW62" s="78"/>
      <c r="NX62" s="78"/>
      <c r="NY62" s="78"/>
      <c r="NZ62" s="78"/>
      <c r="OA62" s="78"/>
      <c r="OB62" s="78"/>
      <c r="OC62" s="78"/>
      <c r="OD62" s="78"/>
      <c r="OE62" s="78"/>
      <c r="OF62" s="78"/>
      <c r="OG62" s="78"/>
      <c r="OH62" s="78"/>
      <c r="OI62" s="78"/>
      <c r="OJ62" s="78"/>
      <c r="OK62" s="78"/>
      <c r="OL62" s="78"/>
      <c r="OM62" s="78"/>
      <c r="ON62" s="78"/>
      <c r="OO62" s="78"/>
      <c r="OP62" s="78"/>
      <c r="OQ62" s="78"/>
      <c r="OR62" s="78"/>
      <c r="OS62" s="78"/>
      <c r="OT62" s="78"/>
      <c r="OU62" s="78"/>
      <c r="OV62" s="78"/>
      <c r="OW62" s="78"/>
      <c r="OX62" s="78"/>
      <c r="OY62" s="78"/>
      <c r="OZ62" s="78"/>
      <c r="PA62" s="78"/>
      <c r="PB62" s="78"/>
      <c r="PC62" s="78"/>
      <c r="PD62" s="78"/>
      <c r="PE62" s="78"/>
      <c r="PF62" s="78"/>
      <c r="PG62" s="78"/>
      <c r="PH62" s="78"/>
      <c r="PI62" s="78"/>
      <c r="PJ62" s="78"/>
      <c r="PK62" s="78"/>
      <c r="PL62" s="78"/>
      <c r="PM62" s="78"/>
      <c r="PN62" s="78"/>
      <c r="PO62" s="78"/>
      <c r="PP62" s="78"/>
      <c r="PQ62" s="78"/>
      <c r="PR62" s="78"/>
      <c r="PS62" s="78"/>
      <c r="PT62" s="78"/>
      <c r="PU62" s="78"/>
      <c r="PV62" s="78"/>
      <c r="PW62" s="78"/>
      <c r="PX62" s="78"/>
      <c r="PY62" s="78"/>
      <c r="PZ62" s="78"/>
      <c r="QA62" s="78"/>
      <c r="QB62" s="78"/>
      <c r="QC62" s="78"/>
      <c r="QD62" s="78"/>
      <c r="QE62" s="78"/>
      <c r="QF62" s="78"/>
      <c r="QG62" s="78"/>
      <c r="QH62" s="78"/>
      <c r="QI62" s="78"/>
      <c r="QJ62" s="78"/>
      <c r="QK62" s="78"/>
      <c r="QL62" s="78"/>
      <c r="QM62" s="78"/>
      <c r="QN62" s="78"/>
      <c r="QO62" s="78"/>
      <c r="QP62" s="78"/>
      <c r="QQ62" s="78"/>
      <c r="QR62" s="78"/>
      <c r="QS62" s="78"/>
      <c r="QT62" s="78"/>
      <c r="QU62" s="78"/>
      <c r="QV62" s="78"/>
      <c r="QW62" s="78"/>
      <c r="QX62" s="78"/>
      <c r="QY62" s="78"/>
      <c r="QZ62" s="78"/>
      <c r="RA62" s="78"/>
      <c r="RB62" s="78"/>
      <c r="RC62" s="78"/>
      <c r="RD62" s="78"/>
      <c r="RE62" s="78"/>
      <c r="RF62" s="78"/>
      <c r="RG62" s="78"/>
      <c r="RH62" s="78"/>
      <c r="RI62" s="78"/>
      <c r="RJ62" s="78"/>
      <c r="RK62" s="78"/>
      <c r="RL62" s="78"/>
      <c r="RM62" s="78"/>
      <c r="RN62" s="78"/>
      <c r="RO62" s="78"/>
      <c r="RP62" s="78"/>
      <c r="RQ62" s="78"/>
      <c r="RR62" s="78"/>
      <c r="RS62" s="78"/>
      <c r="RT62" s="78"/>
      <c r="RU62" s="78"/>
      <c r="RV62" s="78"/>
      <c r="RW62" s="78"/>
      <c r="RX62" s="78"/>
      <c r="RY62" s="78"/>
      <c r="RZ62" s="78"/>
      <c r="SA62" s="78"/>
      <c r="SB62" s="78"/>
      <c r="SC62" s="78"/>
      <c r="SD62" s="78"/>
      <c r="SE62" s="78"/>
      <c r="SF62" s="78"/>
      <c r="SG62" s="78"/>
      <c r="SH62" s="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7" hidden="1" customWidth="1" outlineLevel="1"/>
    <col min="2" max="4" width="9" style="17" hidden="1" customWidth="1" outlineLevel="1"/>
    <col min="5" max="5" width="9" style="17" bestFit="1" customWidth="1" collapsed="1"/>
    <col min="6" max="7" width="8.83203125" style="17"/>
    <col min="8" max="8" width="15.33203125" style="17" customWidth="1"/>
    <col min="9" max="9" width="11.33203125" style="17" customWidth="1"/>
    <col min="10" max="39" width="11.33203125" style="159" customWidth="1"/>
    <col min="40" max="40" width="13.1640625" style="17" customWidth="1"/>
    <col min="41" max="16384" width="8.83203125" style="17"/>
  </cols>
  <sheetData>
    <row r="1" spans="1:76" ht="18" hidden="1" customHeight="1" outlineLevel="1">
      <c r="A1" s="1008" t="s">
        <v>671</v>
      </c>
      <c r="B1" s="1009"/>
      <c r="C1" s="1009"/>
      <c r="D1" s="1009"/>
      <c r="E1" s="1009"/>
      <c r="F1" s="1009"/>
      <c r="G1" s="1009"/>
      <c r="H1" s="1009"/>
      <c r="I1" s="1010"/>
      <c r="J1" s="1009" t="s">
        <v>1465</v>
      </c>
      <c r="K1" s="1009" t="s">
        <v>1466</v>
      </c>
      <c r="L1" s="1009" t="s">
        <v>1467</v>
      </c>
      <c r="M1" s="1009" t="s">
        <v>1468</v>
      </c>
      <c r="N1" s="1009" t="s">
        <v>1469</v>
      </c>
      <c r="O1" s="1009" t="s">
        <v>1470</v>
      </c>
      <c r="P1" s="1009" t="s">
        <v>1471</v>
      </c>
      <c r="Q1" s="1009" t="s">
        <v>1472</v>
      </c>
      <c r="R1" s="1009" t="s">
        <v>1473</v>
      </c>
      <c r="S1" s="1009" t="s">
        <v>1474</v>
      </c>
      <c r="T1" s="1009" t="s">
        <v>1475</v>
      </c>
      <c r="U1" s="1009" t="s">
        <v>1476</v>
      </c>
      <c r="V1" s="1009" t="s">
        <v>1477</v>
      </c>
      <c r="W1" s="1009" t="s">
        <v>1478</v>
      </c>
      <c r="X1" s="1009" t="s">
        <v>1479</v>
      </c>
      <c r="Y1" s="1009" t="s">
        <v>1480</v>
      </c>
      <c r="Z1" s="1009" t="s">
        <v>1481</v>
      </c>
      <c r="AA1" s="1009" t="s">
        <v>1482</v>
      </c>
      <c r="AB1" s="1009" t="s">
        <v>1483</v>
      </c>
      <c r="AC1" s="1009"/>
      <c r="AD1" s="1009" t="s">
        <v>692</v>
      </c>
      <c r="AE1" s="1009" t="s">
        <v>693</v>
      </c>
      <c r="AF1" s="1009" t="s">
        <v>694</v>
      </c>
      <c r="AG1" s="1009" t="s">
        <v>695</v>
      </c>
      <c r="AH1" s="1009" t="s">
        <v>696</v>
      </c>
      <c r="AI1" s="1009" t="s">
        <v>697</v>
      </c>
      <c r="AJ1" s="1009" t="s">
        <v>698</v>
      </c>
      <c r="AK1" s="1009" t="s">
        <v>699</v>
      </c>
      <c r="AL1" s="1009" t="s">
        <v>700</v>
      </c>
      <c r="AM1" s="1009" t="s">
        <v>701</v>
      </c>
      <c r="AN1" s="1011" t="s">
        <v>1555</v>
      </c>
    </row>
    <row r="2" spans="1:76" ht="9.9499999999999993" hidden="1" customHeight="1" outlineLevel="1">
      <c r="I2" s="1012"/>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row>
    <row r="3" spans="1:76" ht="9.9499999999999993" hidden="1" customHeight="1" outlineLevel="1">
      <c r="I3" s="157"/>
      <c r="J3" s="17"/>
      <c r="K3" s="17"/>
      <c r="L3" s="17"/>
      <c r="M3" s="17"/>
      <c r="N3" s="17"/>
      <c r="O3" s="17"/>
      <c r="P3" s="17"/>
      <c r="Q3" s="17"/>
      <c r="R3" s="17"/>
      <c r="S3" s="17"/>
      <c r="T3" s="17"/>
      <c r="U3" s="17"/>
      <c r="V3" s="17"/>
      <c r="W3" s="17"/>
      <c r="X3" s="17"/>
      <c r="Y3" s="17"/>
      <c r="Z3" s="17"/>
      <c r="AA3" s="17"/>
      <c r="AB3" s="17"/>
      <c r="AC3" s="17"/>
      <c r="AD3" s="17"/>
      <c r="AE3" s="17"/>
      <c r="AF3" s="17"/>
      <c r="AG3" s="17"/>
      <c r="AH3" s="17"/>
      <c r="AI3" s="17"/>
      <c r="AJ3" s="17"/>
      <c r="AK3" s="17"/>
      <c r="AL3" s="17"/>
      <c r="AM3" s="17"/>
    </row>
    <row r="4" spans="1:76" ht="36" collapsed="1">
      <c r="I4" s="1013" t="s">
        <v>736</v>
      </c>
      <c r="J4" s="1014" t="s">
        <v>1484</v>
      </c>
      <c r="K4" s="1014" t="s">
        <v>1484</v>
      </c>
      <c r="L4" s="1014" t="s">
        <v>1484</v>
      </c>
      <c r="M4" s="1014" t="s">
        <v>1484</v>
      </c>
      <c r="N4" s="1014" t="s">
        <v>1484</v>
      </c>
      <c r="O4" s="1014" t="s">
        <v>1484</v>
      </c>
      <c r="P4" s="1014" t="s">
        <v>1484</v>
      </c>
      <c r="Q4" s="1014" t="s">
        <v>1484</v>
      </c>
      <c r="R4" s="1014" t="s">
        <v>1484</v>
      </c>
      <c r="S4" s="1014" t="s">
        <v>1484</v>
      </c>
      <c r="T4" s="1014" t="s">
        <v>1484</v>
      </c>
      <c r="U4" s="1014" t="s">
        <v>1484</v>
      </c>
      <c r="V4" s="1014" t="s">
        <v>1484</v>
      </c>
      <c r="W4" s="1014" t="s">
        <v>1484</v>
      </c>
      <c r="X4" s="1014" t="s">
        <v>1484</v>
      </c>
      <c r="Y4" s="1014" t="s">
        <v>1484</v>
      </c>
      <c r="Z4" s="1014" t="s">
        <v>1484</v>
      </c>
      <c r="AA4" s="1014" t="s">
        <v>1484</v>
      </c>
      <c r="AB4" s="1014" t="s">
        <v>1484</v>
      </c>
      <c r="AC4" s="17"/>
      <c r="AD4" s="1014" t="s">
        <v>2702</v>
      </c>
      <c r="AE4" s="1014" t="s">
        <v>2702</v>
      </c>
      <c r="AF4" s="1014" t="s">
        <v>2702</v>
      </c>
      <c r="AG4" s="1014" t="s">
        <v>2702</v>
      </c>
      <c r="AH4" s="1014" t="s">
        <v>2702</v>
      </c>
      <c r="AI4" s="1014" t="s">
        <v>2702</v>
      </c>
      <c r="AJ4" s="1014" t="s">
        <v>2702</v>
      </c>
      <c r="AK4" s="1014" t="s">
        <v>2702</v>
      </c>
      <c r="AL4" s="1014" t="s">
        <v>2702</v>
      </c>
      <c r="AM4" s="1014" t="s">
        <v>2702</v>
      </c>
      <c r="AN4" s="1014" t="s">
        <v>2702</v>
      </c>
    </row>
    <row r="5" spans="1:76" ht="9.9499999999999993" hidden="1" customHeight="1" outlineLevel="1">
      <c r="I5" s="1013"/>
      <c r="J5" s="1015"/>
      <c r="K5" s="1015"/>
      <c r="L5" s="1015"/>
      <c r="M5" s="1015"/>
      <c r="N5" s="1015"/>
      <c r="O5" s="1015"/>
      <c r="P5" s="1015"/>
      <c r="Q5" s="1015"/>
      <c r="R5" s="1015"/>
      <c r="S5" s="1015"/>
      <c r="T5" s="1015"/>
      <c r="U5" s="1015"/>
      <c r="V5" s="1015"/>
      <c r="W5" s="1015"/>
      <c r="X5" s="1015"/>
      <c r="Y5" s="1015"/>
      <c r="Z5" s="1015"/>
      <c r="AA5" s="1015"/>
      <c r="AB5" s="1015"/>
      <c r="AC5" s="17"/>
      <c r="AD5" s="1014"/>
      <c r="AE5" s="1014"/>
      <c r="AF5" s="1014"/>
      <c r="AG5" s="1014"/>
      <c r="AH5" s="1014"/>
      <c r="AI5" s="1014"/>
      <c r="AJ5" s="1014"/>
      <c r="AK5" s="1014"/>
      <c r="AL5" s="1014"/>
      <c r="AM5" s="1014"/>
      <c r="AN5" s="1014"/>
    </row>
    <row r="6" spans="1:76" collapsed="1">
      <c r="I6" s="1016" t="s">
        <v>740</v>
      </c>
      <c r="J6" s="1015" t="s">
        <v>749</v>
      </c>
      <c r="K6" s="1015" t="s">
        <v>1485</v>
      </c>
      <c r="L6" s="1015" t="s">
        <v>749</v>
      </c>
      <c r="M6" s="1015" t="s">
        <v>1485</v>
      </c>
      <c r="N6" s="1015" t="s">
        <v>749</v>
      </c>
      <c r="O6" s="1015" t="s">
        <v>1485</v>
      </c>
      <c r="P6" s="1015" t="s">
        <v>749</v>
      </c>
      <c r="Q6" s="1015" t="s">
        <v>1485</v>
      </c>
      <c r="R6" s="1015" t="s">
        <v>749</v>
      </c>
      <c r="S6" s="1015" t="s">
        <v>1485</v>
      </c>
      <c r="T6" s="1015" t="s">
        <v>749</v>
      </c>
      <c r="U6" s="1015" t="s">
        <v>749</v>
      </c>
      <c r="V6" s="1015" t="s">
        <v>749</v>
      </c>
      <c r="W6" s="1015" t="s">
        <v>1486</v>
      </c>
      <c r="X6" s="1015" t="s">
        <v>1485</v>
      </c>
      <c r="Y6" s="1015" t="s">
        <v>1486</v>
      </c>
      <c r="Z6" s="1015" t="s">
        <v>1486</v>
      </c>
      <c r="AA6" s="1015" t="s">
        <v>1487</v>
      </c>
      <c r="AB6" s="1015" t="s">
        <v>1487</v>
      </c>
      <c r="AC6" s="17"/>
      <c r="AD6" s="1015" t="s">
        <v>1486</v>
      </c>
      <c r="AE6" s="1015" t="s">
        <v>1486</v>
      </c>
      <c r="AF6" s="1015" t="s">
        <v>1486</v>
      </c>
      <c r="AG6" s="1015" t="s">
        <v>1486</v>
      </c>
      <c r="AH6" s="1015" t="s">
        <v>1486</v>
      </c>
      <c r="AI6" s="1015" t="s">
        <v>1486</v>
      </c>
      <c r="AJ6" s="1015" t="s">
        <v>1486</v>
      </c>
      <c r="AK6" s="1015" t="s">
        <v>1486</v>
      </c>
      <c r="AL6" s="1015" t="s">
        <v>1486</v>
      </c>
      <c r="AM6" s="1015" t="s">
        <v>1486</v>
      </c>
      <c r="AN6" s="1015" t="s">
        <v>1486</v>
      </c>
    </row>
    <row r="7" spans="1:76" ht="9.9499999999999993" hidden="1" customHeight="1" outlineLevel="1">
      <c r="B7" s="707" t="s">
        <v>1558</v>
      </c>
      <c r="I7" s="1016"/>
      <c r="J7" s="1014"/>
      <c r="K7" s="1014"/>
      <c r="L7" s="1014"/>
      <c r="M7" s="1014"/>
      <c r="N7" s="1014"/>
      <c r="O7" s="1014"/>
      <c r="P7" s="1014"/>
      <c r="Q7" s="1014"/>
      <c r="R7" s="1014"/>
      <c r="S7" s="1014"/>
      <c r="T7" s="1014"/>
      <c r="U7" s="1014"/>
      <c r="V7" s="1014"/>
      <c r="W7" s="1014"/>
      <c r="X7" s="1014"/>
      <c r="Y7" s="1014"/>
      <c r="Z7" s="1014"/>
      <c r="AA7" s="1014"/>
      <c r="AB7" s="1014"/>
      <c r="AC7" s="17"/>
      <c r="AD7" s="1014"/>
      <c r="AE7" s="1014"/>
      <c r="AF7" s="1014"/>
      <c r="AG7" s="1014"/>
      <c r="AH7" s="1014"/>
      <c r="AI7" s="1014"/>
      <c r="AJ7" s="1014"/>
      <c r="AK7" s="1014"/>
      <c r="AL7" s="1014"/>
      <c r="AM7" s="1014"/>
      <c r="AN7" s="77"/>
    </row>
    <row r="8" spans="1:76" ht="36" collapsed="1">
      <c r="A8" s="1013" t="s">
        <v>770</v>
      </c>
      <c r="B8" s="1013" t="s">
        <v>771</v>
      </c>
      <c r="C8" s="1013" t="s">
        <v>772</v>
      </c>
      <c r="D8" s="1013" t="s">
        <v>773</v>
      </c>
      <c r="E8" s="1013" t="s">
        <v>774</v>
      </c>
      <c r="F8" s="1008" t="s">
        <v>775</v>
      </c>
      <c r="G8" s="1013" t="s">
        <v>776</v>
      </c>
      <c r="H8" s="1016" t="s">
        <v>469</v>
      </c>
      <c r="I8" s="1016" t="s">
        <v>778</v>
      </c>
      <c r="J8" s="1014" t="s">
        <v>1496</v>
      </c>
      <c r="K8" s="1014" t="s">
        <v>1497</v>
      </c>
      <c r="L8" s="1014" t="s">
        <v>1498</v>
      </c>
      <c r="M8" s="1014" t="s">
        <v>1499</v>
      </c>
      <c r="N8" s="1014" t="s">
        <v>1488</v>
      </c>
      <c r="O8" s="1014" t="s">
        <v>1489</v>
      </c>
      <c r="P8" s="1014" t="s">
        <v>1500</v>
      </c>
      <c r="Q8" s="1014" t="s">
        <v>1501</v>
      </c>
      <c r="R8" s="1014" t="s">
        <v>1502</v>
      </c>
      <c r="S8" s="1014" t="s">
        <v>1503</v>
      </c>
      <c r="T8" s="1014" t="s">
        <v>1490</v>
      </c>
      <c r="U8" s="1014" t="s">
        <v>1491</v>
      </c>
      <c r="V8" s="1014" t="s">
        <v>1492</v>
      </c>
      <c r="W8" s="1014" t="s">
        <v>1493</v>
      </c>
      <c r="X8" s="1014" t="s">
        <v>1494</v>
      </c>
      <c r="Y8" s="1014" t="s">
        <v>1495</v>
      </c>
      <c r="Z8" s="1014" t="s">
        <v>1504</v>
      </c>
      <c r="AA8" s="1014" t="s">
        <v>1505</v>
      </c>
      <c r="AB8" s="1014" t="s">
        <v>1506</v>
      </c>
      <c r="AC8" s="17"/>
      <c r="AD8" s="1014" t="s">
        <v>117</v>
      </c>
      <c r="AE8" s="1014" t="s">
        <v>750</v>
      </c>
      <c r="AF8" s="1014" t="s">
        <v>122</v>
      </c>
      <c r="AG8" s="1014" t="s">
        <v>751</v>
      </c>
      <c r="AH8" s="1014" t="s">
        <v>752</v>
      </c>
      <c r="AI8" s="1014" t="s">
        <v>753</v>
      </c>
      <c r="AJ8" s="1014" t="s">
        <v>754</v>
      </c>
      <c r="AK8" s="1014" t="s">
        <v>134</v>
      </c>
      <c r="AL8" s="1014" t="s">
        <v>148</v>
      </c>
      <c r="AM8" s="1014" t="s">
        <v>755</v>
      </c>
      <c r="AN8" s="1014" t="s">
        <v>205</v>
      </c>
    </row>
    <row r="9" spans="1:76">
      <c r="A9" s="17" t="s">
        <v>2615</v>
      </c>
      <c r="B9" s="77">
        <v>1</v>
      </c>
      <c r="C9" s="77">
        <v>18</v>
      </c>
      <c r="D9" s="77">
        <v>1</v>
      </c>
      <c r="E9" s="77">
        <v>2024</v>
      </c>
      <c r="F9" s="77" t="s">
        <v>2588</v>
      </c>
      <c r="G9" s="1017" t="s">
        <v>1611</v>
      </c>
      <c r="H9" s="77" t="s">
        <v>1612</v>
      </c>
      <c r="I9" s="1016" t="s">
        <v>794</v>
      </c>
      <c r="J9" s="80">
        <v>17056157.000000004</v>
      </c>
      <c r="K9" s="78">
        <v>22852727558.999996</v>
      </c>
      <c r="L9" s="78">
        <v>10890134.999999998</v>
      </c>
      <c r="M9" s="78">
        <v>14369620220.999998</v>
      </c>
      <c r="N9" s="78">
        <v>5730000.0000000019</v>
      </c>
      <c r="O9" s="78">
        <v>14415928659.000004</v>
      </c>
      <c r="P9" s="78">
        <v>30674.999999999996</v>
      </c>
      <c r="Q9" s="78">
        <v>184929653.99999997</v>
      </c>
      <c r="R9" s="78">
        <v>1261.0000000000002</v>
      </c>
      <c r="S9" s="78">
        <v>9760441</v>
      </c>
      <c r="T9" s="78">
        <v>0</v>
      </c>
      <c r="U9" s="78">
        <v>0</v>
      </c>
      <c r="V9" s="78">
        <v>498</v>
      </c>
      <c r="W9" s="78">
        <v>0</v>
      </c>
      <c r="X9" s="78">
        <v>0</v>
      </c>
      <c r="Y9" s="78">
        <v>3049318.9999999995</v>
      </c>
      <c r="Z9" s="78">
        <v>51836015853.165443</v>
      </c>
      <c r="AA9" s="78">
        <v>45902079444</v>
      </c>
      <c r="AB9" s="78">
        <v>175860063741.00003</v>
      </c>
      <c r="AC9" s="79"/>
      <c r="AD9" s="78"/>
      <c r="AE9" s="78"/>
      <c r="AF9" s="78"/>
      <c r="AG9" s="78"/>
      <c r="AH9" s="78"/>
      <c r="AI9" s="78"/>
      <c r="AJ9" s="78"/>
      <c r="AK9" s="78"/>
      <c r="AL9" s="78"/>
      <c r="AM9" s="78"/>
      <c r="AN9" s="78"/>
    </row>
    <row r="10" spans="1:76">
      <c r="A10" s="17" t="s">
        <v>2711</v>
      </c>
      <c r="B10" s="77">
        <v>2</v>
      </c>
      <c r="C10" s="77">
        <v>18</v>
      </c>
      <c r="D10" s="77">
        <v>2</v>
      </c>
      <c r="E10" s="77">
        <v>2024</v>
      </c>
      <c r="F10" s="77" t="s">
        <v>2588</v>
      </c>
      <c r="G10" s="1017" t="s">
        <v>2712</v>
      </c>
      <c r="H10" s="77" t="s">
        <v>2713</v>
      </c>
      <c r="I10" s="1018"/>
      <c r="J10" s="80">
        <v>140155</v>
      </c>
      <c r="K10" s="78">
        <v>193869960</v>
      </c>
      <c r="L10" s="78">
        <v>85114</v>
      </c>
      <c r="M10" s="78">
        <v>116992504</v>
      </c>
      <c r="N10" s="78">
        <v>63200</v>
      </c>
      <c r="O10" s="78">
        <v>121103829</v>
      </c>
      <c r="P10" s="78">
        <v>0</v>
      </c>
      <c r="Q10" s="78">
        <v>0</v>
      </c>
      <c r="R10" s="78">
        <v>0</v>
      </c>
      <c r="S10" s="78">
        <v>0</v>
      </c>
      <c r="T10" s="78">
        <v>0</v>
      </c>
      <c r="U10" s="78">
        <v>0</v>
      </c>
      <c r="V10" s="78">
        <v>0</v>
      </c>
      <c r="W10" s="78">
        <v>0</v>
      </c>
      <c r="X10" s="78">
        <v>0</v>
      </c>
      <c r="Y10" s="78">
        <v>0</v>
      </c>
      <c r="Z10" s="78">
        <v>431966293</v>
      </c>
      <c r="AA10" s="78">
        <v>365113664</v>
      </c>
      <c r="AB10" s="78">
        <v>1406976097</v>
      </c>
      <c r="AC10" s="79"/>
      <c r="AD10" s="78"/>
      <c r="AE10" s="78"/>
      <c r="AF10" s="78"/>
      <c r="AG10" s="78"/>
      <c r="AH10" s="78"/>
      <c r="AI10" s="78"/>
      <c r="AJ10" s="78"/>
      <c r="AK10" s="78"/>
      <c r="AL10" s="78"/>
      <c r="AM10" s="78"/>
      <c r="AN10" s="78"/>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7" t="s">
        <v>2714</v>
      </c>
      <c r="B11" s="77">
        <v>3</v>
      </c>
      <c r="C11" s="77">
        <v>18</v>
      </c>
      <c r="D11" s="77">
        <v>3</v>
      </c>
      <c r="E11" s="77">
        <v>2024</v>
      </c>
      <c r="F11" s="77" t="s">
        <v>2588</v>
      </c>
      <c r="G11" s="1017" t="s">
        <v>2715</v>
      </c>
      <c r="H11" s="77" t="s">
        <v>2716</v>
      </c>
      <c r="I11" s="1018"/>
      <c r="J11" s="80">
        <v>635664</v>
      </c>
      <c r="K11" s="78">
        <v>877869955</v>
      </c>
      <c r="L11" s="78">
        <v>154888</v>
      </c>
      <c r="M11" s="78">
        <v>209769218</v>
      </c>
      <c r="N11" s="78">
        <v>0</v>
      </c>
      <c r="O11" s="78">
        <v>0</v>
      </c>
      <c r="P11" s="78">
        <v>0</v>
      </c>
      <c r="Q11" s="78">
        <v>0</v>
      </c>
      <c r="R11" s="78">
        <v>0</v>
      </c>
      <c r="S11" s="78">
        <v>0</v>
      </c>
      <c r="T11" s="78">
        <v>0</v>
      </c>
      <c r="U11" s="78">
        <v>0</v>
      </c>
      <c r="V11" s="78">
        <v>0</v>
      </c>
      <c r="W11" s="78">
        <v>0</v>
      </c>
      <c r="X11" s="78">
        <v>0</v>
      </c>
      <c r="Y11" s="78">
        <v>0</v>
      </c>
      <c r="Z11" s="78">
        <v>1087639173</v>
      </c>
      <c r="AA11" s="78">
        <v>1717633338</v>
      </c>
      <c r="AB11" s="78">
        <v>6345953802</v>
      </c>
      <c r="AC11" s="79"/>
      <c r="AD11" s="78"/>
      <c r="AE11" s="78"/>
      <c r="AF11" s="78"/>
      <c r="AG11" s="78"/>
      <c r="AH11" s="78"/>
      <c r="AI11" s="78"/>
      <c r="AJ11" s="78"/>
      <c r="AK11" s="78"/>
      <c r="AL11" s="78"/>
      <c r="AM11" s="78"/>
      <c r="AN11" s="78"/>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7" t="s">
        <v>2717</v>
      </c>
      <c r="B12" s="77">
        <v>4</v>
      </c>
      <c r="C12" s="77">
        <v>18</v>
      </c>
      <c r="D12" s="77">
        <v>4</v>
      </c>
      <c r="E12" s="77">
        <v>2024</v>
      </c>
      <c r="F12" s="77" t="s">
        <v>2588</v>
      </c>
      <c r="G12" s="1017" t="s">
        <v>2718</v>
      </c>
      <c r="H12" s="77" t="s">
        <v>2719</v>
      </c>
      <c r="I12" s="1018"/>
      <c r="J12" s="80">
        <v>243870</v>
      </c>
      <c r="K12" s="78">
        <v>337200987</v>
      </c>
      <c r="L12" s="78">
        <v>173003</v>
      </c>
      <c r="M12" s="78">
        <v>238299006</v>
      </c>
      <c r="N12" s="78">
        <v>111100</v>
      </c>
      <c r="O12" s="78">
        <v>203187924</v>
      </c>
      <c r="P12" s="78">
        <v>0</v>
      </c>
      <c r="Q12" s="78">
        <v>0</v>
      </c>
      <c r="R12" s="78">
        <v>0</v>
      </c>
      <c r="S12" s="78">
        <v>0</v>
      </c>
      <c r="T12" s="78">
        <v>0</v>
      </c>
      <c r="U12" s="78">
        <v>0</v>
      </c>
      <c r="V12" s="78">
        <v>0</v>
      </c>
      <c r="W12" s="78">
        <v>0</v>
      </c>
      <c r="X12" s="78">
        <v>0</v>
      </c>
      <c r="Y12" s="78">
        <v>0</v>
      </c>
      <c r="Z12" s="78">
        <v>778687917</v>
      </c>
      <c r="AA12" s="78">
        <v>647360769</v>
      </c>
      <c r="AB12" s="78">
        <v>1772150793.9999998</v>
      </c>
      <c r="AC12" s="79"/>
      <c r="AD12" s="78"/>
      <c r="AE12" s="78"/>
      <c r="AF12" s="78"/>
      <c r="AG12" s="78"/>
      <c r="AH12" s="78"/>
      <c r="AI12" s="78"/>
      <c r="AJ12" s="78"/>
      <c r="AK12" s="78"/>
      <c r="AL12" s="78"/>
      <c r="AM12" s="78"/>
      <c r="AN12" s="78"/>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7" t="s">
        <v>2720</v>
      </c>
      <c r="B13" s="77">
        <v>5</v>
      </c>
      <c r="C13" s="77">
        <v>18</v>
      </c>
      <c r="D13" s="77">
        <v>5</v>
      </c>
      <c r="E13" s="77">
        <v>2024</v>
      </c>
      <c r="F13" s="77" t="s">
        <v>2588</v>
      </c>
      <c r="G13" s="1017" t="s">
        <v>2721</v>
      </c>
      <c r="H13" s="77" t="s">
        <v>2722</v>
      </c>
      <c r="I13" s="1018"/>
      <c r="J13" s="80">
        <v>234796</v>
      </c>
      <c r="K13" s="78">
        <v>277251329.00000006</v>
      </c>
      <c r="L13" s="78">
        <v>174263</v>
      </c>
      <c r="M13" s="78">
        <v>205948046</v>
      </c>
      <c r="N13" s="78">
        <v>394300</v>
      </c>
      <c r="O13" s="78">
        <v>1084114746</v>
      </c>
      <c r="P13" s="78">
        <v>822</v>
      </c>
      <c r="Q13" s="78">
        <v>4759380</v>
      </c>
      <c r="R13" s="78">
        <v>0</v>
      </c>
      <c r="S13" s="78">
        <v>0</v>
      </c>
      <c r="T13" s="78">
        <v>0</v>
      </c>
      <c r="U13" s="78">
        <v>0</v>
      </c>
      <c r="V13" s="78">
        <v>0</v>
      </c>
      <c r="W13" s="78">
        <v>0</v>
      </c>
      <c r="X13" s="78">
        <v>0</v>
      </c>
      <c r="Y13" s="78">
        <v>0</v>
      </c>
      <c r="Z13" s="78">
        <v>1572073501</v>
      </c>
      <c r="AA13" s="78">
        <v>473622689</v>
      </c>
      <c r="AB13" s="78">
        <v>1956887544</v>
      </c>
      <c r="AC13" s="79"/>
      <c r="AD13" s="78"/>
      <c r="AE13" s="78"/>
      <c r="AF13" s="78"/>
      <c r="AG13" s="78"/>
      <c r="AH13" s="78"/>
      <c r="AI13" s="78"/>
      <c r="AJ13" s="78"/>
      <c r="AK13" s="78"/>
      <c r="AL13" s="78"/>
      <c r="AM13" s="78"/>
      <c r="AN13" s="78"/>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7" t="s">
        <v>2723</v>
      </c>
      <c r="B14" s="77">
        <v>6</v>
      </c>
      <c r="C14" s="77">
        <v>18</v>
      </c>
      <c r="D14" s="77">
        <v>6</v>
      </c>
      <c r="E14" s="77">
        <v>2024</v>
      </c>
      <c r="F14" s="77" t="s">
        <v>2588</v>
      </c>
      <c r="G14" s="1017" t="s">
        <v>2724</v>
      </c>
      <c r="H14" s="77" t="s">
        <v>2725</v>
      </c>
      <c r="I14" s="1018"/>
      <c r="J14" s="80">
        <v>157700</v>
      </c>
      <c r="K14" s="78">
        <v>211624912.00000003</v>
      </c>
      <c r="L14" s="78">
        <v>212</v>
      </c>
      <c r="M14" s="78">
        <v>284217</v>
      </c>
      <c r="N14" s="78">
        <v>0</v>
      </c>
      <c r="O14" s="78">
        <v>0</v>
      </c>
      <c r="P14" s="78">
        <v>145</v>
      </c>
      <c r="Q14" s="78">
        <v>776559</v>
      </c>
      <c r="R14" s="78">
        <v>0</v>
      </c>
      <c r="S14" s="78">
        <v>0</v>
      </c>
      <c r="T14" s="78">
        <v>0</v>
      </c>
      <c r="U14" s="78">
        <v>0</v>
      </c>
      <c r="V14" s="78">
        <v>1</v>
      </c>
      <c r="W14" s="78">
        <v>0</v>
      </c>
      <c r="X14" s="78">
        <v>0</v>
      </c>
      <c r="Y14" s="78">
        <v>3679</v>
      </c>
      <c r="Z14" s="78">
        <v>212689367.00000003</v>
      </c>
      <c r="AA14" s="78">
        <v>492664880.99999994</v>
      </c>
      <c r="AB14" s="78">
        <v>2131692915</v>
      </c>
      <c r="AC14" s="79"/>
      <c r="AD14" s="78"/>
      <c r="AE14" s="78"/>
      <c r="AF14" s="78"/>
      <c r="AG14" s="78"/>
      <c r="AH14" s="78"/>
      <c r="AI14" s="78"/>
      <c r="AJ14" s="78"/>
      <c r="AK14" s="78"/>
      <c r="AL14" s="78"/>
      <c r="AM14" s="78"/>
      <c r="AN14" s="78"/>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7" t="s">
        <v>2726</v>
      </c>
      <c r="B15" s="77">
        <v>7</v>
      </c>
      <c r="C15" s="77">
        <v>18</v>
      </c>
      <c r="D15" s="77">
        <v>7</v>
      </c>
      <c r="E15" s="77">
        <v>2024</v>
      </c>
      <c r="F15" s="77" t="s">
        <v>2588</v>
      </c>
      <c r="G15" s="1017" t="s">
        <v>2727</v>
      </c>
      <c r="H15" s="77" t="s">
        <v>2728</v>
      </c>
      <c r="I15" s="1018"/>
      <c r="J15" s="80">
        <v>880742</v>
      </c>
      <c r="K15" s="78">
        <v>1176408668</v>
      </c>
      <c r="L15" s="78">
        <v>1973</v>
      </c>
      <c r="M15" s="78">
        <v>2627442</v>
      </c>
      <c r="N15" s="78">
        <v>0</v>
      </c>
      <c r="O15" s="78">
        <v>0</v>
      </c>
      <c r="P15" s="78">
        <v>0</v>
      </c>
      <c r="Q15" s="78">
        <v>0</v>
      </c>
      <c r="R15" s="78">
        <v>0</v>
      </c>
      <c r="S15" s="78">
        <v>0</v>
      </c>
      <c r="T15" s="78">
        <v>0</v>
      </c>
      <c r="U15" s="78">
        <v>0</v>
      </c>
      <c r="V15" s="78">
        <v>0</v>
      </c>
      <c r="W15" s="78">
        <v>0</v>
      </c>
      <c r="X15" s="78">
        <v>0</v>
      </c>
      <c r="Y15" s="78">
        <v>0</v>
      </c>
      <c r="Z15" s="78">
        <v>1179036110</v>
      </c>
      <c r="AA15" s="78">
        <v>2640988963</v>
      </c>
      <c r="AB15" s="78">
        <v>9918222088</v>
      </c>
      <c r="AC15" s="79"/>
      <c r="AD15" s="78"/>
      <c r="AE15" s="78"/>
      <c r="AF15" s="78"/>
      <c r="AG15" s="78"/>
      <c r="AH15" s="78"/>
      <c r="AI15" s="78"/>
      <c r="AJ15" s="78"/>
      <c r="AK15" s="78"/>
      <c r="AL15" s="78"/>
      <c r="AM15" s="78"/>
      <c r="AN15" s="78"/>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7" t="s">
        <v>2729</v>
      </c>
      <c r="B16" s="77">
        <v>8</v>
      </c>
      <c r="C16" s="77">
        <v>18</v>
      </c>
      <c r="D16" s="77">
        <v>8</v>
      </c>
      <c r="E16" s="77">
        <v>2024</v>
      </c>
      <c r="F16" s="77" t="s">
        <v>2588</v>
      </c>
      <c r="G16" s="1017" t="s">
        <v>2730</v>
      </c>
      <c r="H16" s="77" t="s">
        <v>2731</v>
      </c>
      <c r="I16" s="1018"/>
      <c r="J16" s="80">
        <v>291872</v>
      </c>
      <c r="K16" s="78">
        <v>403737181.99999994</v>
      </c>
      <c r="L16" s="78">
        <v>381847</v>
      </c>
      <c r="M16" s="78">
        <v>525081636</v>
      </c>
      <c r="N16" s="78">
        <v>26100</v>
      </c>
      <c r="O16" s="78">
        <v>66579811.000000007</v>
      </c>
      <c r="P16" s="78">
        <v>353</v>
      </c>
      <c r="Q16" s="78">
        <v>1970696</v>
      </c>
      <c r="R16" s="78">
        <v>0</v>
      </c>
      <c r="S16" s="78">
        <v>0</v>
      </c>
      <c r="T16" s="78">
        <v>0</v>
      </c>
      <c r="U16" s="78">
        <v>0</v>
      </c>
      <c r="V16" s="78">
        <v>0</v>
      </c>
      <c r="W16" s="78">
        <v>0</v>
      </c>
      <c r="X16" s="78">
        <v>0</v>
      </c>
      <c r="Y16" s="78">
        <v>0</v>
      </c>
      <c r="Z16" s="78">
        <v>997369325</v>
      </c>
      <c r="AA16" s="78">
        <v>917878962</v>
      </c>
      <c r="AB16" s="78">
        <v>2566123887</v>
      </c>
      <c r="AC16" s="79"/>
      <c r="AD16" s="78"/>
      <c r="AE16" s="78"/>
      <c r="AF16" s="78"/>
      <c r="AG16" s="78"/>
      <c r="AH16" s="78"/>
      <c r="AI16" s="78"/>
      <c r="AJ16" s="78"/>
      <c r="AK16" s="78"/>
      <c r="AL16" s="78"/>
      <c r="AM16" s="78"/>
      <c r="AN16" s="78"/>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7" t="s">
        <v>2732</v>
      </c>
      <c r="B17" s="77">
        <v>9</v>
      </c>
      <c r="C17" s="77">
        <v>18</v>
      </c>
      <c r="D17" s="77">
        <v>9</v>
      </c>
      <c r="E17" s="77">
        <v>2024</v>
      </c>
      <c r="F17" s="77" t="s">
        <v>2588</v>
      </c>
      <c r="G17" s="1017" t="s">
        <v>2733</v>
      </c>
      <c r="H17" s="77" t="s">
        <v>2734</v>
      </c>
      <c r="I17" s="1018"/>
      <c r="J17" s="80">
        <v>365126</v>
      </c>
      <c r="K17" s="78">
        <v>484662529</v>
      </c>
      <c r="L17" s="78">
        <v>16123.999999999998</v>
      </c>
      <c r="M17" s="78">
        <v>21187701</v>
      </c>
      <c r="N17" s="78">
        <v>0</v>
      </c>
      <c r="O17" s="78">
        <v>0</v>
      </c>
      <c r="P17" s="78">
        <v>0</v>
      </c>
      <c r="Q17" s="78">
        <v>0</v>
      </c>
      <c r="R17" s="78">
        <v>0</v>
      </c>
      <c r="S17" s="78">
        <v>0</v>
      </c>
      <c r="T17" s="78">
        <v>0</v>
      </c>
      <c r="U17" s="78">
        <v>0</v>
      </c>
      <c r="V17" s="78">
        <v>0</v>
      </c>
      <c r="W17" s="78">
        <v>0</v>
      </c>
      <c r="X17" s="78">
        <v>0</v>
      </c>
      <c r="Y17" s="78">
        <v>0</v>
      </c>
      <c r="Z17" s="78">
        <v>505850230</v>
      </c>
      <c r="AA17" s="78">
        <v>1048390477</v>
      </c>
      <c r="AB17" s="78">
        <v>5139401840</v>
      </c>
      <c r="AC17" s="79"/>
      <c r="AD17" s="78"/>
      <c r="AE17" s="78"/>
      <c r="AF17" s="78"/>
      <c r="AG17" s="78"/>
      <c r="AH17" s="78"/>
      <c r="AI17" s="78"/>
      <c r="AJ17" s="78"/>
      <c r="AK17" s="78"/>
      <c r="AL17" s="78"/>
      <c r="AM17" s="78"/>
      <c r="AN17" s="78"/>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7" t="s">
        <v>2735</v>
      </c>
      <c r="B18" s="77">
        <v>10</v>
      </c>
      <c r="C18" s="77">
        <v>18</v>
      </c>
      <c r="D18" s="77">
        <v>10</v>
      </c>
      <c r="E18" s="77">
        <v>2024</v>
      </c>
      <c r="F18" s="77" t="s">
        <v>2588</v>
      </c>
      <c r="G18" s="1017" t="s">
        <v>2736</v>
      </c>
      <c r="H18" s="77" t="s">
        <v>2737</v>
      </c>
      <c r="I18" s="1018"/>
      <c r="J18" s="80">
        <v>94758</v>
      </c>
      <c r="K18" s="78">
        <v>123964772</v>
      </c>
      <c r="L18" s="78">
        <v>139895</v>
      </c>
      <c r="M18" s="78">
        <v>182551704</v>
      </c>
      <c r="N18" s="78">
        <v>19000</v>
      </c>
      <c r="O18" s="78">
        <v>40415055</v>
      </c>
      <c r="P18" s="78">
        <v>0</v>
      </c>
      <c r="Q18" s="78">
        <v>0</v>
      </c>
      <c r="R18" s="78">
        <v>48</v>
      </c>
      <c r="S18" s="78">
        <v>400199</v>
      </c>
      <c r="T18" s="78">
        <v>0</v>
      </c>
      <c r="U18" s="78">
        <v>0</v>
      </c>
      <c r="V18" s="78">
        <v>0</v>
      </c>
      <c r="W18" s="78">
        <v>0</v>
      </c>
      <c r="X18" s="78">
        <v>0</v>
      </c>
      <c r="Y18" s="78">
        <v>0</v>
      </c>
      <c r="Z18" s="78">
        <v>347331730.38639003</v>
      </c>
      <c r="AA18" s="78">
        <v>100211248.00000001</v>
      </c>
      <c r="AB18" s="78">
        <v>633643982</v>
      </c>
      <c r="AC18" s="79"/>
      <c r="AD18" s="78"/>
      <c r="AE18" s="78"/>
      <c r="AF18" s="78"/>
      <c r="AG18" s="78"/>
      <c r="AH18" s="78"/>
      <c r="AI18" s="78"/>
      <c r="AJ18" s="78"/>
      <c r="AK18" s="78"/>
      <c r="AL18" s="78"/>
      <c r="AM18" s="78"/>
      <c r="AN18" s="7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7" t="s">
        <v>2738</v>
      </c>
      <c r="B19" s="77">
        <v>11</v>
      </c>
      <c r="C19" s="77">
        <v>18</v>
      </c>
      <c r="D19" s="77">
        <v>11</v>
      </c>
      <c r="E19" s="77">
        <v>2024</v>
      </c>
      <c r="F19" s="77" t="s">
        <v>2588</v>
      </c>
      <c r="G19" s="1017" t="s">
        <v>2739</v>
      </c>
      <c r="H19" s="77" t="s">
        <v>2740</v>
      </c>
      <c r="I19" s="1018"/>
      <c r="J19" s="80">
        <v>108603</v>
      </c>
      <c r="K19" s="78">
        <v>143339362</v>
      </c>
      <c r="L19" s="78">
        <v>46948</v>
      </c>
      <c r="M19" s="78">
        <v>61781048.999999993</v>
      </c>
      <c r="N19" s="78">
        <v>50300</v>
      </c>
      <c r="O19" s="78">
        <v>124234102</v>
      </c>
      <c r="P19" s="78">
        <v>0</v>
      </c>
      <c r="Q19" s="78">
        <v>0</v>
      </c>
      <c r="R19" s="78">
        <v>0</v>
      </c>
      <c r="S19" s="78">
        <v>0</v>
      </c>
      <c r="T19" s="78">
        <v>0</v>
      </c>
      <c r="U19" s="78">
        <v>0</v>
      </c>
      <c r="V19" s="78">
        <v>0</v>
      </c>
      <c r="W19" s="78">
        <v>0</v>
      </c>
      <c r="X19" s="78">
        <v>0</v>
      </c>
      <c r="Y19" s="78">
        <v>0</v>
      </c>
      <c r="Z19" s="78">
        <v>329354513</v>
      </c>
      <c r="AA19" s="78">
        <v>239659748</v>
      </c>
      <c r="AB19" s="78">
        <v>1226682103</v>
      </c>
      <c r="AC19" s="79"/>
      <c r="AD19" s="78"/>
      <c r="AE19" s="78"/>
      <c r="AF19" s="78"/>
      <c r="AG19" s="78"/>
      <c r="AH19" s="78"/>
      <c r="AI19" s="78"/>
      <c r="AJ19" s="78"/>
      <c r="AK19" s="78"/>
      <c r="AL19" s="78"/>
      <c r="AM19" s="78"/>
      <c r="AN19" s="78"/>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7" t="s">
        <v>2741</v>
      </c>
      <c r="B20" s="77">
        <v>12</v>
      </c>
      <c r="C20" s="77">
        <v>18</v>
      </c>
      <c r="D20" s="77">
        <v>12</v>
      </c>
      <c r="E20" s="77">
        <v>2024</v>
      </c>
      <c r="F20" s="77" t="s">
        <v>2588</v>
      </c>
      <c r="G20" s="1017" t="s">
        <v>2742</v>
      </c>
      <c r="H20" s="77" t="s">
        <v>2743</v>
      </c>
      <c r="I20" s="1018"/>
      <c r="J20" s="80">
        <v>164206</v>
      </c>
      <c r="K20" s="78">
        <v>233097781</v>
      </c>
      <c r="L20" s="78">
        <v>485109</v>
      </c>
      <c r="M20" s="78">
        <v>676314212.00000012</v>
      </c>
      <c r="N20" s="78">
        <v>0</v>
      </c>
      <c r="O20" s="78">
        <v>0</v>
      </c>
      <c r="P20" s="78">
        <v>0</v>
      </c>
      <c r="Q20" s="78">
        <v>0</v>
      </c>
      <c r="R20" s="78">
        <v>0</v>
      </c>
      <c r="S20" s="78">
        <v>0</v>
      </c>
      <c r="T20" s="78">
        <v>0</v>
      </c>
      <c r="U20" s="78">
        <v>0</v>
      </c>
      <c r="V20" s="78">
        <v>0</v>
      </c>
      <c r="W20" s="78">
        <v>0</v>
      </c>
      <c r="X20" s="78">
        <v>0</v>
      </c>
      <c r="Y20" s="78">
        <v>0</v>
      </c>
      <c r="Z20" s="78">
        <v>909411993.00000012</v>
      </c>
      <c r="AA20" s="78">
        <v>515431394</v>
      </c>
      <c r="AB20" s="78">
        <v>2538409412</v>
      </c>
      <c r="AC20" s="79"/>
      <c r="AD20" s="78"/>
      <c r="AE20" s="78"/>
      <c r="AF20" s="78"/>
      <c r="AG20" s="78"/>
      <c r="AH20" s="78"/>
      <c r="AI20" s="78"/>
      <c r="AJ20" s="78"/>
      <c r="AK20" s="78"/>
      <c r="AL20" s="78"/>
      <c r="AM20" s="78"/>
      <c r="AN20" s="78"/>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7" t="s">
        <v>2744</v>
      </c>
      <c r="B21" s="77">
        <v>13</v>
      </c>
      <c r="C21" s="77">
        <v>18</v>
      </c>
      <c r="D21" s="77">
        <v>13</v>
      </c>
      <c r="E21" s="77">
        <v>2024</v>
      </c>
      <c r="F21" s="77" t="s">
        <v>2588</v>
      </c>
      <c r="G21" s="1017" t="s">
        <v>2745</v>
      </c>
      <c r="H21" s="77" t="s">
        <v>2746</v>
      </c>
      <c r="I21" s="1018"/>
      <c r="J21" s="80">
        <v>269766</v>
      </c>
      <c r="K21" s="78">
        <v>372008107</v>
      </c>
      <c r="L21" s="78">
        <v>313751</v>
      </c>
      <c r="M21" s="78">
        <v>428623842.99999994</v>
      </c>
      <c r="N21" s="78">
        <v>2900</v>
      </c>
      <c r="O21" s="78">
        <v>5438916</v>
      </c>
      <c r="P21" s="78">
        <v>0</v>
      </c>
      <c r="Q21" s="78">
        <v>0</v>
      </c>
      <c r="R21" s="78">
        <v>0</v>
      </c>
      <c r="S21" s="78">
        <v>0</v>
      </c>
      <c r="T21" s="78">
        <v>0</v>
      </c>
      <c r="U21" s="78">
        <v>0</v>
      </c>
      <c r="V21" s="78">
        <v>0</v>
      </c>
      <c r="W21" s="78">
        <v>0</v>
      </c>
      <c r="X21" s="78">
        <v>0</v>
      </c>
      <c r="Y21" s="78">
        <v>0</v>
      </c>
      <c r="Z21" s="78">
        <v>806070865.99999988</v>
      </c>
      <c r="AA21" s="78">
        <v>814721113</v>
      </c>
      <c r="AB21" s="78">
        <v>2663515788</v>
      </c>
      <c r="AC21" s="79"/>
      <c r="AD21" s="78"/>
      <c r="AE21" s="78"/>
      <c r="AF21" s="78"/>
      <c r="AG21" s="78"/>
      <c r="AH21" s="78"/>
      <c r="AI21" s="78"/>
      <c r="AJ21" s="78"/>
      <c r="AK21" s="78"/>
      <c r="AL21" s="78"/>
      <c r="AM21" s="78"/>
      <c r="AN21" s="78"/>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7" t="s">
        <v>2747</v>
      </c>
      <c r="B22" s="77">
        <v>14</v>
      </c>
      <c r="C22" s="77">
        <v>18</v>
      </c>
      <c r="D22" s="77">
        <v>14</v>
      </c>
      <c r="E22" s="77">
        <v>2024</v>
      </c>
      <c r="F22" s="77" t="s">
        <v>2588</v>
      </c>
      <c r="G22" s="1017" t="s">
        <v>2748</v>
      </c>
      <c r="H22" s="77" t="s">
        <v>2749</v>
      </c>
      <c r="I22" s="1018"/>
      <c r="J22" s="80">
        <v>864905</v>
      </c>
      <c r="K22" s="78">
        <v>1199268118.9999998</v>
      </c>
      <c r="L22" s="78">
        <v>307900</v>
      </c>
      <c r="M22" s="78">
        <v>421136041.00000006</v>
      </c>
      <c r="N22" s="78">
        <v>21400</v>
      </c>
      <c r="O22" s="78">
        <v>38940682</v>
      </c>
      <c r="P22" s="78">
        <v>0</v>
      </c>
      <c r="Q22" s="78">
        <v>0</v>
      </c>
      <c r="R22" s="78">
        <v>0</v>
      </c>
      <c r="S22" s="78">
        <v>0</v>
      </c>
      <c r="T22" s="78">
        <v>0</v>
      </c>
      <c r="U22" s="78">
        <v>0</v>
      </c>
      <c r="V22" s="78">
        <v>0</v>
      </c>
      <c r="W22" s="78">
        <v>0</v>
      </c>
      <c r="X22" s="78">
        <v>0</v>
      </c>
      <c r="Y22" s="78">
        <v>0</v>
      </c>
      <c r="Z22" s="78">
        <v>1659344841.9999998</v>
      </c>
      <c r="AA22" s="78">
        <v>2261899445</v>
      </c>
      <c r="AB22" s="78">
        <v>8893705926</v>
      </c>
      <c r="AC22" s="79"/>
      <c r="AD22" s="78"/>
      <c r="AE22" s="78"/>
      <c r="AF22" s="78"/>
      <c r="AG22" s="78"/>
      <c r="AH22" s="78"/>
      <c r="AI22" s="78"/>
      <c r="AJ22" s="78"/>
      <c r="AK22" s="78"/>
      <c r="AL22" s="78"/>
      <c r="AM22" s="78"/>
      <c r="AN22" s="78"/>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7" t="s">
        <v>2750</v>
      </c>
      <c r="B23" s="77">
        <v>15</v>
      </c>
      <c r="C23" s="77">
        <v>18</v>
      </c>
      <c r="D23" s="77">
        <v>15</v>
      </c>
      <c r="E23" s="77">
        <v>2024</v>
      </c>
      <c r="F23" s="77" t="s">
        <v>2588</v>
      </c>
      <c r="G23" s="1017" t="s">
        <v>2751</v>
      </c>
      <c r="H23" s="77" t="s">
        <v>2752</v>
      </c>
      <c r="I23" s="1018"/>
      <c r="J23" s="80">
        <v>323213</v>
      </c>
      <c r="K23" s="78">
        <v>432962717</v>
      </c>
      <c r="L23" s="78">
        <v>874168</v>
      </c>
      <c r="M23" s="78">
        <v>1160372909.9999998</v>
      </c>
      <c r="N23" s="78">
        <v>14300</v>
      </c>
      <c r="O23" s="78">
        <v>26309221</v>
      </c>
      <c r="P23" s="78">
        <v>0</v>
      </c>
      <c r="Q23" s="78">
        <v>0</v>
      </c>
      <c r="R23" s="78">
        <v>134</v>
      </c>
      <c r="S23" s="78">
        <v>861549.99999999988</v>
      </c>
      <c r="T23" s="78">
        <v>0</v>
      </c>
      <c r="U23" s="78">
        <v>0</v>
      </c>
      <c r="V23" s="78">
        <v>0</v>
      </c>
      <c r="W23" s="78">
        <v>0</v>
      </c>
      <c r="X23" s="78">
        <v>0</v>
      </c>
      <c r="Y23" s="78">
        <v>0</v>
      </c>
      <c r="Z23" s="78">
        <v>1620506397.8806198</v>
      </c>
      <c r="AA23" s="78">
        <v>1100259680</v>
      </c>
      <c r="AB23" s="78">
        <v>3583113815</v>
      </c>
      <c r="AC23" s="79"/>
      <c r="AD23" s="78"/>
      <c r="AE23" s="78"/>
      <c r="AF23" s="78"/>
      <c r="AG23" s="78"/>
      <c r="AH23" s="78"/>
      <c r="AI23" s="78"/>
      <c r="AJ23" s="78"/>
      <c r="AK23" s="78"/>
      <c r="AL23" s="78"/>
      <c r="AM23" s="78"/>
      <c r="AN23" s="78"/>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7" t="s">
        <v>2753</v>
      </c>
      <c r="B24" s="77">
        <v>16</v>
      </c>
      <c r="C24" s="77">
        <v>18</v>
      </c>
      <c r="D24" s="77">
        <v>16</v>
      </c>
      <c r="E24" s="77">
        <v>2024</v>
      </c>
      <c r="F24" s="77" t="s">
        <v>2588</v>
      </c>
      <c r="G24" s="1017" t="s">
        <v>2754</v>
      </c>
      <c r="H24" s="77" t="s">
        <v>2755</v>
      </c>
      <c r="I24" s="1018"/>
      <c r="J24" s="80">
        <v>268548</v>
      </c>
      <c r="K24" s="78">
        <v>360312423</v>
      </c>
      <c r="L24" s="78">
        <v>449746</v>
      </c>
      <c r="M24" s="78">
        <v>598917827.00000012</v>
      </c>
      <c r="N24" s="78">
        <v>31100</v>
      </c>
      <c r="O24" s="78">
        <v>73178339.999999985</v>
      </c>
      <c r="P24" s="78">
        <v>0</v>
      </c>
      <c r="Q24" s="78">
        <v>0</v>
      </c>
      <c r="R24" s="78">
        <v>0</v>
      </c>
      <c r="S24" s="78">
        <v>0</v>
      </c>
      <c r="T24" s="78">
        <v>0</v>
      </c>
      <c r="U24" s="78">
        <v>0</v>
      </c>
      <c r="V24" s="78">
        <v>0</v>
      </c>
      <c r="W24" s="78">
        <v>0</v>
      </c>
      <c r="X24" s="78">
        <v>0</v>
      </c>
      <c r="Y24" s="78">
        <v>0</v>
      </c>
      <c r="Z24" s="78">
        <v>1032408590</v>
      </c>
      <c r="AA24" s="78">
        <v>830720691</v>
      </c>
      <c r="AB24" s="78">
        <v>2909756407</v>
      </c>
      <c r="AC24" s="79"/>
      <c r="AD24" s="78"/>
      <c r="AE24" s="78"/>
      <c r="AF24" s="78"/>
      <c r="AG24" s="78"/>
      <c r="AH24" s="78"/>
      <c r="AI24" s="78"/>
      <c r="AJ24" s="78"/>
      <c r="AK24" s="78"/>
      <c r="AL24" s="78"/>
      <c r="AM24" s="78"/>
      <c r="AN24" s="78"/>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7" t="s">
        <v>2756</v>
      </c>
      <c r="B25" s="77">
        <v>17</v>
      </c>
      <c r="C25" s="77">
        <v>18</v>
      </c>
      <c r="D25" s="77">
        <v>17</v>
      </c>
      <c r="E25" s="77">
        <v>2024</v>
      </c>
      <c r="F25" s="77" t="s">
        <v>2588</v>
      </c>
      <c r="G25" s="1017" t="s">
        <v>2757</v>
      </c>
      <c r="H25" s="77" t="s">
        <v>2758</v>
      </c>
      <c r="I25" s="1018"/>
      <c r="J25" s="80">
        <v>89421</v>
      </c>
      <c r="K25" s="78">
        <v>112209640</v>
      </c>
      <c r="L25" s="78">
        <v>103094</v>
      </c>
      <c r="M25" s="78">
        <v>129226547.00000001</v>
      </c>
      <c r="N25" s="78">
        <v>242300</v>
      </c>
      <c r="O25" s="78">
        <v>667281105</v>
      </c>
      <c r="P25" s="78">
        <v>131</v>
      </c>
      <c r="Q25" s="78">
        <v>698276</v>
      </c>
      <c r="R25" s="78">
        <v>0</v>
      </c>
      <c r="S25" s="78">
        <v>0</v>
      </c>
      <c r="T25" s="78">
        <v>0</v>
      </c>
      <c r="U25" s="78">
        <v>0</v>
      </c>
      <c r="V25" s="78">
        <v>0</v>
      </c>
      <c r="W25" s="78">
        <v>0</v>
      </c>
      <c r="X25" s="78">
        <v>0</v>
      </c>
      <c r="Y25" s="78">
        <v>0</v>
      </c>
      <c r="Z25" s="78">
        <v>909415568</v>
      </c>
      <c r="AA25" s="78">
        <v>58274746</v>
      </c>
      <c r="AB25" s="78">
        <v>543632938</v>
      </c>
      <c r="AC25" s="79"/>
      <c r="AD25" s="78"/>
      <c r="AE25" s="78"/>
      <c r="AF25" s="78"/>
      <c r="AG25" s="78"/>
      <c r="AH25" s="78"/>
      <c r="AI25" s="78"/>
      <c r="AJ25" s="78"/>
      <c r="AK25" s="78"/>
      <c r="AL25" s="78"/>
      <c r="AM25" s="78"/>
      <c r="AN25" s="78"/>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7" t="s">
        <v>2759</v>
      </c>
      <c r="B26" s="77">
        <v>18</v>
      </c>
      <c r="C26" s="77">
        <v>18</v>
      </c>
      <c r="D26" s="77">
        <v>18</v>
      </c>
      <c r="E26" s="77">
        <v>2024</v>
      </c>
      <c r="F26" s="77" t="s">
        <v>2588</v>
      </c>
      <c r="G26" s="1017" t="s">
        <v>2760</v>
      </c>
      <c r="H26" s="77" t="s">
        <v>2761</v>
      </c>
      <c r="I26" s="1018"/>
      <c r="J26" s="80">
        <v>114808</v>
      </c>
      <c r="K26" s="78">
        <v>153570156</v>
      </c>
      <c r="L26" s="78">
        <v>153510</v>
      </c>
      <c r="M26" s="78">
        <v>204725505</v>
      </c>
      <c r="N26" s="78">
        <v>107300</v>
      </c>
      <c r="O26" s="78">
        <v>196481448</v>
      </c>
      <c r="P26" s="78">
        <v>0</v>
      </c>
      <c r="Q26" s="78">
        <v>0</v>
      </c>
      <c r="R26" s="78">
        <v>0</v>
      </c>
      <c r="S26" s="78">
        <v>0</v>
      </c>
      <c r="T26" s="78">
        <v>0</v>
      </c>
      <c r="U26" s="78">
        <v>0</v>
      </c>
      <c r="V26" s="78">
        <v>0</v>
      </c>
      <c r="W26" s="78">
        <v>0</v>
      </c>
      <c r="X26" s="78">
        <v>0</v>
      </c>
      <c r="Y26" s="78">
        <v>0</v>
      </c>
      <c r="Z26" s="78">
        <v>554777108.99999988</v>
      </c>
      <c r="AA26" s="78">
        <v>176504940</v>
      </c>
      <c r="AB26" s="78">
        <v>924214551</v>
      </c>
      <c r="AC26" s="79"/>
      <c r="AD26" s="78"/>
      <c r="AE26" s="78"/>
      <c r="AF26" s="78"/>
      <c r="AG26" s="78"/>
      <c r="AH26" s="78"/>
      <c r="AI26" s="78"/>
      <c r="AJ26" s="78"/>
      <c r="AK26" s="78"/>
      <c r="AL26" s="78"/>
      <c r="AM26" s="78"/>
      <c r="AN26" s="78"/>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7" t="s">
        <v>2762</v>
      </c>
      <c r="B27" s="77">
        <v>19</v>
      </c>
      <c r="C27" s="77">
        <v>18</v>
      </c>
      <c r="D27" s="77">
        <v>19</v>
      </c>
      <c r="E27" s="77">
        <v>2024</v>
      </c>
      <c r="F27" s="77" t="s">
        <v>2588</v>
      </c>
      <c r="G27" s="1017" t="s">
        <v>2763</v>
      </c>
      <c r="H27" s="77" t="s">
        <v>2764</v>
      </c>
      <c r="I27" s="1018"/>
      <c r="J27" s="80">
        <v>128699.99999999999</v>
      </c>
      <c r="K27" s="78">
        <v>145438669</v>
      </c>
      <c r="L27" s="78">
        <v>134455</v>
      </c>
      <c r="M27" s="78">
        <v>152389207</v>
      </c>
      <c r="N27" s="78">
        <v>495800</v>
      </c>
      <c r="O27" s="78">
        <v>1238078149</v>
      </c>
      <c r="P27" s="78">
        <v>5617</v>
      </c>
      <c r="Q27" s="78">
        <v>36828253</v>
      </c>
      <c r="R27" s="78">
        <v>0</v>
      </c>
      <c r="S27" s="78">
        <v>0</v>
      </c>
      <c r="T27" s="78">
        <v>0</v>
      </c>
      <c r="U27" s="78">
        <v>0</v>
      </c>
      <c r="V27" s="78">
        <v>152</v>
      </c>
      <c r="W27" s="78">
        <v>0</v>
      </c>
      <c r="X27" s="78">
        <v>0</v>
      </c>
      <c r="Y27" s="78">
        <v>929856</v>
      </c>
      <c r="Z27" s="78">
        <v>1573664133.9999998</v>
      </c>
      <c r="AA27" s="78">
        <v>154847879</v>
      </c>
      <c r="AB27" s="78">
        <v>937339801.00000012</v>
      </c>
      <c r="AC27" s="79"/>
      <c r="AD27" s="78"/>
      <c r="AE27" s="78"/>
      <c r="AF27" s="78"/>
      <c r="AG27" s="78"/>
      <c r="AH27" s="78"/>
      <c r="AI27" s="78"/>
      <c r="AJ27" s="78"/>
      <c r="AK27" s="78"/>
      <c r="AL27" s="78"/>
      <c r="AM27" s="78"/>
      <c r="AN27" s="78"/>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7" t="s">
        <v>2765</v>
      </c>
      <c r="B28" s="77">
        <v>20</v>
      </c>
      <c r="C28" s="77">
        <v>18</v>
      </c>
      <c r="D28" s="77">
        <v>20</v>
      </c>
      <c r="E28" s="77">
        <v>2024</v>
      </c>
      <c r="F28" s="77" t="s">
        <v>2588</v>
      </c>
      <c r="G28" s="1017" t="s">
        <v>2766</v>
      </c>
      <c r="H28" s="77" t="s">
        <v>2767</v>
      </c>
      <c r="I28" s="1018"/>
      <c r="J28" s="80">
        <v>363911</v>
      </c>
      <c r="K28" s="78">
        <v>482792360</v>
      </c>
      <c r="L28" s="78">
        <v>17382</v>
      </c>
      <c r="M28" s="78">
        <v>22944924.999999996</v>
      </c>
      <c r="N28" s="78">
        <v>2200</v>
      </c>
      <c r="O28" s="78">
        <v>5049702</v>
      </c>
      <c r="P28" s="78">
        <v>101</v>
      </c>
      <c r="Q28" s="78">
        <v>557344.00000000012</v>
      </c>
      <c r="R28" s="78">
        <v>0</v>
      </c>
      <c r="S28" s="78">
        <v>0</v>
      </c>
      <c r="T28" s="78">
        <v>0</v>
      </c>
      <c r="U28" s="78">
        <v>0</v>
      </c>
      <c r="V28" s="78">
        <v>0</v>
      </c>
      <c r="W28" s="78">
        <v>0</v>
      </c>
      <c r="X28" s="78">
        <v>0</v>
      </c>
      <c r="Y28" s="78">
        <v>0</v>
      </c>
      <c r="Z28" s="78">
        <v>511344331</v>
      </c>
      <c r="AA28" s="78">
        <v>793166208</v>
      </c>
      <c r="AB28" s="78">
        <v>4450898635</v>
      </c>
      <c r="AC28" s="79"/>
      <c r="AD28" s="78"/>
      <c r="AE28" s="78"/>
      <c r="AF28" s="78"/>
      <c r="AG28" s="78"/>
      <c r="AH28" s="78"/>
      <c r="AI28" s="78"/>
      <c r="AJ28" s="78"/>
      <c r="AK28" s="78"/>
      <c r="AL28" s="78"/>
      <c r="AM28" s="78"/>
      <c r="AN28" s="7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7" t="s">
        <v>2768</v>
      </c>
      <c r="B29" s="77">
        <v>21</v>
      </c>
      <c r="C29" s="77">
        <v>18</v>
      </c>
      <c r="D29" s="77">
        <v>21</v>
      </c>
      <c r="E29" s="77">
        <v>2024</v>
      </c>
      <c r="F29" s="77" t="s">
        <v>2588</v>
      </c>
      <c r="G29" s="1017" t="s">
        <v>2769</v>
      </c>
      <c r="H29" s="77" t="s">
        <v>2770</v>
      </c>
      <c r="I29" s="1018"/>
      <c r="J29" s="80">
        <v>3089052</v>
      </c>
      <c r="K29" s="78">
        <v>4264841507</v>
      </c>
      <c r="L29" s="78">
        <v>1031830.9999999999</v>
      </c>
      <c r="M29" s="78">
        <v>1414611025</v>
      </c>
      <c r="N29" s="78">
        <v>259399.99999999997</v>
      </c>
      <c r="O29" s="78">
        <v>589123925.00000012</v>
      </c>
      <c r="P29" s="78">
        <v>896</v>
      </c>
      <c r="Q29" s="78">
        <v>4801277</v>
      </c>
      <c r="R29" s="78">
        <v>173</v>
      </c>
      <c r="S29" s="78">
        <v>1441598.9999999998</v>
      </c>
      <c r="T29" s="78">
        <v>0</v>
      </c>
      <c r="U29" s="78">
        <v>0</v>
      </c>
      <c r="V29" s="78">
        <v>90</v>
      </c>
      <c r="W29" s="78">
        <v>0</v>
      </c>
      <c r="X29" s="78">
        <v>0</v>
      </c>
      <c r="Y29" s="78">
        <v>551389</v>
      </c>
      <c r="Z29" s="78">
        <v>6275370722.214839</v>
      </c>
      <c r="AA29" s="78">
        <v>8268518131</v>
      </c>
      <c r="AB29" s="78">
        <v>33217826533</v>
      </c>
      <c r="AC29" s="79"/>
      <c r="AD29" s="78"/>
      <c r="AE29" s="78"/>
      <c r="AF29" s="78"/>
      <c r="AG29" s="78"/>
      <c r="AH29" s="78"/>
      <c r="AI29" s="78"/>
      <c r="AJ29" s="78"/>
      <c r="AK29" s="78"/>
      <c r="AL29" s="78"/>
      <c r="AM29" s="78"/>
      <c r="AN29" s="78"/>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7" t="s">
        <v>2771</v>
      </c>
      <c r="B30" s="77">
        <v>22</v>
      </c>
      <c r="C30" s="77">
        <v>18</v>
      </c>
      <c r="D30" s="77">
        <v>22</v>
      </c>
      <c r="E30" s="77">
        <v>2024</v>
      </c>
      <c r="F30" s="77" t="s">
        <v>2588</v>
      </c>
      <c r="G30" s="1017" t="s">
        <v>2772</v>
      </c>
      <c r="H30" s="77" t="s">
        <v>2773</v>
      </c>
      <c r="I30" s="1018"/>
      <c r="J30" s="80">
        <v>149750</v>
      </c>
      <c r="K30" s="78">
        <v>196371228</v>
      </c>
      <c r="L30" s="78">
        <v>205275</v>
      </c>
      <c r="M30" s="78">
        <v>268620306</v>
      </c>
      <c r="N30" s="78">
        <v>126600</v>
      </c>
      <c r="O30" s="78">
        <v>252876570.00000003</v>
      </c>
      <c r="P30" s="78">
        <v>983</v>
      </c>
      <c r="Q30" s="78">
        <v>5378909.9999999991</v>
      </c>
      <c r="R30" s="78">
        <v>0</v>
      </c>
      <c r="S30" s="78">
        <v>0</v>
      </c>
      <c r="T30" s="78">
        <v>0</v>
      </c>
      <c r="U30" s="78">
        <v>0</v>
      </c>
      <c r="V30" s="78">
        <v>0</v>
      </c>
      <c r="W30" s="78">
        <v>0</v>
      </c>
      <c r="X30" s="78">
        <v>0</v>
      </c>
      <c r="Y30" s="78">
        <v>0</v>
      </c>
      <c r="Z30" s="78">
        <v>723247014.00000012</v>
      </c>
      <c r="AA30" s="78">
        <v>67314876</v>
      </c>
      <c r="AB30" s="78">
        <v>1035126050</v>
      </c>
      <c r="AC30" s="79"/>
      <c r="AD30" s="78"/>
      <c r="AE30" s="78"/>
      <c r="AF30" s="78"/>
      <c r="AG30" s="78"/>
      <c r="AH30" s="78"/>
      <c r="AI30" s="78"/>
      <c r="AJ30" s="78"/>
      <c r="AK30" s="78"/>
      <c r="AL30" s="78"/>
      <c r="AM30" s="78"/>
      <c r="AN30" s="78"/>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7" t="s">
        <v>2774</v>
      </c>
      <c r="B31" s="77">
        <v>23</v>
      </c>
      <c r="C31" s="77">
        <v>18</v>
      </c>
      <c r="D31" s="77">
        <v>23</v>
      </c>
      <c r="E31" s="77">
        <v>2024</v>
      </c>
      <c r="F31" s="77" t="s">
        <v>2588</v>
      </c>
      <c r="G31" s="1017" t="s">
        <v>2775</v>
      </c>
      <c r="H31" s="77" t="s">
        <v>2776</v>
      </c>
      <c r="I31" s="1018"/>
      <c r="J31" s="80">
        <v>359895</v>
      </c>
      <c r="K31" s="78">
        <v>480313951</v>
      </c>
      <c r="L31" s="78">
        <v>288191</v>
      </c>
      <c r="M31" s="78">
        <v>383360574.00000006</v>
      </c>
      <c r="N31" s="78">
        <v>98600</v>
      </c>
      <c r="O31" s="78">
        <v>264881148</v>
      </c>
      <c r="P31" s="78">
        <v>130</v>
      </c>
      <c r="Q31" s="78">
        <v>696226.99999999988</v>
      </c>
      <c r="R31" s="78">
        <v>0</v>
      </c>
      <c r="S31" s="78">
        <v>0</v>
      </c>
      <c r="T31" s="78">
        <v>0</v>
      </c>
      <c r="U31" s="78">
        <v>0</v>
      </c>
      <c r="V31" s="78">
        <v>0</v>
      </c>
      <c r="W31" s="78">
        <v>0</v>
      </c>
      <c r="X31" s="78">
        <v>0</v>
      </c>
      <c r="Y31" s="78">
        <v>0</v>
      </c>
      <c r="Z31" s="78">
        <v>1129251900</v>
      </c>
      <c r="AA31" s="78">
        <v>955280729</v>
      </c>
      <c r="AB31" s="78">
        <v>3399159641</v>
      </c>
      <c r="AC31" s="79"/>
      <c r="AD31" s="78"/>
      <c r="AE31" s="78"/>
      <c r="AF31" s="78"/>
      <c r="AG31" s="78"/>
      <c r="AH31" s="78"/>
      <c r="AI31" s="78"/>
      <c r="AJ31" s="78"/>
      <c r="AK31" s="78"/>
      <c r="AL31" s="78"/>
      <c r="AM31" s="78"/>
      <c r="AN31" s="78"/>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7" t="s">
        <v>2777</v>
      </c>
      <c r="B32" s="77">
        <v>24</v>
      </c>
      <c r="C32" s="77">
        <v>18</v>
      </c>
      <c r="D32" s="77">
        <v>24</v>
      </c>
      <c r="E32" s="77">
        <v>2024</v>
      </c>
      <c r="F32" s="77" t="s">
        <v>2588</v>
      </c>
      <c r="G32" s="1017" t="s">
        <v>2778</v>
      </c>
      <c r="H32" s="77" t="s">
        <v>2779</v>
      </c>
      <c r="I32" s="1018"/>
      <c r="J32" s="80">
        <v>302628</v>
      </c>
      <c r="K32" s="78">
        <v>393017157</v>
      </c>
      <c r="L32" s="78">
        <v>157546</v>
      </c>
      <c r="M32" s="78">
        <v>204303954.99999997</v>
      </c>
      <c r="N32" s="78">
        <v>805400</v>
      </c>
      <c r="O32" s="78">
        <v>2187508282</v>
      </c>
      <c r="P32" s="78">
        <v>10526</v>
      </c>
      <c r="Q32" s="78">
        <v>63495123</v>
      </c>
      <c r="R32" s="78">
        <v>0</v>
      </c>
      <c r="S32" s="78">
        <v>0</v>
      </c>
      <c r="T32" s="78">
        <v>0</v>
      </c>
      <c r="U32" s="78">
        <v>0</v>
      </c>
      <c r="V32" s="78">
        <v>0</v>
      </c>
      <c r="W32" s="78">
        <v>0</v>
      </c>
      <c r="X32" s="78">
        <v>0</v>
      </c>
      <c r="Y32" s="78">
        <v>0</v>
      </c>
      <c r="Z32" s="78">
        <v>2848324517.0000005</v>
      </c>
      <c r="AA32" s="78">
        <v>775125243</v>
      </c>
      <c r="AB32" s="78">
        <v>2814257039</v>
      </c>
      <c r="AC32" s="79"/>
      <c r="AD32" s="78"/>
      <c r="AE32" s="78"/>
      <c r="AF32" s="78"/>
      <c r="AG32" s="78"/>
      <c r="AH32" s="78"/>
      <c r="AI32" s="78"/>
      <c r="AJ32" s="78"/>
      <c r="AK32" s="78"/>
      <c r="AL32" s="78"/>
      <c r="AM32" s="78"/>
      <c r="AN32" s="78"/>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7" t="s">
        <v>2780</v>
      </c>
      <c r="B33" s="77">
        <v>25</v>
      </c>
      <c r="C33" s="77">
        <v>18</v>
      </c>
      <c r="D33" s="77">
        <v>25</v>
      </c>
      <c r="E33" s="77">
        <v>2024</v>
      </c>
      <c r="F33" s="77" t="s">
        <v>2588</v>
      </c>
      <c r="G33" s="1017" t="s">
        <v>2781</v>
      </c>
      <c r="H33" s="77" t="s">
        <v>2782</v>
      </c>
      <c r="I33" s="1018"/>
      <c r="J33" s="80">
        <v>100470</v>
      </c>
      <c r="K33" s="78">
        <v>114845655</v>
      </c>
      <c r="L33" s="78">
        <v>126097</v>
      </c>
      <c r="M33" s="78">
        <v>144528407.00000003</v>
      </c>
      <c r="N33" s="78">
        <v>257899.99999999997</v>
      </c>
      <c r="O33" s="78">
        <v>641595196</v>
      </c>
      <c r="P33" s="78">
        <v>2741</v>
      </c>
      <c r="Q33" s="78">
        <v>17971592</v>
      </c>
      <c r="R33" s="78">
        <v>0</v>
      </c>
      <c r="S33" s="78">
        <v>0</v>
      </c>
      <c r="T33" s="78">
        <v>0</v>
      </c>
      <c r="U33" s="78">
        <v>0</v>
      </c>
      <c r="V33" s="78">
        <v>19</v>
      </c>
      <c r="W33" s="78">
        <v>0</v>
      </c>
      <c r="X33" s="78">
        <v>0</v>
      </c>
      <c r="Y33" s="78">
        <v>114790.99999999999</v>
      </c>
      <c r="Z33" s="78">
        <v>919055641</v>
      </c>
      <c r="AA33" s="78">
        <v>282923554</v>
      </c>
      <c r="AB33" s="78">
        <v>1015252828.9999999</v>
      </c>
      <c r="AC33" s="79"/>
      <c r="AD33" s="78"/>
      <c r="AE33" s="78"/>
      <c r="AF33" s="78"/>
      <c r="AG33" s="78"/>
      <c r="AH33" s="78"/>
      <c r="AI33" s="78"/>
      <c r="AJ33" s="78"/>
      <c r="AK33" s="78"/>
      <c r="AL33" s="78"/>
      <c r="AM33" s="78"/>
      <c r="AN33" s="78"/>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7" t="s">
        <v>2783</v>
      </c>
      <c r="B34" s="77">
        <v>26</v>
      </c>
      <c r="C34" s="77">
        <v>18</v>
      </c>
      <c r="D34" s="77">
        <v>26</v>
      </c>
      <c r="E34" s="77">
        <v>2024</v>
      </c>
      <c r="F34" s="77" t="s">
        <v>2588</v>
      </c>
      <c r="G34" s="1017" t="s">
        <v>2784</v>
      </c>
      <c r="H34" s="77" t="s">
        <v>2785</v>
      </c>
      <c r="I34" s="1018"/>
      <c r="J34" s="80">
        <v>268275</v>
      </c>
      <c r="K34" s="78">
        <v>368606096.00000006</v>
      </c>
      <c r="L34" s="78">
        <v>348049</v>
      </c>
      <c r="M34" s="78">
        <v>475158946</v>
      </c>
      <c r="N34" s="78">
        <v>147600</v>
      </c>
      <c r="O34" s="78">
        <v>430591060.99999994</v>
      </c>
      <c r="P34" s="78">
        <v>127</v>
      </c>
      <c r="Q34" s="78">
        <v>710168</v>
      </c>
      <c r="R34" s="78">
        <v>0</v>
      </c>
      <c r="S34" s="78">
        <v>0</v>
      </c>
      <c r="T34" s="78">
        <v>0</v>
      </c>
      <c r="U34" s="78">
        <v>0</v>
      </c>
      <c r="V34" s="78">
        <v>0</v>
      </c>
      <c r="W34" s="78">
        <v>0</v>
      </c>
      <c r="X34" s="78">
        <v>0</v>
      </c>
      <c r="Y34" s="78">
        <v>0</v>
      </c>
      <c r="Z34" s="78">
        <v>1275066271.0000002</v>
      </c>
      <c r="AA34" s="78">
        <v>829394300</v>
      </c>
      <c r="AB34" s="78">
        <v>2984231743</v>
      </c>
      <c r="AC34" s="79"/>
      <c r="AD34" s="78"/>
      <c r="AE34" s="78"/>
      <c r="AF34" s="78"/>
      <c r="AG34" s="78"/>
      <c r="AH34" s="78"/>
      <c r="AI34" s="78"/>
      <c r="AJ34" s="78"/>
      <c r="AK34" s="78"/>
      <c r="AL34" s="78"/>
      <c r="AM34" s="78"/>
      <c r="AN34" s="78"/>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7" t="s">
        <v>2786</v>
      </c>
      <c r="B35" s="77">
        <v>27</v>
      </c>
      <c r="C35" s="77">
        <v>18</v>
      </c>
      <c r="D35" s="77">
        <v>27</v>
      </c>
      <c r="E35" s="77">
        <v>2024</v>
      </c>
      <c r="F35" s="77" t="s">
        <v>2588</v>
      </c>
      <c r="G35" s="1017" t="s">
        <v>2787</v>
      </c>
      <c r="H35" s="77" t="s">
        <v>2704</v>
      </c>
      <c r="I35" s="1018"/>
      <c r="J35" s="80">
        <v>129505</v>
      </c>
      <c r="K35" s="78">
        <v>170924497</v>
      </c>
      <c r="L35" s="78">
        <v>50655</v>
      </c>
      <c r="M35" s="78">
        <v>66609610</v>
      </c>
      <c r="N35" s="78">
        <v>0</v>
      </c>
      <c r="O35" s="78">
        <v>0</v>
      </c>
      <c r="P35" s="78">
        <v>0</v>
      </c>
      <c r="Q35" s="78">
        <v>0</v>
      </c>
      <c r="R35" s="78">
        <v>0</v>
      </c>
      <c r="S35" s="78">
        <v>0</v>
      </c>
      <c r="T35" s="78">
        <v>0</v>
      </c>
      <c r="U35" s="78">
        <v>0</v>
      </c>
      <c r="V35" s="78">
        <v>0</v>
      </c>
      <c r="W35" s="78">
        <v>0</v>
      </c>
      <c r="X35" s="78">
        <v>0</v>
      </c>
      <c r="Y35" s="78">
        <v>0</v>
      </c>
      <c r="Z35" s="78">
        <v>237534107.00000003</v>
      </c>
      <c r="AA35" s="78">
        <v>336668582</v>
      </c>
      <c r="AB35" s="78">
        <v>1637708981</v>
      </c>
      <c r="AC35" s="79"/>
      <c r="AD35" s="78"/>
      <c r="AE35" s="78"/>
      <c r="AF35" s="78"/>
      <c r="AG35" s="78"/>
      <c r="AH35" s="78"/>
      <c r="AI35" s="78"/>
      <c r="AJ35" s="78"/>
      <c r="AK35" s="78"/>
      <c r="AL35" s="78"/>
      <c r="AM35" s="78"/>
      <c r="AN35" s="78"/>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7" t="s">
        <v>2788</v>
      </c>
      <c r="B36" s="77">
        <v>28</v>
      </c>
      <c r="C36" s="77">
        <v>18</v>
      </c>
      <c r="D36" s="77">
        <v>28</v>
      </c>
      <c r="E36" s="77">
        <v>2024</v>
      </c>
      <c r="F36" s="77" t="s">
        <v>2588</v>
      </c>
      <c r="G36" s="1017" t="s">
        <v>2789</v>
      </c>
      <c r="H36" s="77" t="s">
        <v>2790</v>
      </c>
      <c r="I36" s="1018"/>
      <c r="J36" s="80">
        <v>350527</v>
      </c>
      <c r="K36" s="78">
        <v>482227789</v>
      </c>
      <c r="L36" s="78">
        <v>40861</v>
      </c>
      <c r="M36" s="78">
        <v>55173185</v>
      </c>
      <c r="N36" s="78">
        <v>0</v>
      </c>
      <c r="O36" s="78">
        <v>0</v>
      </c>
      <c r="P36" s="78">
        <v>0</v>
      </c>
      <c r="Q36" s="78">
        <v>0</v>
      </c>
      <c r="R36" s="78">
        <v>0</v>
      </c>
      <c r="S36" s="78">
        <v>0</v>
      </c>
      <c r="T36" s="78">
        <v>0</v>
      </c>
      <c r="U36" s="78">
        <v>0</v>
      </c>
      <c r="V36" s="78">
        <v>0</v>
      </c>
      <c r="W36" s="78">
        <v>0</v>
      </c>
      <c r="X36" s="78">
        <v>0</v>
      </c>
      <c r="Y36" s="78">
        <v>0</v>
      </c>
      <c r="Z36" s="78">
        <v>537400974</v>
      </c>
      <c r="AA36" s="78">
        <v>883992665.00000012</v>
      </c>
      <c r="AB36" s="78">
        <v>3602493561</v>
      </c>
      <c r="AC36" s="79"/>
      <c r="AD36" s="78"/>
      <c r="AE36" s="78"/>
      <c r="AF36" s="78"/>
      <c r="AG36" s="78"/>
      <c r="AH36" s="78"/>
      <c r="AI36" s="78"/>
      <c r="AJ36" s="78"/>
      <c r="AK36" s="78"/>
      <c r="AL36" s="78"/>
      <c r="AM36" s="78"/>
      <c r="AN36" s="78"/>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7" t="s">
        <v>2791</v>
      </c>
      <c r="B37" s="77">
        <v>29</v>
      </c>
      <c r="C37" s="77">
        <v>18</v>
      </c>
      <c r="D37" s="77">
        <v>29</v>
      </c>
      <c r="E37" s="77">
        <v>2024</v>
      </c>
      <c r="F37" s="77" t="s">
        <v>2588</v>
      </c>
      <c r="G37" s="1017" t="s">
        <v>2792</v>
      </c>
      <c r="H37" s="77" t="s">
        <v>2793</v>
      </c>
      <c r="I37" s="1018"/>
      <c r="J37" s="80">
        <v>173077</v>
      </c>
      <c r="K37" s="78">
        <v>218118426</v>
      </c>
      <c r="L37" s="78">
        <v>225555</v>
      </c>
      <c r="M37" s="78">
        <v>283574328</v>
      </c>
      <c r="N37" s="78">
        <v>87700</v>
      </c>
      <c r="O37" s="78">
        <v>224517458</v>
      </c>
      <c r="P37" s="78">
        <v>0</v>
      </c>
      <c r="Q37" s="78">
        <v>0</v>
      </c>
      <c r="R37" s="78">
        <v>257</v>
      </c>
      <c r="S37" s="78">
        <v>1648472.9999999998</v>
      </c>
      <c r="T37" s="78">
        <v>0</v>
      </c>
      <c r="U37" s="78">
        <v>0</v>
      </c>
      <c r="V37" s="78">
        <v>0</v>
      </c>
      <c r="W37" s="78">
        <v>0</v>
      </c>
      <c r="X37" s="78">
        <v>0</v>
      </c>
      <c r="Y37" s="78">
        <v>0</v>
      </c>
      <c r="Z37" s="78">
        <v>727858685.22484994</v>
      </c>
      <c r="AA37" s="78">
        <v>568380520</v>
      </c>
      <c r="AB37" s="78">
        <v>1801843046</v>
      </c>
      <c r="AC37" s="79"/>
      <c r="AD37" s="78"/>
      <c r="AE37" s="78"/>
      <c r="AF37" s="78"/>
      <c r="AG37" s="78"/>
      <c r="AH37" s="78"/>
      <c r="AI37" s="78"/>
      <c r="AJ37" s="78"/>
      <c r="AK37" s="78"/>
      <c r="AL37" s="78"/>
      <c r="AM37" s="78"/>
      <c r="AN37" s="78"/>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7" t="s">
        <v>2794</v>
      </c>
      <c r="B38" s="77">
        <v>30</v>
      </c>
      <c r="C38" s="77">
        <v>18</v>
      </c>
      <c r="D38" s="77">
        <v>30</v>
      </c>
      <c r="E38" s="77">
        <v>2024</v>
      </c>
      <c r="F38" s="77" t="s">
        <v>2588</v>
      </c>
      <c r="G38" s="1017" t="s">
        <v>2795</v>
      </c>
      <c r="H38" s="77" t="s">
        <v>2796</v>
      </c>
      <c r="I38" s="1018"/>
      <c r="J38" s="80">
        <v>439886</v>
      </c>
      <c r="K38" s="78">
        <v>587918623</v>
      </c>
      <c r="L38" s="78">
        <v>85248</v>
      </c>
      <c r="M38" s="78">
        <v>112105454</v>
      </c>
      <c r="N38" s="78">
        <v>69800</v>
      </c>
      <c r="O38" s="78">
        <v>166057355</v>
      </c>
      <c r="P38" s="78">
        <v>0</v>
      </c>
      <c r="Q38" s="78">
        <v>0</v>
      </c>
      <c r="R38" s="78">
        <v>6</v>
      </c>
      <c r="S38" s="78">
        <v>51658</v>
      </c>
      <c r="T38" s="78">
        <v>0</v>
      </c>
      <c r="U38" s="78">
        <v>0</v>
      </c>
      <c r="V38" s="78">
        <v>0</v>
      </c>
      <c r="W38" s="78">
        <v>0</v>
      </c>
      <c r="X38" s="78">
        <v>0</v>
      </c>
      <c r="Y38" s="78">
        <v>0</v>
      </c>
      <c r="Z38" s="78">
        <v>866133089.52467</v>
      </c>
      <c r="AA38" s="78">
        <v>1116752798</v>
      </c>
      <c r="AB38" s="78">
        <v>5671078471</v>
      </c>
      <c r="AC38" s="79"/>
      <c r="AD38" s="78"/>
      <c r="AE38" s="78"/>
      <c r="AF38" s="78"/>
      <c r="AG38" s="78"/>
      <c r="AH38" s="78"/>
      <c r="AI38" s="78"/>
      <c r="AJ38" s="78"/>
      <c r="AK38" s="78"/>
      <c r="AL38" s="78"/>
      <c r="AM38" s="78"/>
      <c r="AN38" s="7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7" t="s">
        <v>2797</v>
      </c>
      <c r="B39" s="77">
        <v>31</v>
      </c>
      <c r="C39" s="77">
        <v>18</v>
      </c>
      <c r="D39" s="77">
        <v>31</v>
      </c>
      <c r="E39" s="77">
        <v>2024</v>
      </c>
      <c r="F39" s="77" t="s">
        <v>2588</v>
      </c>
      <c r="G39" s="1017" t="s">
        <v>2798</v>
      </c>
      <c r="H39" s="77" t="s">
        <v>2799</v>
      </c>
      <c r="I39" s="1018"/>
      <c r="J39" s="80">
        <v>442331</v>
      </c>
      <c r="K39" s="78">
        <v>605183983</v>
      </c>
      <c r="L39" s="78">
        <v>274446</v>
      </c>
      <c r="M39" s="78">
        <v>373495262.99999994</v>
      </c>
      <c r="N39" s="78">
        <v>131100</v>
      </c>
      <c r="O39" s="78">
        <v>248459158</v>
      </c>
      <c r="P39" s="78">
        <v>0</v>
      </c>
      <c r="Q39" s="78">
        <v>0</v>
      </c>
      <c r="R39" s="78">
        <v>205</v>
      </c>
      <c r="S39" s="78">
        <v>1711318</v>
      </c>
      <c r="T39" s="78">
        <v>0</v>
      </c>
      <c r="U39" s="78">
        <v>0</v>
      </c>
      <c r="V39" s="78">
        <v>0</v>
      </c>
      <c r="W39" s="78">
        <v>0</v>
      </c>
      <c r="X39" s="78">
        <v>0</v>
      </c>
      <c r="Y39" s="78">
        <v>0</v>
      </c>
      <c r="Z39" s="78">
        <v>1228849722.28613</v>
      </c>
      <c r="AA39" s="78">
        <v>1369827977</v>
      </c>
      <c r="AB39" s="78">
        <v>4726626149</v>
      </c>
      <c r="AC39" s="79"/>
      <c r="AD39" s="78"/>
      <c r="AE39" s="78"/>
      <c r="AF39" s="78"/>
      <c r="AG39" s="78"/>
      <c r="AH39" s="78"/>
      <c r="AI39" s="78"/>
      <c r="AJ39" s="78"/>
      <c r="AK39" s="78"/>
      <c r="AL39" s="78"/>
      <c r="AM39" s="78"/>
      <c r="AN39" s="78"/>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7" t="s">
        <v>2800</v>
      </c>
      <c r="B40" s="77">
        <v>32</v>
      </c>
      <c r="C40" s="77">
        <v>18</v>
      </c>
      <c r="D40" s="77">
        <v>32</v>
      </c>
      <c r="E40" s="77">
        <v>2024</v>
      </c>
      <c r="F40" s="77" t="s">
        <v>2588</v>
      </c>
      <c r="G40" s="1017" t="s">
        <v>2801</v>
      </c>
      <c r="H40" s="77" t="s">
        <v>2802</v>
      </c>
      <c r="I40" s="1018"/>
      <c r="J40" s="80">
        <v>307484</v>
      </c>
      <c r="K40" s="78">
        <v>384409803</v>
      </c>
      <c r="L40" s="78">
        <v>630967</v>
      </c>
      <c r="M40" s="78">
        <v>788221300.99999988</v>
      </c>
      <c r="N40" s="78">
        <v>293900</v>
      </c>
      <c r="O40" s="78">
        <v>795543586</v>
      </c>
      <c r="P40" s="78">
        <v>0</v>
      </c>
      <c r="Q40" s="78">
        <v>0</v>
      </c>
      <c r="R40" s="78">
        <v>0</v>
      </c>
      <c r="S40" s="78">
        <v>0</v>
      </c>
      <c r="T40" s="78">
        <v>0</v>
      </c>
      <c r="U40" s="78">
        <v>0</v>
      </c>
      <c r="V40" s="78">
        <v>0</v>
      </c>
      <c r="W40" s="78">
        <v>0</v>
      </c>
      <c r="X40" s="78">
        <v>0</v>
      </c>
      <c r="Y40" s="78">
        <v>0</v>
      </c>
      <c r="Z40" s="78">
        <v>1968174690</v>
      </c>
      <c r="AA40" s="78">
        <v>825569260</v>
      </c>
      <c r="AB40" s="78">
        <v>2929190260</v>
      </c>
      <c r="AC40" s="79"/>
      <c r="AD40" s="78"/>
      <c r="AE40" s="78"/>
      <c r="AF40" s="78"/>
      <c r="AG40" s="78"/>
      <c r="AH40" s="78"/>
      <c r="AI40" s="78"/>
      <c r="AJ40" s="78"/>
      <c r="AK40" s="78"/>
      <c r="AL40" s="78"/>
      <c r="AM40" s="78"/>
      <c r="AN40" s="78"/>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7" t="s">
        <v>2803</v>
      </c>
      <c r="B41" s="77">
        <v>33</v>
      </c>
      <c r="C41" s="77">
        <v>18</v>
      </c>
      <c r="D41" s="77">
        <v>33</v>
      </c>
      <c r="E41" s="77">
        <v>2024</v>
      </c>
      <c r="F41" s="77" t="s">
        <v>2588</v>
      </c>
      <c r="G41" s="1017" t="s">
        <v>2804</v>
      </c>
      <c r="H41" s="77" t="s">
        <v>2805</v>
      </c>
      <c r="I41" s="1018"/>
      <c r="J41" s="80">
        <v>485105</v>
      </c>
      <c r="K41" s="78">
        <v>589157426</v>
      </c>
      <c r="L41" s="78">
        <v>695570</v>
      </c>
      <c r="M41" s="78">
        <v>844773270</v>
      </c>
      <c r="N41" s="78">
        <v>295400</v>
      </c>
      <c r="O41" s="78">
        <v>816818452.00000012</v>
      </c>
      <c r="P41" s="78">
        <v>61</v>
      </c>
      <c r="Q41" s="78">
        <v>329106</v>
      </c>
      <c r="R41" s="78">
        <v>0</v>
      </c>
      <c r="S41" s="78">
        <v>0</v>
      </c>
      <c r="T41" s="78">
        <v>0</v>
      </c>
      <c r="U41" s="78">
        <v>0</v>
      </c>
      <c r="V41" s="78">
        <v>0</v>
      </c>
      <c r="W41" s="78">
        <v>0</v>
      </c>
      <c r="X41" s="78">
        <v>0</v>
      </c>
      <c r="Y41" s="78">
        <v>0</v>
      </c>
      <c r="Z41" s="78">
        <v>2251078254</v>
      </c>
      <c r="AA41" s="78">
        <v>1352564747</v>
      </c>
      <c r="AB41" s="78">
        <v>4771600052</v>
      </c>
      <c r="AC41" s="79"/>
      <c r="AD41" s="78"/>
      <c r="AE41" s="78"/>
      <c r="AF41" s="78"/>
      <c r="AG41" s="78"/>
      <c r="AH41" s="78"/>
      <c r="AI41" s="78"/>
      <c r="AJ41" s="78"/>
      <c r="AK41" s="78"/>
      <c r="AL41" s="78"/>
      <c r="AM41" s="78"/>
      <c r="AN41" s="78"/>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7" t="s">
        <v>2806</v>
      </c>
      <c r="B42" s="77">
        <v>34</v>
      </c>
      <c r="C42" s="77">
        <v>18</v>
      </c>
      <c r="D42" s="77">
        <v>34</v>
      </c>
      <c r="E42" s="77">
        <v>2024</v>
      </c>
      <c r="F42" s="77" t="s">
        <v>2588</v>
      </c>
      <c r="G42" s="1017" t="s">
        <v>2807</v>
      </c>
      <c r="H42" s="77" t="s">
        <v>2808</v>
      </c>
      <c r="I42" s="1018"/>
      <c r="J42" s="80">
        <v>510286</v>
      </c>
      <c r="K42" s="78">
        <v>592790399</v>
      </c>
      <c r="L42" s="78">
        <v>430327</v>
      </c>
      <c r="M42" s="78">
        <v>500999949</v>
      </c>
      <c r="N42" s="78">
        <v>738500</v>
      </c>
      <c r="O42" s="78">
        <v>1817238757</v>
      </c>
      <c r="P42" s="78">
        <v>1225</v>
      </c>
      <c r="Q42" s="78">
        <v>7573265</v>
      </c>
      <c r="R42" s="78">
        <v>0</v>
      </c>
      <c r="S42" s="78">
        <v>0</v>
      </c>
      <c r="T42" s="78">
        <v>0</v>
      </c>
      <c r="U42" s="78">
        <v>0</v>
      </c>
      <c r="V42" s="78">
        <v>142</v>
      </c>
      <c r="W42" s="78">
        <v>0</v>
      </c>
      <c r="X42" s="78">
        <v>0</v>
      </c>
      <c r="Y42" s="78">
        <v>870253</v>
      </c>
      <c r="Z42" s="78">
        <v>2919472623</v>
      </c>
      <c r="AA42" s="78">
        <v>1189428607</v>
      </c>
      <c r="AB42" s="78">
        <v>4562516270</v>
      </c>
      <c r="AC42" s="79"/>
      <c r="AD42" s="78"/>
      <c r="AE42" s="78"/>
      <c r="AF42" s="78"/>
      <c r="AG42" s="78"/>
      <c r="AH42" s="78"/>
      <c r="AI42" s="78"/>
      <c r="AJ42" s="78"/>
      <c r="AK42" s="78"/>
      <c r="AL42" s="78"/>
      <c r="AM42" s="78"/>
      <c r="AN42" s="78"/>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7" t="s">
        <v>2809</v>
      </c>
      <c r="B43" s="77">
        <v>35</v>
      </c>
      <c r="C43" s="77">
        <v>18</v>
      </c>
      <c r="D43" s="77">
        <v>35</v>
      </c>
      <c r="E43" s="77">
        <v>2024</v>
      </c>
      <c r="F43" s="77" t="s">
        <v>2588</v>
      </c>
      <c r="G43" s="1017" t="s">
        <v>2810</v>
      </c>
      <c r="H43" s="77" t="s">
        <v>2811</v>
      </c>
      <c r="I43" s="1018"/>
      <c r="J43" s="80">
        <v>798744</v>
      </c>
      <c r="K43" s="78">
        <v>1071728235.9999999</v>
      </c>
      <c r="L43" s="78">
        <v>11057</v>
      </c>
      <c r="M43" s="78">
        <v>14788021</v>
      </c>
      <c r="N43" s="78">
        <v>30500</v>
      </c>
      <c r="O43" s="78">
        <v>79617685</v>
      </c>
      <c r="P43" s="78">
        <v>1605</v>
      </c>
      <c r="Q43" s="78">
        <v>8210889.9999999991</v>
      </c>
      <c r="R43" s="78">
        <v>0</v>
      </c>
      <c r="S43" s="78">
        <v>0</v>
      </c>
      <c r="T43" s="78">
        <v>0</v>
      </c>
      <c r="U43" s="78">
        <v>0</v>
      </c>
      <c r="V43" s="78">
        <v>94</v>
      </c>
      <c r="W43" s="78">
        <v>0</v>
      </c>
      <c r="X43" s="78">
        <v>0</v>
      </c>
      <c r="Y43" s="78">
        <v>579351</v>
      </c>
      <c r="Z43" s="78">
        <v>1174924183.0000002</v>
      </c>
      <c r="AA43" s="78">
        <v>2243765861</v>
      </c>
      <c r="AB43" s="78">
        <v>8540953768.999999</v>
      </c>
      <c r="AC43" s="79"/>
      <c r="AD43" s="78"/>
      <c r="AE43" s="78"/>
      <c r="AF43" s="78"/>
      <c r="AG43" s="78"/>
      <c r="AH43" s="78"/>
      <c r="AI43" s="78"/>
      <c r="AJ43" s="78"/>
      <c r="AK43" s="78"/>
      <c r="AL43" s="78"/>
      <c r="AM43" s="78"/>
      <c r="AN43" s="78"/>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7" t="s">
        <v>2812</v>
      </c>
      <c r="B44" s="77">
        <v>36</v>
      </c>
      <c r="C44" s="77">
        <v>18</v>
      </c>
      <c r="D44" s="77">
        <v>36</v>
      </c>
      <c r="E44" s="77">
        <v>2024</v>
      </c>
      <c r="F44" s="77" t="s">
        <v>2588</v>
      </c>
      <c r="G44" s="1017" t="s">
        <v>2813</v>
      </c>
      <c r="H44" s="77" t="s">
        <v>2814</v>
      </c>
      <c r="I44" s="1018"/>
      <c r="J44" s="80">
        <v>248985</v>
      </c>
      <c r="K44" s="78">
        <v>318875812</v>
      </c>
      <c r="L44" s="78">
        <v>207685</v>
      </c>
      <c r="M44" s="78">
        <v>265005136</v>
      </c>
      <c r="N44" s="78">
        <v>50800</v>
      </c>
      <c r="O44" s="78">
        <v>123571568</v>
      </c>
      <c r="P44" s="78">
        <v>0</v>
      </c>
      <c r="Q44" s="78">
        <v>0</v>
      </c>
      <c r="R44" s="78">
        <v>0</v>
      </c>
      <c r="S44" s="78">
        <v>0</v>
      </c>
      <c r="T44" s="78">
        <v>0</v>
      </c>
      <c r="U44" s="78">
        <v>0</v>
      </c>
      <c r="V44" s="78">
        <v>0</v>
      </c>
      <c r="W44" s="78">
        <v>0</v>
      </c>
      <c r="X44" s="78">
        <v>0</v>
      </c>
      <c r="Y44" s="78">
        <v>0</v>
      </c>
      <c r="Z44" s="78">
        <v>707452516</v>
      </c>
      <c r="AA44" s="78">
        <v>809192404</v>
      </c>
      <c r="AB44" s="78">
        <v>2831765834</v>
      </c>
      <c r="AC44" s="79"/>
      <c r="AD44" s="78"/>
      <c r="AE44" s="78"/>
      <c r="AF44" s="78"/>
      <c r="AG44" s="78"/>
      <c r="AH44" s="78"/>
      <c r="AI44" s="78"/>
      <c r="AJ44" s="78"/>
      <c r="AK44" s="78"/>
      <c r="AL44" s="78"/>
      <c r="AM44" s="78"/>
      <c r="AN44" s="78"/>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7" t="s">
        <v>2815</v>
      </c>
      <c r="B45" s="77">
        <v>37</v>
      </c>
      <c r="C45" s="77">
        <v>18</v>
      </c>
      <c r="D45" s="77">
        <v>37</v>
      </c>
      <c r="E45" s="77">
        <v>2024</v>
      </c>
      <c r="F45" s="77" t="s">
        <v>2588</v>
      </c>
      <c r="G45" s="1017" t="s">
        <v>2816</v>
      </c>
      <c r="H45" s="77" t="s">
        <v>2817</v>
      </c>
      <c r="I45" s="1018"/>
      <c r="J45" s="80">
        <v>131747</v>
      </c>
      <c r="K45" s="78">
        <v>184122867</v>
      </c>
      <c r="L45" s="78">
        <v>14979</v>
      </c>
      <c r="M45" s="78">
        <v>20380176</v>
      </c>
      <c r="N45" s="78">
        <v>0</v>
      </c>
      <c r="O45" s="78">
        <v>0</v>
      </c>
      <c r="P45" s="78">
        <v>0</v>
      </c>
      <c r="Q45" s="78">
        <v>0</v>
      </c>
      <c r="R45" s="78">
        <v>0</v>
      </c>
      <c r="S45" s="78">
        <v>0</v>
      </c>
      <c r="T45" s="78">
        <v>0</v>
      </c>
      <c r="U45" s="78">
        <v>0</v>
      </c>
      <c r="V45" s="78">
        <v>0</v>
      </c>
      <c r="W45" s="78">
        <v>0</v>
      </c>
      <c r="X45" s="78">
        <v>0</v>
      </c>
      <c r="Y45" s="78">
        <v>0</v>
      </c>
      <c r="Z45" s="78">
        <v>204503043</v>
      </c>
      <c r="AA45" s="78">
        <v>287838402</v>
      </c>
      <c r="AB45" s="78">
        <v>976717168</v>
      </c>
      <c r="AC45" s="79"/>
      <c r="AD45" s="78"/>
      <c r="AE45" s="78"/>
      <c r="AF45" s="78"/>
      <c r="AG45" s="78"/>
      <c r="AH45" s="78"/>
      <c r="AI45" s="78"/>
      <c r="AJ45" s="78"/>
      <c r="AK45" s="78"/>
      <c r="AL45" s="78"/>
      <c r="AM45" s="78"/>
      <c r="AN45" s="78"/>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7" t="s">
        <v>2818</v>
      </c>
      <c r="B46" s="77">
        <v>38</v>
      </c>
      <c r="C46" s="77">
        <v>18</v>
      </c>
      <c r="D46" s="77">
        <v>38</v>
      </c>
      <c r="E46" s="77">
        <v>2024</v>
      </c>
      <c r="F46" s="77" t="s">
        <v>2588</v>
      </c>
      <c r="G46" s="1017" t="s">
        <v>2819</v>
      </c>
      <c r="H46" s="77" t="s">
        <v>2820</v>
      </c>
      <c r="I46" s="1018"/>
      <c r="J46" s="80">
        <v>1918012</v>
      </c>
      <c r="K46" s="78">
        <v>2605834216</v>
      </c>
      <c r="L46" s="78">
        <v>708478</v>
      </c>
      <c r="M46" s="78">
        <v>957305921</v>
      </c>
      <c r="N46" s="78">
        <v>117400</v>
      </c>
      <c r="O46" s="78">
        <v>237829260</v>
      </c>
      <c r="P46" s="78">
        <v>0</v>
      </c>
      <c r="Q46" s="78">
        <v>0</v>
      </c>
      <c r="R46" s="78">
        <v>0</v>
      </c>
      <c r="S46" s="78">
        <v>0</v>
      </c>
      <c r="T46" s="78">
        <v>0</v>
      </c>
      <c r="U46" s="78">
        <v>0</v>
      </c>
      <c r="V46" s="78">
        <v>0</v>
      </c>
      <c r="W46" s="78">
        <v>0</v>
      </c>
      <c r="X46" s="78">
        <v>0</v>
      </c>
      <c r="Y46" s="78">
        <v>0</v>
      </c>
      <c r="Z46" s="78">
        <v>3800969397.0000005</v>
      </c>
      <c r="AA46" s="78">
        <v>5268360664</v>
      </c>
      <c r="AB46" s="78">
        <v>18134819562</v>
      </c>
      <c r="AC46" s="79"/>
      <c r="AD46" s="78"/>
      <c r="AE46" s="78"/>
      <c r="AF46" s="78"/>
      <c r="AG46" s="78"/>
      <c r="AH46" s="78"/>
      <c r="AI46" s="78"/>
      <c r="AJ46" s="78"/>
      <c r="AK46" s="78"/>
      <c r="AL46" s="78"/>
      <c r="AM46" s="78"/>
      <c r="AN46" s="78"/>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7" t="s">
        <v>2821</v>
      </c>
      <c r="B47" s="77">
        <v>39</v>
      </c>
      <c r="C47" s="77">
        <v>18</v>
      </c>
      <c r="D47" s="77">
        <v>39</v>
      </c>
      <c r="E47" s="77">
        <v>2024</v>
      </c>
      <c r="F47" s="77" t="s">
        <v>2588</v>
      </c>
      <c r="G47" s="1017" t="s">
        <v>2822</v>
      </c>
      <c r="H47" s="77" t="s">
        <v>2823</v>
      </c>
      <c r="I47" s="1018"/>
      <c r="J47" s="80">
        <v>114407</v>
      </c>
      <c r="K47" s="78">
        <v>151756782.99999997</v>
      </c>
      <c r="L47" s="78">
        <v>159548</v>
      </c>
      <c r="M47" s="78">
        <v>209333125</v>
      </c>
      <c r="N47" s="78">
        <v>6100</v>
      </c>
      <c r="O47" s="78">
        <v>13630449</v>
      </c>
      <c r="P47" s="78">
        <v>0</v>
      </c>
      <c r="Q47" s="78">
        <v>0</v>
      </c>
      <c r="R47" s="78">
        <v>0</v>
      </c>
      <c r="S47" s="78">
        <v>0</v>
      </c>
      <c r="T47" s="78">
        <v>0</v>
      </c>
      <c r="U47" s="78">
        <v>0</v>
      </c>
      <c r="V47" s="78">
        <v>0</v>
      </c>
      <c r="W47" s="78">
        <v>0</v>
      </c>
      <c r="X47" s="78">
        <v>0</v>
      </c>
      <c r="Y47" s="78">
        <v>0</v>
      </c>
      <c r="Z47" s="78">
        <v>374720356.99999994</v>
      </c>
      <c r="AA47" s="78">
        <v>328435668</v>
      </c>
      <c r="AB47" s="78">
        <v>1114228673</v>
      </c>
      <c r="AC47" s="79"/>
      <c r="AD47" s="78"/>
      <c r="AE47" s="78"/>
      <c r="AF47" s="78"/>
      <c r="AG47" s="78"/>
      <c r="AH47" s="78"/>
      <c r="AI47" s="78"/>
      <c r="AJ47" s="78"/>
      <c r="AK47" s="78"/>
      <c r="AL47" s="78"/>
      <c r="AM47" s="78"/>
      <c r="AN47" s="78"/>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7" t="s">
        <v>2824</v>
      </c>
      <c r="B48" s="77">
        <v>40</v>
      </c>
      <c r="C48" s="77">
        <v>18</v>
      </c>
      <c r="D48" s="77">
        <v>40</v>
      </c>
      <c r="E48" s="77">
        <v>2024</v>
      </c>
      <c r="F48" s="77" t="s">
        <v>2588</v>
      </c>
      <c r="G48" s="1017" t="s">
        <v>2825</v>
      </c>
      <c r="H48" s="77" t="s">
        <v>2826</v>
      </c>
      <c r="I48" s="1018"/>
      <c r="J48" s="80">
        <v>401799</v>
      </c>
      <c r="K48" s="78">
        <v>557101913</v>
      </c>
      <c r="L48" s="78">
        <v>443595</v>
      </c>
      <c r="M48" s="78">
        <v>612144979</v>
      </c>
      <c r="N48" s="78">
        <v>27500</v>
      </c>
      <c r="O48" s="78">
        <v>52150639.000000007</v>
      </c>
      <c r="P48" s="78">
        <v>0</v>
      </c>
      <c r="Q48" s="78">
        <v>0</v>
      </c>
      <c r="R48" s="78">
        <v>438</v>
      </c>
      <c r="S48" s="78">
        <v>3645644</v>
      </c>
      <c r="T48" s="78">
        <v>0</v>
      </c>
      <c r="U48" s="78">
        <v>0</v>
      </c>
      <c r="V48" s="78">
        <v>0</v>
      </c>
      <c r="W48" s="78">
        <v>0</v>
      </c>
      <c r="X48" s="78">
        <v>0</v>
      </c>
      <c r="Y48" s="78">
        <v>0</v>
      </c>
      <c r="Z48" s="78">
        <v>1225043174.6479402</v>
      </c>
      <c r="AA48" s="78">
        <v>1122199908</v>
      </c>
      <c r="AB48" s="78">
        <v>3932934993</v>
      </c>
      <c r="AC48" s="79"/>
      <c r="AD48" s="78"/>
      <c r="AE48" s="78"/>
      <c r="AF48" s="78"/>
      <c r="AG48" s="78"/>
      <c r="AH48" s="78"/>
      <c r="AI48" s="78"/>
      <c r="AJ48" s="78"/>
      <c r="AK48" s="78"/>
      <c r="AL48" s="78"/>
      <c r="AM48" s="78"/>
      <c r="AN48" s="7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7" t="s">
        <v>2827</v>
      </c>
      <c r="B49" s="77">
        <v>41</v>
      </c>
      <c r="C49" s="77">
        <v>18</v>
      </c>
      <c r="D49" s="77">
        <v>41</v>
      </c>
      <c r="E49" s="77">
        <v>2024</v>
      </c>
      <c r="F49" s="77" t="s">
        <v>2588</v>
      </c>
      <c r="G49" s="1017" t="s">
        <v>2828</v>
      </c>
      <c r="H49" s="77" t="s">
        <v>2829</v>
      </c>
      <c r="I49" s="1018"/>
      <c r="J49" s="80">
        <v>388675</v>
      </c>
      <c r="K49" s="78">
        <v>552260956</v>
      </c>
      <c r="L49" s="78">
        <v>607136</v>
      </c>
      <c r="M49" s="78">
        <v>858602997</v>
      </c>
      <c r="N49" s="78">
        <v>150100</v>
      </c>
      <c r="O49" s="78">
        <v>402369103</v>
      </c>
      <c r="P49" s="78">
        <v>88</v>
      </c>
      <c r="Q49" s="78">
        <v>492790</v>
      </c>
      <c r="R49" s="78">
        <v>0</v>
      </c>
      <c r="S49" s="78">
        <v>0</v>
      </c>
      <c r="T49" s="78">
        <v>0</v>
      </c>
      <c r="U49" s="78">
        <v>0</v>
      </c>
      <c r="V49" s="78">
        <v>0</v>
      </c>
      <c r="W49" s="78">
        <v>0</v>
      </c>
      <c r="X49" s="78">
        <v>0</v>
      </c>
      <c r="Y49" s="78">
        <v>0</v>
      </c>
      <c r="Z49" s="78">
        <v>1813725846.0000002</v>
      </c>
      <c r="AA49" s="78">
        <v>1245216886</v>
      </c>
      <c r="AB49" s="78">
        <v>3974430960</v>
      </c>
      <c r="AC49" s="79"/>
      <c r="AD49" s="78"/>
      <c r="AE49" s="78"/>
      <c r="AF49" s="78"/>
      <c r="AG49" s="78"/>
      <c r="AH49" s="78"/>
      <c r="AI49" s="78"/>
      <c r="AJ49" s="78"/>
      <c r="AK49" s="78"/>
      <c r="AL49" s="78"/>
      <c r="AM49" s="78"/>
      <c r="AN49" s="78"/>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7" t="s">
        <v>2830</v>
      </c>
      <c r="B50" s="77">
        <v>42</v>
      </c>
      <c r="C50" s="77">
        <v>18</v>
      </c>
      <c r="D50" s="77">
        <v>42</v>
      </c>
      <c r="E50" s="77">
        <v>2024</v>
      </c>
      <c r="F50" s="77" t="s">
        <v>2588</v>
      </c>
      <c r="G50" s="1017" t="s">
        <v>2831</v>
      </c>
      <c r="H50" s="77" t="s">
        <v>2832</v>
      </c>
      <c r="I50" s="1018"/>
      <c r="J50" s="80">
        <v>204753</v>
      </c>
      <c r="K50" s="78">
        <v>240730608.00000003</v>
      </c>
      <c r="L50" s="78">
        <v>133657</v>
      </c>
      <c r="M50" s="78">
        <v>157350753</v>
      </c>
      <c r="N50" s="78">
        <v>454400</v>
      </c>
      <c r="O50" s="78">
        <v>1181155977</v>
      </c>
      <c r="P50" s="78">
        <v>5124</v>
      </c>
      <c r="Q50" s="78">
        <v>29679797.999999996</v>
      </c>
      <c r="R50" s="78">
        <v>0</v>
      </c>
      <c r="S50" s="78">
        <v>0</v>
      </c>
      <c r="T50" s="78">
        <v>0</v>
      </c>
      <c r="U50" s="78">
        <v>0</v>
      </c>
      <c r="V50" s="78">
        <v>0</v>
      </c>
      <c r="W50" s="78">
        <v>0</v>
      </c>
      <c r="X50" s="78">
        <v>0</v>
      </c>
      <c r="Y50" s="78">
        <v>0</v>
      </c>
      <c r="Z50" s="78">
        <v>1608917135.9999998</v>
      </c>
      <c r="AA50" s="78">
        <v>425976827.00000006</v>
      </c>
      <c r="AB50" s="78">
        <v>1642979832</v>
      </c>
      <c r="AC50" s="79"/>
      <c r="AD50" s="78"/>
      <c r="AE50" s="78"/>
      <c r="AF50" s="78"/>
      <c r="AG50" s="78"/>
      <c r="AH50" s="78"/>
      <c r="AI50" s="78"/>
      <c r="AJ50" s="78"/>
      <c r="AK50" s="78"/>
      <c r="AL50" s="78"/>
      <c r="AM50" s="78"/>
      <c r="AN50" s="78"/>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7" t="s">
        <v>2648</v>
      </c>
      <c r="B51" s="77">
        <v>43</v>
      </c>
      <c r="C51" s="77">
        <v>18</v>
      </c>
      <c r="D51" s="77">
        <v>43</v>
      </c>
      <c r="E51" s="77">
        <v>2024</v>
      </c>
      <c r="F51" s="77" t="s">
        <v>2588</v>
      </c>
      <c r="G51" s="1017" t="s">
        <v>789</v>
      </c>
      <c r="H51" s="77" t="s">
        <v>789</v>
      </c>
      <c r="I51" s="1018"/>
      <c r="J51" s="80"/>
      <c r="K51" s="78"/>
      <c r="L51" s="78"/>
      <c r="M51" s="78"/>
      <c r="N51" s="78"/>
      <c r="O51" s="78"/>
      <c r="P51" s="78"/>
      <c r="Q51" s="78"/>
      <c r="R51" s="78"/>
      <c r="S51" s="78"/>
      <c r="T51" s="78"/>
      <c r="U51" s="78"/>
      <c r="V51" s="78"/>
      <c r="W51" s="78"/>
      <c r="X51" s="78"/>
      <c r="Y51" s="78"/>
      <c r="Z51" s="78"/>
      <c r="AA51" s="78"/>
      <c r="AB51" s="78"/>
      <c r="AC51" s="79"/>
      <c r="AD51" s="78"/>
      <c r="AE51" s="78"/>
      <c r="AF51" s="78"/>
      <c r="AG51" s="78"/>
      <c r="AH51" s="78"/>
      <c r="AI51" s="78"/>
      <c r="AJ51" s="78"/>
      <c r="AK51" s="78"/>
      <c r="AL51" s="78"/>
      <c r="AM51" s="78"/>
      <c r="AN51" s="78"/>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7" t="s">
        <v>2648</v>
      </c>
      <c r="B52" s="77">
        <v>44</v>
      </c>
      <c r="C52" s="77">
        <v>18</v>
      </c>
      <c r="D52" s="77">
        <v>44</v>
      </c>
      <c r="E52" s="77">
        <v>2024</v>
      </c>
      <c r="F52" s="77" t="s">
        <v>2588</v>
      </c>
      <c r="G52" s="1017" t="s">
        <v>789</v>
      </c>
      <c r="H52" s="77" t="s">
        <v>789</v>
      </c>
      <c r="I52" s="1018"/>
      <c r="J52" s="80"/>
      <c r="K52" s="78"/>
      <c r="L52" s="78"/>
      <c r="M52" s="78"/>
      <c r="N52" s="78"/>
      <c r="O52" s="78"/>
      <c r="P52" s="78"/>
      <c r="Q52" s="78"/>
      <c r="R52" s="78"/>
      <c r="S52" s="78"/>
      <c r="T52" s="78"/>
      <c r="U52" s="78"/>
      <c r="V52" s="78"/>
      <c r="W52" s="78"/>
      <c r="X52" s="78"/>
      <c r="Y52" s="78"/>
      <c r="Z52" s="78"/>
      <c r="AA52" s="78"/>
      <c r="AB52" s="78"/>
      <c r="AC52" s="79"/>
      <c r="AD52" s="78"/>
      <c r="AE52" s="78"/>
      <c r="AF52" s="78"/>
      <c r="AG52" s="78"/>
      <c r="AH52" s="78"/>
      <c r="AI52" s="78"/>
      <c r="AJ52" s="78"/>
      <c r="AK52" s="78"/>
      <c r="AL52" s="78"/>
      <c r="AM52" s="78"/>
      <c r="AN52" s="78"/>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7" t="s">
        <v>2648</v>
      </c>
      <c r="B53" s="77">
        <v>45</v>
      </c>
      <c r="C53" s="77">
        <v>18</v>
      </c>
      <c r="D53" s="77">
        <v>45</v>
      </c>
      <c r="E53" s="77">
        <v>2024</v>
      </c>
      <c r="F53" s="77" t="s">
        <v>2588</v>
      </c>
      <c r="G53" s="1017" t="s">
        <v>789</v>
      </c>
      <c r="H53" s="77" t="s">
        <v>789</v>
      </c>
      <c r="I53" s="1018"/>
      <c r="J53" s="80"/>
      <c r="K53" s="78"/>
      <c r="L53" s="78"/>
      <c r="M53" s="78"/>
      <c r="N53" s="78"/>
      <c r="O53" s="78"/>
      <c r="P53" s="78"/>
      <c r="Q53" s="78"/>
      <c r="R53" s="78"/>
      <c r="S53" s="78"/>
      <c r="T53" s="78"/>
      <c r="U53" s="78"/>
      <c r="V53" s="78"/>
      <c r="W53" s="78"/>
      <c r="X53" s="78"/>
      <c r="Y53" s="78"/>
      <c r="Z53" s="78"/>
      <c r="AA53" s="78"/>
      <c r="AB53" s="78"/>
      <c r="AC53" s="79"/>
      <c r="AD53" s="78"/>
      <c r="AE53" s="78"/>
      <c r="AF53" s="78"/>
      <c r="AG53" s="78"/>
      <c r="AH53" s="78"/>
      <c r="AI53" s="78"/>
      <c r="AJ53" s="78"/>
      <c r="AK53" s="78"/>
      <c r="AL53" s="78"/>
      <c r="AM53" s="78"/>
      <c r="AN53" s="78"/>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7" t="s">
        <v>2648</v>
      </c>
      <c r="B54" s="77">
        <v>46</v>
      </c>
      <c r="C54" s="77">
        <v>18</v>
      </c>
      <c r="D54" s="77">
        <v>46</v>
      </c>
      <c r="E54" s="77">
        <v>2024</v>
      </c>
      <c r="F54" s="77" t="s">
        <v>2588</v>
      </c>
      <c r="G54" s="1017" t="s">
        <v>789</v>
      </c>
      <c r="H54" s="77" t="s">
        <v>789</v>
      </c>
      <c r="I54" s="1018"/>
      <c r="J54" s="80"/>
      <c r="K54" s="78"/>
      <c r="L54" s="78"/>
      <c r="M54" s="78"/>
      <c r="N54" s="78"/>
      <c r="O54" s="78"/>
      <c r="P54" s="78"/>
      <c r="Q54" s="78"/>
      <c r="R54" s="78"/>
      <c r="S54" s="78"/>
      <c r="T54" s="78"/>
      <c r="U54" s="78"/>
      <c r="V54" s="78"/>
      <c r="W54" s="78"/>
      <c r="X54" s="78"/>
      <c r="Y54" s="78"/>
      <c r="Z54" s="78"/>
      <c r="AA54" s="78"/>
      <c r="AB54" s="78"/>
      <c r="AC54" s="79"/>
      <c r="AD54" s="78"/>
      <c r="AE54" s="78"/>
      <c r="AF54" s="78"/>
      <c r="AG54" s="78"/>
      <c r="AH54" s="78"/>
      <c r="AI54" s="78"/>
      <c r="AJ54" s="78"/>
      <c r="AK54" s="78"/>
      <c r="AL54" s="78"/>
      <c r="AM54" s="78"/>
      <c r="AN54" s="78"/>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7" t="s">
        <v>2648</v>
      </c>
      <c r="B55" s="77">
        <v>47</v>
      </c>
      <c r="C55" s="77">
        <v>18</v>
      </c>
      <c r="D55" s="77">
        <v>47</v>
      </c>
      <c r="E55" s="77">
        <v>2024</v>
      </c>
      <c r="F55" s="77" t="s">
        <v>2588</v>
      </c>
      <c r="G55" s="1017" t="s">
        <v>789</v>
      </c>
      <c r="H55" s="77" t="s">
        <v>789</v>
      </c>
      <c r="I55" s="1018"/>
      <c r="J55" s="80"/>
      <c r="K55" s="78"/>
      <c r="L55" s="78"/>
      <c r="M55" s="78"/>
      <c r="N55" s="78"/>
      <c r="O55" s="78"/>
      <c r="P55" s="78"/>
      <c r="Q55" s="78"/>
      <c r="R55" s="78"/>
      <c r="S55" s="78"/>
      <c r="T55" s="78"/>
      <c r="U55" s="78"/>
      <c r="V55" s="78"/>
      <c r="W55" s="78"/>
      <c r="X55" s="78"/>
      <c r="Y55" s="78"/>
      <c r="Z55" s="78"/>
      <c r="AA55" s="78"/>
      <c r="AB55" s="78"/>
      <c r="AC55" s="79"/>
      <c r="AD55" s="78"/>
      <c r="AE55" s="78"/>
      <c r="AF55" s="78"/>
      <c r="AG55" s="78"/>
      <c r="AH55" s="78"/>
      <c r="AI55" s="78"/>
      <c r="AJ55" s="78"/>
      <c r="AK55" s="78"/>
      <c r="AL55" s="78"/>
      <c r="AM55" s="78"/>
      <c r="AN55" s="78"/>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7" t="s">
        <v>2648</v>
      </c>
      <c r="B56" s="77">
        <v>48</v>
      </c>
      <c r="C56" s="77">
        <v>18</v>
      </c>
      <c r="D56" s="77">
        <v>48</v>
      </c>
      <c r="E56" s="77">
        <v>2024</v>
      </c>
      <c r="F56" s="77" t="s">
        <v>2588</v>
      </c>
      <c r="G56" s="1017" t="s">
        <v>789</v>
      </c>
      <c r="H56" s="77" t="s">
        <v>789</v>
      </c>
      <c r="I56" s="1018"/>
      <c r="J56" s="80"/>
      <c r="K56" s="78"/>
      <c r="L56" s="78"/>
      <c r="M56" s="78"/>
      <c r="N56" s="78"/>
      <c r="O56" s="78"/>
      <c r="P56" s="78"/>
      <c r="Q56" s="78"/>
      <c r="R56" s="78"/>
      <c r="S56" s="78"/>
      <c r="T56" s="78"/>
      <c r="U56" s="78"/>
      <c r="V56" s="78"/>
      <c r="W56" s="78"/>
      <c r="X56" s="78"/>
      <c r="Y56" s="78"/>
      <c r="Z56" s="78"/>
      <c r="AA56" s="78"/>
      <c r="AB56" s="78"/>
      <c r="AC56" s="79"/>
      <c r="AD56" s="78"/>
      <c r="AE56" s="78"/>
      <c r="AF56" s="78"/>
      <c r="AG56" s="78"/>
      <c r="AH56" s="78"/>
      <c r="AI56" s="78"/>
      <c r="AJ56" s="78"/>
      <c r="AK56" s="78"/>
      <c r="AL56" s="78"/>
      <c r="AM56" s="78"/>
      <c r="AN56" s="78"/>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7" t="s">
        <v>2648</v>
      </c>
      <c r="B57" s="77">
        <v>49</v>
      </c>
      <c r="C57" s="77">
        <v>18</v>
      </c>
      <c r="D57" s="77">
        <v>49</v>
      </c>
      <c r="E57" s="77">
        <v>2024</v>
      </c>
      <c r="F57" s="77" t="s">
        <v>2588</v>
      </c>
      <c r="G57" s="1017" t="s">
        <v>789</v>
      </c>
      <c r="H57" s="77" t="s">
        <v>789</v>
      </c>
      <c r="I57" s="1018"/>
      <c r="J57" s="80"/>
      <c r="K57" s="78"/>
      <c r="L57" s="78"/>
      <c r="M57" s="78"/>
      <c r="N57" s="78"/>
      <c r="O57" s="78"/>
      <c r="P57" s="78"/>
      <c r="Q57" s="78"/>
      <c r="R57" s="78"/>
      <c r="S57" s="78"/>
      <c r="T57" s="78"/>
      <c r="U57" s="78"/>
      <c r="V57" s="78"/>
      <c r="W57" s="78"/>
      <c r="X57" s="78"/>
      <c r="Y57" s="78"/>
      <c r="Z57" s="78"/>
      <c r="AA57" s="78"/>
      <c r="AB57" s="78"/>
      <c r="AC57" s="79"/>
      <c r="AD57" s="78"/>
      <c r="AE57" s="78"/>
      <c r="AF57" s="78"/>
      <c r="AG57" s="78"/>
      <c r="AH57" s="78"/>
      <c r="AI57" s="78"/>
      <c r="AJ57" s="78"/>
      <c r="AK57" s="78"/>
      <c r="AL57" s="78"/>
      <c r="AM57" s="78"/>
      <c r="AN57" s="78"/>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7" t="s">
        <v>2648</v>
      </c>
      <c r="B58" s="77">
        <v>50</v>
      </c>
      <c r="C58" s="77">
        <v>18</v>
      </c>
      <c r="D58" s="77">
        <v>50</v>
      </c>
      <c r="E58" s="77">
        <v>2024</v>
      </c>
      <c r="F58" s="77" t="s">
        <v>2588</v>
      </c>
      <c r="G58" s="1017" t="s">
        <v>789</v>
      </c>
      <c r="H58" s="77" t="s">
        <v>789</v>
      </c>
      <c r="I58" s="1018"/>
      <c r="J58" s="80"/>
      <c r="K58" s="78"/>
      <c r="L58" s="78"/>
      <c r="M58" s="78"/>
      <c r="N58" s="78"/>
      <c r="O58" s="78"/>
      <c r="P58" s="78"/>
      <c r="Q58" s="78"/>
      <c r="R58" s="78"/>
      <c r="S58" s="78"/>
      <c r="T58" s="78"/>
      <c r="U58" s="78"/>
      <c r="V58" s="78"/>
      <c r="W58" s="78"/>
      <c r="X58" s="78"/>
      <c r="Y58" s="78"/>
      <c r="Z58" s="78"/>
      <c r="AA58" s="78"/>
      <c r="AB58" s="78"/>
      <c r="AC58" s="79"/>
      <c r="AD58" s="78"/>
      <c r="AE58" s="78"/>
      <c r="AF58" s="78"/>
      <c r="AG58" s="78"/>
      <c r="AH58" s="78"/>
      <c r="AI58" s="78"/>
      <c r="AJ58" s="78"/>
      <c r="AK58" s="78"/>
      <c r="AL58" s="78"/>
      <c r="AM58" s="78"/>
      <c r="AN58" s="7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7" t="s">
        <v>2648</v>
      </c>
      <c r="B59" s="77">
        <v>51</v>
      </c>
      <c r="C59" s="77">
        <v>18</v>
      </c>
      <c r="D59" s="77">
        <v>51</v>
      </c>
      <c r="E59" s="77">
        <v>2024</v>
      </c>
      <c r="F59" s="77" t="s">
        <v>2588</v>
      </c>
      <c r="G59" s="1017" t="s">
        <v>789</v>
      </c>
      <c r="H59" s="77" t="s">
        <v>789</v>
      </c>
      <c r="I59" s="1018"/>
      <c r="J59" s="80"/>
      <c r="K59" s="78"/>
      <c r="L59" s="78"/>
      <c r="M59" s="78"/>
      <c r="N59" s="78"/>
      <c r="O59" s="78"/>
      <c r="P59" s="78"/>
      <c r="Q59" s="78"/>
      <c r="R59" s="78"/>
      <c r="S59" s="78"/>
      <c r="T59" s="78"/>
      <c r="U59" s="78"/>
      <c r="V59" s="78"/>
      <c r="W59" s="78"/>
      <c r="X59" s="78"/>
      <c r="Y59" s="78"/>
      <c r="Z59" s="78"/>
      <c r="AA59" s="78"/>
      <c r="AB59" s="78"/>
      <c r="AC59" s="79"/>
      <c r="AD59" s="78"/>
      <c r="AE59" s="78"/>
      <c r="AF59" s="78"/>
      <c r="AG59" s="78"/>
      <c r="AH59" s="78"/>
      <c r="AI59" s="78"/>
      <c r="AJ59" s="78"/>
      <c r="AK59" s="78"/>
      <c r="AL59" s="78"/>
      <c r="AM59" s="78"/>
      <c r="AN59" s="78"/>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7" t="s">
        <v>2648</v>
      </c>
      <c r="B60" s="77">
        <v>52</v>
      </c>
      <c r="C60" s="77">
        <v>18</v>
      </c>
      <c r="D60" s="77">
        <v>52</v>
      </c>
      <c r="E60" s="77">
        <v>2024</v>
      </c>
      <c r="F60" s="77" t="s">
        <v>2588</v>
      </c>
      <c r="G60" s="1017" t="s">
        <v>789</v>
      </c>
      <c r="H60" s="77" t="s">
        <v>789</v>
      </c>
      <c r="I60" s="1018"/>
      <c r="J60" s="80"/>
      <c r="K60" s="78"/>
      <c r="L60" s="78"/>
      <c r="M60" s="78"/>
      <c r="N60" s="78"/>
      <c r="O60" s="78"/>
      <c r="P60" s="78"/>
      <c r="Q60" s="78"/>
      <c r="R60" s="78"/>
      <c r="S60" s="78"/>
      <c r="T60" s="78"/>
      <c r="U60" s="78"/>
      <c r="V60" s="78"/>
      <c r="W60" s="78"/>
      <c r="X60" s="78"/>
      <c r="Y60" s="78"/>
      <c r="Z60" s="78"/>
      <c r="AA60" s="78"/>
      <c r="AB60" s="78"/>
      <c r="AC60" s="79"/>
      <c r="AD60" s="78"/>
      <c r="AE60" s="78"/>
      <c r="AF60" s="78"/>
      <c r="AG60" s="78"/>
      <c r="AH60" s="78"/>
      <c r="AI60" s="78"/>
      <c r="AJ60" s="78"/>
      <c r="AK60" s="78"/>
      <c r="AL60" s="78"/>
      <c r="AM60" s="78"/>
      <c r="AN60" s="78"/>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7" t="s">
        <v>2648</v>
      </c>
      <c r="B61" s="77">
        <v>53</v>
      </c>
      <c r="C61" s="77">
        <v>18</v>
      </c>
      <c r="D61" s="77">
        <v>53</v>
      </c>
      <c r="E61" s="77">
        <v>2024</v>
      </c>
      <c r="F61" s="77" t="s">
        <v>2588</v>
      </c>
      <c r="G61" s="1017" t="s">
        <v>789</v>
      </c>
      <c r="H61" s="77" t="s">
        <v>789</v>
      </c>
      <c r="I61" s="1018"/>
      <c r="J61" s="80"/>
      <c r="K61" s="78"/>
      <c r="L61" s="78"/>
      <c r="M61" s="78"/>
      <c r="N61" s="78"/>
      <c r="O61" s="78"/>
      <c r="P61" s="78"/>
      <c r="Q61" s="78"/>
      <c r="R61" s="78"/>
      <c r="S61" s="78"/>
      <c r="T61" s="78"/>
      <c r="U61" s="78"/>
      <c r="V61" s="78"/>
      <c r="W61" s="78"/>
      <c r="X61" s="78"/>
      <c r="Y61" s="78"/>
      <c r="Z61" s="78"/>
      <c r="AA61" s="78"/>
      <c r="AB61" s="78"/>
      <c r="AC61" s="79"/>
      <c r="AD61" s="78"/>
      <c r="AE61" s="78"/>
      <c r="AF61" s="78"/>
      <c r="AG61" s="78"/>
      <c r="AH61" s="78"/>
      <c r="AI61" s="78"/>
      <c r="AJ61" s="78"/>
      <c r="AK61" s="78"/>
      <c r="AL61" s="78"/>
      <c r="AM61" s="78"/>
      <c r="AN61" s="78"/>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7" t="s">
        <v>2648</v>
      </c>
      <c r="B62" s="77">
        <v>54</v>
      </c>
      <c r="C62" s="77">
        <v>18</v>
      </c>
      <c r="D62" s="77">
        <v>54</v>
      </c>
      <c r="E62" s="77">
        <v>2024</v>
      </c>
      <c r="F62" s="77" t="s">
        <v>2588</v>
      </c>
      <c r="G62" s="1017" t="s">
        <v>789</v>
      </c>
      <c r="H62" s="77" t="s">
        <v>789</v>
      </c>
      <c r="I62" s="1018"/>
      <c r="J62" s="80"/>
      <c r="K62" s="78"/>
      <c r="L62" s="78"/>
      <c r="M62" s="78"/>
      <c r="N62" s="78"/>
      <c r="O62" s="78"/>
      <c r="P62" s="78"/>
      <c r="Q62" s="78"/>
      <c r="R62" s="78"/>
      <c r="S62" s="78"/>
      <c r="T62" s="78"/>
      <c r="U62" s="78"/>
      <c r="V62" s="78"/>
      <c r="W62" s="78"/>
      <c r="X62" s="78"/>
      <c r="Y62" s="78"/>
      <c r="Z62" s="78"/>
      <c r="AA62" s="78"/>
      <c r="AB62" s="78"/>
      <c r="AC62" s="79"/>
      <c r="AD62" s="78"/>
      <c r="AE62" s="78"/>
      <c r="AF62" s="78"/>
      <c r="AG62" s="78"/>
      <c r="AH62" s="78"/>
      <c r="AI62" s="78"/>
      <c r="AJ62" s="78"/>
      <c r="AK62" s="78"/>
      <c r="AL62" s="78"/>
      <c r="AM62" s="78"/>
      <c r="AN62" s="78"/>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7" t="s">
        <v>2648</v>
      </c>
      <c r="B63" s="77">
        <v>55</v>
      </c>
      <c r="C63" s="77">
        <v>18</v>
      </c>
      <c r="D63" s="77">
        <v>55</v>
      </c>
      <c r="E63" s="77">
        <v>2024</v>
      </c>
      <c r="F63" s="77" t="s">
        <v>2588</v>
      </c>
      <c r="G63" s="1017" t="s">
        <v>789</v>
      </c>
      <c r="H63" s="77" t="s">
        <v>789</v>
      </c>
      <c r="I63" s="1018"/>
      <c r="J63" s="80"/>
      <c r="K63" s="78"/>
      <c r="L63" s="78"/>
      <c r="M63" s="78"/>
      <c r="N63" s="78"/>
      <c r="O63" s="78"/>
      <c r="P63" s="78"/>
      <c r="Q63" s="78"/>
      <c r="R63" s="78"/>
      <c r="S63" s="78"/>
      <c r="T63" s="78"/>
      <c r="U63" s="78"/>
      <c r="V63" s="78"/>
      <c r="W63" s="78"/>
      <c r="X63" s="78"/>
      <c r="Y63" s="78"/>
      <c r="Z63" s="78"/>
      <c r="AA63" s="78"/>
      <c r="AB63" s="78"/>
      <c r="AC63" s="79"/>
      <c r="AD63" s="78"/>
      <c r="AE63" s="78"/>
      <c r="AF63" s="78"/>
      <c r="AG63" s="78"/>
      <c r="AH63" s="78"/>
      <c r="AI63" s="78"/>
      <c r="AJ63" s="78"/>
      <c r="AK63" s="78"/>
      <c r="AL63" s="78"/>
      <c r="AM63" s="78"/>
      <c r="AN63" s="78"/>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7" t="s">
        <v>2648</v>
      </c>
      <c r="B64" s="77">
        <v>56</v>
      </c>
      <c r="C64" s="77">
        <v>18</v>
      </c>
      <c r="D64" s="77">
        <v>56</v>
      </c>
      <c r="E64" s="77">
        <v>2024</v>
      </c>
      <c r="F64" s="77" t="s">
        <v>2588</v>
      </c>
      <c r="G64" s="1017" t="s">
        <v>789</v>
      </c>
      <c r="H64" s="77" t="s">
        <v>789</v>
      </c>
      <c r="I64" s="1018"/>
      <c r="J64" s="80"/>
      <c r="K64" s="78"/>
      <c r="L64" s="78"/>
      <c r="M64" s="78"/>
      <c r="N64" s="78"/>
      <c r="O64" s="78"/>
      <c r="P64" s="78"/>
      <c r="Q64" s="78"/>
      <c r="R64" s="78"/>
      <c r="S64" s="78"/>
      <c r="T64" s="78"/>
      <c r="U64" s="78"/>
      <c r="V64" s="78"/>
      <c r="W64" s="78"/>
      <c r="X64" s="78"/>
      <c r="Y64" s="78"/>
      <c r="Z64" s="78"/>
      <c r="AA64" s="78"/>
      <c r="AB64" s="78"/>
      <c r="AC64" s="79"/>
      <c r="AD64" s="78"/>
      <c r="AE64" s="78"/>
      <c r="AF64" s="78"/>
      <c r="AG64" s="78"/>
      <c r="AH64" s="78"/>
      <c r="AI64" s="78"/>
      <c r="AJ64" s="78"/>
      <c r="AK64" s="78"/>
      <c r="AL64" s="78"/>
      <c r="AM64" s="78"/>
      <c r="AN64" s="78"/>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7" t="s">
        <v>2648</v>
      </c>
      <c r="B65" s="77">
        <v>57</v>
      </c>
      <c r="C65" s="77">
        <v>18</v>
      </c>
      <c r="D65" s="77">
        <v>57</v>
      </c>
      <c r="E65" s="77">
        <v>2024</v>
      </c>
      <c r="F65" s="77" t="s">
        <v>2588</v>
      </c>
      <c r="G65" s="1017" t="s">
        <v>789</v>
      </c>
      <c r="H65" s="77" t="s">
        <v>789</v>
      </c>
      <c r="I65" s="1018"/>
      <c r="J65" s="80"/>
      <c r="K65" s="78"/>
      <c r="L65" s="78"/>
      <c r="M65" s="78"/>
      <c r="N65" s="78"/>
      <c r="O65" s="78"/>
      <c r="P65" s="78"/>
      <c r="Q65" s="78"/>
      <c r="R65" s="78"/>
      <c r="S65" s="78"/>
      <c r="T65" s="78"/>
      <c r="U65" s="78"/>
      <c r="V65" s="78"/>
      <c r="W65" s="78"/>
      <c r="X65" s="78"/>
      <c r="Y65" s="78"/>
      <c r="Z65" s="78"/>
      <c r="AA65" s="78"/>
      <c r="AB65" s="78"/>
      <c r="AC65" s="79"/>
      <c r="AD65" s="78"/>
      <c r="AE65" s="78"/>
      <c r="AF65" s="78"/>
      <c r="AG65" s="78"/>
      <c r="AH65" s="78"/>
      <c r="AI65" s="78"/>
      <c r="AJ65" s="78"/>
      <c r="AK65" s="78"/>
      <c r="AL65" s="78"/>
      <c r="AM65" s="78"/>
      <c r="AN65" s="78"/>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7" t="s">
        <v>2648</v>
      </c>
      <c r="B66" s="77">
        <v>58</v>
      </c>
      <c r="C66" s="77">
        <v>18</v>
      </c>
      <c r="D66" s="77">
        <v>58</v>
      </c>
      <c r="E66" s="77">
        <v>2024</v>
      </c>
      <c r="F66" s="77" t="s">
        <v>2588</v>
      </c>
      <c r="G66" s="1017" t="s">
        <v>789</v>
      </c>
      <c r="H66" s="77" t="s">
        <v>789</v>
      </c>
      <c r="I66" s="1018"/>
      <c r="J66" s="80"/>
      <c r="K66" s="78"/>
      <c r="L66" s="78"/>
      <c r="M66" s="78"/>
      <c r="N66" s="78"/>
      <c r="O66" s="78"/>
      <c r="P66" s="78"/>
      <c r="Q66" s="78"/>
      <c r="R66" s="78"/>
      <c r="S66" s="78"/>
      <c r="T66" s="78"/>
      <c r="U66" s="78"/>
      <c r="V66" s="78"/>
      <c r="W66" s="78"/>
      <c r="X66" s="78"/>
      <c r="Y66" s="78"/>
      <c r="Z66" s="78"/>
      <c r="AA66" s="78"/>
      <c r="AB66" s="78"/>
      <c r="AC66" s="79"/>
      <c r="AD66" s="78"/>
      <c r="AE66" s="78"/>
      <c r="AF66" s="78"/>
      <c r="AG66" s="78"/>
      <c r="AH66" s="78"/>
      <c r="AI66" s="78"/>
      <c r="AJ66" s="78"/>
      <c r="AK66" s="78"/>
      <c r="AL66" s="78"/>
      <c r="AM66" s="78"/>
      <c r="AN66" s="78"/>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7" t="s">
        <v>2648</v>
      </c>
      <c r="B67" s="77">
        <v>59</v>
      </c>
      <c r="C67" s="77">
        <v>18</v>
      </c>
      <c r="D67" s="77">
        <v>59</v>
      </c>
      <c r="E67" s="77">
        <v>2024</v>
      </c>
      <c r="F67" s="77" t="s">
        <v>2588</v>
      </c>
      <c r="G67" s="1017" t="s">
        <v>789</v>
      </c>
      <c r="H67" s="77" t="s">
        <v>789</v>
      </c>
      <c r="I67" s="1018"/>
      <c r="J67" s="80"/>
      <c r="K67" s="78"/>
      <c r="L67" s="78"/>
      <c r="M67" s="78"/>
      <c r="N67" s="78"/>
      <c r="O67" s="78"/>
      <c r="P67" s="78"/>
      <c r="Q67" s="78"/>
      <c r="R67" s="78"/>
      <c r="S67" s="78"/>
      <c r="T67" s="78"/>
      <c r="U67" s="78"/>
      <c r="V67" s="78"/>
      <c r="W67" s="78"/>
      <c r="X67" s="78"/>
      <c r="Y67" s="78"/>
      <c r="Z67" s="78"/>
      <c r="AA67" s="78"/>
      <c r="AB67" s="78"/>
      <c r="AC67" s="79"/>
      <c r="AD67" s="78"/>
      <c r="AE67" s="78"/>
      <c r="AF67" s="78"/>
      <c r="AG67" s="78"/>
      <c r="AH67" s="78"/>
      <c r="AI67" s="78"/>
      <c r="AJ67" s="78"/>
      <c r="AK67" s="78"/>
      <c r="AL67" s="78"/>
      <c r="AM67" s="78"/>
      <c r="AN67" s="78"/>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7" t="s">
        <v>2648</v>
      </c>
      <c r="B68" s="77">
        <v>60</v>
      </c>
      <c r="C68" s="77">
        <v>18</v>
      </c>
      <c r="D68" s="77">
        <v>60</v>
      </c>
      <c r="E68" s="77">
        <v>2024</v>
      </c>
      <c r="F68" s="77" t="s">
        <v>2588</v>
      </c>
      <c r="G68" s="1017" t="s">
        <v>789</v>
      </c>
      <c r="H68" s="77" t="s">
        <v>789</v>
      </c>
      <c r="I68" s="1018"/>
      <c r="J68" s="80"/>
      <c r="K68" s="78"/>
      <c r="L68" s="78"/>
      <c r="M68" s="78"/>
      <c r="N68" s="78"/>
      <c r="O68" s="78"/>
      <c r="P68" s="78"/>
      <c r="Q68" s="78"/>
      <c r="R68" s="78"/>
      <c r="S68" s="78"/>
      <c r="T68" s="78"/>
      <c r="U68" s="78"/>
      <c r="V68" s="78"/>
      <c r="W68" s="78"/>
      <c r="X68" s="78"/>
      <c r="Y68" s="78"/>
      <c r="Z68" s="78"/>
      <c r="AA68" s="78"/>
      <c r="AB68" s="78"/>
      <c r="AC68" s="79"/>
      <c r="AD68" s="78"/>
      <c r="AE68" s="78"/>
      <c r="AF68" s="78"/>
      <c r="AG68" s="78"/>
      <c r="AH68" s="78"/>
      <c r="AI68" s="78"/>
      <c r="AJ68" s="78"/>
      <c r="AK68" s="78"/>
      <c r="AL68" s="78"/>
      <c r="AM68" s="78"/>
      <c r="AN68" s="7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7" t="s">
        <v>2648</v>
      </c>
      <c r="B69" s="77">
        <v>61</v>
      </c>
      <c r="C69" s="77">
        <v>18</v>
      </c>
      <c r="D69" s="77">
        <v>61</v>
      </c>
      <c r="E69" s="77">
        <v>2024</v>
      </c>
      <c r="F69" s="77" t="s">
        <v>2588</v>
      </c>
      <c r="G69" s="1017" t="s">
        <v>789</v>
      </c>
      <c r="H69" s="77" t="s">
        <v>789</v>
      </c>
      <c r="I69" s="1018"/>
      <c r="J69" s="80"/>
      <c r="K69" s="78"/>
      <c r="L69" s="78"/>
      <c r="M69" s="78"/>
      <c r="N69" s="78"/>
      <c r="O69" s="78"/>
      <c r="P69" s="78"/>
      <c r="Q69" s="78"/>
      <c r="R69" s="78"/>
      <c r="S69" s="78"/>
      <c r="T69" s="78"/>
      <c r="U69" s="78"/>
      <c r="V69" s="78"/>
      <c r="W69" s="78"/>
      <c r="X69" s="78"/>
      <c r="Y69" s="78"/>
      <c r="Z69" s="78"/>
      <c r="AA69" s="78"/>
      <c r="AB69" s="78"/>
      <c r="AC69" s="79"/>
      <c r="AD69" s="78"/>
      <c r="AE69" s="78"/>
      <c r="AF69" s="78"/>
      <c r="AG69" s="78"/>
      <c r="AH69" s="78"/>
      <c r="AI69" s="78"/>
      <c r="AJ69" s="78"/>
      <c r="AK69" s="78"/>
      <c r="AL69" s="78"/>
      <c r="AM69" s="78"/>
      <c r="AN69" s="78"/>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7" t="s">
        <v>2648</v>
      </c>
      <c r="B70" s="77">
        <v>62</v>
      </c>
      <c r="C70" s="77">
        <v>18</v>
      </c>
      <c r="D70" s="77">
        <v>62</v>
      </c>
      <c r="E70" s="77">
        <v>2024</v>
      </c>
      <c r="F70" s="77" t="s">
        <v>2588</v>
      </c>
      <c r="G70" s="1017" t="s">
        <v>789</v>
      </c>
      <c r="H70" s="77" t="s">
        <v>789</v>
      </c>
      <c r="I70" s="1018"/>
      <c r="J70" s="80"/>
      <c r="K70" s="78"/>
      <c r="L70" s="78"/>
      <c r="M70" s="78"/>
      <c r="N70" s="78"/>
      <c r="O70" s="78"/>
      <c r="P70" s="78"/>
      <c r="Q70" s="78"/>
      <c r="R70" s="78"/>
      <c r="S70" s="78"/>
      <c r="T70" s="78"/>
      <c r="U70" s="78"/>
      <c r="V70" s="78"/>
      <c r="W70" s="78"/>
      <c r="X70" s="78"/>
      <c r="Y70" s="78"/>
      <c r="Z70" s="78"/>
      <c r="AA70" s="78"/>
      <c r="AB70" s="78"/>
      <c r="AC70" s="79"/>
      <c r="AD70" s="78"/>
      <c r="AE70" s="78"/>
      <c r="AF70" s="78"/>
      <c r="AG70" s="78"/>
      <c r="AH70" s="78"/>
      <c r="AI70" s="78"/>
      <c r="AJ70" s="78"/>
      <c r="AK70" s="78"/>
      <c r="AL70" s="78"/>
      <c r="AM70" s="78"/>
      <c r="AN70" s="78"/>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7" t="s">
        <v>2648</v>
      </c>
      <c r="B71" s="77">
        <v>63</v>
      </c>
      <c r="C71" s="77">
        <v>18</v>
      </c>
      <c r="D71" s="77">
        <v>63</v>
      </c>
      <c r="E71" s="77">
        <v>2024</v>
      </c>
      <c r="F71" s="77" t="s">
        <v>2588</v>
      </c>
      <c r="G71" s="1017" t="s">
        <v>789</v>
      </c>
      <c r="H71" s="77" t="s">
        <v>789</v>
      </c>
      <c r="I71" s="1018"/>
      <c r="J71" s="80"/>
      <c r="K71" s="78"/>
      <c r="L71" s="78"/>
      <c r="M71" s="78"/>
      <c r="N71" s="78"/>
      <c r="O71" s="78"/>
      <c r="P71" s="78"/>
      <c r="Q71" s="78"/>
      <c r="R71" s="78"/>
      <c r="S71" s="78"/>
      <c r="T71" s="78"/>
      <c r="U71" s="78"/>
      <c r="V71" s="78"/>
      <c r="W71" s="78"/>
      <c r="X71" s="78"/>
      <c r="Y71" s="78"/>
      <c r="Z71" s="78"/>
      <c r="AA71" s="78"/>
      <c r="AB71" s="78"/>
      <c r="AC71" s="79"/>
      <c r="AD71" s="78"/>
      <c r="AE71" s="78"/>
      <c r="AF71" s="78"/>
      <c r="AG71" s="78"/>
      <c r="AH71" s="78"/>
      <c r="AI71" s="78"/>
      <c r="AJ71" s="78"/>
      <c r="AK71" s="78"/>
      <c r="AL71" s="78"/>
      <c r="AM71" s="78"/>
      <c r="AN71" s="78"/>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7" t="s">
        <v>2648</v>
      </c>
      <c r="B72" s="77">
        <v>64</v>
      </c>
      <c r="C72" s="77">
        <v>18</v>
      </c>
      <c r="D72" s="77">
        <v>64</v>
      </c>
      <c r="E72" s="77">
        <v>2024</v>
      </c>
      <c r="F72" s="77" t="s">
        <v>2588</v>
      </c>
      <c r="G72" s="1017" t="s">
        <v>789</v>
      </c>
      <c r="H72" s="77" t="s">
        <v>789</v>
      </c>
      <c r="I72" s="1018"/>
      <c r="J72" s="80"/>
      <c r="K72" s="78"/>
      <c r="L72" s="78"/>
      <c r="M72" s="78"/>
      <c r="N72" s="78"/>
      <c r="O72" s="78"/>
      <c r="P72" s="78"/>
      <c r="Q72" s="78"/>
      <c r="R72" s="78"/>
      <c r="S72" s="78"/>
      <c r="T72" s="78"/>
      <c r="U72" s="78"/>
      <c r="V72" s="78"/>
      <c r="W72" s="78"/>
      <c r="X72" s="78"/>
      <c r="Y72" s="78"/>
      <c r="Z72" s="78"/>
      <c r="AA72" s="78"/>
      <c r="AB72" s="78"/>
      <c r="AC72" s="79"/>
      <c r="AD72" s="78"/>
      <c r="AE72" s="78"/>
      <c r="AF72" s="78"/>
      <c r="AG72" s="78"/>
      <c r="AH72" s="78"/>
      <c r="AI72" s="78"/>
      <c r="AJ72" s="78"/>
      <c r="AK72" s="78"/>
      <c r="AL72" s="78"/>
      <c r="AM72" s="78"/>
      <c r="AN72" s="78"/>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7" t="s">
        <v>2648</v>
      </c>
      <c r="B73" s="77">
        <v>65</v>
      </c>
      <c r="C73" s="77">
        <v>18</v>
      </c>
      <c r="D73" s="77">
        <v>65</v>
      </c>
      <c r="E73" s="77">
        <v>2024</v>
      </c>
      <c r="F73" s="77" t="s">
        <v>2588</v>
      </c>
      <c r="G73" s="1017" t="s">
        <v>789</v>
      </c>
      <c r="H73" s="77" t="s">
        <v>789</v>
      </c>
      <c r="I73" s="1018"/>
      <c r="J73" s="80"/>
      <c r="K73" s="78"/>
      <c r="L73" s="78"/>
      <c r="M73" s="78"/>
      <c r="N73" s="78"/>
      <c r="O73" s="78"/>
      <c r="P73" s="78"/>
      <c r="Q73" s="78"/>
      <c r="R73" s="78"/>
      <c r="S73" s="78"/>
      <c r="T73" s="78"/>
      <c r="U73" s="78"/>
      <c r="V73" s="78"/>
      <c r="W73" s="78"/>
      <c r="X73" s="78"/>
      <c r="Y73" s="78"/>
      <c r="Z73" s="78"/>
      <c r="AA73" s="78"/>
      <c r="AB73" s="78"/>
      <c r="AC73" s="79"/>
      <c r="AD73" s="78"/>
      <c r="AE73" s="78"/>
      <c r="AF73" s="78"/>
      <c r="AG73" s="78"/>
      <c r="AH73" s="78"/>
      <c r="AI73" s="78"/>
      <c r="AJ73" s="78"/>
      <c r="AK73" s="78"/>
      <c r="AL73" s="78"/>
      <c r="AM73" s="78"/>
      <c r="AN73" s="78"/>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7" t="s">
        <v>2648</v>
      </c>
      <c r="B74" s="77">
        <v>66</v>
      </c>
      <c r="C74" s="77">
        <v>18</v>
      </c>
      <c r="D74" s="77">
        <v>66</v>
      </c>
      <c r="E74" s="77">
        <v>2024</v>
      </c>
      <c r="F74" s="77" t="s">
        <v>2588</v>
      </c>
      <c r="G74" s="1017" t="s">
        <v>789</v>
      </c>
      <c r="H74" s="77" t="s">
        <v>789</v>
      </c>
      <c r="I74" s="1018"/>
      <c r="J74" s="80"/>
      <c r="K74" s="78"/>
      <c r="L74" s="78"/>
      <c r="M74" s="78"/>
      <c r="N74" s="78"/>
      <c r="O74" s="78"/>
      <c r="P74" s="78"/>
      <c r="Q74" s="78"/>
      <c r="R74" s="78"/>
      <c r="S74" s="78"/>
      <c r="T74" s="78"/>
      <c r="U74" s="78"/>
      <c r="V74" s="78"/>
      <c r="W74" s="78"/>
      <c r="X74" s="78"/>
      <c r="Y74" s="78"/>
      <c r="Z74" s="78"/>
      <c r="AA74" s="78"/>
      <c r="AB74" s="78"/>
      <c r="AC74" s="79"/>
      <c r="AD74" s="78"/>
      <c r="AE74" s="78"/>
      <c r="AF74" s="78"/>
      <c r="AG74" s="78"/>
      <c r="AH74" s="78"/>
      <c r="AI74" s="78"/>
      <c r="AJ74" s="78"/>
      <c r="AK74" s="78"/>
      <c r="AL74" s="78"/>
      <c r="AM74" s="78"/>
      <c r="AN74" s="78"/>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7" t="s">
        <v>2648</v>
      </c>
      <c r="B75" s="77">
        <v>67</v>
      </c>
      <c r="C75" s="77">
        <v>18</v>
      </c>
      <c r="D75" s="77">
        <v>67</v>
      </c>
      <c r="E75" s="77">
        <v>2024</v>
      </c>
      <c r="F75" s="77" t="s">
        <v>2588</v>
      </c>
      <c r="G75" s="1017" t="s">
        <v>789</v>
      </c>
      <c r="H75" s="77" t="s">
        <v>789</v>
      </c>
      <c r="I75" s="1018"/>
      <c r="J75" s="80"/>
      <c r="K75" s="78"/>
      <c r="L75" s="78"/>
      <c r="M75" s="78"/>
      <c r="N75" s="78"/>
      <c r="O75" s="78"/>
      <c r="P75" s="78"/>
      <c r="Q75" s="78"/>
      <c r="R75" s="78"/>
      <c r="S75" s="78"/>
      <c r="T75" s="78"/>
      <c r="U75" s="78"/>
      <c r="V75" s="78"/>
      <c r="W75" s="78"/>
      <c r="X75" s="78"/>
      <c r="Y75" s="78"/>
      <c r="Z75" s="78"/>
      <c r="AA75" s="78"/>
      <c r="AB75" s="78"/>
      <c r="AC75" s="79"/>
      <c r="AD75" s="78"/>
      <c r="AE75" s="78"/>
      <c r="AF75" s="78"/>
      <c r="AG75" s="78"/>
      <c r="AH75" s="78"/>
      <c r="AI75" s="78"/>
      <c r="AJ75" s="78"/>
      <c r="AK75" s="78"/>
      <c r="AL75" s="78"/>
      <c r="AM75" s="78"/>
      <c r="AN75" s="78"/>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7" t="s">
        <v>2648</v>
      </c>
      <c r="B76" s="77">
        <v>68</v>
      </c>
      <c r="C76" s="77">
        <v>18</v>
      </c>
      <c r="D76" s="77">
        <v>68</v>
      </c>
      <c r="E76" s="77">
        <v>2024</v>
      </c>
      <c r="F76" s="77" t="s">
        <v>2588</v>
      </c>
      <c r="G76" s="1017" t="s">
        <v>789</v>
      </c>
      <c r="H76" s="77" t="s">
        <v>789</v>
      </c>
      <c r="I76" s="1018"/>
      <c r="J76" s="80"/>
      <c r="K76" s="78"/>
      <c r="L76" s="78"/>
      <c r="M76" s="78"/>
      <c r="N76" s="78"/>
      <c r="O76" s="78"/>
      <c r="P76" s="78"/>
      <c r="Q76" s="78"/>
      <c r="R76" s="78"/>
      <c r="S76" s="78"/>
      <c r="T76" s="78"/>
      <c r="U76" s="78"/>
      <c r="V76" s="78"/>
      <c r="W76" s="78"/>
      <c r="X76" s="78"/>
      <c r="Y76" s="78"/>
      <c r="Z76" s="78"/>
      <c r="AA76" s="78"/>
      <c r="AB76" s="78"/>
      <c r="AC76" s="79"/>
      <c r="AD76" s="78"/>
      <c r="AE76" s="78"/>
      <c r="AF76" s="78"/>
      <c r="AG76" s="78"/>
      <c r="AH76" s="78"/>
      <c r="AI76" s="78"/>
      <c r="AJ76" s="78"/>
      <c r="AK76" s="78"/>
      <c r="AL76" s="78"/>
      <c r="AM76" s="78"/>
      <c r="AN76" s="78"/>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7" t="s">
        <v>2648</v>
      </c>
      <c r="B77" s="77">
        <v>69</v>
      </c>
      <c r="C77" s="77">
        <v>18</v>
      </c>
      <c r="D77" s="77">
        <v>69</v>
      </c>
      <c r="E77" s="77">
        <v>2024</v>
      </c>
      <c r="F77" s="77" t="s">
        <v>2588</v>
      </c>
      <c r="G77" s="1017" t="s">
        <v>789</v>
      </c>
      <c r="H77" s="77" t="s">
        <v>789</v>
      </c>
      <c r="I77" s="1018"/>
      <c r="J77" s="80"/>
      <c r="K77" s="78"/>
      <c r="L77" s="78"/>
      <c r="M77" s="78"/>
      <c r="N77" s="78"/>
      <c r="O77" s="78"/>
      <c r="P77" s="78"/>
      <c r="Q77" s="78"/>
      <c r="R77" s="78"/>
      <c r="S77" s="78"/>
      <c r="T77" s="78"/>
      <c r="U77" s="78"/>
      <c r="V77" s="78"/>
      <c r="W77" s="78"/>
      <c r="X77" s="78"/>
      <c r="Y77" s="78"/>
      <c r="Z77" s="78"/>
      <c r="AA77" s="78"/>
      <c r="AB77" s="78"/>
      <c r="AC77" s="79"/>
      <c r="AD77" s="78"/>
      <c r="AE77" s="78"/>
      <c r="AF77" s="78"/>
      <c r="AG77" s="78"/>
      <c r="AH77" s="78"/>
      <c r="AI77" s="78"/>
      <c r="AJ77" s="78"/>
      <c r="AK77" s="78"/>
      <c r="AL77" s="78"/>
      <c r="AM77" s="78"/>
      <c r="AN77" s="78"/>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7" t="s">
        <v>2648</v>
      </c>
      <c r="B78" s="77">
        <v>70</v>
      </c>
      <c r="C78" s="77">
        <v>18</v>
      </c>
      <c r="D78" s="77">
        <v>70</v>
      </c>
      <c r="E78" s="77">
        <v>2024</v>
      </c>
      <c r="F78" s="77" t="s">
        <v>2588</v>
      </c>
      <c r="G78" s="1017" t="s">
        <v>789</v>
      </c>
      <c r="H78" s="77" t="s">
        <v>789</v>
      </c>
      <c r="I78" s="1018"/>
      <c r="J78" s="80"/>
      <c r="K78" s="78"/>
      <c r="L78" s="78"/>
      <c r="M78" s="78"/>
      <c r="N78" s="78"/>
      <c r="O78" s="78"/>
      <c r="P78" s="78"/>
      <c r="Q78" s="78"/>
      <c r="R78" s="78"/>
      <c r="S78" s="78"/>
      <c r="T78" s="78"/>
      <c r="U78" s="78"/>
      <c r="V78" s="78"/>
      <c r="W78" s="78"/>
      <c r="X78" s="78"/>
      <c r="Y78" s="78"/>
      <c r="Z78" s="78"/>
      <c r="AA78" s="78"/>
      <c r="AB78" s="78"/>
      <c r="AC78" s="79"/>
      <c r="AD78" s="78"/>
      <c r="AE78" s="78"/>
      <c r="AF78" s="78"/>
      <c r="AG78" s="78"/>
      <c r="AH78" s="78"/>
      <c r="AI78" s="78"/>
      <c r="AJ78" s="78"/>
      <c r="AK78" s="78"/>
      <c r="AL78" s="78"/>
      <c r="AM78" s="78"/>
      <c r="AN78" s="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7" t="s">
        <v>2648</v>
      </c>
      <c r="B79" s="77">
        <v>71</v>
      </c>
      <c r="C79" s="77">
        <v>18</v>
      </c>
      <c r="D79" s="77">
        <v>71</v>
      </c>
      <c r="E79" s="77">
        <v>2024</v>
      </c>
      <c r="F79" s="77" t="s">
        <v>2588</v>
      </c>
      <c r="G79" s="1017" t="s">
        <v>789</v>
      </c>
      <c r="H79" s="77" t="s">
        <v>789</v>
      </c>
      <c r="I79" s="1018"/>
      <c r="J79" s="80"/>
      <c r="K79" s="78"/>
      <c r="L79" s="78"/>
      <c r="M79" s="78"/>
      <c r="N79" s="78"/>
      <c r="O79" s="78"/>
      <c r="P79" s="78"/>
      <c r="Q79" s="78"/>
      <c r="R79" s="78"/>
      <c r="S79" s="78"/>
      <c r="T79" s="78"/>
      <c r="U79" s="78"/>
      <c r="V79" s="78"/>
      <c r="W79" s="78"/>
      <c r="X79" s="78"/>
      <c r="Y79" s="78"/>
      <c r="Z79" s="78"/>
      <c r="AA79" s="78"/>
      <c r="AB79" s="78"/>
      <c r="AC79" s="79"/>
      <c r="AD79" s="78"/>
      <c r="AE79" s="78"/>
      <c r="AF79" s="78"/>
      <c r="AG79" s="78"/>
      <c r="AH79" s="78"/>
      <c r="AI79" s="78"/>
      <c r="AJ79" s="78"/>
      <c r="AK79" s="78"/>
      <c r="AL79" s="78"/>
      <c r="AM79" s="78"/>
      <c r="AN79" s="78"/>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7" t="s">
        <v>2648</v>
      </c>
      <c r="B80" s="77">
        <v>72</v>
      </c>
      <c r="C80" s="77">
        <v>18</v>
      </c>
      <c r="D80" s="77">
        <v>72</v>
      </c>
      <c r="E80" s="77">
        <v>2024</v>
      </c>
      <c r="F80" s="77" t="s">
        <v>2588</v>
      </c>
      <c r="G80" s="1017" t="s">
        <v>789</v>
      </c>
      <c r="H80" s="77" t="s">
        <v>789</v>
      </c>
      <c r="I80" s="1018"/>
      <c r="J80" s="80"/>
      <c r="K80" s="78"/>
      <c r="L80" s="78"/>
      <c r="M80" s="78"/>
      <c r="N80" s="78"/>
      <c r="O80" s="78"/>
      <c r="P80" s="78"/>
      <c r="Q80" s="78"/>
      <c r="R80" s="78"/>
      <c r="S80" s="78"/>
      <c r="T80" s="78"/>
      <c r="U80" s="78"/>
      <c r="V80" s="78"/>
      <c r="W80" s="78"/>
      <c r="X80" s="78"/>
      <c r="Y80" s="78"/>
      <c r="Z80" s="78"/>
      <c r="AA80" s="78"/>
      <c r="AB80" s="78"/>
      <c r="AC80" s="79"/>
      <c r="AD80" s="78"/>
      <c r="AE80" s="78"/>
      <c r="AF80" s="78"/>
      <c r="AG80" s="78"/>
      <c r="AH80" s="78"/>
      <c r="AI80" s="78"/>
      <c r="AJ80" s="78"/>
      <c r="AK80" s="78"/>
      <c r="AL80" s="78"/>
      <c r="AM80" s="78"/>
      <c r="AN80" s="78"/>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7" t="s">
        <v>2648</v>
      </c>
      <c r="B81" s="77">
        <v>73</v>
      </c>
      <c r="C81" s="77">
        <v>18</v>
      </c>
      <c r="D81" s="77">
        <v>73</v>
      </c>
      <c r="E81" s="77">
        <v>2024</v>
      </c>
      <c r="F81" s="77" t="s">
        <v>2588</v>
      </c>
      <c r="G81" s="1017" t="s">
        <v>789</v>
      </c>
      <c r="H81" s="77" t="s">
        <v>789</v>
      </c>
      <c r="I81" s="1018"/>
      <c r="J81" s="80"/>
      <c r="K81" s="78"/>
      <c r="L81" s="78"/>
      <c r="M81" s="78"/>
      <c r="N81" s="78"/>
      <c r="O81" s="78"/>
      <c r="P81" s="78"/>
      <c r="Q81" s="78"/>
      <c r="R81" s="78"/>
      <c r="S81" s="78"/>
      <c r="T81" s="78"/>
      <c r="U81" s="78"/>
      <c r="V81" s="78"/>
      <c r="W81" s="78"/>
      <c r="X81" s="78"/>
      <c r="Y81" s="78"/>
      <c r="Z81" s="78"/>
      <c r="AA81" s="78"/>
      <c r="AB81" s="78"/>
      <c r="AC81" s="79"/>
      <c r="AD81" s="78"/>
      <c r="AE81" s="78"/>
      <c r="AF81" s="78"/>
      <c r="AG81" s="78"/>
      <c r="AH81" s="78"/>
      <c r="AI81" s="78"/>
      <c r="AJ81" s="78"/>
      <c r="AK81" s="78"/>
      <c r="AL81" s="78"/>
      <c r="AM81" s="78"/>
      <c r="AN81" s="78"/>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7" t="s">
        <v>2648</v>
      </c>
      <c r="B82" s="77">
        <v>74</v>
      </c>
      <c r="C82" s="77">
        <v>18</v>
      </c>
      <c r="D82" s="77">
        <v>74</v>
      </c>
      <c r="E82" s="77">
        <v>2024</v>
      </c>
      <c r="F82" s="77" t="s">
        <v>2588</v>
      </c>
      <c r="G82" s="1017" t="s">
        <v>789</v>
      </c>
      <c r="H82" s="77" t="s">
        <v>789</v>
      </c>
      <c r="I82" s="1018"/>
      <c r="J82" s="80"/>
      <c r="K82" s="78"/>
      <c r="L82" s="78"/>
      <c r="M82" s="78"/>
      <c r="N82" s="78"/>
      <c r="O82" s="78"/>
      <c r="P82" s="78"/>
      <c r="Q82" s="78"/>
      <c r="R82" s="78"/>
      <c r="S82" s="78"/>
      <c r="T82" s="78"/>
      <c r="U82" s="78"/>
      <c r="V82" s="78"/>
      <c r="W82" s="78"/>
      <c r="X82" s="78"/>
      <c r="Y82" s="78"/>
      <c r="Z82" s="78"/>
      <c r="AA82" s="78"/>
      <c r="AB82" s="78"/>
      <c r="AC82" s="79"/>
      <c r="AD82" s="78"/>
      <c r="AE82" s="78"/>
      <c r="AF82" s="78"/>
      <c r="AG82" s="78"/>
      <c r="AH82" s="78"/>
      <c r="AI82" s="78"/>
      <c r="AJ82" s="78"/>
      <c r="AK82" s="78"/>
      <c r="AL82" s="78"/>
      <c r="AM82" s="78"/>
      <c r="AN82" s="78"/>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7" t="s">
        <v>2648</v>
      </c>
      <c r="B83" s="77">
        <v>75</v>
      </c>
      <c r="C83" s="77">
        <v>18</v>
      </c>
      <c r="D83" s="77">
        <v>75</v>
      </c>
      <c r="E83" s="77">
        <v>2024</v>
      </c>
      <c r="F83" s="77" t="s">
        <v>2588</v>
      </c>
      <c r="G83" s="1017" t="s">
        <v>789</v>
      </c>
      <c r="H83" s="77" t="s">
        <v>789</v>
      </c>
      <c r="I83" s="1018"/>
      <c r="J83" s="80"/>
      <c r="K83" s="78"/>
      <c r="L83" s="78"/>
      <c r="M83" s="78"/>
      <c r="N83" s="78"/>
      <c r="O83" s="78"/>
      <c r="P83" s="78"/>
      <c r="Q83" s="78"/>
      <c r="R83" s="78"/>
      <c r="S83" s="78"/>
      <c r="T83" s="78"/>
      <c r="U83" s="78"/>
      <c r="V83" s="78"/>
      <c r="W83" s="78"/>
      <c r="X83" s="78"/>
      <c r="Y83" s="78"/>
      <c r="Z83" s="78"/>
      <c r="AA83" s="78"/>
      <c r="AB83" s="78"/>
      <c r="AC83" s="79"/>
      <c r="AD83" s="78"/>
      <c r="AE83" s="78"/>
      <c r="AF83" s="78"/>
      <c r="AG83" s="78"/>
      <c r="AH83" s="78"/>
      <c r="AI83" s="78"/>
      <c r="AJ83" s="78"/>
      <c r="AK83" s="78"/>
      <c r="AL83" s="78"/>
      <c r="AM83" s="78"/>
      <c r="AN83" s="78"/>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7" t="s">
        <v>2648</v>
      </c>
      <c r="B84" s="77">
        <v>76</v>
      </c>
      <c r="C84" s="77">
        <v>18</v>
      </c>
      <c r="D84" s="77">
        <v>76</v>
      </c>
      <c r="E84" s="77">
        <v>2024</v>
      </c>
      <c r="F84" s="77" t="s">
        <v>2588</v>
      </c>
      <c r="G84" s="1017" t="s">
        <v>789</v>
      </c>
      <c r="H84" s="77" t="s">
        <v>789</v>
      </c>
      <c r="I84" s="1018"/>
      <c r="J84" s="80"/>
      <c r="K84" s="78"/>
      <c r="L84" s="78"/>
      <c r="M84" s="78"/>
      <c r="N84" s="78"/>
      <c r="O84" s="78"/>
      <c r="P84" s="78"/>
      <c r="Q84" s="78"/>
      <c r="R84" s="78"/>
      <c r="S84" s="78"/>
      <c r="T84" s="78"/>
      <c r="U84" s="78"/>
      <c r="V84" s="78"/>
      <c r="W84" s="78"/>
      <c r="X84" s="78"/>
      <c r="Y84" s="78"/>
      <c r="Z84" s="78"/>
      <c r="AA84" s="78"/>
      <c r="AB84" s="78"/>
      <c r="AC84" s="79"/>
      <c r="AD84" s="78"/>
      <c r="AE84" s="78"/>
      <c r="AF84" s="78"/>
      <c r="AG84" s="78"/>
      <c r="AH84" s="78"/>
      <c r="AI84" s="78"/>
      <c r="AJ84" s="78"/>
      <c r="AK84" s="78"/>
      <c r="AL84" s="78"/>
      <c r="AM84" s="78"/>
      <c r="AN84" s="78"/>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7" t="s">
        <v>2648</v>
      </c>
      <c r="B85" s="77">
        <v>77</v>
      </c>
      <c r="C85" s="77">
        <v>18</v>
      </c>
      <c r="D85" s="77">
        <v>77</v>
      </c>
      <c r="E85" s="77">
        <v>2024</v>
      </c>
      <c r="F85" s="77" t="s">
        <v>2588</v>
      </c>
      <c r="G85" s="1017" t="s">
        <v>789</v>
      </c>
      <c r="H85" s="77" t="s">
        <v>789</v>
      </c>
      <c r="I85" s="1018"/>
      <c r="J85" s="80"/>
      <c r="K85" s="78"/>
      <c r="L85" s="78"/>
      <c r="M85" s="78"/>
      <c r="N85" s="78"/>
      <c r="O85" s="78"/>
      <c r="P85" s="78"/>
      <c r="Q85" s="78"/>
      <c r="R85" s="78"/>
      <c r="S85" s="78"/>
      <c r="T85" s="78"/>
      <c r="U85" s="78"/>
      <c r="V85" s="78"/>
      <c r="W85" s="78"/>
      <c r="X85" s="78"/>
      <c r="Y85" s="78"/>
      <c r="Z85" s="78"/>
      <c r="AA85" s="78"/>
      <c r="AB85" s="78"/>
      <c r="AC85" s="79"/>
      <c r="AD85" s="78"/>
      <c r="AE85" s="78"/>
      <c r="AF85" s="78"/>
      <c r="AG85" s="78"/>
      <c r="AH85" s="78"/>
      <c r="AI85" s="78"/>
      <c r="AJ85" s="78"/>
      <c r="AK85" s="78"/>
      <c r="AL85" s="78"/>
      <c r="AM85" s="78"/>
      <c r="AN85" s="78"/>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7" t="s">
        <v>2648</v>
      </c>
      <c r="B86" s="77">
        <v>78</v>
      </c>
      <c r="C86" s="77">
        <v>18</v>
      </c>
      <c r="D86" s="77">
        <v>78</v>
      </c>
      <c r="E86" s="77">
        <v>2024</v>
      </c>
      <c r="F86" s="77" t="s">
        <v>2588</v>
      </c>
      <c r="G86" s="1017" t="s">
        <v>789</v>
      </c>
      <c r="H86" s="77" t="s">
        <v>789</v>
      </c>
      <c r="I86" s="1018"/>
      <c r="J86" s="80"/>
      <c r="K86" s="78"/>
      <c r="L86" s="78"/>
      <c r="M86" s="78"/>
      <c r="N86" s="78"/>
      <c r="O86" s="78"/>
      <c r="P86" s="78"/>
      <c r="Q86" s="78"/>
      <c r="R86" s="78"/>
      <c r="S86" s="78"/>
      <c r="T86" s="78"/>
      <c r="U86" s="78"/>
      <c r="V86" s="78"/>
      <c r="W86" s="78"/>
      <c r="X86" s="78"/>
      <c r="Y86" s="78"/>
      <c r="Z86" s="78"/>
      <c r="AA86" s="78"/>
      <c r="AB86" s="78"/>
      <c r="AC86" s="79"/>
      <c r="AD86" s="78"/>
      <c r="AE86" s="78"/>
      <c r="AF86" s="78"/>
      <c r="AG86" s="78"/>
      <c r="AH86" s="78"/>
      <c r="AI86" s="78"/>
      <c r="AJ86" s="78"/>
      <c r="AK86" s="78"/>
      <c r="AL86" s="78"/>
      <c r="AM86" s="78"/>
      <c r="AN86" s="78"/>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7" t="s">
        <v>2648</v>
      </c>
      <c r="B87" s="77">
        <v>79</v>
      </c>
      <c r="C87" s="77">
        <v>18</v>
      </c>
      <c r="D87" s="77">
        <v>79</v>
      </c>
      <c r="E87" s="77">
        <v>2024</v>
      </c>
      <c r="F87" s="77" t="s">
        <v>2588</v>
      </c>
      <c r="G87" s="1017" t="s">
        <v>789</v>
      </c>
      <c r="H87" s="77" t="s">
        <v>789</v>
      </c>
      <c r="I87" s="1018"/>
      <c r="J87" s="80"/>
      <c r="K87" s="78"/>
      <c r="L87" s="78"/>
      <c r="M87" s="78"/>
      <c r="N87" s="78"/>
      <c r="O87" s="78"/>
      <c r="P87" s="78"/>
      <c r="Q87" s="78"/>
      <c r="R87" s="78"/>
      <c r="S87" s="78"/>
      <c r="T87" s="78"/>
      <c r="U87" s="78"/>
      <c r="V87" s="78"/>
      <c r="W87" s="78"/>
      <c r="X87" s="78"/>
      <c r="Y87" s="78"/>
      <c r="Z87" s="78"/>
      <c r="AA87" s="78"/>
      <c r="AB87" s="78"/>
      <c r="AC87" s="79"/>
      <c r="AD87" s="78"/>
      <c r="AE87" s="78"/>
      <c r="AF87" s="78"/>
      <c r="AG87" s="78"/>
      <c r="AH87" s="78"/>
      <c r="AI87" s="78"/>
      <c r="AJ87" s="78"/>
      <c r="AK87" s="78"/>
      <c r="AL87" s="78"/>
      <c r="AM87" s="78"/>
      <c r="AN87" s="78"/>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7" t="s">
        <v>2648</v>
      </c>
      <c r="B88" s="77">
        <v>80</v>
      </c>
      <c r="C88" s="77">
        <v>18</v>
      </c>
      <c r="D88" s="77">
        <v>80</v>
      </c>
      <c r="E88" s="77">
        <v>2024</v>
      </c>
      <c r="F88" s="77" t="s">
        <v>2588</v>
      </c>
      <c r="G88" s="1017" t="s">
        <v>789</v>
      </c>
      <c r="H88" s="77" t="s">
        <v>789</v>
      </c>
      <c r="I88" s="1018"/>
      <c r="J88" s="80"/>
      <c r="K88" s="78"/>
      <c r="L88" s="78"/>
      <c r="M88" s="78"/>
      <c r="N88" s="78"/>
      <c r="O88" s="78"/>
      <c r="P88" s="78"/>
      <c r="Q88" s="78"/>
      <c r="R88" s="78"/>
      <c r="S88" s="78"/>
      <c r="T88" s="78"/>
      <c r="U88" s="78"/>
      <c r="V88" s="78"/>
      <c r="W88" s="78"/>
      <c r="X88" s="78"/>
      <c r="Y88" s="78"/>
      <c r="Z88" s="78"/>
      <c r="AA88" s="78"/>
      <c r="AB88" s="78"/>
      <c r="AC88" s="79"/>
      <c r="AD88" s="78"/>
      <c r="AE88" s="78"/>
      <c r="AF88" s="78"/>
      <c r="AG88" s="78"/>
      <c r="AH88" s="78"/>
      <c r="AI88" s="78"/>
      <c r="AJ88" s="78"/>
      <c r="AK88" s="78"/>
      <c r="AL88" s="78"/>
      <c r="AM88" s="78"/>
      <c r="AN88" s="7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7" t="s">
        <v>2648</v>
      </c>
      <c r="B89" s="77">
        <v>81</v>
      </c>
      <c r="C89" s="77">
        <v>18</v>
      </c>
      <c r="D89" s="77">
        <v>81</v>
      </c>
      <c r="E89" s="77">
        <v>2024</v>
      </c>
      <c r="F89" s="77" t="s">
        <v>2588</v>
      </c>
      <c r="G89" s="1017" t="s">
        <v>789</v>
      </c>
      <c r="H89" s="77" t="s">
        <v>789</v>
      </c>
      <c r="I89" s="1018"/>
      <c r="J89" s="80"/>
      <c r="K89" s="78"/>
      <c r="L89" s="78"/>
      <c r="M89" s="78"/>
      <c r="N89" s="78"/>
      <c r="O89" s="78"/>
      <c r="P89" s="78"/>
      <c r="Q89" s="78"/>
      <c r="R89" s="78"/>
      <c r="S89" s="78"/>
      <c r="T89" s="78"/>
      <c r="U89" s="78"/>
      <c r="V89" s="78"/>
      <c r="W89" s="78"/>
      <c r="X89" s="78"/>
      <c r="Y89" s="78"/>
      <c r="Z89" s="78"/>
      <c r="AA89" s="78"/>
      <c r="AB89" s="78"/>
      <c r="AC89" s="79"/>
      <c r="AD89" s="78"/>
      <c r="AE89" s="78"/>
      <c r="AF89" s="78"/>
      <c r="AG89" s="78"/>
      <c r="AH89" s="78"/>
      <c r="AI89" s="78"/>
      <c r="AJ89" s="78"/>
      <c r="AK89" s="78"/>
      <c r="AL89" s="78"/>
      <c r="AM89" s="78"/>
      <c r="AN89" s="78"/>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7" t="s">
        <v>2648</v>
      </c>
      <c r="B90" s="77">
        <v>82</v>
      </c>
      <c r="C90" s="77">
        <v>18</v>
      </c>
      <c r="D90" s="77">
        <v>82</v>
      </c>
      <c r="E90" s="77">
        <v>2024</v>
      </c>
      <c r="F90" s="77" t="s">
        <v>2588</v>
      </c>
      <c r="G90" s="1017" t="s">
        <v>789</v>
      </c>
      <c r="H90" s="77" t="s">
        <v>789</v>
      </c>
      <c r="I90" s="1018"/>
      <c r="J90" s="80"/>
      <c r="K90" s="78"/>
      <c r="L90" s="78"/>
      <c r="M90" s="78"/>
      <c r="N90" s="78"/>
      <c r="O90" s="78"/>
      <c r="P90" s="78"/>
      <c r="Q90" s="78"/>
      <c r="R90" s="78"/>
      <c r="S90" s="78"/>
      <c r="T90" s="78"/>
      <c r="U90" s="78"/>
      <c r="V90" s="78"/>
      <c r="W90" s="78"/>
      <c r="X90" s="78"/>
      <c r="Y90" s="78"/>
      <c r="Z90" s="78"/>
      <c r="AA90" s="78"/>
      <c r="AB90" s="78"/>
      <c r="AC90" s="79"/>
      <c r="AD90" s="78"/>
      <c r="AE90" s="78"/>
      <c r="AF90" s="78"/>
      <c r="AG90" s="78"/>
      <c r="AH90" s="78"/>
      <c r="AI90" s="78"/>
      <c r="AJ90" s="78"/>
      <c r="AK90" s="78"/>
      <c r="AL90" s="78"/>
      <c r="AM90" s="78"/>
      <c r="AN90" s="78"/>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7" t="s">
        <v>2648</v>
      </c>
      <c r="B91" s="77">
        <v>83</v>
      </c>
      <c r="C91" s="77">
        <v>18</v>
      </c>
      <c r="D91" s="77">
        <v>83</v>
      </c>
      <c r="E91" s="77">
        <v>2024</v>
      </c>
      <c r="F91" s="77" t="s">
        <v>2588</v>
      </c>
      <c r="G91" s="1017" t="s">
        <v>789</v>
      </c>
      <c r="H91" s="77" t="s">
        <v>789</v>
      </c>
      <c r="I91" s="1018"/>
      <c r="J91" s="80"/>
      <c r="K91" s="78"/>
      <c r="L91" s="78"/>
      <c r="M91" s="78"/>
      <c r="N91" s="78"/>
      <c r="O91" s="78"/>
      <c r="P91" s="78"/>
      <c r="Q91" s="78"/>
      <c r="R91" s="78"/>
      <c r="S91" s="78"/>
      <c r="T91" s="78"/>
      <c r="U91" s="78"/>
      <c r="V91" s="78"/>
      <c r="W91" s="78"/>
      <c r="X91" s="78"/>
      <c r="Y91" s="78"/>
      <c r="Z91" s="78"/>
      <c r="AA91" s="78"/>
      <c r="AB91" s="78"/>
      <c r="AC91" s="79"/>
      <c r="AD91" s="78"/>
      <c r="AE91" s="78"/>
      <c r="AF91" s="78"/>
      <c r="AG91" s="78"/>
      <c r="AH91" s="78"/>
      <c r="AI91" s="78"/>
      <c r="AJ91" s="78"/>
      <c r="AK91" s="78"/>
      <c r="AL91" s="78"/>
      <c r="AM91" s="78"/>
      <c r="AN91" s="78"/>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7" t="s">
        <v>2648</v>
      </c>
      <c r="B92" s="77">
        <v>84</v>
      </c>
      <c r="C92" s="77">
        <v>18</v>
      </c>
      <c r="D92" s="77">
        <v>84</v>
      </c>
      <c r="E92" s="77">
        <v>2024</v>
      </c>
      <c r="F92" s="77" t="s">
        <v>2588</v>
      </c>
      <c r="G92" s="1017" t="s">
        <v>789</v>
      </c>
      <c r="H92" s="77" t="s">
        <v>789</v>
      </c>
      <c r="I92" s="1018"/>
      <c r="J92" s="80"/>
      <c r="K92" s="78"/>
      <c r="L92" s="78"/>
      <c r="M92" s="78"/>
      <c r="N92" s="78"/>
      <c r="O92" s="78"/>
      <c r="P92" s="78"/>
      <c r="Q92" s="78"/>
      <c r="R92" s="78"/>
      <c r="S92" s="78"/>
      <c r="T92" s="78"/>
      <c r="U92" s="78"/>
      <c r="V92" s="78"/>
      <c r="W92" s="78"/>
      <c r="X92" s="78"/>
      <c r="Y92" s="78"/>
      <c r="Z92" s="78"/>
      <c r="AA92" s="78"/>
      <c r="AB92" s="78"/>
      <c r="AC92" s="79"/>
      <c r="AD92" s="78"/>
      <c r="AE92" s="78"/>
      <c r="AF92" s="78"/>
      <c r="AG92" s="78"/>
      <c r="AH92" s="78"/>
      <c r="AI92" s="78"/>
      <c r="AJ92" s="78"/>
      <c r="AK92" s="78"/>
      <c r="AL92" s="78"/>
      <c r="AM92" s="78"/>
      <c r="AN92" s="78"/>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7" t="s">
        <v>2648</v>
      </c>
      <c r="B93" s="77">
        <v>85</v>
      </c>
      <c r="C93" s="77">
        <v>18</v>
      </c>
      <c r="D93" s="77">
        <v>85</v>
      </c>
      <c r="E93" s="77">
        <v>2024</v>
      </c>
      <c r="F93" s="77" t="s">
        <v>2588</v>
      </c>
      <c r="G93" s="1017" t="s">
        <v>789</v>
      </c>
      <c r="H93" s="77" t="s">
        <v>789</v>
      </c>
      <c r="I93" s="1018"/>
      <c r="J93" s="80"/>
      <c r="K93" s="78"/>
      <c r="L93" s="78"/>
      <c r="M93" s="78"/>
      <c r="N93" s="78"/>
      <c r="O93" s="78"/>
      <c r="P93" s="78"/>
      <c r="Q93" s="78"/>
      <c r="R93" s="78"/>
      <c r="S93" s="78"/>
      <c r="T93" s="78"/>
      <c r="U93" s="78"/>
      <c r="V93" s="78"/>
      <c r="W93" s="78"/>
      <c r="X93" s="78"/>
      <c r="Y93" s="78"/>
      <c r="Z93" s="78"/>
      <c r="AA93" s="78"/>
      <c r="AB93" s="78"/>
      <c r="AC93" s="79"/>
      <c r="AD93" s="78"/>
      <c r="AE93" s="78"/>
      <c r="AF93" s="78"/>
      <c r="AG93" s="78"/>
      <c r="AH93" s="78"/>
      <c r="AI93" s="78"/>
      <c r="AJ93" s="78"/>
      <c r="AK93" s="78"/>
      <c r="AL93" s="78"/>
      <c r="AM93" s="78"/>
      <c r="AN93" s="78"/>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7" t="s">
        <v>2648</v>
      </c>
      <c r="B94" s="77">
        <v>86</v>
      </c>
      <c r="C94" s="77">
        <v>18</v>
      </c>
      <c r="D94" s="77">
        <v>86</v>
      </c>
      <c r="E94" s="77">
        <v>2024</v>
      </c>
      <c r="F94" s="77" t="s">
        <v>2588</v>
      </c>
      <c r="G94" s="1017" t="s">
        <v>789</v>
      </c>
      <c r="H94" s="77" t="s">
        <v>789</v>
      </c>
      <c r="I94" s="1018"/>
      <c r="J94" s="80"/>
      <c r="K94" s="78"/>
      <c r="L94" s="78"/>
      <c r="M94" s="78"/>
      <c r="N94" s="78"/>
      <c r="O94" s="78"/>
      <c r="P94" s="78"/>
      <c r="Q94" s="78"/>
      <c r="R94" s="78"/>
      <c r="S94" s="78"/>
      <c r="T94" s="78"/>
      <c r="U94" s="78"/>
      <c r="V94" s="78"/>
      <c r="W94" s="78"/>
      <c r="X94" s="78"/>
      <c r="Y94" s="78"/>
      <c r="Z94" s="78"/>
      <c r="AA94" s="78"/>
      <c r="AB94" s="78"/>
      <c r="AC94" s="79"/>
      <c r="AD94" s="78"/>
      <c r="AE94" s="78"/>
      <c r="AF94" s="78"/>
      <c r="AG94" s="78"/>
      <c r="AH94" s="78"/>
      <c r="AI94" s="78"/>
      <c r="AJ94" s="78"/>
      <c r="AK94" s="78"/>
      <c r="AL94" s="78"/>
      <c r="AM94" s="78"/>
      <c r="AN94" s="78"/>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7" t="s">
        <v>2648</v>
      </c>
      <c r="B95" s="77">
        <v>87</v>
      </c>
      <c r="C95" s="77">
        <v>18</v>
      </c>
      <c r="D95" s="77">
        <v>87</v>
      </c>
      <c r="E95" s="77">
        <v>2024</v>
      </c>
      <c r="F95" s="77" t="s">
        <v>2588</v>
      </c>
      <c r="G95" s="1017" t="s">
        <v>789</v>
      </c>
      <c r="H95" s="77" t="s">
        <v>789</v>
      </c>
      <c r="I95" s="1018"/>
      <c r="J95" s="80"/>
      <c r="K95" s="78"/>
      <c r="L95" s="78"/>
      <c r="M95" s="78"/>
      <c r="N95" s="78"/>
      <c r="O95" s="78"/>
      <c r="P95" s="78"/>
      <c r="Q95" s="78"/>
      <c r="R95" s="78"/>
      <c r="S95" s="78"/>
      <c r="T95" s="78"/>
      <c r="U95" s="78"/>
      <c r="V95" s="78"/>
      <c r="W95" s="78"/>
      <c r="X95" s="78"/>
      <c r="Y95" s="78"/>
      <c r="Z95" s="78"/>
      <c r="AA95" s="78"/>
      <c r="AB95" s="78"/>
      <c r="AC95" s="79"/>
      <c r="AD95" s="78"/>
      <c r="AE95" s="78"/>
      <c r="AF95" s="78"/>
      <c r="AG95" s="78"/>
      <c r="AH95" s="78"/>
      <c r="AI95" s="78"/>
      <c r="AJ95" s="78"/>
      <c r="AK95" s="78"/>
      <c r="AL95" s="78"/>
      <c r="AM95" s="78"/>
      <c r="AN95" s="78"/>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7" t="s">
        <v>2648</v>
      </c>
      <c r="B96" s="77">
        <v>88</v>
      </c>
      <c r="C96" s="77">
        <v>18</v>
      </c>
      <c r="D96" s="77">
        <v>88</v>
      </c>
      <c r="E96" s="77">
        <v>2024</v>
      </c>
      <c r="F96" s="77" t="s">
        <v>2588</v>
      </c>
      <c r="G96" s="1017" t="s">
        <v>789</v>
      </c>
      <c r="H96" s="77" t="s">
        <v>789</v>
      </c>
      <c r="I96" s="1018"/>
      <c r="J96" s="80"/>
      <c r="K96" s="78"/>
      <c r="L96" s="78"/>
      <c r="M96" s="78"/>
      <c r="N96" s="78"/>
      <c r="O96" s="78"/>
      <c r="P96" s="78"/>
      <c r="Q96" s="78"/>
      <c r="R96" s="78"/>
      <c r="S96" s="78"/>
      <c r="T96" s="78"/>
      <c r="U96" s="78"/>
      <c r="V96" s="78"/>
      <c r="W96" s="78"/>
      <c r="X96" s="78"/>
      <c r="Y96" s="78"/>
      <c r="Z96" s="78"/>
      <c r="AA96" s="78"/>
      <c r="AB96" s="78"/>
      <c r="AC96" s="79"/>
      <c r="AD96" s="78"/>
      <c r="AE96" s="78"/>
      <c r="AF96" s="78"/>
      <c r="AG96" s="78"/>
      <c r="AH96" s="78"/>
      <c r="AI96" s="78"/>
      <c r="AJ96" s="78"/>
      <c r="AK96" s="78"/>
      <c r="AL96" s="78"/>
      <c r="AM96" s="78"/>
      <c r="AN96" s="78"/>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7" t="s">
        <v>2648</v>
      </c>
      <c r="B97" s="77">
        <v>89</v>
      </c>
      <c r="C97" s="77">
        <v>18</v>
      </c>
      <c r="D97" s="77">
        <v>89</v>
      </c>
      <c r="E97" s="77">
        <v>2024</v>
      </c>
      <c r="F97" s="77" t="s">
        <v>2588</v>
      </c>
      <c r="G97" s="1017" t="s">
        <v>789</v>
      </c>
      <c r="H97" s="77" t="s">
        <v>789</v>
      </c>
      <c r="I97" s="1018"/>
      <c r="J97" s="80"/>
      <c r="K97" s="78"/>
      <c r="L97" s="78"/>
      <c r="M97" s="78"/>
      <c r="N97" s="78"/>
      <c r="O97" s="78"/>
      <c r="P97" s="78"/>
      <c r="Q97" s="78"/>
      <c r="R97" s="78"/>
      <c r="S97" s="78"/>
      <c r="T97" s="78"/>
      <c r="U97" s="78"/>
      <c r="V97" s="78"/>
      <c r="W97" s="78"/>
      <c r="X97" s="78"/>
      <c r="Y97" s="78"/>
      <c r="Z97" s="78"/>
      <c r="AA97" s="78"/>
      <c r="AB97" s="78"/>
      <c r="AC97" s="79"/>
      <c r="AD97" s="78"/>
      <c r="AE97" s="78"/>
      <c r="AF97" s="78"/>
      <c r="AG97" s="78"/>
      <c r="AH97" s="78"/>
      <c r="AI97" s="78"/>
      <c r="AJ97" s="78"/>
      <c r="AK97" s="78"/>
      <c r="AL97" s="78"/>
      <c r="AM97" s="78"/>
      <c r="AN97" s="78"/>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7" t="s">
        <v>2648</v>
      </c>
      <c r="B98" s="77">
        <v>90</v>
      </c>
      <c r="C98" s="77">
        <v>18</v>
      </c>
      <c r="D98" s="77">
        <v>90</v>
      </c>
      <c r="E98" s="77">
        <v>2024</v>
      </c>
      <c r="F98" s="77" t="s">
        <v>2588</v>
      </c>
      <c r="G98" s="1017" t="s">
        <v>789</v>
      </c>
      <c r="H98" s="77" t="s">
        <v>789</v>
      </c>
      <c r="I98" s="1018"/>
      <c r="J98" s="80"/>
      <c r="K98" s="78"/>
      <c r="L98" s="78"/>
      <c r="M98" s="78"/>
      <c r="N98" s="78"/>
      <c r="O98" s="78"/>
      <c r="P98" s="78"/>
      <c r="Q98" s="78"/>
      <c r="R98" s="78"/>
      <c r="S98" s="78"/>
      <c r="T98" s="78"/>
      <c r="U98" s="78"/>
      <c r="V98" s="78"/>
      <c r="W98" s="78"/>
      <c r="X98" s="78"/>
      <c r="Y98" s="78"/>
      <c r="Z98" s="78"/>
      <c r="AA98" s="78"/>
      <c r="AB98" s="78"/>
      <c r="AC98" s="79"/>
      <c r="AD98" s="78"/>
      <c r="AE98" s="78"/>
      <c r="AF98" s="78"/>
      <c r="AG98" s="78"/>
      <c r="AH98" s="78"/>
      <c r="AI98" s="78"/>
      <c r="AJ98" s="78"/>
      <c r="AK98" s="78"/>
      <c r="AL98" s="78"/>
      <c r="AM98" s="78"/>
      <c r="AN98" s="7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7" t="s">
        <v>2648</v>
      </c>
      <c r="B99" s="77">
        <v>91</v>
      </c>
      <c r="C99" s="77">
        <v>18</v>
      </c>
      <c r="D99" s="77">
        <v>91</v>
      </c>
      <c r="E99" s="77">
        <v>2024</v>
      </c>
      <c r="F99" s="77" t="s">
        <v>2588</v>
      </c>
      <c r="G99" s="1017" t="s">
        <v>789</v>
      </c>
      <c r="H99" s="77" t="s">
        <v>789</v>
      </c>
      <c r="I99" s="1018"/>
      <c r="J99" s="80"/>
      <c r="K99" s="78"/>
      <c r="L99" s="78"/>
      <c r="M99" s="78"/>
      <c r="N99" s="78"/>
      <c r="O99" s="78"/>
      <c r="P99" s="78"/>
      <c r="Q99" s="78"/>
      <c r="R99" s="78"/>
      <c r="S99" s="78"/>
      <c r="T99" s="78"/>
      <c r="U99" s="78"/>
      <c r="V99" s="78"/>
      <c r="W99" s="78"/>
      <c r="X99" s="78"/>
      <c r="Y99" s="78"/>
      <c r="Z99" s="78"/>
      <c r="AA99" s="78"/>
      <c r="AB99" s="78"/>
      <c r="AC99" s="79"/>
      <c r="AD99" s="78"/>
      <c r="AE99" s="78"/>
      <c r="AF99" s="78"/>
      <c r="AG99" s="78"/>
      <c r="AH99" s="78"/>
      <c r="AI99" s="78"/>
      <c r="AJ99" s="78"/>
      <c r="AK99" s="78"/>
      <c r="AL99" s="78"/>
      <c r="AM99" s="78"/>
      <c r="AN99" s="78"/>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7" t="s">
        <v>2648</v>
      </c>
      <c r="B100" s="77">
        <v>92</v>
      </c>
      <c r="C100" s="77">
        <v>18</v>
      </c>
      <c r="D100" s="77">
        <v>92</v>
      </c>
      <c r="E100" s="77">
        <v>2024</v>
      </c>
      <c r="F100" s="77" t="s">
        <v>2588</v>
      </c>
      <c r="G100" s="1017" t="s">
        <v>789</v>
      </c>
      <c r="H100" s="77" t="s">
        <v>789</v>
      </c>
      <c r="I100" s="1018"/>
      <c r="J100" s="80"/>
      <c r="K100" s="78"/>
      <c r="L100" s="78"/>
      <c r="M100" s="78"/>
      <c r="N100" s="78"/>
      <c r="O100" s="78"/>
      <c r="P100" s="78"/>
      <c r="Q100" s="78"/>
      <c r="R100" s="78"/>
      <c r="S100" s="78"/>
      <c r="T100" s="78"/>
      <c r="U100" s="78"/>
      <c r="V100" s="78"/>
      <c r="W100" s="78"/>
      <c r="X100" s="78"/>
      <c r="Y100" s="78"/>
      <c r="Z100" s="78"/>
      <c r="AA100" s="78"/>
      <c r="AB100" s="78"/>
      <c r="AC100" s="79"/>
      <c r="AD100" s="78"/>
      <c r="AE100" s="78"/>
      <c r="AF100" s="78"/>
      <c r="AG100" s="78"/>
      <c r="AH100" s="78"/>
      <c r="AI100" s="78"/>
      <c r="AJ100" s="78"/>
      <c r="AK100" s="78"/>
      <c r="AL100" s="78"/>
      <c r="AM100" s="78"/>
      <c r="AN100" s="78"/>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7" t="s">
        <v>2648</v>
      </c>
      <c r="B101" s="77">
        <v>93</v>
      </c>
      <c r="C101" s="77">
        <v>18</v>
      </c>
      <c r="D101" s="77">
        <v>93</v>
      </c>
      <c r="E101" s="77">
        <v>2024</v>
      </c>
      <c r="F101" s="77" t="s">
        <v>2588</v>
      </c>
      <c r="G101" s="1017" t="s">
        <v>789</v>
      </c>
      <c r="H101" s="77" t="s">
        <v>789</v>
      </c>
      <c r="I101" s="1018"/>
      <c r="J101" s="80"/>
      <c r="K101" s="78"/>
      <c r="L101" s="78"/>
      <c r="M101" s="78"/>
      <c r="N101" s="78"/>
      <c r="O101" s="78"/>
      <c r="P101" s="78"/>
      <c r="Q101" s="78"/>
      <c r="R101" s="78"/>
      <c r="S101" s="78"/>
      <c r="T101" s="78"/>
      <c r="U101" s="78"/>
      <c r="V101" s="78"/>
      <c r="W101" s="78"/>
      <c r="X101" s="78"/>
      <c r="Y101" s="78"/>
      <c r="Z101" s="78"/>
      <c r="AA101" s="78"/>
      <c r="AB101" s="78"/>
      <c r="AC101" s="79"/>
      <c r="AD101" s="78"/>
      <c r="AE101" s="78"/>
      <c r="AF101" s="78"/>
      <c r="AG101" s="78"/>
      <c r="AH101" s="78"/>
      <c r="AI101" s="78"/>
      <c r="AJ101" s="78"/>
      <c r="AK101" s="78"/>
      <c r="AL101" s="78"/>
      <c r="AM101" s="78"/>
      <c r="AN101" s="78"/>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7" t="s">
        <v>2648</v>
      </c>
      <c r="B102" s="77">
        <v>94</v>
      </c>
      <c r="C102" s="77">
        <v>18</v>
      </c>
      <c r="D102" s="77">
        <v>94</v>
      </c>
      <c r="E102" s="77">
        <v>2024</v>
      </c>
      <c r="F102" s="77" t="s">
        <v>2588</v>
      </c>
      <c r="G102" s="1017" t="s">
        <v>789</v>
      </c>
      <c r="H102" s="77" t="s">
        <v>789</v>
      </c>
      <c r="I102" s="1018"/>
      <c r="J102" s="80"/>
      <c r="K102" s="78"/>
      <c r="L102" s="78"/>
      <c r="M102" s="78"/>
      <c r="N102" s="78"/>
      <c r="O102" s="78"/>
      <c r="P102" s="78"/>
      <c r="Q102" s="78"/>
      <c r="R102" s="78"/>
      <c r="S102" s="78"/>
      <c r="T102" s="78"/>
      <c r="U102" s="78"/>
      <c r="V102" s="78"/>
      <c r="W102" s="78"/>
      <c r="X102" s="78"/>
      <c r="Y102" s="78"/>
      <c r="Z102" s="78"/>
      <c r="AA102" s="78"/>
      <c r="AB102" s="78"/>
      <c r="AC102" s="79"/>
      <c r="AD102" s="78"/>
      <c r="AE102" s="78"/>
      <c r="AF102" s="78"/>
      <c r="AG102" s="78"/>
      <c r="AH102" s="78"/>
      <c r="AI102" s="78"/>
      <c r="AJ102" s="78"/>
      <c r="AK102" s="78"/>
      <c r="AL102" s="78"/>
      <c r="AM102" s="78"/>
      <c r="AN102" s="78"/>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7" t="s">
        <v>2648</v>
      </c>
      <c r="B103" s="77">
        <v>95</v>
      </c>
      <c r="C103" s="77">
        <v>18</v>
      </c>
      <c r="D103" s="77">
        <v>95</v>
      </c>
      <c r="E103" s="77">
        <v>2024</v>
      </c>
      <c r="F103" s="77" t="s">
        <v>2588</v>
      </c>
      <c r="G103" s="1017" t="s">
        <v>789</v>
      </c>
      <c r="H103" s="77" t="s">
        <v>789</v>
      </c>
      <c r="I103" s="1018"/>
      <c r="J103" s="80"/>
      <c r="K103" s="78"/>
      <c r="L103" s="78"/>
      <c r="M103" s="78"/>
      <c r="N103" s="78"/>
      <c r="O103" s="78"/>
      <c r="P103" s="78"/>
      <c r="Q103" s="78"/>
      <c r="R103" s="78"/>
      <c r="S103" s="78"/>
      <c r="T103" s="78"/>
      <c r="U103" s="78"/>
      <c r="V103" s="78"/>
      <c r="W103" s="78"/>
      <c r="X103" s="78"/>
      <c r="Y103" s="78"/>
      <c r="Z103" s="78"/>
      <c r="AA103" s="78"/>
      <c r="AB103" s="78"/>
      <c r="AC103" s="79"/>
      <c r="AD103" s="78"/>
      <c r="AE103" s="78"/>
      <c r="AF103" s="78"/>
      <c r="AG103" s="78"/>
      <c r="AH103" s="78"/>
      <c r="AI103" s="78"/>
      <c r="AJ103" s="78"/>
      <c r="AK103" s="78"/>
      <c r="AL103" s="78"/>
      <c r="AM103" s="78"/>
      <c r="AN103" s="78"/>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7" t="s">
        <v>2648</v>
      </c>
      <c r="B104" s="77">
        <v>96</v>
      </c>
      <c r="C104" s="77">
        <v>18</v>
      </c>
      <c r="D104" s="77">
        <v>96</v>
      </c>
      <c r="E104" s="77">
        <v>2024</v>
      </c>
      <c r="F104" s="77" t="s">
        <v>2588</v>
      </c>
      <c r="G104" s="1017" t="s">
        <v>789</v>
      </c>
      <c r="H104" s="77" t="s">
        <v>789</v>
      </c>
      <c r="I104" s="1018"/>
      <c r="J104" s="80"/>
      <c r="K104" s="78"/>
      <c r="L104" s="78"/>
      <c r="M104" s="78"/>
      <c r="N104" s="78"/>
      <c r="O104" s="78"/>
      <c r="P104" s="78"/>
      <c r="Q104" s="78"/>
      <c r="R104" s="78"/>
      <c r="S104" s="78"/>
      <c r="T104" s="78"/>
      <c r="U104" s="78"/>
      <c r="V104" s="78"/>
      <c r="W104" s="78"/>
      <c r="X104" s="78"/>
      <c r="Y104" s="78"/>
      <c r="Z104" s="78"/>
      <c r="AA104" s="78"/>
      <c r="AB104" s="78"/>
      <c r="AC104" s="79"/>
      <c r="AD104" s="78"/>
      <c r="AE104" s="78"/>
      <c r="AF104" s="78"/>
      <c r="AG104" s="78"/>
      <c r="AH104" s="78"/>
      <c r="AI104" s="78"/>
      <c r="AJ104" s="78"/>
      <c r="AK104" s="78"/>
      <c r="AL104" s="78"/>
      <c r="AM104" s="78"/>
      <c r="AN104" s="78"/>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7" t="s">
        <v>2648</v>
      </c>
      <c r="B105" s="77">
        <v>97</v>
      </c>
      <c r="C105" s="77">
        <v>18</v>
      </c>
      <c r="D105" s="77">
        <v>97</v>
      </c>
      <c r="E105" s="77">
        <v>2024</v>
      </c>
      <c r="F105" s="77" t="s">
        <v>2588</v>
      </c>
      <c r="G105" s="1017" t="s">
        <v>789</v>
      </c>
      <c r="H105" s="77" t="s">
        <v>789</v>
      </c>
      <c r="I105" s="1018"/>
      <c r="J105" s="80"/>
      <c r="K105" s="78"/>
      <c r="L105" s="78"/>
      <c r="M105" s="78"/>
      <c r="N105" s="78"/>
      <c r="O105" s="78"/>
      <c r="P105" s="78"/>
      <c r="Q105" s="78"/>
      <c r="R105" s="78"/>
      <c r="S105" s="78"/>
      <c r="T105" s="78"/>
      <c r="U105" s="78"/>
      <c r="V105" s="78"/>
      <c r="W105" s="78"/>
      <c r="X105" s="78"/>
      <c r="Y105" s="78"/>
      <c r="Z105" s="78"/>
      <c r="AA105" s="78"/>
      <c r="AB105" s="78"/>
      <c r="AC105" s="79"/>
      <c r="AD105" s="78"/>
      <c r="AE105" s="78"/>
      <c r="AF105" s="78"/>
      <c r="AG105" s="78"/>
      <c r="AH105" s="78"/>
      <c r="AI105" s="78"/>
      <c r="AJ105" s="78"/>
      <c r="AK105" s="78"/>
      <c r="AL105" s="78"/>
      <c r="AM105" s="78"/>
      <c r="AN105" s="78"/>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7" t="s">
        <v>2648</v>
      </c>
      <c r="B106" s="77">
        <v>98</v>
      </c>
      <c r="C106" s="77">
        <v>18</v>
      </c>
      <c r="D106" s="77">
        <v>98</v>
      </c>
      <c r="E106" s="77">
        <v>2024</v>
      </c>
      <c r="F106" s="77" t="s">
        <v>2588</v>
      </c>
      <c r="G106" s="1017" t="s">
        <v>789</v>
      </c>
      <c r="H106" s="77" t="s">
        <v>789</v>
      </c>
      <c r="I106" s="1018"/>
      <c r="J106" s="80"/>
      <c r="K106" s="78"/>
      <c r="L106" s="78"/>
      <c r="M106" s="78"/>
      <c r="N106" s="78"/>
      <c r="O106" s="78"/>
      <c r="P106" s="78"/>
      <c r="Q106" s="78"/>
      <c r="R106" s="78"/>
      <c r="S106" s="78"/>
      <c r="T106" s="78"/>
      <c r="U106" s="78"/>
      <c r="V106" s="78"/>
      <c r="W106" s="78"/>
      <c r="X106" s="78"/>
      <c r="Y106" s="78"/>
      <c r="Z106" s="78"/>
      <c r="AA106" s="78"/>
      <c r="AB106" s="78"/>
      <c r="AC106" s="79"/>
      <c r="AD106" s="78"/>
      <c r="AE106" s="78"/>
      <c r="AF106" s="78"/>
      <c r="AG106" s="78"/>
      <c r="AH106" s="78"/>
      <c r="AI106" s="78"/>
      <c r="AJ106" s="78"/>
      <c r="AK106" s="78"/>
      <c r="AL106" s="78"/>
      <c r="AM106" s="78"/>
      <c r="AN106" s="78"/>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7" t="s">
        <v>2648</v>
      </c>
      <c r="B107" s="77">
        <v>99</v>
      </c>
      <c r="C107" s="77">
        <v>18</v>
      </c>
      <c r="D107" s="77">
        <v>99</v>
      </c>
      <c r="E107" s="77">
        <v>2024</v>
      </c>
      <c r="F107" s="77" t="s">
        <v>2588</v>
      </c>
      <c r="G107" s="1017" t="s">
        <v>789</v>
      </c>
      <c r="H107" s="77" t="s">
        <v>789</v>
      </c>
      <c r="I107" s="1018"/>
      <c r="J107" s="80"/>
      <c r="K107" s="78"/>
      <c r="L107" s="78"/>
      <c r="M107" s="78"/>
      <c r="N107" s="78"/>
      <c r="O107" s="78"/>
      <c r="P107" s="78"/>
      <c r="Q107" s="78"/>
      <c r="R107" s="78"/>
      <c r="S107" s="78"/>
      <c r="T107" s="78"/>
      <c r="U107" s="78"/>
      <c r="V107" s="78"/>
      <c r="W107" s="78"/>
      <c r="X107" s="78"/>
      <c r="Y107" s="78"/>
      <c r="Z107" s="78"/>
      <c r="AA107" s="78"/>
      <c r="AB107" s="78"/>
      <c r="AC107" s="79"/>
      <c r="AD107" s="78"/>
      <c r="AE107" s="78"/>
      <c r="AF107" s="78"/>
      <c r="AG107" s="78"/>
      <c r="AH107" s="78"/>
      <c r="AI107" s="78"/>
      <c r="AJ107" s="78"/>
      <c r="AK107" s="78"/>
      <c r="AL107" s="78"/>
      <c r="AM107" s="78"/>
      <c r="AN107" s="78"/>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7" t="s">
        <v>2648</v>
      </c>
      <c r="B108" s="77">
        <v>100</v>
      </c>
      <c r="C108" s="77">
        <v>18</v>
      </c>
      <c r="D108" s="77">
        <v>100</v>
      </c>
      <c r="E108" s="77">
        <v>2024</v>
      </c>
      <c r="F108" s="77" t="s">
        <v>2588</v>
      </c>
      <c r="G108" s="1017" t="s">
        <v>789</v>
      </c>
      <c r="H108" s="77" t="s">
        <v>789</v>
      </c>
      <c r="I108" s="1018"/>
      <c r="J108" s="80"/>
      <c r="K108" s="78"/>
      <c r="L108" s="78"/>
      <c r="M108" s="78"/>
      <c r="N108" s="78"/>
      <c r="O108" s="78"/>
      <c r="P108" s="78"/>
      <c r="Q108" s="78"/>
      <c r="R108" s="78"/>
      <c r="S108" s="78"/>
      <c r="T108" s="78"/>
      <c r="U108" s="78"/>
      <c r="V108" s="78"/>
      <c r="W108" s="78"/>
      <c r="X108" s="78"/>
      <c r="Y108" s="78"/>
      <c r="Z108" s="78"/>
      <c r="AA108" s="78"/>
      <c r="AB108" s="78"/>
      <c r="AC108" s="79"/>
      <c r="AD108" s="78"/>
      <c r="AE108" s="78"/>
      <c r="AF108" s="78"/>
      <c r="AG108" s="78"/>
      <c r="AH108" s="78"/>
      <c r="AI108" s="78"/>
      <c r="AJ108" s="78"/>
      <c r="AK108" s="78"/>
      <c r="AL108" s="78"/>
      <c r="AM108" s="78"/>
      <c r="AN108" s="7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7" t="s">
        <v>2648</v>
      </c>
      <c r="B109" s="77">
        <v>101</v>
      </c>
      <c r="C109" s="77">
        <v>18</v>
      </c>
      <c r="D109" s="77">
        <v>101</v>
      </c>
      <c r="E109" s="77">
        <v>2024</v>
      </c>
      <c r="F109" s="77" t="s">
        <v>2588</v>
      </c>
      <c r="G109" s="1017" t="s">
        <v>789</v>
      </c>
      <c r="H109" s="77" t="s">
        <v>789</v>
      </c>
      <c r="I109" s="1018"/>
      <c r="J109" s="80"/>
      <c r="K109" s="78"/>
      <c r="L109" s="78"/>
      <c r="M109" s="78"/>
      <c r="N109" s="78"/>
      <c r="O109" s="78"/>
      <c r="P109" s="78"/>
      <c r="Q109" s="78"/>
      <c r="R109" s="78"/>
      <c r="S109" s="78"/>
      <c r="T109" s="78"/>
      <c r="U109" s="78"/>
      <c r="V109" s="78"/>
      <c r="W109" s="78"/>
      <c r="X109" s="78"/>
      <c r="Y109" s="78"/>
      <c r="Z109" s="78"/>
      <c r="AA109" s="78"/>
      <c r="AB109" s="78"/>
      <c r="AC109" s="79"/>
      <c r="AD109" s="78"/>
      <c r="AE109" s="78"/>
      <c r="AF109" s="78"/>
      <c r="AG109" s="78"/>
      <c r="AH109" s="78"/>
      <c r="AI109" s="78"/>
      <c r="AJ109" s="78"/>
      <c r="AK109" s="78"/>
      <c r="AL109" s="78"/>
      <c r="AM109" s="78"/>
      <c r="AN109" s="78"/>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7" t="s">
        <v>2648</v>
      </c>
      <c r="B110" s="77">
        <v>102</v>
      </c>
      <c r="C110" s="77">
        <v>18</v>
      </c>
      <c r="D110" s="77">
        <v>102</v>
      </c>
      <c r="E110" s="77">
        <v>2024</v>
      </c>
      <c r="F110" s="77" t="s">
        <v>2588</v>
      </c>
      <c r="G110" s="1017" t="s">
        <v>789</v>
      </c>
      <c r="H110" s="77" t="s">
        <v>789</v>
      </c>
      <c r="I110" s="1018"/>
      <c r="J110" s="80"/>
      <c r="K110" s="78"/>
      <c r="L110" s="78"/>
      <c r="M110" s="78"/>
      <c r="N110" s="78"/>
      <c r="O110" s="78"/>
      <c r="P110" s="78"/>
      <c r="Q110" s="78"/>
      <c r="R110" s="78"/>
      <c r="S110" s="78"/>
      <c r="T110" s="78"/>
      <c r="U110" s="78"/>
      <c r="V110" s="78"/>
      <c r="W110" s="78"/>
      <c r="X110" s="78"/>
      <c r="Y110" s="78"/>
      <c r="Z110" s="78"/>
      <c r="AA110" s="78"/>
      <c r="AB110" s="78"/>
      <c r="AC110" s="79"/>
      <c r="AD110" s="78"/>
      <c r="AE110" s="78"/>
      <c r="AF110" s="78"/>
      <c r="AG110" s="78"/>
      <c r="AH110" s="78"/>
      <c r="AI110" s="78"/>
      <c r="AJ110" s="78"/>
      <c r="AK110" s="78"/>
      <c r="AL110" s="78"/>
      <c r="AM110" s="78"/>
      <c r="AN110" s="78"/>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7" t="s">
        <v>2648</v>
      </c>
      <c r="B111" s="77">
        <v>103</v>
      </c>
      <c r="C111" s="77">
        <v>18</v>
      </c>
      <c r="D111" s="77">
        <v>103</v>
      </c>
      <c r="E111" s="77">
        <v>2024</v>
      </c>
      <c r="F111" s="77" t="s">
        <v>2588</v>
      </c>
      <c r="G111" s="1017" t="s">
        <v>789</v>
      </c>
      <c r="H111" s="77" t="s">
        <v>789</v>
      </c>
      <c r="I111" s="1018"/>
      <c r="J111" s="80"/>
      <c r="K111" s="78"/>
      <c r="L111" s="78"/>
      <c r="M111" s="78"/>
      <c r="N111" s="78"/>
      <c r="O111" s="78"/>
      <c r="P111" s="78"/>
      <c r="Q111" s="78"/>
      <c r="R111" s="78"/>
      <c r="S111" s="78"/>
      <c r="T111" s="78"/>
      <c r="U111" s="78"/>
      <c r="V111" s="78"/>
      <c r="W111" s="78"/>
      <c r="X111" s="78"/>
      <c r="Y111" s="78"/>
      <c r="Z111" s="78"/>
      <c r="AA111" s="78"/>
      <c r="AB111" s="78"/>
      <c r="AC111" s="79"/>
      <c r="AD111" s="78"/>
      <c r="AE111" s="78"/>
      <c r="AF111" s="78"/>
      <c r="AG111" s="78"/>
      <c r="AH111" s="78"/>
      <c r="AI111" s="78"/>
      <c r="AJ111" s="78"/>
      <c r="AK111" s="78"/>
      <c r="AL111" s="78"/>
      <c r="AM111" s="78"/>
      <c r="AN111" s="78"/>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7" t="s">
        <v>2648</v>
      </c>
      <c r="B112" s="77">
        <v>104</v>
      </c>
      <c r="C112" s="77">
        <v>18</v>
      </c>
      <c r="D112" s="77">
        <v>104</v>
      </c>
      <c r="E112" s="77">
        <v>2024</v>
      </c>
      <c r="F112" s="77" t="s">
        <v>2588</v>
      </c>
      <c r="G112" s="1017" t="s">
        <v>789</v>
      </c>
      <c r="H112" s="77" t="s">
        <v>789</v>
      </c>
      <c r="I112" s="1018"/>
      <c r="J112" s="80"/>
      <c r="K112" s="78"/>
      <c r="L112" s="78"/>
      <c r="M112" s="78"/>
      <c r="N112" s="78"/>
      <c r="O112" s="78"/>
      <c r="P112" s="78"/>
      <c r="Q112" s="78"/>
      <c r="R112" s="78"/>
      <c r="S112" s="78"/>
      <c r="T112" s="78"/>
      <c r="U112" s="78"/>
      <c r="V112" s="78"/>
      <c r="W112" s="78"/>
      <c r="X112" s="78"/>
      <c r="Y112" s="78"/>
      <c r="Z112" s="78"/>
      <c r="AA112" s="78"/>
      <c r="AB112" s="78"/>
      <c r="AC112" s="79"/>
      <c r="AD112" s="78"/>
      <c r="AE112" s="78"/>
      <c r="AF112" s="78"/>
      <c r="AG112" s="78"/>
      <c r="AH112" s="78"/>
      <c r="AI112" s="78"/>
      <c r="AJ112" s="78"/>
      <c r="AK112" s="78"/>
      <c r="AL112" s="78"/>
      <c r="AM112" s="78"/>
      <c r="AN112" s="78"/>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7" t="s">
        <v>2648</v>
      </c>
      <c r="B113" s="77">
        <v>105</v>
      </c>
      <c r="C113" s="77">
        <v>18</v>
      </c>
      <c r="D113" s="77">
        <v>105</v>
      </c>
      <c r="E113" s="77">
        <v>2024</v>
      </c>
      <c r="F113" s="77" t="s">
        <v>2588</v>
      </c>
      <c r="G113" s="1017" t="s">
        <v>789</v>
      </c>
      <c r="H113" s="77" t="s">
        <v>789</v>
      </c>
      <c r="I113" s="1018"/>
      <c r="J113" s="80"/>
      <c r="K113" s="78"/>
      <c r="L113" s="78"/>
      <c r="M113" s="78"/>
      <c r="N113" s="78"/>
      <c r="O113" s="78"/>
      <c r="P113" s="78"/>
      <c r="Q113" s="78"/>
      <c r="R113" s="78"/>
      <c r="S113" s="78"/>
      <c r="T113" s="78"/>
      <c r="U113" s="78"/>
      <c r="V113" s="78"/>
      <c r="W113" s="78"/>
      <c r="X113" s="78"/>
      <c r="Y113" s="78"/>
      <c r="Z113" s="78"/>
      <c r="AA113" s="78"/>
      <c r="AB113" s="78"/>
      <c r="AC113" s="79"/>
      <c r="AD113" s="78"/>
      <c r="AE113" s="78"/>
      <c r="AF113" s="78"/>
      <c r="AG113" s="78"/>
      <c r="AH113" s="78"/>
      <c r="AI113" s="78"/>
      <c r="AJ113" s="78"/>
      <c r="AK113" s="78"/>
      <c r="AL113" s="78"/>
      <c r="AM113" s="78"/>
      <c r="AN113" s="78"/>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7" t="s">
        <v>2648</v>
      </c>
      <c r="B114" s="77">
        <v>106</v>
      </c>
      <c r="C114" s="77">
        <v>18</v>
      </c>
      <c r="D114" s="77">
        <v>106</v>
      </c>
      <c r="E114" s="77">
        <v>2024</v>
      </c>
      <c r="F114" s="77" t="s">
        <v>2588</v>
      </c>
      <c r="G114" s="1017" t="s">
        <v>789</v>
      </c>
      <c r="H114" s="77" t="s">
        <v>789</v>
      </c>
      <c r="I114" s="1018"/>
      <c r="J114" s="80"/>
      <c r="K114" s="78"/>
      <c r="L114" s="78"/>
      <c r="M114" s="78"/>
      <c r="N114" s="78"/>
      <c r="O114" s="78"/>
      <c r="P114" s="78"/>
      <c r="Q114" s="78"/>
      <c r="R114" s="78"/>
      <c r="S114" s="78"/>
      <c r="T114" s="78"/>
      <c r="U114" s="78"/>
      <c r="V114" s="78"/>
      <c r="W114" s="78"/>
      <c r="X114" s="78"/>
      <c r="Y114" s="78"/>
      <c r="Z114" s="78"/>
      <c r="AA114" s="78"/>
      <c r="AB114" s="78"/>
      <c r="AC114" s="79"/>
      <c r="AD114" s="78"/>
      <c r="AE114" s="78"/>
      <c r="AF114" s="78"/>
      <c r="AG114" s="78"/>
      <c r="AH114" s="78"/>
      <c r="AI114" s="78"/>
      <c r="AJ114" s="78"/>
      <c r="AK114" s="78"/>
      <c r="AL114" s="78"/>
      <c r="AM114" s="78"/>
      <c r="AN114" s="78"/>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7" t="s">
        <v>2648</v>
      </c>
      <c r="B115" s="77">
        <v>107</v>
      </c>
      <c r="C115" s="77">
        <v>18</v>
      </c>
      <c r="D115" s="77">
        <v>107</v>
      </c>
      <c r="E115" s="77">
        <v>2024</v>
      </c>
      <c r="F115" s="77" t="s">
        <v>2588</v>
      </c>
      <c r="G115" s="1017" t="s">
        <v>789</v>
      </c>
      <c r="H115" s="77" t="s">
        <v>789</v>
      </c>
      <c r="I115" s="1018"/>
      <c r="J115" s="80"/>
      <c r="K115" s="78"/>
      <c r="L115" s="78"/>
      <c r="M115" s="78"/>
      <c r="N115" s="78"/>
      <c r="O115" s="78"/>
      <c r="P115" s="78"/>
      <c r="Q115" s="78"/>
      <c r="R115" s="78"/>
      <c r="S115" s="78"/>
      <c r="T115" s="78"/>
      <c r="U115" s="78"/>
      <c r="V115" s="78"/>
      <c r="W115" s="78"/>
      <c r="X115" s="78"/>
      <c r="Y115" s="78"/>
      <c r="Z115" s="78"/>
      <c r="AA115" s="78"/>
      <c r="AB115" s="78"/>
      <c r="AC115" s="79"/>
      <c r="AD115" s="78"/>
      <c r="AE115" s="78"/>
      <c r="AF115" s="78"/>
      <c r="AG115" s="78"/>
      <c r="AH115" s="78"/>
      <c r="AI115" s="78"/>
      <c r="AJ115" s="78"/>
      <c r="AK115" s="78"/>
      <c r="AL115" s="78"/>
      <c r="AM115" s="78"/>
      <c r="AN115" s="78"/>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7" t="s">
        <v>2648</v>
      </c>
      <c r="B116" s="77">
        <v>108</v>
      </c>
      <c r="C116" s="77">
        <v>18</v>
      </c>
      <c r="D116" s="77">
        <v>108</v>
      </c>
      <c r="E116" s="77">
        <v>2024</v>
      </c>
      <c r="F116" s="77" t="s">
        <v>2588</v>
      </c>
      <c r="G116" s="1017" t="s">
        <v>789</v>
      </c>
      <c r="H116" s="77" t="s">
        <v>789</v>
      </c>
      <c r="I116" s="1018"/>
      <c r="J116" s="80"/>
      <c r="K116" s="78"/>
      <c r="L116" s="78"/>
      <c r="M116" s="78"/>
      <c r="N116" s="78"/>
      <c r="O116" s="78"/>
      <c r="P116" s="78"/>
      <c r="Q116" s="78"/>
      <c r="R116" s="78"/>
      <c r="S116" s="78"/>
      <c r="T116" s="78"/>
      <c r="U116" s="78"/>
      <c r="V116" s="78"/>
      <c r="W116" s="78"/>
      <c r="X116" s="78"/>
      <c r="Y116" s="78"/>
      <c r="Z116" s="78"/>
      <c r="AA116" s="78"/>
      <c r="AB116" s="78"/>
      <c r="AC116" s="79"/>
      <c r="AD116" s="78"/>
      <c r="AE116" s="78"/>
      <c r="AF116" s="78"/>
      <c r="AG116" s="78"/>
      <c r="AH116" s="78"/>
      <c r="AI116" s="78"/>
      <c r="AJ116" s="78"/>
      <c r="AK116" s="78"/>
      <c r="AL116" s="78"/>
      <c r="AM116" s="78"/>
      <c r="AN116" s="78"/>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7" t="s">
        <v>2648</v>
      </c>
      <c r="B117" s="77">
        <v>109</v>
      </c>
      <c r="C117" s="77">
        <v>18</v>
      </c>
      <c r="D117" s="77">
        <v>109</v>
      </c>
      <c r="E117" s="77">
        <v>2024</v>
      </c>
      <c r="F117" s="77" t="s">
        <v>2588</v>
      </c>
      <c r="G117" s="1017" t="s">
        <v>789</v>
      </c>
      <c r="H117" s="77" t="s">
        <v>789</v>
      </c>
      <c r="I117" s="1018"/>
      <c r="J117" s="80"/>
      <c r="K117" s="78"/>
      <c r="L117" s="78"/>
      <c r="M117" s="78"/>
      <c r="N117" s="78"/>
      <c r="O117" s="78"/>
      <c r="P117" s="78"/>
      <c r="Q117" s="78"/>
      <c r="R117" s="78"/>
      <c r="S117" s="78"/>
      <c r="T117" s="78"/>
      <c r="U117" s="78"/>
      <c r="V117" s="78"/>
      <c r="W117" s="78"/>
      <c r="X117" s="78"/>
      <c r="Y117" s="78"/>
      <c r="Z117" s="78"/>
      <c r="AA117" s="78"/>
      <c r="AB117" s="78"/>
      <c r="AC117" s="79"/>
      <c r="AD117" s="78"/>
      <c r="AE117" s="78"/>
      <c r="AF117" s="78"/>
      <c r="AG117" s="78"/>
      <c r="AH117" s="78"/>
      <c r="AI117" s="78"/>
      <c r="AJ117" s="78"/>
      <c r="AK117" s="78"/>
      <c r="AL117" s="78"/>
      <c r="AM117" s="78"/>
      <c r="AN117" s="78"/>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7" t="s">
        <v>2648</v>
      </c>
      <c r="B118" s="77">
        <v>110</v>
      </c>
      <c r="C118" s="77">
        <v>18</v>
      </c>
      <c r="D118" s="77">
        <v>110</v>
      </c>
      <c r="E118" s="77">
        <v>2024</v>
      </c>
      <c r="F118" s="77" t="s">
        <v>2588</v>
      </c>
      <c r="G118" s="1017" t="s">
        <v>789</v>
      </c>
      <c r="H118" s="77" t="s">
        <v>789</v>
      </c>
      <c r="I118" s="1018"/>
      <c r="J118" s="80"/>
      <c r="K118" s="78"/>
      <c r="L118" s="78"/>
      <c r="M118" s="78"/>
      <c r="N118" s="78"/>
      <c r="O118" s="78"/>
      <c r="P118" s="78"/>
      <c r="Q118" s="78"/>
      <c r="R118" s="78"/>
      <c r="S118" s="78"/>
      <c r="T118" s="78"/>
      <c r="U118" s="78"/>
      <c r="V118" s="78"/>
      <c r="W118" s="78"/>
      <c r="X118" s="78"/>
      <c r="Y118" s="78"/>
      <c r="Z118" s="78"/>
      <c r="AA118" s="78"/>
      <c r="AB118" s="78"/>
      <c r="AC118" s="79"/>
      <c r="AD118" s="78"/>
      <c r="AE118" s="78"/>
      <c r="AF118" s="78"/>
      <c r="AG118" s="78"/>
      <c r="AH118" s="78"/>
      <c r="AI118" s="78"/>
      <c r="AJ118" s="78"/>
      <c r="AK118" s="78"/>
      <c r="AL118" s="78"/>
      <c r="AM118" s="78"/>
      <c r="AN118" s="7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7" t="s">
        <v>2648</v>
      </c>
      <c r="B119" s="77">
        <v>111</v>
      </c>
      <c r="C119" s="77">
        <v>18</v>
      </c>
      <c r="D119" s="77">
        <v>111</v>
      </c>
      <c r="E119" s="77">
        <v>2024</v>
      </c>
      <c r="F119" s="77" t="s">
        <v>2588</v>
      </c>
      <c r="G119" s="1017" t="s">
        <v>789</v>
      </c>
      <c r="H119" s="77" t="s">
        <v>789</v>
      </c>
      <c r="I119" s="1018"/>
      <c r="J119" s="80"/>
      <c r="K119" s="78"/>
      <c r="L119" s="78"/>
      <c r="M119" s="78"/>
      <c r="N119" s="78"/>
      <c r="O119" s="78"/>
      <c r="P119" s="78"/>
      <c r="Q119" s="78"/>
      <c r="R119" s="78"/>
      <c r="S119" s="78"/>
      <c r="T119" s="78"/>
      <c r="U119" s="78"/>
      <c r="V119" s="78"/>
      <c r="W119" s="78"/>
      <c r="X119" s="78"/>
      <c r="Y119" s="78"/>
      <c r="Z119" s="78"/>
      <c r="AA119" s="78"/>
      <c r="AB119" s="78"/>
      <c r="AC119" s="79"/>
      <c r="AD119" s="78"/>
      <c r="AE119" s="78"/>
      <c r="AF119" s="78"/>
      <c r="AG119" s="78"/>
      <c r="AH119" s="78"/>
      <c r="AI119" s="78"/>
      <c r="AJ119" s="78"/>
      <c r="AK119" s="78"/>
      <c r="AL119" s="78"/>
      <c r="AM119" s="78"/>
      <c r="AN119" s="78"/>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7" t="s">
        <v>2648</v>
      </c>
      <c r="B120" s="77">
        <v>112</v>
      </c>
      <c r="C120" s="77">
        <v>18</v>
      </c>
      <c r="D120" s="77">
        <v>112</v>
      </c>
      <c r="E120" s="77">
        <v>2024</v>
      </c>
      <c r="F120" s="77" t="s">
        <v>2588</v>
      </c>
      <c r="G120" s="1017" t="s">
        <v>789</v>
      </c>
      <c r="H120" s="77" t="s">
        <v>789</v>
      </c>
      <c r="I120" s="1018"/>
      <c r="J120" s="80"/>
      <c r="K120" s="78"/>
      <c r="L120" s="78"/>
      <c r="M120" s="78"/>
      <c r="N120" s="78"/>
      <c r="O120" s="78"/>
      <c r="P120" s="78"/>
      <c r="Q120" s="78"/>
      <c r="R120" s="78"/>
      <c r="S120" s="78"/>
      <c r="T120" s="78"/>
      <c r="U120" s="78"/>
      <c r="V120" s="78"/>
      <c r="W120" s="78"/>
      <c r="X120" s="78"/>
      <c r="Y120" s="78"/>
      <c r="Z120" s="78"/>
      <c r="AA120" s="78"/>
      <c r="AB120" s="78"/>
      <c r="AC120" s="79"/>
      <c r="AD120" s="78"/>
      <c r="AE120" s="78"/>
      <c r="AF120" s="78"/>
      <c r="AG120" s="78"/>
      <c r="AH120" s="78"/>
      <c r="AI120" s="78"/>
      <c r="AJ120" s="78"/>
      <c r="AK120" s="78"/>
      <c r="AL120" s="78"/>
      <c r="AM120" s="78"/>
      <c r="AN120" s="78"/>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7" t="s">
        <v>2648</v>
      </c>
      <c r="B121" s="77">
        <v>113</v>
      </c>
      <c r="C121" s="77">
        <v>18</v>
      </c>
      <c r="D121" s="77">
        <v>113</v>
      </c>
      <c r="E121" s="77">
        <v>2024</v>
      </c>
      <c r="F121" s="77" t="s">
        <v>2588</v>
      </c>
      <c r="G121" s="1017" t="s">
        <v>789</v>
      </c>
      <c r="H121" s="77" t="s">
        <v>789</v>
      </c>
      <c r="I121" s="1018"/>
      <c r="J121" s="80"/>
      <c r="K121" s="78"/>
      <c r="L121" s="78"/>
      <c r="M121" s="78"/>
      <c r="N121" s="78"/>
      <c r="O121" s="78"/>
      <c r="P121" s="78"/>
      <c r="Q121" s="78"/>
      <c r="R121" s="78"/>
      <c r="S121" s="78"/>
      <c r="T121" s="78"/>
      <c r="U121" s="78"/>
      <c r="V121" s="78"/>
      <c r="W121" s="78"/>
      <c r="X121" s="78"/>
      <c r="Y121" s="78"/>
      <c r="Z121" s="78"/>
      <c r="AA121" s="78"/>
      <c r="AB121" s="78"/>
      <c r="AC121" s="79"/>
      <c r="AD121" s="78"/>
      <c r="AE121" s="78"/>
      <c r="AF121" s="78"/>
      <c r="AG121" s="78"/>
      <c r="AH121" s="78"/>
      <c r="AI121" s="78"/>
      <c r="AJ121" s="78"/>
      <c r="AK121" s="78"/>
      <c r="AL121" s="78"/>
      <c r="AM121" s="78"/>
      <c r="AN121" s="78"/>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7" t="s">
        <v>2648</v>
      </c>
      <c r="B122" s="77">
        <v>114</v>
      </c>
      <c r="C122" s="77">
        <v>18</v>
      </c>
      <c r="D122" s="77">
        <v>114</v>
      </c>
      <c r="E122" s="77">
        <v>2024</v>
      </c>
      <c r="F122" s="77" t="s">
        <v>2588</v>
      </c>
      <c r="G122" s="1017" t="s">
        <v>789</v>
      </c>
      <c r="H122" s="77" t="s">
        <v>789</v>
      </c>
      <c r="I122" s="1018"/>
      <c r="J122" s="80"/>
      <c r="K122" s="78"/>
      <c r="L122" s="78"/>
      <c r="M122" s="78"/>
      <c r="N122" s="78"/>
      <c r="O122" s="78"/>
      <c r="P122" s="78"/>
      <c r="Q122" s="78"/>
      <c r="R122" s="78"/>
      <c r="S122" s="78"/>
      <c r="T122" s="78"/>
      <c r="U122" s="78"/>
      <c r="V122" s="78"/>
      <c r="W122" s="78"/>
      <c r="X122" s="78"/>
      <c r="Y122" s="78"/>
      <c r="Z122" s="78"/>
      <c r="AA122" s="78"/>
      <c r="AB122" s="78"/>
      <c r="AC122" s="79"/>
      <c r="AD122" s="78"/>
      <c r="AE122" s="78"/>
      <c r="AF122" s="78"/>
      <c r="AG122" s="78"/>
      <c r="AH122" s="78"/>
      <c r="AI122" s="78"/>
      <c r="AJ122" s="78"/>
      <c r="AK122" s="78"/>
      <c r="AL122" s="78"/>
      <c r="AM122" s="78"/>
      <c r="AN122" s="78"/>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7" t="s">
        <v>2648</v>
      </c>
      <c r="B123" s="77">
        <v>115</v>
      </c>
      <c r="C123" s="77">
        <v>18</v>
      </c>
      <c r="D123" s="77">
        <v>115</v>
      </c>
      <c r="E123" s="77">
        <v>2024</v>
      </c>
      <c r="F123" s="77" t="s">
        <v>2588</v>
      </c>
      <c r="G123" s="1017" t="s">
        <v>789</v>
      </c>
      <c r="H123" s="77" t="s">
        <v>789</v>
      </c>
      <c r="I123" s="1018"/>
      <c r="J123" s="80"/>
      <c r="K123" s="78"/>
      <c r="L123" s="78"/>
      <c r="M123" s="78"/>
      <c r="N123" s="78"/>
      <c r="O123" s="78"/>
      <c r="P123" s="78"/>
      <c r="Q123" s="78"/>
      <c r="R123" s="78"/>
      <c r="S123" s="78"/>
      <c r="T123" s="78"/>
      <c r="U123" s="78"/>
      <c r="V123" s="78"/>
      <c r="W123" s="78"/>
      <c r="X123" s="78"/>
      <c r="Y123" s="78"/>
      <c r="Z123" s="78"/>
      <c r="AA123" s="78"/>
      <c r="AB123" s="78"/>
      <c r="AC123" s="79"/>
      <c r="AD123" s="78"/>
      <c r="AE123" s="78"/>
      <c r="AF123" s="78"/>
      <c r="AG123" s="78"/>
      <c r="AH123" s="78"/>
      <c r="AI123" s="78"/>
      <c r="AJ123" s="78"/>
      <c r="AK123" s="78"/>
      <c r="AL123" s="78"/>
      <c r="AM123" s="78"/>
      <c r="AN123" s="78"/>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7" t="s">
        <v>2648</v>
      </c>
      <c r="B124" s="77">
        <v>116</v>
      </c>
      <c r="C124" s="77">
        <v>18</v>
      </c>
      <c r="D124" s="77">
        <v>116</v>
      </c>
      <c r="E124" s="77">
        <v>2024</v>
      </c>
      <c r="F124" s="77" t="s">
        <v>2588</v>
      </c>
      <c r="G124" s="1017" t="s">
        <v>789</v>
      </c>
      <c r="H124" s="77" t="s">
        <v>789</v>
      </c>
      <c r="I124" s="1018"/>
      <c r="J124" s="80"/>
      <c r="K124" s="78"/>
      <c r="L124" s="78"/>
      <c r="M124" s="78"/>
      <c r="N124" s="78"/>
      <c r="O124" s="78"/>
      <c r="P124" s="78"/>
      <c r="Q124" s="78"/>
      <c r="R124" s="78"/>
      <c r="S124" s="78"/>
      <c r="T124" s="78"/>
      <c r="U124" s="78"/>
      <c r="V124" s="78"/>
      <c r="W124" s="78"/>
      <c r="X124" s="78"/>
      <c r="Y124" s="78"/>
      <c r="Z124" s="78"/>
      <c r="AA124" s="78"/>
      <c r="AB124" s="78"/>
      <c r="AC124" s="79"/>
      <c r="AD124" s="78"/>
      <c r="AE124" s="78"/>
      <c r="AF124" s="78"/>
      <c r="AG124" s="78"/>
      <c r="AH124" s="78"/>
      <c r="AI124" s="78"/>
      <c r="AJ124" s="78"/>
      <c r="AK124" s="78"/>
      <c r="AL124" s="78"/>
      <c r="AM124" s="78"/>
      <c r="AN124" s="78"/>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7" t="s">
        <v>2648</v>
      </c>
      <c r="B125" s="77">
        <v>117</v>
      </c>
      <c r="C125" s="77">
        <v>18</v>
      </c>
      <c r="D125" s="77">
        <v>117</v>
      </c>
      <c r="E125" s="77">
        <v>2024</v>
      </c>
      <c r="F125" s="77" t="s">
        <v>2588</v>
      </c>
      <c r="G125" s="1017" t="s">
        <v>789</v>
      </c>
      <c r="H125" s="77" t="s">
        <v>789</v>
      </c>
      <c r="I125" s="1018"/>
      <c r="J125" s="80"/>
      <c r="K125" s="78"/>
      <c r="L125" s="78"/>
      <c r="M125" s="78"/>
      <c r="N125" s="78"/>
      <c r="O125" s="78"/>
      <c r="P125" s="78"/>
      <c r="Q125" s="78"/>
      <c r="R125" s="78"/>
      <c r="S125" s="78"/>
      <c r="T125" s="78"/>
      <c r="U125" s="78"/>
      <c r="V125" s="78"/>
      <c r="W125" s="78"/>
      <c r="X125" s="78"/>
      <c r="Y125" s="78"/>
      <c r="Z125" s="78"/>
      <c r="AA125" s="78"/>
      <c r="AB125" s="78"/>
      <c r="AC125" s="79"/>
      <c r="AD125" s="78"/>
      <c r="AE125" s="78"/>
      <c r="AF125" s="78"/>
      <c r="AG125" s="78"/>
      <c r="AH125" s="78"/>
      <c r="AI125" s="78"/>
      <c r="AJ125" s="78"/>
      <c r="AK125" s="78"/>
      <c r="AL125" s="78"/>
      <c r="AM125" s="78"/>
      <c r="AN125" s="78"/>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7" t="s">
        <v>2648</v>
      </c>
      <c r="B126" s="77">
        <v>118</v>
      </c>
      <c r="C126" s="77">
        <v>18</v>
      </c>
      <c r="D126" s="77">
        <v>118</v>
      </c>
      <c r="E126" s="77">
        <v>2024</v>
      </c>
      <c r="F126" s="77" t="s">
        <v>2588</v>
      </c>
      <c r="G126" s="1017" t="s">
        <v>789</v>
      </c>
      <c r="H126" s="77" t="s">
        <v>789</v>
      </c>
      <c r="I126" s="1018"/>
      <c r="J126" s="80"/>
      <c r="K126" s="78"/>
      <c r="L126" s="78"/>
      <c r="M126" s="78"/>
      <c r="N126" s="78"/>
      <c r="O126" s="78"/>
      <c r="P126" s="78"/>
      <c r="Q126" s="78"/>
      <c r="R126" s="78"/>
      <c r="S126" s="78"/>
      <c r="T126" s="78"/>
      <c r="U126" s="78"/>
      <c r="V126" s="78"/>
      <c r="W126" s="78"/>
      <c r="X126" s="78"/>
      <c r="Y126" s="78"/>
      <c r="Z126" s="78"/>
      <c r="AA126" s="78"/>
      <c r="AB126" s="78"/>
      <c r="AC126" s="79"/>
      <c r="AD126" s="78"/>
      <c r="AE126" s="78"/>
      <c r="AF126" s="78"/>
      <c r="AG126" s="78"/>
      <c r="AH126" s="78"/>
      <c r="AI126" s="78"/>
      <c r="AJ126" s="78"/>
      <c r="AK126" s="78"/>
      <c r="AL126" s="78"/>
      <c r="AM126" s="78"/>
      <c r="AN126" s="78"/>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7" t="s">
        <v>2648</v>
      </c>
      <c r="B127" s="77">
        <v>119</v>
      </c>
      <c r="C127" s="77">
        <v>18</v>
      </c>
      <c r="D127" s="77">
        <v>119</v>
      </c>
      <c r="E127" s="77">
        <v>2024</v>
      </c>
      <c r="F127" s="77" t="s">
        <v>2588</v>
      </c>
      <c r="G127" s="1017" t="s">
        <v>789</v>
      </c>
      <c r="H127" s="77" t="s">
        <v>789</v>
      </c>
      <c r="I127" s="1018"/>
      <c r="J127" s="80"/>
      <c r="K127" s="78"/>
      <c r="L127" s="78"/>
      <c r="M127" s="78"/>
      <c r="N127" s="78"/>
      <c r="O127" s="78"/>
      <c r="P127" s="78"/>
      <c r="Q127" s="78"/>
      <c r="R127" s="78"/>
      <c r="S127" s="78"/>
      <c r="T127" s="78"/>
      <c r="U127" s="78"/>
      <c r="V127" s="78"/>
      <c r="W127" s="78"/>
      <c r="X127" s="78"/>
      <c r="Y127" s="78"/>
      <c r="Z127" s="78"/>
      <c r="AA127" s="78"/>
      <c r="AB127" s="78"/>
      <c r="AC127" s="79"/>
      <c r="AD127" s="78"/>
      <c r="AE127" s="78"/>
      <c r="AF127" s="78"/>
      <c r="AG127" s="78"/>
      <c r="AH127" s="78"/>
      <c r="AI127" s="78"/>
      <c r="AJ127" s="78"/>
      <c r="AK127" s="78"/>
      <c r="AL127" s="78"/>
      <c r="AM127" s="78"/>
      <c r="AN127" s="78"/>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7" t="s">
        <v>2648</v>
      </c>
      <c r="B128" s="77">
        <v>120</v>
      </c>
      <c r="C128" s="77">
        <v>18</v>
      </c>
      <c r="D128" s="77">
        <v>120</v>
      </c>
      <c r="E128" s="77">
        <v>2024</v>
      </c>
      <c r="F128" s="77" t="s">
        <v>2588</v>
      </c>
      <c r="G128" s="1017" t="s">
        <v>789</v>
      </c>
      <c r="H128" s="77" t="s">
        <v>789</v>
      </c>
      <c r="I128" s="1018"/>
      <c r="J128" s="80"/>
      <c r="K128" s="78"/>
      <c r="L128" s="78"/>
      <c r="M128" s="78"/>
      <c r="N128" s="78"/>
      <c r="O128" s="78"/>
      <c r="P128" s="78"/>
      <c r="Q128" s="78"/>
      <c r="R128" s="78"/>
      <c r="S128" s="78"/>
      <c r="T128" s="78"/>
      <c r="U128" s="78"/>
      <c r="V128" s="78"/>
      <c r="W128" s="78"/>
      <c r="X128" s="78"/>
      <c r="Y128" s="78"/>
      <c r="Z128" s="78"/>
      <c r="AA128" s="78"/>
      <c r="AB128" s="78"/>
      <c r="AC128" s="79"/>
      <c r="AD128" s="78"/>
      <c r="AE128" s="78"/>
      <c r="AF128" s="78"/>
      <c r="AG128" s="78"/>
      <c r="AH128" s="78"/>
      <c r="AI128" s="78"/>
      <c r="AJ128" s="78"/>
      <c r="AK128" s="78"/>
      <c r="AL128" s="78"/>
      <c r="AM128" s="78"/>
      <c r="AN128" s="7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7" t="s">
        <v>2648</v>
      </c>
      <c r="B129" s="77">
        <v>121</v>
      </c>
      <c r="C129" s="77">
        <v>18</v>
      </c>
      <c r="D129" s="77">
        <v>121</v>
      </c>
      <c r="E129" s="77">
        <v>2024</v>
      </c>
      <c r="F129" s="77" t="s">
        <v>2588</v>
      </c>
      <c r="G129" s="1017" t="s">
        <v>789</v>
      </c>
      <c r="H129" s="77" t="s">
        <v>789</v>
      </c>
      <c r="I129" s="1018"/>
      <c r="J129" s="80"/>
      <c r="K129" s="78"/>
      <c r="L129" s="78"/>
      <c r="M129" s="78"/>
      <c r="N129" s="78"/>
      <c r="O129" s="78"/>
      <c r="P129" s="78"/>
      <c r="Q129" s="78"/>
      <c r="R129" s="78"/>
      <c r="S129" s="78"/>
      <c r="T129" s="78"/>
      <c r="U129" s="78"/>
      <c r="V129" s="78"/>
      <c r="W129" s="78"/>
      <c r="X129" s="78"/>
      <c r="Y129" s="78"/>
      <c r="Z129" s="78"/>
      <c r="AA129" s="78"/>
      <c r="AB129" s="78"/>
      <c r="AC129" s="79"/>
      <c r="AD129" s="78"/>
      <c r="AE129" s="78"/>
      <c r="AF129" s="78"/>
      <c r="AG129" s="78"/>
      <c r="AH129" s="78"/>
      <c r="AI129" s="78"/>
      <c r="AJ129" s="78"/>
      <c r="AK129" s="78"/>
      <c r="AL129" s="78"/>
      <c r="AM129" s="78"/>
      <c r="AN129" s="78"/>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7" t="s">
        <v>2648</v>
      </c>
      <c r="B130" s="77">
        <v>122</v>
      </c>
      <c r="C130" s="77">
        <v>18</v>
      </c>
      <c r="D130" s="77">
        <v>122</v>
      </c>
      <c r="E130" s="77">
        <v>2024</v>
      </c>
      <c r="F130" s="77" t="s">
        <v>2588</v>
      </c>
      <c r="G130" s="1017" t="s">
        <v>789</v>
      </c>
      <c r="H130" s="77" t="s">
        <v>789</v>
      </c>
      <c r="I130" s="1018"/>
      <c r="J130" s="80"/>
      <c r="K130" s="78"/>
      <c r="L130" s="78"/>
      <c r="M130" s="78"/>
      <c r="N130" s="78"/>
      <c r="O130" s="78"/>
      <c r="P130" s="78"/>
      <c r="Q130" s="78"/>
      <c r="R130" s="78"/>
      <c r="S130" s="78"/>
      <c r="T130" s="78"/>
      <c r="U130" s="78"/>
      <c r="V130" s="78"/>
      <c r="W130" s="78"/>
      <c r="X130" s="78"/>
      <c r="Y130" s="78"/>
      <c r="Z130" s="78"/>
      <c r="AA130" s="78"/>
      <c r="AB130" s="78"/>
      <c r="AC130" s="79"/>
      <c r="AD130" s="78"/>
      <c r="AE130" s="78"/>
      <c r="AF130" s="78"/>
      <c r="AG130" s="78"/>
      <c r="AH130" s="78"/>
      <c r="AI130" s="78"/>
      <c r="AJ130" s="78"/>
      <c r="AK130" s="78"/>
      <c r="AL130" s="78"/>
      <c r="AM130" s="78"/>
      <c r="AN130" s="78"/>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7" t="s">
        <v>2648</v>
      </c>
      <c r="B131" s="77">
        <v>123</v>
      </c>
      <c r="C131" s="77">
        <v>18</v>
      </c>
      <c r="D131" s="77">
        <v>123</v>
      </c>
      <c r="E131" s="77">
        <v>2024</v>
      </c>
      <c r="F131" s="77" t="s">
        <v>2588</v>
      </c>
      <c r="G131" s="1017" t="s">
        <v>789</v>
      </c>
      <c r="H131" s="77" t="s">
        <v>789</v>
      </c>
      <c r="I131" s="1018"/>
      <c r="J131" s="80"/>
      <c r="K131" s="78"/>
      <c r="L131" s="78"/>
      <c r="M131" s="78"/>
      <c r="N131" s="78"/>
      <c r="O131" s="78"/>
      <c r="P131" s="78"/>
      <c r="Q131" s="78"/>
      <c r="R131" s="78"/>
      <c r="S131" s="78"/>
      <c r="T131" s="78"/>
      <c r="U131" s="78"/>
      <c r="V131" s="78"/>
      <c r="W131" s="78"/>
      <c r="X131" s="78"/>
      <c r="Y131" s="78"/>
      <c r="Z131" s="78"/>
      <c r="AA131" s="78"/>
      <c r="AB131" s="78"/>
      <c r="AC131" s="79"/>
      <c r="AD131" s="78"/>
      <c r="AE131" s="78"/>
      <c r="AF131" s="78"/>
      <c r="AG131" s="78"/>
      <c r="AH131" s="78"/>
      <c r="AI131" s="78"/>
      <c r="AJ131" s="78"/>
      <c r="AK131" s="78"/>
      <c r="AL131" s="78"/>
      <c r="AM131" s="78"/>
      <c r="AN131" s="78"/>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7" t="s">
        <v>2648</v>
      </c>
      <c r="B132" s="77">
        <v>124</v>
      </c>
      <c r="C132" s="77">
        <v>18</v>
      </c>
      <c r="D132" s="77">
        <v>124</v>
      </c>
      <c r="E132" s="77">
        <v>2024</v>
      </c>
      <c r="F132" s="77" t="s">
        <v>2588</v>
      </c>
      <c r="G132" s="1017" t="s">
        <v>789</v>
      </c>
      <c r="H132" s="77" t="s">
        <v>789</v>
      </c>
      <c r="I132" s="1018"/>
      <c r="J132" s="80"/>
      <c r="K132" s="78"/>
      <c r="L132" s="78"/>
      <c r="M132" s="78"/>
      <c r="N132" s="78"/>
      <c r="O132" s="78"/>
      <c r="P132" s="78"/>
      <c r="Q132" s="78"/>
      <c r="R132" s="78"/>
      <c r="S132" s="78"/>
      <c r="T132" s="78"/>
      <c r="U132" s="78"/>
      <c r="V132" s="78"/>
      <c r="W132" s="78"/>
      <c r="X132" s="78"/>
      <c r="Y132" s="78"/>
      <c r="Z132" s="78"/>
      <c r="AA132" s="78"/>
      <c r="AB132" s="78"/>
      <c r="AC132" s="79"/>
      <c r="AD132" s="78"/>
      <c r="AE132" s="78"/>
      <c r="AF132" s="78"/>
      <c r="AG132" s="78"/>
      <c r="AH132" s="78"/>
      <c r="AI132" s="78"/>
      <c r="AJ132" s="78"/>
      <c r="AK132" s="78"/>
      <c r="AL132" s="78"/>
      <c r="AM132" s="78"/>
      <c r="AN132" s="78"/>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7" t="s">
        <v>2648</v>
      </c>
      <c r="B133" s="77">
        <v>125</v>
      </c>
      <c r="C133" s="77">
        <v>18</v>
      </c>
      <c r="D133" s="77">
        <v>125</v>
      </c>
      <c r="E133" s="77">
        <v>2024</v>
      </c>
      <c r="F133" s="77" t="s">
        <v>2588</v>
      </c>
      <c r="G133" s="1017" t="s">
        <v>789</v>
      </c>
      <c r="H133" s="77" t="s">
        <v>789</v>
      </c>
      <c r="I133" s="1018"/>
      <c r="J133" s="80"/>
      <c r="K133" s="78"/>
      <c r="L133" s="78"/>
      <c r="M133" s="78"/>
      <c r="N133" s="78"/>
      <c r="O133" s="78"/>
      <c r="P133" s="78"/>
      <c r="Q133" s="78"/>
      <c r="R133" s="78"/>
      <c r="S133" s="78"/>
      <c r="T133" s="78"/>
      <c r="U133" s="78"/>
      <c r="V133" s="78"/>
      <c r="W133" s="78"/>
      <c r="X133" s="78"/>
      <c r="Y133" s="78"/>
      <c r="Z133" s="78"/>
      <c r="AA133" s="78"/>
      <c r="AB133" s="78"/>
      <c r="AC133" s="79"/>
      <c r="AD133" s="78"/>
      <c r="AE133" s="78"/>
      <c r="AF133" s="78"/>
      <c r="AG133" s="78"/>
      <c r="AH133" s="78"/>
      <c r="AI133" s="78"/>
      <c r="AJ133" s="78"/>
      <c r="AK133" s="78"/>
      <c r="AL133" s="78"/>
      <c r="AM133" s="78"/>
      <c r="AN133" s="78"/>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7" t="s">
        <v>2648</v>
      </c>
      <c r="B134" s="77">
        <v>126</v>
      </c>
      <c r="C134" s="77">
        <v>18</v>
      </c>
      <c r="D134" s="77">
        <v>126</v>
      </c>
      <c r="E134" s="77">
        <v>2024</v>
      </c>
      <c r="F134" s="77" t="s">
        <v>2588</v>
      </c>
      <c r="G134" s="1017" t="s">
        <v>789</v>
      </c>
      <c r="H134" s="77" t="s">
        <v>789</v>
      </c>
      <c r="I134" s="1018"/>
      <c r="J134" s="80"/>
      <c r="K134" s="78"/>
      <c r="L134" s="78"/>
      <c r="M134" s="78"/>
      <c r="N134" s="78"/>
      <c r="O134" s="78"/>
      <c r="P134" s="78"/>
      <c r="Q134" s="78"/>
      <c r="R134" s="78"/>
      <c r="S134" s="78"/>
      <c r="T134" s="78"/>
      <c r="U134" s="78"/>
      <c r="V134" s="78"/>
      <c r="W134" s="78"/>
      <c r="X134" s="78"/>
      <c r="Y134" s="78"/>
      <c r="Z134" s="78"/>
      <c r="AA134" s="78"/>
      <c r="AB134" s="78"/>
      <c r="AC134" s="79"/>
      <c r="AD134" s="78"/>
      <c r="AE134" s="78"/>
      <c r="AF134" s="78"/>
      <c r="AG134" s="78"/>
      <c r="AH134" s="78"/>
      <c r="AI134" s="78"/>
      <c r="AJ134" s="78"/>
      <c r="AK134" s="78"/>
      <c r="AL134" s="78"/>
      <c r="AM134" s="78"/>
      <c r="AN134" s="78"/>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7" t="s">
        <v>2648</v>
      </c>
      <c r="B135" s="77">
        <v>127</v>
      </c>
      <c r="C135" s="77">
        <v>18</v>
      </c>
      <c r="D135" s="77">
        <v>127</v>
      </c>
      <c r="E135" s="77">
        <v>2024</v>
      </c>
      <c r="F135" s="77" t="s">
        <v>2588</v>
      </c>
      <c r="G135" s="1017" t="s">
        <v>789</v>
      </c>
      <c r="H135" s="77" t="s">
        <v>789</v>
      </c>
      <c r="I135" s="1018"/>
      <c r="J135" s="80"/>
      <c r="K135" s="78"/>
      <c r="L135" s="78"/>
      <c r="M135" s="78"/>
      <c r="N135" s="78"/>
      <c r="O135" s="78"/>
      <c r="P135" s="78"/>
      <c r="Q135" s="78"/>
      <c r="R135" s="78"/>
      <c r="S135" s="78"/>
      <c r="T135" s="78"/>
      <c r="U135" s="78"/>
      <c r="V135" s="78"/>
      <c r="W135" s="78"/>
      <c r="X135" s="78"/>
      <c r="Y135" s="78"/>
      <c r="Z135" s="78"/>
      <c r="AA135" s="78"/>
      <c r="AB135" s="78"/>
      <c r="AC135" s="79"/>
      <c r="AD135" s="78"/>
      <c r="AE135" s="78"/>
      <c r="AF135" s="78"/>
      <c r="AG135" s="78"/>
      <c r="AH135" s="78"/>
      <c r="AI135" s="78"/>
      <c r="AJ135" s="78"/>
      <c r="AK135" s="78"/>
      <c r="AL135" s="78"/>
      <c r="AM135" s="78"/>
      <c r="AN135" s="78"/>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7" t="s">
        <v>2648</v>
      </c>
      <c r="B136" s="77">
        <v>128</v>
      </c>
      <c r="C136" s="77">
        <v>18</v>
      </c>
      <c r="D136" s="77">
        <v>128</v>
      </c>
      <c r="E136" s="77">
        <v>2024</v>
      </c>
      <c r="F136" s="77" t="s">
        <v>2588</v>
      </c>
      <c r="G136" s="1017" t="s">
        <v>789</v>
      </c>
      <c r="H136" s="77" t="s">
        <v>789</v>
      </c>
      <c r="I136" s="1018"/>
      <c r="J136" s="80"/>
      <c r="K136" s="78"/>
      <c r="L136" s="78"/>
      <c r="M136" s="78"/>
      <c r="N136" s="78"/>
      <c r="O136" s="78"/>
      <c r="P136" s="78"/>
      <c r="Q136" s="78"/>
      <c r="R136" s="78"/>
      <c r="S136" s="78"/>
      <c r="T136" s="78"/>
      <c r="U136" s="78"/>
      <c r="V136" s="78"/>
      <c r="W136" s="78"/>
      <c r="X136" s="78"/>
      <c r="Y136" s="78"/>
      <c r="Z136" s="78"/>
      <c r="AA136" s="78"/>
      <c r="AB136" s="78"/>
      <c r="AC136" s="79"/>
      <c r="AD136" s="78"/>
      <c r="AE136" s="78"/>
      <c r="AF136" s="78"/>
      <c r="AG136" s="78"/>
      <c r="AH136" s="78"/>
      <c r="AI136" s="78"/>
      <c r="AJ136" s="78"/>
      <c r="AK136" s="78"/>
      <c r="AL136" s="78"/>
      <c r="AM136" s="78"/>
      <c r="AN136" s="78"/>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7" t="s">
        <v>2648</v>
      </c>
      <c r="B137" s="77">
        <v>129</v>
      </c>
      <c r="C137" s="77">
        <v>18</v>
      </c>
      <c r="D137" s="77">
        <v>129</v>
      </c>
      <c r="E137" s="77">
        <v>2024</v>
      </c>
      <c r="F137" s="77" t="s">
        <v>2588</v>
      </c>
      <c r="G137" s="1017" t="s">
        <v>789</v>
      </c>
      <c r="H137" s="77" t="s">
        <v>789</v>
      </c>
      <c r="I137" s="1018"/>
      <c r="J137" s="80"/>
      <c r="K137" s="78"/>
      <c r="L137" s="78"/>
      <c r="M137" s="78"/>
      <c r="N137" s="78"/>
      <c r="O137" s="78"/>
      <c r="P137" s="78"/>
      <c r="Q137" s="78"/>
      <c r="R137" s="78"/>
      <c r="S137" s="78"/>
      <c r="T137" s="78"/>
      <c r="U137" s="78"/>
      <c r="V137" s="78"/>
      <c r="W137" s="78"/>
      <c r="X137" s="78"/>
      <c r="Y137" s="78"/>
      <c r="Z137" s="78"/>
      <c r="AA137" s="78"/>
      <c r="AB137" s="78"/>
      <c r="AC137" s="79"/>
      <c r="AD137" s="78"/>
      <c r="AE137" s="78"/>
      <c r="AF137" s="78"/>
      <c r="AG137" s="78"/>
      <c r="AH137" s="78"/>
      <c r="AI137" s="78"/>
      <c r="AJ137" s="78"/>
      <c r="AK137" s="78"/>
      <c r="AL137" s="78"/>
      <c r="AM137" s="78"/>
      <c r="AN137" s="78"/>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7" t="s">
        <v>2648</v>
      </c>
      <c r="B138" s="77">
        <v>130</v>
      </c>
      <c r="C138" s="77">
        <v>18</v>
      </c>
      <c r="D138" s="77">
        <v>130</v>
      </c>
      <c r="E138" s="77">
        <v>2024</v>
      </c>
      <c r="F138" s="77" t="s">
        <v>2588</v>
      </c>
      <c r="G138" s="1017" t="s">
        <v>789</v>
      </c>
      <c r="H138" s="77" t="s">
        <v>789</v>
      </c>
      <c r="I138" s="1018"/>
      <c r="J138" s="80"/>
      <c r="K138" s="78"/>
      <c r="L138" s="78"/>
      <c r="M138" s="78"/>
      <c r="N138" s="78"/>
      <c r="O138" s="78"/>
      <c r="P138" s="78"/>
      <c r="Q138" s="78"/>
      <c r="R138" s="78"/>
      <c r="S138" s="78"/>
      <c r="T138" s="78"/>
      <c r="U138" s="78"/>
      <c r="V138" s="78"/>
      <c r="W138" s="78"/>
      <c r="X138" s="78"/>
      <c r="Y138" s="78"/>
      <c r="Z138" s="78"/>
      <c r="AA138" s="78"/>
      <c r="AB138" s="78"/>
      <c r="AC138" s="79"/>
      <c r="AD138" s="78"/>
      <c r="AE138" s="78"/>
      <c r="AF138" s="78"/>
      <c r="AG138" s="78"/>
      <c r="AH138" s="78"/>
      <c r="AI138" s="78"/>
      <c r="AJ138" s="78"/>
      <c r="AK138" s="78"/>
      <c r="AL138" s="78"/>
      <c r="AM138" s="78"/>
      <c r="AN138" s="7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7" t="s">
        <v>2648</v>
      </c>
      <c r="B139" s="77">
        <v>131</v>
      </c>
      <c r="C139" s="77">
        <v>18</v>
      </c>
      <c r="D139" s="77">
        <v>131</v>
      </c>
      <c r="E139" s="77">
        <v>2024</v>
      </c>
      <c r="F139" s="77" t="s">
        <v>2588</v>
      </c>
      <c r="G139" s="1017" t="s">
        <v>789</v>
      </c>
      <c r="H139" s="77" t="s">
        <v>789</v>
      </c>
      <c r="I139" s="1018"/>
      <c r="J139" s="80"/>
      <c r="K139" s="78"/>
      <c r="L139" s="78"/>
      <c r="M139" s="78"/>
      <c r="N139" s="78"/>
      <c r="O139" s="78"/>
      <c r="P139" s="78"/>
      <c r="Q139" s="78"/>
      <c r="R139" s="78"/>
      <c r="S139" s="78"/>
      <c r="T139" s="78"/>
      <c r="U139" s="78"/>
      <c r="V139" s="78"/>
      <c r="W139" s="78"/>
      <c r="X139" s="78"/>
      <c r="Y139" s="78"/>
      <c r="Z139" s="78"/>
      <c r="AA139" s="78"/>
      <c r="AB139" s="78"/>
      <c r="AC139" s="79"/>
      <c r="AD139" s="78"/>
      <c r="AE139" s="78"/>
      <c r="AF139" s="78"/>
      <c r="AG139" s="78"/>
      <c r="AH139" s="78"/>
      <c r="AI139" s="78"/>
      <c r="AJ139" s="78"/>
      <c r="AK139" s="78"/>
      <c r="AL139" s="78"/>
      <c r="AM139" s="78"/>
      <c r="AN139" s="78"/>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7" t="s">
        <v>2648</v>
      </c>
      <c r="B140" s="77">
        <v>132</v>
      </c>
      <c r="C140" s="77">
        <v>18</v>
      </c>
      <c r="D140" s="77">
        <v>132</v>
      </c>
      <c r="E140" s="77">
        <v>2024</v>
      </c>
      <c r="F140" s="77" t="s">
        <v>2588</v>
      </c>
      <c r="G140" s="1017" t="s">
        <v>789</v>
      </c>
      <c r="H140" s="77" t="s">
        <v>789</v>
      </c>
      <c r="I140" s="1018"/>
      <c r="J140" s="80"/>
      <c r="K140" s="78"/>
      <c r="L140" s="78"/>
      <c r="M140" s="78"/>
      <c r="N140" s="78"/>
      <c r="O140" s="78"/>
      <c r="P140" s="78"/>
      <c r="Q140" s="78"/>
      <c r="R140" s="78"/>
      <c r="S140" s="78"/>
      <c r="T140" s="78"/>
      <c r="U140" s="78"/>
      <c r="V140" s="78"/>
      <c r="W140" s="78"/>
      <c r="X140" s="78"/>
      <c r="Y140" s="78"/>
      <c r="Z140" s="78"/>
      <c r="AA140" s="78"/>
      <c r="AB140" s="78"/>
      <c r="AC140" s="79"/>
      <c r="AD140" s="78"/>
      <c r="AE140" s="78"/>
      <c r="AF140" s="78"/>
      <c r="AG140" s="78"/>
      <c r="AH140" s="78"/>
      <c r="AI140" s="78"/>
      <c r="AJ140" s="78"/>
      <c r="AK140" s="78"/>
      <c r="AL140" s="78"/>
      <c r="AM140" s="78"/>
      <c r="AN140" s="78"/>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7" t="s">
        <v>2648</v>
      </c>
      <c r="B141" s="77">
        <v>133</v>
      </c>
      <c r="C141" s="77">
        <v>18</v>
      </c>
      <c r="D141" s="77">
        <v>133</v>
      </c>
      <c r="E141" s="77">
        <v>2024</v>
      </c>
      <c r="F141" s="77" t="s">
        <v>2588</v>
      </c>
      <c r="G141" s="1017" t="s">
        <v>789</v>
      </c>
      <c r="H141" s="77" t="s">
        <v>789</v>
      </c>
      <c r="I141" s="1018"/>
      <c r="J141" s="80"/>
      <c r="K141" s="78"/>
      <c r="L141" s="78"/>
      <c r="M141" s="78"/>
      <c r="N141" s="78"/>
      <c r="O141" s="78"/>
      <c r="P141" s="78"/>
      <c r="Q141" s="78"/>
      <c r="R141" s="78"/>
      <c r="S141" s="78"/>
      <c r="T141" s="78"/>
      <c r="U141" s="78"/>
      <c r="V141" s="78"/>
      <c r="W141" s="78"/>
      <c r="X141" s="78"/>
      <c r="Y141" s="78"/>
      <c r="Z141" s="78"/>
      <c r="AA141" s="78"/>
      <c r="AB141" s="78"/>
      <c r="AC141" s="79"/>
      <c r="AD141" s="78"/>
      <c r="AE141" s="78"/>
      <c r="AF141" s="78"/>
      <c r="AG141" s="78"/>
      <c r="AH141" s="78"/>
      <c r="AI141" s="78"/>
      <c r="AJ141" s="78"/>
      <c r="AK141" s="78"/>
      <c r="AL141" s="78"/>
      <c r="AM141" s="78"/>
      <c r="AN141" s="78"/>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7" t="s">
        <v>2648</v>
      </c>
      <c r="B142" s="77">
        <v>134</v>
      </c>
      <c r="C142" s="77">
        <v>18</v>
      </c>
      <c r="D142" s="77">
        <v>134</v>
      </c>
      <c r="E142" s="77">
        <v>2024</v>
      </c>
      <c r="F142" s="77" t="s">
        <v>2588</v>
      </c>
      <c r="G142" s="1017" t="s">
        <v>789</v>
      </c>
      <c r="H142" s="77" t="s">
        <v>789</v>
      </c>
      <c r="I142" s="1018"/>
      <c r="J142" s="80"/>
      <c r="K142" s="78"/>
      <c r="L142" s="78"/>
      <c r="M142" s="78"/>
      <c r="N142" s="78"/>
      <c r="O142" s="78"/>
      <c r="P142" s="78"/>
      <c r="Q142" s="78"/>
      <c r="R142" s="78"/>
      <c r="S142" s="78"/>
      <c r="T142" s="78"/>
      <c r="U142" s="78"/>
      <c r="V142" s="78"/>
      <c r="W142" s="78"/>
      <c r="X142" s="78"/>
      <c r="Y142" s="78"/>
      <c r="Z142" s="78"/>
      <c r="AA142" s="78"/>
      <c r="AB142" s="78"/>
      <c r="AC142" s="79"/>
      <c r="AD142" s="78"/>
      <c r="AE142" s="78"/>
      <c r="AF142" s="78"/>
      <c r="AG142" s="78"/>
      <c r="AH142" s="78"/>
      <c r="AI142" s="78"/>
      <c r="AJ142" s="78"/>
      <c r="AK142" s="78"/>
      <c r="AL142" s="78"/>
      <c r="AM142" s="78"/>
      <c r="AN142" s="78"/>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7" t="s">
        <v>2648</v>
      </c>
      <c r="B143" s="77">
        <v>135</v>
      </c>
      <c r="C143" s="77">
        <v>18</v>
      </c>
      <c r="D143" s="77">
        <v>135</v>
      </c>
      <c r="E143" s="77">
        <v>2024</v>
      </c>
      <c r="F143" s="77" t="s">
        <v>2588</v>
      </c>
      <c r="G143" s="1017" t="s">
        <v>789</v>
      </c>
      <c r="H143" s="77" t="s">
        <v>789</v>
      </c>
      <c r="I143" s="1018"/>
      <c r="J143" s="80"/>
      <c r="K143" s="78"/>
      <c r="L143" s="78"/>
      <c r="M143" s="78"/>
      <c r="N143" s="78"/>
      <c r="O143" s="78"/>
      <c r="P143" s="78"/>
      <c r="Q143" s="78"/>
      <c r="R143" s="78"/>
      <c r="S143" s="78"/>
      <c r="T143" s="78"/>
      <c r="U143" s="78"/>
      <c r="V143" s="78"/>
      <c r="W143" s="78"/>
      <c r="X143" s="78"/>
      <c r="Y143" s="78"/>
      <c r="Z143" s="78"/>
      <c r="AA143" s="78"/>
      <c r="AB143" s="78"/>
      <c r="AC143" s="79"/>
      <c r="AD143" s="78"/>
      <c r="AE143" s="78"/>
      <c r="AF143" s="78"/>
      <c r="AG143" s="78"/>
      <c r="AH143" s="78"/>
      <c r="AI143" s="78"/>
      <c r="AJ143" s="78"/>
      <c r="AK143" s="78"/>
      <c r="AL143" s="78"/>
      <c r="AM143" s="78"/>
      <c r="AN143" s="78"/>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7" t="s">
        <v>2648</v>
      </c>
      <c r="B144" s="77">
        <v>136</v>
      </c>
      <c r="C144" s="77">
        <v>18</v>
      </c>
      <c r="D144" s="77">
        <v>136</v>
      </c>
      <c r="E144" s="77">
        <v>2024</v>
      </c>
      <c r="F144" s="77" t="s">
        <v>2588</v>
      </c>
      <c r="G144" s="1017" t="s">
        <v>789</v>
      </c>
      <c r="H144" s="77" t="s">
        <v>789</v>
      </c>
      <c r="I144" s="1018"/>
      <c r="J144" s="80"/>
      <c r="K144" s="78"/>
      <c r="L144" s="78"/>
      <c r="M144" s="78"/>
      <c r="N144" s="78"/>
      <c r="O144" s="78"/>
      <c r="P144" s="78"/>
      <c r="Q144" s="78"/>
      <c r="R144" s="78"/>
      <c r="S144" s="78"/>
      <c r="T144" s="78"/>
      <c r="U144" s="78"/>
      <c r="V144" s="78"/>
      <c r="W144" s="78"/>
      <c r="X144" s="78"/>
      <c r="Y144" s="78"/>
      <c r="Z144" s="78"/>
      <c r="AA144" s="78"/>
      <c r="AB144" s="78"/>
      <c r="AC144" s="79"/>
      <c r="AD144" s="78"/>
      <c r="AE144" s="78"/>
      <c r="AF144" s="78"/>
      <c r="AG144" s="78"/>
      <c r="AH144" s="78"/>
      <c r="AI144" s="78"/>
      <c r="AJ144" s="78"/>
      <c r="AK144" s="78"/>
      <c r="AL144" s="78"/>
      <c r="AM144" s="78"/>
      <c r="AN144" s="78"/>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7" t="s">
        <v>2648</v>
      </c>
      <c r="B145" s="77">
        <v>137</v>
      </c>
      <c r="C145" s="77">
        <v>18</v>
      </c>
      <c r="D145" s="77">
        <v>137</v>
      </c>
      <c r="E145" s="77">
        <v>2024</v>
      </c>
      <c r="F145" s="77" t="s">
        <v>2588</v>
      </c>
      <c r="G145" s="1017" t="s">
        <v>789</v>
      </c>
      <c r="H145" s="77" t="s">
        <v>789</v>
      </c>
      <c r="I145" s="1018"/>
      <c r="J145" s="80"/>
      <c r="K145" s="78"/>
      <c r="L145" s="78"/>
      <c r="M145" s="78"/>
      <c r="N145" s="78"/>
      <c r="O145" s="78"/>
      <c r="P145" s="78"/>
      <c r="Q145" s="78"/>
      <c r="R145" s="78"/>
      <c r="S145" s="78"/>
      <c r="T145" s="78"/>
      <c r="U145" s="78"/>
      <c r="V145" s="78"/>
      <c r="W145" s="78"/>
      <c r="X145" s="78"/>
      <c r="Y145" s="78"/>
      <c r="Z145" s="78"/>
      <c r="AA145" s="78"/>
      <c r="AB145" s="78"/>
      <c r="AC145" s="79"/>
      <c r="AD145" s="78"/>
      <c r="AE145" s="78"/>
      <c r="AF145" s="78"/>
      <c r="AG145" s="78"/>
      <c r="AH145" s="78"/>
      <c r="AI145" s="78"/>
      <c r="AJ145" s="78"/>
      <c r="AK145" s="78"/>
      <c r="AL145" s="78"/>
      <c r="AM145" s="78"/>
      <c r="AN145" s="78"/>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7" t="s">
        <v>2648</v>
      </c>
      <c r="B146" s="77">
        <v>138</v>
      </c>
      <c r="C146" s="77">
        <v>18</v>
      </c>
      <c r="D146" s="77">
        <v>138</v>
      </c>
      <c r="E146" s="77">
        <v>2024</v>
      </c>
      <c r="F146" s="77" t="s">
        <v>2588</v>
      </c>
      <c r="G146" s="1017" t="s">
        <v>789</v>
      </c>
      <c r="H146" s="77" t="s">
        <v>789</v>
      </c>
      <c r="I146" s="1018"/>
      <c r="J146" s="80"/>
      <c r="K146" s="78"/>
      <c r="L146" s="78"/>
      <c r="M146" s="78"/>
      <c r="N146" s="78"/>
      <c r="O146" s="78"/>
      <c r="P146" s="78"/>
      <c r="Q146" s="78"/>
      <c r="R146" s="78"/>
      <c r="S146" s="78"/>
      <c r="T146" s="78"/>
      <c r="U146" s="78"/>
      <c r="V146" s="78"/>
      <c r="W146" s="78"/>
      <c r="X146" s="78"/>
      <c r="Y146" s="78"/>
      <c r="Z146" s="78"/>
      <c r="AA146" s="78"/>
      <c r="AB146" s="78"/>
      <c r="AC146" s="79"/>
      <c r="AD146" s="78"/>
      <c r="AE146" s="78"/>
      <c r="AF146" s="78"/>
      <c r="AG146" s="78"/>
      <c r="AH146" s="78"/>
      <c r="AI146" s="78"/>
      <c r="AJ146" s="78"/>
      <c r="AK146" s="78"/>
      <c r="AL146" s="78"/>
      <c r="AM146" s="78"/>
      <c r="AN146" s="78"/>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7" t="s">
        <v>2648</v>
      </c>
      <c r="B147" s="77">
        <v>139</v>
      </c>
      <c r="C147" s="77">
        <v>18</v>
      </c>
      <c r="D147" s="77">
        <v>139</v>
      </c>
      <c r="E147" s="77">
        <v>2024</v>
      </c>
      <c r="F147" s="77" t="s">
        <v>2588</v>
      </c>
      <c r="G147" s="1017" t="s">
        <v>789</v>
      </c>
      <c r="H147" s="77" t="s">
        <v>789</v>
      </c>
      <c r="I147" s="1018"/>
      <c r="J147" s="80"/>
      <c r="K147" s="78"/>
      <c r="L147" s="78"/>
      <c r="M147" s="78"/>
      <c r="N147" s="78"/>
      <c r="O147" s="78"/>
      <c r="P147" s="78"/>
      <c r="Q147" s="78"/>
      <c r="R147" s="78"/>
      <c r="S147" s="78"/>
      <c r="T147" s="78"/>
      <c r="U147" s="78"/>
      <c r="V147" s="78"/>
      <c r="W147" s="78"/>
      <c r="X147" s="78"/>
      <c r="Y147" s="78"/>
      <c r="Z147" s="78"/>
      <c r="AA147" s="78"/>
      <c r="AB147" s="78"/>
      <c r="AC147" s="79"/>
      <c r="AD147" s="78"/>
      <c r="AE147" s="78"/>
      <c r="AF147" s="78"/>
      <c r="AG147" s="78"/>
      <c r="AH147" s="78"/>
      <c r="AI147" s="78"/>
      <c r="AJ147" s="78"/>
      <c r="AK147" s="78"/>
      <c r="AL147" s="78"/>
      <c r="AM147" s="78"/>
      <c r="AN147" s="78"/>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7" t="s">
        <v>2648</v>
      </c>
      <c r="B148" s="77">
        <v>140</v>
      </c>
      <c r="C148" s="77">
        <v>18</v>
      </c>
      <c r="D148" s="77">
        <v>140</v>
      </c>
      <c r="E148" s="77">
        <v>2024</v>
      </c>
      <c r="F148" s="77" t="s">
        <v>2588</v>
      </c>
      <c r="G148" s="1017" t="s">
        <v>789</v>
      </c>
      <c r="H148" s="77" t="s">
        <v>789</v>
      </c>
      <c r="I148" s="1018"/>
      <c r="J148" s="80"/>
      <c r="K148" s="78"/>
      <c r="L148" s="78"/>
      <c r="M148" s="78"/>
      <c r="N148" s="78"/>
      <c r="O148" s="78"/>
      <c r="P148" s="78"/>
      <c r="Q148" s="78"/>
      <c r="R148" s="78"/>
      <c r="S148" s="78"/>
      <c r="T148" s="78"/>
      <c r="U148" s="78"/>
      <c r="V148" s="78"/>
      <c r="W148" s="78"/>
      <c r="X148" s="78"/>
      <c r="Y148" s="78"/>
      <c r="Z148" s="78"/>
      <c r="AA148" s="78"/>
      <c r="AB148" s="78"/>
      <c r="AC148" s="79"/>
      <c r="AD148" s="78"/>
      <c r="AE148" s="78"/>
      <c r="AF148" s="78"/>
      <c r="AG148" s="78"/>
      <c r="AH148" s="78"/>
      <c r="AI148" s="78"/>
      <c r="AJ148" s="78"/>
      <c r="AK148" s="78"/>
      <c r="AL148" s="78"/>
      <c r="AM148" s="78"/>
      <c r="AN148" s="7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7" t="s">
        <v>2648</v>
      </c>
      <c r="B149" s="77">
        <v>141</v>
      </c>
      <c r="C149" s="77">
        <v>18</v>
      </c>
      <c r="D149" s="77">
        <v>141</v>
      </c>
      <c r="E149" s="77">
        <v>2024</v>
      </c>
      <c r="F149" s="77" t="s">
        <v>2588</v>
      </c>
      <c r="G149" s="1017" t="s">
        <v>789</v>
      </c>
      <c r="H149" s="77" t="s">
        <v>789</v>
      </c>
      <c r="I149" s="1018"/>
      <c r="J149" s="80"/>
      <c r="K149" s="78"/>
      <c r="L149" s="78"/>
      <c r="M149" s="78"/>
      <c r="N149" s="78"/>
      <c r="O149" s="78"/>
      <c r="P149" s="78"/>
      <c r="Q149" s="78"/>
      <c r="R149" s="78"/>
      <c r="S149" s="78"/>
      <c r="T149" s="78"/>
      <c r="U149" s="78"/>
      <c r="V149" s="78"/>
      <c r="W149" s="78"/>
      <c r="X149" s="78"/>
      <c r="Y149" s="78"/>
      <c r="Z149" s="78"/>
      <c r="AA149" s="78"/>
      <c r="AB149" s="78"/>
      <c r="AC149" s="79"/>
      <c r="AD149" s="78"/>
      <c r="AE149" s="78"/>
      <c r="AF149" s="78"/>
      <c r="AG149" s="78"/>
      <c r="AH149" s="78"/>
      <c r="AI149" s="78"/>
      <c r="AJ149" s="78"/>
      <c r="AK149" s="78"/>
      <c r="AL149" s="78"/>
      <c r="AM149" s="78"/>
      <c r="AN149" s="78"/>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7" t="s">
        <v>2648</v>
      </c>
      <c r="B150" s="77">
        <v>142</v>
      </c>
      <c r="C150" s="77">
        <v>18</v>
      </c>
      <c r="D150" s="77">
        <v>142</v>
      </c>
      <c r="E150" s="77">
        <v>2024</v>
      </c>
      <c r="F150" s="77" t="s">
        <v>2588</v>
      </c>
      <c r="G150" s="1017" t="s">
        <v>789</v>
      </c>
      <c r="H150" s="77" t="s">
        <v>789</v>
      </c>
      <c r="I150" s="1018"/>
      <c r="J150" s="80"/>
      <c r="K150" s="78"/>
      <c r="L150" s="78"/>
      <c r="M150" s="78"/>
      <c r="N150" s="78"/>
      <c r="O150" s="78"/>
      <c r="P150" s="78"/>
      <c r="Q150" s="78"/>
      <c r="R150" s="78"/>
      <c r="S150" s="78"/>
      <c r="T150" s="78"/>
      <c r="U150" s="78"/>
      <c r="V150" s="78"/>
      <c r="W150" s="78"/>
      <c r="X150" s="78"/>
      <c r="Y150" s="78"/>
      <c r="Z150" s="78"/>
      <c r="AA150" s="78"/>
      <c r="AB150" s="78"/>
      <c r="AC150" s="79"/>
      <c r="AD150" s="78"/>
      <c r="AE150" s="78"/>
      <c r="AF150" s="78"/>
      <c r="AG150" s="78"/>
      <c r="AH150" s="78"/>
      <c r="AI150" s="78"/>
      <c r="AJ150" s="78"/>
      <c r="AK150" s="78"/>
      <c r="AL150" s="78"/>
      <c r="AM150" s="78"/>
      <c r="AN150" s="78"/>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7" t="s">
        <v>2648</v>
      </c>
      <c r="B151" s="77">
        <v>143</v>
      </c>
      <c r="C151" s="77">
        <v>18</v>
      </c>
      <c r="D151" s="77">
        <v>143</v>
      </c>
      <c r="E151" s="77">
        <v>2024</v>
      </c>
      <c r="F151" s="77" t="s">
        <v>2588</v>
      </c>
      <c r="G151" s="1017" t="s">
        <v>789</v>
      </c>
      <c r="H151" s="77" t="s">
        <v>789</v>
      </c>
      <c r="I151" s="1018"/>
      <c r="J151" s="80"/>
      <c r="K151" s="78"/>
      <c r="L151" s="78"/>
      <c r="M151" s="78"/>
      <c r="N151" s="78"/>
      <c r="O151" s="78"/>
      <c r="P151" s="78"/>
      <c r="Q151" s="78"/>
      <c r="R151" s="78"/>
      <c r="S151" s="78"/>
      <c r="T151" s="78"/>
      <c r="U151" s="78"/>
      <c r="V151" s="78"/>
      <c r="W151" s="78"/>
      <c r="X151" s="78"/>
      <c r="Y151" s="78"/>
      <c r="Z151" s="78"/>
      <c r="AA151" s="78"/>
      <c r="AB151" s="78"/>
      <c r="AC151" s="79"/>
      <c r="AD151" s="78"/>
      <c r="AE151" s="78"/>
      <c r="AF151" s="78"/>
      <c r="AG151" s="78"/>
      <c r="AH151" s="78"/>
      <c r="AI151" s="78"/>
      <c r="AJ151" s="78"/>
      <c r="AK151" s="78"/>
      <c r="AL151" s="78"/>
      <c r="AM151" s="78"/>
      <c r="AN151" s="78"/>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7" t="s">
        <v>2648</v>
      </c>
      <c r="B152" s="77">
        <v>144</v>
      </c>
      <c r="C152" s="77">
        <v>18</v>
      </c>
      <c r="D152" s="77">
        <v>144</v>
      </c>
      <c r="E152" s="77">
        <v>2024</v>
      </c>
      <c r="F152" s="77" t="s">
        <v>2588</v>
      </c>
      <c r="G152" s="1017" t="s">
        <v>789</v>
      </c>
      <c r="H152" s="77" t="s">
        <v>789</v>
      </c>
      <c r="I152" s="1018"/>
      <c r="J152" s="80"/>
      <c r="K152" s="78"/>
      <c r="L152" s="78"/>
      <c r="M152" s="78"/>
      <c r="N152" s="78"/>
      <c r="O152" s="78"/>
      <c r="P152" s="78"/>
      <c r="Q152" s="78"/>
      <c r="R152" s="78"/>
      <c r="S152" s="78"/>
      <c r="T152" s="78"/>
      <c r="U152" s="78"/>
      <c r="V152" s="78"/>
      <c r="W152" s="78"/>
      <c r="X152" s="78"/>
      <c r="Y152" s="78"/>
      <c r="Z152" s="78"/>
      <c r="AA152" s="78"/>
      <c r="AB152" s="78"/>
      <c r="AC152" s="79"/>
      <c r="AD152" s="78"/>
      <c r="AE152" s="78"/>
      <c r="AF152" s="78"/>
      <c r="AG152" s="78"/>
      <c r="AH152" s="78"/>
      <c r="AI152" s="78"/>
      <c r="AJ152" s="78"/>
      <c r="AK152" s="78"/>
      <c r="AL152" s="78"/>
      <c r="AM152" s="78"/>
      <c r="AN152" s="78"/>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7" t="s">
        <v>2648</v>
      </c>
      <c r="B153" s="77">
        <v>145</v>
      </c>
      <c r="C153" s="77">
        <v>18</v>
      </c>
      <c r="D153" s="77">
        <v>145</v>
      </c>
      <c r="E153" s="77">
        <v>2024</v>
      </c>
      <c r="F153" s="77" t="s">
        <v>2588</v>
      </c>
      <c r="G153" s="1017" t="s">
        <v>789</v>
      </c>
      <c r="H153" s="77" t="s">
        <v>789</v>
      </c>
      <c r="I153" s="1018"/>
      <c r="J153" s="80"/>
      <c r="K153" s="78"/>
      <c r="L153" s="78"/>
      <c r="M153" s="78"/>
      <c r="N153" s="78"/>
      <c r="O153" s="78"/>
      <c r="P153" s="78"/>
      <c r="Q153" s="78"/>
      <c r="R153" s="78"/>
      <c r="S153" s="78"/>
      <c r="T153" s="78"/>
      <c r="U153" s="78"/>
      <c r="V153" s="78"/>
      <c r="W153" s="78"/>
      <c r="X153" s="78"/>
      <c r="Y153" s="78"/>
      <c r="Z153" s="78"/>
      <c r="AA153" s="78"/>
      <c r="AB153" s="78"/>
      <c r="AC153" s="79"/>
      <c r="AD153" s="78"/>
      <c r="AE153" s="78"/>
      <c r="AF153" s="78"/>
      <c r="AG153" s="78"/>
      <c r="AH153" s="78"/>
      <c r="AI153" s="78"/>
      <c r="AJ153" s="78"/>
      <c r="AK153" s="78"/>
      <c r="AL153" s="78"/>
      <c r="AM153" s="78"/>
      <c r="AN153" s="78"/>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7" t="s">
        <v>2648</v>
      </c>
      <c r="B154" s="77">
        <v>146</v>
      </c>
      <c r="C154" s="77">
        <v>18</v>
      </c>
      <c r="D154" s="77">
        <v>146</v>
      </c>
      <c r="E154" s="77">
        <v>2024</v>
      </c>
      <c r="F154" s="77" t="s">
        <v>2588</v>
      </c>
      <c r="G154" s="1017" t="s">
        <v>789</v>
      </c>
      <c r="H154" s="77" t="s">
        <v>789</v>
      </c>
      <c r="I154" s="1018"/>
      <c r="J154" s="80"/>
      <c r="K154" s="78"/>
      <c r="L154" s="78"/>
      <c r="M154" s="78"/>
      <c r="N154" s="78"/>
      <c r="O154" s="78"/>
      <c r="P154" s="78"/>
      <c r="Q154" s="78"/>
      <c r="R154" s="78"/>
      <c r="S154" s="78"/>
      <c r="T154" s="78"/>
      <c r="U154" s="78"/>
      <c r="V154" s="78"/>
      <c r="W154" s="78"/>
      <c r="X154" s="78"/>
      <c r="Y154" s="78"/>
      <c r="Z154" s="78"/>
      <c r="AA154" s="78"/>
      <c r="AB154" s="78"/>
      <c r="AC154" s="79"/>
      <c r="AD154" s="78"/>
      <c r="AE154" s="78"/>
      <c r="AF154" s="78"/>
      <c r="AG154" s="78"/>
      <c r="AH154" s="78"/>
      <c r="AI154" s="78"/>
      <c r="AJ154" s="78"/>
      <c r="AK154" s="78"/>
      <c r="AL154" s="78"/>
      <c r="AM154" s="78"/>
      <c r="AN154" s="78"/>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7" t="s">
        <v>2648</v>
      </c>
      <c r="B155" s="77">
        <v>147</v>
      </c>
      <c r="C155" s="77">
        <v>18</v>
      </c>
      <c r="D155" s="77">
        <v>147</v>
      </c>
      <c r="E155" s="77">
        <v>2024</v>
      </c>
      <c r="F155" s="77" t="s">
        <v>2588</v>
      </c>
      <c r="G155" s="1017" t="s">
        <v>789</v>
      </c>
      <c r="H155" s="77" t="s">
        <v>789</v>
      </c>
      <c r="I155" s="1018"/>
      <c r="J155" s="80"/>
      <c r="K155" s="78"/>
      <c r="L155" s="78"/>
      <c r="M155" s="78"/>
      <c r="N155" s="78"/>
      <c r="O155" s="78"/>
      <c r="P155" s="78"/>
      <c r="Q155" s="78"/>
      <c r="R155" s="78"/>
      <c r="S155" s="78"/>
      <c r="T155" s="78"/>
      <c r="U155" s="78"/>
      <c r="V155" s="78"/>
      <c r="W155" s="78"/>
      <c r="X155" s="78"/>
      <c r="Y155" s="78"/>
      <c r="Z155" s="78"/>
      <c r="AA155" s="78"/>
      <c r="AB155" s="78"/>
      <c r="AC155" s="79"/>
      <c r="AD155" s="78"/>
      <c r="AE155" s="78"/>
      <c r="AF155" s="78"/>
      <c r="AG155" s="78"/>
      <c r="AH155" s="78"/>
      <c r="AI155" s="78"/>
      <c r="AJ155" s="78"/>
      <c r="AK155" s="78"/>
      <c r="AL155" s="78"/>
      <c r="AM155" s="78"/>
      <c r="AN155" s="78"/>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7" t="s">
        <v>2648</v>
      </c>
      <c r="B156" s="77">
        <v>148</v>
      </c>
      <c r="C156" s="77">
        <v>18</v>
      </c>
      <c r="D156" s="77">
        <v>148</v>
      </c>
      <c r="E156" s="77">
        <v>2024</v>
      </c>
      <c r="F156" s="77" t="s">
        <v>2588</v>
      </c>
      <c r="G156" s="1017" t="s">
        <v>789</v>
      </c>
      <c r="H156" s="77" t="s">
        <v>789</v>
      </c>
      <c r="I156" s="1018"/>
      <c r="J156" s="80"/>
      <c r="K156" s="78"/>
      <c r="L156" s="78"/>
      <c r="M156" s="78"/>
      <c r="N156" s="78"/>
      <c r="O156" s="78"/>
      <c r="P156" s="78"/>
      <c r="Q156" s="78"/>
      <c r="R156" s="78"/>
      <c r="S156" s="78"/>
      <c r="T156" s="78"/>
      <c r="U156" s="78"/>
      <c r="V156" s="78"/>
      <c r="W156" s="78"/>
      <c r="X156" s="78"/>
      <c r="Y156" s="78"/>
      <c r="Z156" s="78"/>
      <c r="AA156" s="78"/>
      <c r="AB156" s="78"/>
      <c r="AC156" s="79"/>
      <c r="AD156" s="78"/>
      <c r="AE156" s="78"/>
      <c r="AF156" s="78"/>
      <c r="AG156" s="78"/>
      <c r="AH156" s="78"/>
      <c r="AI156" s="78"/>
      <c r="AJ156" s="78"/>
      <c r="AK156" s="78"/>
      <c r="AL156" s="78"/>
      <c r="AM156" s="78"/>
      <c r="AN156" s="78"/>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7" t="s">
        <v>2648</v>
      </c>
      <c r="B157" s="77">
        <v>149</v>
      </c>
      <c r="C157" s="77">
        <v>18</v>
      </c>
      <c r="D157" s="77">
        <v>149</v>
      </c>
      <c r="E157" s="77">
        <v>2024</v>
      </c>
      <c r="F157" s="77" t="s">
        <v>2588</v>
      </c>
      <c r="G157" s="1017" t="s">
        <v>789</v>
      </c>
      <c r="H157" s="77" t="s">
        <v>789</v>
      </c>
      <c r="I157" s="1018"/>
      <c r="J157" s="80"/>
      <c r="K157" s="78"/>
      <c r="L157" s="78"/>
      <c r="M157" s="78"/>
      <c r="N157" s="78"/>
      <c r="O157" s="78"/>
      <c r="P157" s="78"/>
      <c r="Q157" s="78"/>
      <c r="R157" s="78"/>
      <c r="S157" s="78"/>
      <c r="T157" s="78"/>
      <c r="U157" s="78"/>
      <c r="V157" s="78"/>
      <c r="W157" s="78"/>
      <c r="X157" s="78"/>
      <c r="Y157" s="78"/>
      <c r="Z157" s="78"/>
      <c r="AA157" s="78"/>
      <c r="AB157" s="78"/>
      <c r="AC157" s="79"/>
      <c r="AD157" s="78"/>
      <c r="AE157" s="78"/>
      <c r="AF157" s="78"/>
      <c r="AG157" s="78"/>
      <c r="AH157" s="78"/>
      <c r="AI157" s="78"/>
      <c r="AJ157" s="78"/>
      <c r="AK157" s="78"/>
      <c r="AL157" s="78"/>
      <c r="AM157" s="78"/>
      <c r="AN157" s="78"/>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7" t="s">
        <v>2648</v>
      </c>
      <c r="B158" s="77">
        <v>150</v>
      </c>
      <c r="C158" s="77">
        <v>18</v>
      </c>
      <c r="D158" s="77">
        <v>150</v>
      </c>
      <c r="E158" s="77">
        <v>2024</v>
      </c>
      <c r="F158" s="77" t="s">
        <v>2588</v>
      </c>
      <c r="G158" s="1017" t="s">
        <v>789</v>
      </c>
      <c r="H158" s="77" t="s">
        <v>789</v>
      </c>
      <c r="I158" s="1018"/>
      <c r="J158" s="80"/>
      <c r="K158" s="78"/>
      <c r="L158" s="78"/>
      <c r="M158" s="78"/>
      <c r="N158" s="78"/>
      <c r="O158" s="78"/>
      <c r="P158" s="78"/>
      <c r="Q158" s="78"/>
      <c r="R158" s="78"/>
      <c r="S158" s="78"/>
      <c r="T158" s="78"/>
      <c r="U158" s="78"/>
      <c r="V158" s="78"/>
      <c r="W158" s="78"/>
      <c r="X158" s="78"/>
      <c r="Y158" s="78"/>
      <c r="Z158" s="78"/>
      <c r="AA158" s="78"/>
      <c r="AB158" s="78"/>
      <c r="AC158" s="79"/>
      <c r="AD158" s="78"/>
      <c r="AE158" s="78"/>
      <c r="AF158" s="78"/>
      <c r="AG158" s="78"/>
      <c r="AH158" s="78"/>
      <c r="AI158" s="78"/>
      <c r="AJ158" s="78"/>
      <c r="AK158" s="78"/>
      <c r="AL158" s="78"/>
      <c r="AM158" s="78"/>
      <c r="AN158" s="7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7" t="s">
        <v>2648</v>
      </c>
      <c r="B159" s="77">
        <v>151</v>
      </c>
      <c r="C159" s="77">
        <v>18</v>
      </c>
      <c r="D159" s="77">
        <v>151</v>
      </c>
      <c r="E159" s="77">
        <v>2024</v>
      </c>
      <c r="F159" s="77" t="s">
        <v>2588</v>
      </c>
      <c r="G159" s="1017" t="s">
        <v>789</v>
      </c>
      <c r="H159" s="77" t="s">
        <v>789</v>
      </c>
      <c r="I159" s="1018"/>
      <c r="J159" s="80"/>
      <c r="K159" s="78"/>
      <c r="L159" s="78"/>
      <c r="M159" s="78"/>
      <c r="N159" s="78"/>
      <c r="O159" s="78"/>
      <c r="P159" s="78"/>
      <c r="Q159" s="78"/>
      <c r="R159" s="78"/>
      <c r="S159" s="78"/>
      <c r="T159" s="78"/>
      <c r="U159" s="78"/>
      <c r="V159" s="78"/>
      <c r="W159" s="78"/>
      <c r="X159" s="78"/>
      <c r="Y159" s="78"/>
      <c r="Z159" s="78"/>
      <c r="AA159" s="78"/>
      <c r="AB159" s="78"/>
      <c r="AC159" s="79"/>
      <c r="AD159" s="78"/>
      <c r="AE159" s="78"/>
      <c r="AF159" s="78"/>
      <c r="AG159" s="78"/>
      <c r="AH159" s="78"/>
      <c r="AI159" s="78"/>
      <c r="AJ159" s="78"/>
      <c r="AK159" s="78"/>
      <c r="AL159" s="78"/>
      <c r="AM159" s="78"/>
      <c r="AN159" s="78"/>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7" t="s">
        <v>2648</v>
      </c>
      <c r="B160" s="77">
        <v>152</v>
      </c>
      <c r="C160" s="77">
        <v>18</v>
      </c>
      <c r="D160" s="77">
        <v>152</v>
      </c>
      <c r="E160" s="77">
        <v>2024</v>
      </c>
      <c r="F160" s="77" t="s">
        <v>2588</v>
      </c>
      <c r="G160" s="1017" t="s">
        <v>789</v>
      </c>
      <c r="H160" s="77" t="s">
        <v>789</v>
      </c>
      <c r="I160" s="1018"/>
      <c r="J160" s="80"/>
      <c r="K160" s="78"/>
      <c r="L160" s="78"/>
      <c r="M160" s="78"/>
      <c r="N160" s="78"/>
      <c r="O160" s="78"/>
      <c r="P160" s="78"/>
      <c r="Q160" s="78"/>
      <c r="R160" s="78"/>
      <c r="S160" s="78"/>
      <c r="T160" s="78"/>
      <c r="U160" s="78"/>
      <c r="V160" s="78"/>
      <c r="W160" s="78"/>
      <c r="X160" s="78"/>
      <c r="Y160" s="78"/>
      <c r="Z160" s="78"/>
      <c r="AA160" s="78"/>
      <c r="AB160" s="78"/>
      <c r="AC160" s="79"/>
      <c r="AD160" s="78"/>
      <c r="AE160" s="78"/>
      <c r="AF160" s="78"/>
      <c r="AG160" s="78"/>
      <c r="AH160" s="78"/>
      <c r="AI160" s="78"/>
      <c r="AJ160" s="78"/>
      <c r="AK160" s="78"/>
      <c r="AL160" s="78"/>
      <c r="AM160" s="78"/>
      <c r="AN160" s="78"/>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7" t="s">
        <v>2648</v>
      </c>
      <c r="B161" s="77">
        <v>153</v>
      </c>
      <c r="C161" s="77">
        <v>18</v>
      </c>
      <c r="D161" s="77">
        <v>153</v>
      </c>
      <c r="E161" s="77">
        <v>2024</v>
      </c>
      <c r="F161" s="77" t="s">
        <v>2588</v>
      </c>
      <c r="G161" s="1017" t="s">
        <v>789</v>
      </c>
      <c r="H161" s="77" t="s">
        <v>789</v>
      </c>
      <c r="I161" s="1018"/>
      <c r="J161" s="80"/>
      <c r="K161" s="78"/>
      <c r="L161" s="78"/>
      <c r="M161" s="78"/>
      <c r="N161" s="78"/>
      <c r="O161" s="78"/>
      <c r="P161" s="78"/>
      <c r="Q161" s="78"/>
      <c r="R161" s="78"/>
      <c r="S161" s="78"/>
      <c r="T161" s="78"/>
      <c r="U161" s="78"/>
      <c r="V161" s="78"/>
      <c r="W161" s="78"/>
      <c r="X161" s="78"/>
      <c r="Y161" s="78"/>
      <c r="Z161" s="78"/>
      <c r="AA161" s="78"/>
      <c r="AB161" s="78"/>
      <c r="AC161" s="79"/>
      <c r="AD161" s="78"/>
      <c r="AE161" s="78"/>
      <c r="AF161" s="78"/>
      <c r="AG161" s="78"/>
      <c r="AH161" s="78"/>
      <c r="AI161" s="78"/>
      <c r="AJ161" s="78"/>
      <c r="AK161" s="78"/>
      <c r="AL161" s="78"/>
      <c r="AM161" s="78"/>
      <c r="AN161" s="78"/>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7" t="s">
        <v>2648</v>
      </c>
      <c r="B162" s="77">
        <v>154</v>
      </c>
      <c r="C162" s="77">
        <v>18</v>
      </c>
      <c r="D162" s="77">
        <v>154</v>
      </c>
      <c r="E162" s="77">
        <v>2024</v>
      </c>
      <c r="F162" s="77" t="s">
        <v>2588</v>
      </c>
      <c r="G162" s="1017" t="s">
        <v>789</v>
      </c>
      <c r="H162" s="77" t="s">
        <v>789</v>
      </c>
      <c r="I162" s="1018"/>
      <c r="J162" s="80"/>
      <c r="K162" s="78"/>
      <c r="L162" s="78"/>
      <c r="M162" s="78"/>
      <c r="N162" s="78"/>
      <c r="O162" s="78"/>
      <c r="P162" s="78"/>
      <c r="Q162" s="78"/>
      <c r="R162" s="78"/>
      <c r="S162" s="78"/>
      <c r="T162" s="78"/>
      <c r="U162" s="78"/>
      <c r="V162" s="78"/>
      <c r="W162" s="78"/>
      <c r="X162" s="78"/>
      <c r="Y162" s="78"/>
      <c r="Z162" s="78"/>
      <c r="AA162" s="78"/>
      <c r="AB162" s="78"/>
      <c r="AC162" s="79"/>
      <c r="AD162" s="78"/>
      <c r="AE162" s="78"/>
      <c r="AF162" s="78"/>
      <c r="AG162" s="78"/>
      <c r="AH162" s="78"/>
      <c r="AI162" s="78"/>
      <c r="AJ162" s="78"/>
      <c r="AK162" s="78"/>
      <c r="AL162" s="78"/>
      <c r="AM162" s="78"/>
      <c r="AN162" s="78"/>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7" t="s">
        <v>2648</v>
      </c>
      <c r="B163" s="77">
        <v>155</v>
      </c>
      <c r="C163" s="77">
        <v>18</v>
      </c>
      <c r="D163" s="77">
        <v>155</v>
      </c>
      <c r="E163" s="77">
        <v>2024</v>
      </c>
      <c r="F163" s="77" t="s">
        <v>2588</v>
      </c>
      <c r="G163" s="1017" t="s">
        <v>789</v>
      </c>
      <c r="H163" s="77" t="s">
        <v>789</v>
      </c>
      <c r="I163" s="1018"/>
      <c r="J163" s="80"/>
      <c r="K163" s="78"/>
      <c r="L163" s="78"/>
      <c r="M163" s="78"/>
      <c r="N163" s="78"/>
      <c r="O163" s="78"/>
      <c r="P163" s="78"/>
      <c r="Q163" s="78"/>
      <c r="R163" s="78"/>
      <c r="S163" s="78"/>
      <c r="T163" s="78"/>
      <c r="U163" s="78"/>
      <c r="V163" s="78"/>
      <c r="W163" s="78"/>
      <c r="X163" s="78"/>
      <c r="Y163" s="78"/>
      <c r="Z163" s="78"/>
      <c r="AA163" s="78"/>
      <c r="AB163" s="78"/>
      <c r="AC163" s="79"/>
      <c r="AD163" s="78"/>
      <c r="AE163" s="78"/>
      <c r="AF163" s="78"/>
      <c r="AG163" s="78"/>
      <c r="AH163" s="78"/>
      <c r="AI163" s="78"/>
      <c r="AJ163" s="78"/>
      <c r="AK163" s="78"/>
      <c r="AL163" s="78"/>
      <c r="AM163" s="78"/>
      <c r="AN163" s="78"/>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7" t="s">
        <v>2648</v>
      </c>
      <c r="B164" s="77">
        <v>156</v>
      </c>
      <c r="C164" s="77">
        <v>18</v>
      </c>
      <c r="D164" s="77">
        <v>156</v>
      </c>
      <c r="E164" s="77">
        <v>2024</v>
      </c>
      <c r="F164" s="77" t="s">
        <v>2588</v>
      </c>
      <c r="G164" s="1017" t="s">
        <v>789</v>
      </c>
      <c r="H164" s="77" t="s">
        <v>789</v>
      </c>
      <c r="I164" s="1018"/>
      <c r="J164" s="80"/>
      <c r="K164" s="78"/>
      <c r="L164" s="78"/>
      <c r="M164" s="78"/>
      <c r="N164" s="78"/>
      <c r="O164" s="78"/>
      <c r="P164" s="78"/>
      <c r="Q164" s="78"/>
      <c r="R164" s="78"/>
      <c r="S164" s="78"/>
      <c r="T164" s="78"/>
      <c r="U164" s="78"/>
      <c r="V164" s="78"/>
      <c r="W164" s="78"/>
      <c r="X164" s="78"/>
      <c r="Y164" s="78"/>
      <c r="Z164" s="78"/>
      <c r="AA164" s="78"/>
      <c r="AB164" s="78"/>
      <c r="AC164" s="79"/>
      <c r="AD164" s="78"/>
      <c r="AE164" s="78"/>
      <c r="AF164" s="78"/>
      <c r="AG164" s="78"/>
      <c r="AH164" s="78"/>
      <c r="AI164" s="78"/>
      <c r="AJ164" s="78"/>
      <c r="AK164" s="78"/>
      <c r="AL164" s="78"/>
      <c r="AM164" s="78"/>
      <c r="AN164" s="78"/>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7" t="s">
        <v>2648</v>
      </c>
      <c r="B165" s="77">
        <v>157</v>
      </c>
      <c r="C165" s="77">
        <v>18</v>
      </c>
      <c r="D165" s="77">
        <v>157</v>
      </c>
      <c r="E165" s="77">
        <v>2024</v>
      </c>
      <c r="F165" s="77" t="s">
        <v>2588</v>
      </c>
      <c r="G165" s="1017" t="s">
        <v>789</v>
      </c>
      <c r="H165" s="77" t="s">
        <v>789</v>
      </c>
      <c r="I165" s="1018"/>
      <c r="J165" s="80"/>
      <c r="K165" s="78"/>
      <c r="L165" s="78"/>
      <c r="M165" s="78"/>
      <c r="N165" s="78"/>
      <c r="O165" s="78"/>
      <c r="P165" s="78"/>
      <c r="Q165" s="78"/>
      <c r="R165" s="78"/>
      <c r="S165" s="78"/>
      <c r="T165" s="78"/>
      <c r="U165" s="78"/>
      <c r="V165" s="78"/>
      <c r="W165" s="78"/>
      <c r="X165" s="78"/>
      <c r="Y165" s="78"/>
      <c r="Z165" s="78"/>
      <c r="AA165" s="78"/>
      <c r="AB165" s="78"/>
      <c r="AC165" s="79"/>
      <c r="AD165" s="78"/>
      <c r="AE165" s="78"/>
      <c r="AF165" s="78"/>
      <c r="AG165" s="78"/>
      <c r="AH165" s="78"/>
      <c r="AI165" s="78"/>
      <c r="AJ165" s="78"/>
      <c r="AK165" s="78"/>
      <c r="AL165" s="78"/>
      <c r="AM165" s="78"/>
      <c r="AN165" s="78"/>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7" t="s">
        <v>2648</v>
      </c>
      <c r="B166" s="77">
        <v>158</v>
      </c>
      <c r="C166" s="77">
        <v>18</v>
      </c>
      <c r="D166" s="77">
        <v>158</v>
      </c>
      <c r="E166" s="77">
        <v>2024</v>
      </c>
      <c r="F166" s="77" t="s">
        <v>2588</v>
      </c>
      <c r="G166" s="1017" t="s">
        <v>789</v>
      </c>
      <c r="H166" s="77" t="s">
        <v>789</v>
      </c>
      <c r="I166" s="1018"/>
      <c r="J166" s="80"/>
      <c r="K166" s="78"/>
      <c r="L166" s="78"/>
      <c r="M166" s="78"/>
      <c r="N166" s="78"/>
      <c r="O166" s="78"/>
      <c r="P166" s="78"/>
      <c r="Q166" s="78"/>
      <c r="R166" s="78"/>
      <c r="S166" s="78"/>
      <c r="T166" s="78"/>
      <c r="U166" s="78"/>
      <c r="V166" s="78"/>
      <c r="W166" s="78"/>
      <c r="X166" s="78"/>
      <c r="Y166" s="78"/>
      <c r="Z166" s="78"/>
      <c r="AA166" s="78"/>
      <c r="AB166" s="78"/>
      <c r="AC166" s="79"/>
      <c r="AD166" s="78"/>
      <c r="AE166" s="78"/>
      <c r="AF166" s="78"/>
      <c r="AG166" s="78"/>
      <c r="AH166" s="78"/>
      <c r="AI166" s="78"/>
      <c r="AJ166" s="78"/>
      <c r="AK166" s="78"/>
      <c r="AL166" s="78"/>
      <c r="AM166" s="78"/>
      <c r="AN166" s="78"/>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7" t="s">
        <v>2648</v>
      </c>
      <c r="B167" s="77">
        <v>159</v>
      </c>
      <c r="C167" s="77">
        <v>18</v>
      </c>
      <c r="D167" s="77">
        <v>159</v>
      </c>
      <c r="E167" s="77">
        <v>2024</v>
      </c>
      <c r="F167" s="77" t="s">
        <v>2588</v>
      </c>
      <c r="G167" s="1017" t="s">
        <v>789</v>
      </c>
      <c r="H167" s="77" t="s">
        <v>789</v>
      </c>
      <c r="I167" s="1018"/>
      <c r="J167" s="80"/>
      <c r="K167" s="78"/>
      <c r="L167" s="78"/>
      <c r="M167" s="78"/>
      <c r="N167" s="78"/>
      <c r="O167" s="78"/>
      <c r="P167" s="78"/>
      <c r="Q167" s="78"/>
      <c r="R167" s="78"/>
      <c r="S167" s="78"/>
      <c r="T167" s="78"/>
      <c r="U167" s="78"/>
      <c r="V167" s="78"/>
      <c r="W167" s="78"/>
      <c r="X167" s="78"/>
      <c r="Y167" s="78"/>
      <c r="Z167" s="78"/>
      <c r="AA167" s="78"/>
      <c r="AB167" s="78"/>
      <c r="AC167" s="79"/>
      <c r="AD167" s="78"/>
      <c r="AE167" s="78"/>
      <c r="AF167" s="78"/>
      <c r="AG167" s="78"/>
      <c r="AH167" s="78"/>
      <c r="AI167" s="78"/>
      <c r="AJ167" s="78"/>
      <c r="AK167" s="78"/>
      <c r="AL167" s="78"/>
      <c r="AM167" s="78"/>
      <c r="AN167" s="78"/>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7" t="s">
        <v>2648</v>
      </c>
      <c r="B168" s="77">
        <v>160</v>
      </c>
      <c r="C168" s="77">
        <v>18</v>
      </c>
      <c r="D168" s="77">
        <v>160</v>
      </c>
      <c r="E168" s="77">
        <v>2024</v>
      </c>
      <c r="F168" s="77" t="s">
        <v>2588</v>
      </c>
      <c r="G168" s="1017" t="s">
        <v>789</v>
      </c>
      <c r="H168" s="77" t="s">
        <v>789</v>
      </c>
      <c r="I168" s="1018"/>
      <c r="J168" s="80"/>
      <c r="K168" s="78"/>
      <c r="L168" s="78"/>
      <c r="M168" s="78"/>
      <c r="N168" s="78"/>
      <c r="O168" s="78"/>
      <c r="P168" s="78"/>
      <c r="Q168" s="78"/>
      <c r="R168" s="78"/>
      <c r="S168" s="78"/>
      <c r="T168" s="78"/>
      <c r="U168" s="78"/>
      <c r="V168" s="78"/>
      <c r="W168" s="78"/>
      <c r="X168" s="78"/>
      <c r="Y168" s="78"/>
      <c r="Z168" s="78"/>
      <c r="AA168" s="78"/>
      <c r="AB168" s="78"/>
      <c r="AC168" s="79"/>
      <c r="AD168" s="78"/>
      <c r="AE168" s="78"/>
      <c r="AF168" s="78"/>
      <c r="AG168" s="78"/>
      <c r="AH168" s="78"/>
      <c r="AI168" s="78"/>
      <c r="AJ168" s="78"/>
      <c r="AK168" s="78"/>
      <c r="AL168" s="78"/>
      <c r="AM168" s="78"/>
      <c r="AN168" s="7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7" t="s">
        <v>2648</v>
      </c>
      <c r="B169" s="77">
        <v>161</v>
      </c>
      <c r="C169" s="77">
        <v>18</v>
      </c>
      <c r="D169" s="77">
        <v>161</v>
      </c>
      <c r="E169" s="77">
        <v>2024</v>
      </c>
      <c r="F169" s="77" t="s">
        <v>2588</v>
      </c>
      <c r="G169" s="1017" t="s">
        <v>789</v>
      </c>
      <c r="H169" s="77" t="s">
        <v>789</v>
      </c>
      <c r="I169" s="1018"/>
      <c r="J169" s="80"/>
      <c r="K169" s="78"/>
      <c r="L169" s="78"/>
      <c r="M169" s="78"/>
      <c r="N169" s="78"/>
      <c r="O169" s="78"/>
      <c r="P169" s="78"/>
      <c r="Q169" s="78"/>
      <c r="R169" s="78"/>
      <c r="S169" s="78"/>
      <c r="T169" s="78"/>
      <c r="U169" s="78"/>
      <c r="V169" s="78"/>
      <c r="W169" s="78"/>
      <c r="X169" s="78"/>
      <c r="Y169" s="78"/>
      <c r="Z169" s="78"/>
      <c r="AA169" s="78"/>
      <c r="AB169" s="78"/>
      <c r="AC169" s="79"/>
      <c r="AD169" s="78"/>
      <c r="AE169" s="78"/>
      <c r="AF169" s="78"/>
      <c r="AG169" s="78"/>
      <c r="AH169" s="78"/>
      <c r="AI169" s="78"/>
      <c r="AJ169" s="78"/>
      <c r="AK169" s="78"/>
      <c r="AL169" s="78"/>
      <c r="AM169" s="78"/>
      <c r="AN169" s="78"/>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7" t="s">
        <v>2648</v>
      </c>
      <c r="B170" s="77">
        <v>162</v>
      </c>
      <c r="C170" s="77">
        <v>18</v>
      </c>
      <c r="D170" s="77">
        <v>162</v>
      </c>
      <c r="E170" s="77">
        <v>2024</v>
      </c>
      <c r="F170" s="77" t="s">
        <v>2588</v>
      </c>
      <c r="G170" s="1017" t="s">
        <v>789</v>
      </c>
      <c r="H170" s="77" t="s">
        <v>789</v>
      </c>
      <c r="I170" s="1018"/>
      <c r="J170" s="80"/>
      <c r="K170" s="78"/>
      <c r="L170" s="78"/>
      <c r="M170" s="78"/>
      <c r="N170" s="78"/>
      <c r="O170" s="78"/>
      <c r="P170" s="78"/>
      <c r="Q170" s="78"/>
      <c r="R170" s="78"/>
      <c r="S170" s="78"/>
      <c r="T170" s="78"/>
      <c r="U170" s="78"/>
      <c r="V170" s="78"/>
      <c r="W170" s="78"/>
      <c r="X170" s="78"/>
      <c r="Y170" s="78"/>
      <c r="Z170" s="78"/>
      <c r="AA170" s="78"/>
      <c r="AB170" s="78"/>
      <c r="AC170" s="79"/>
      <c r="AD170" s="78"/>
      <c r="AE170" s="78"/>
      <c r="AF170" s="78"/>
      <c r="AG170" s="78"/>
      <c r="AH170" s="78"/>
      <c r="AI170" s="78"/>
      <c r="AJ170" s="78"/>
      <c r="AK170" s="78"/>
      <c r="AL170" s="78"/>
      <c r="AM170" s="78"/>
      <c r="AN170" s="78"/>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7" t="s">
        <v>2648</v>
      </c>
      <c r="B171" s="77">
        <v>163</v>
      </c>
      <c r="C171" s="77">
        <v>18</v>
      </c>
      <c r="D171" s="77">
        <v>163</v>
      </c>
      <c r="E171" s="77">
        <v>2024</v>
      </c>
      <c r="F171" s="77" t="s">
        <v>2588</v>
      </c>
      <c r="G171" s="1017" t="s">
        <v>789</v>
      </c>
      <c r="H171" s="77" t="s">
        <v>789</v>
      </c>
      <c r="I171" s="1018"/>
      <c r="J171" s="80"/>
      <c r="K171" s="78"/>
      <c r="L171" s="78"/>
      <c r="M171" s="78"/>
      <c r="N171" s="78"/>
      <c r="O171" s="78"/>
      <c r="P171" s="78"/>
      <c r="Q171" s="78"/>
      <c r="R171" s="78"/>
      <c r="S171" s="78"/>
      <c r="T171" s="78"/>
      <c r="U171" s="78"/>
      <c r="V171" s="78"/>
      <c r="W171" s="78"/>
      <c r="X171" s="78"/>
      <c r="Y171" s="78"/>
      <c r="Z171" s="78"/>
      <c r="AA171" s="78"/>
      <c r="AB171" s="78"/>
      <c r="AC171" s="79"/>
      <c r="AD171" s="78"/>
      <c r="AE171" s="78"/>
      <c r="AF171" s="78"/>
      <c r="AG171" s="78"/>
      <c r="AH171" s="78"/>
      <c r="AI171" s="78"/>
      <c r="AJ171" s="78"/>
      <c r="AK171" s="78"/>
      <c r="AL171" s="78"/>
      <c r="AM171" s="78"/>
      <c r="AN171" s="78"/>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7" t="s">
        <v>2648</v>
      </c>
      <c r="B172" s="77">
        <v>164</v>
      </c>
      <c r="C172" s="77">
        <v>18</v>
      </c>
      <c r="D172" s="77">
        <v>164</v>
      </c>
      <c r="E172" s="77">
        <v>2024</v>
      </c>
      <c r="F172" s="77" t="s">
        <v>2588</v>
      </c>
      <c r="G172" s="1017" t="s">
        <v>789</v>
      </c>
      <c r="H172" s="77" t="s">
        <v>789</v>
      </c>
      <c r="I172" s="1018"/>
      <c r="J172" s="80"/>
      <c r="K172" s="78"/>
      <c r="L172" s="78"/>
      <c r="M172" s="78"/>
      <c r="N172" s="78"/>
      <c r="O172" s="78"/>
      <c r="P172" s="78"/>
      <c r="Q172" s="78"/>
      <c r="R172" s="78"/>
      <c r="S172" s="78"/>
      <c r="T172" s="78"/>
      <c r="U172" s="78"/>
      <c r="V172" s="78"/>
      <c r="W172" s="78"/>
      <c r="X172" s="78"/>
      <c r="Y172" s="78"/>
      <c r="Z172" s="78"/>
      <c r="AA172" s="78"/>
      <c r="AB172" s="78"/>
      <c r="AC172" s="79"/>
      <c r="AD172" s="78"/>
      <c r="AE172" s="78"/>
      <c r="AF172" s="78"/>
      <c r="AG172" s="78"/>
      <c r="AH172" s="78"/>
      <c r="AI172" s="78"/>
      <c r="AJ172" s="78"/>
      <c r="AK172" s="78"/>
      <c r="AL172" s="78"/>
      <c r="AM172" s="78"/>
      <c r="AN172" s="78"/>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7" t="s">
        <v>2648</v>
      </c>
      <c r="B173" s="77">
        <v>165</v>
      </c>
      <c r="C173" s="77">
        <v>18</v>
      </c>
      <c r="D173" s="77">
        <v>165</v>
      </c>
      <c r="E173" s="77">
        <v>2024</v>
      </c>
      <c r="F173" s="77" t="s">
        <v>2588</v>
      </c>
      <c r="G173" s="1017" t="s">
        <v>789</v>
      </c>
      <c r="H173" s="77" t="s">
        <v>789</v>
      </c>
      <c r="I173" s="1018"/>
      <c r="J173" s="80"/>
      <c r="K173" s="78"/>
      <c r="L173" s="78"/>
      <c r="M173" s="78"/>
      <c r="N173" s="78"/>
      <c r="O173" s="78"/>
      <c r="P173" s="78"/>
      <c r="Q173" s="78"/>
      <c r="R173" s="78"/>
      <c r="S173" s="78"/>
      <c r="T173" s="78"/>
      <c r="U173" s="78"/>
      <c r="V173" s="78"/>
      <c r="W173" s="78"/>
      <c r="X173" s="78"/>
      <c r="Y173" s="78"/>
      <c r="Z173" s="78"/>
      <c r="AA173" s="78"/>
      <c r="AB173" s="78"/>
      <c r="AC173" s="79"/>
      <c r="AD173" s="78"/>
      <c r="AE173" s="78"/>
      <c r="AF173" s="78"/>
      <c r="AG173" s="78"/>
      <c r="AH173" s="78"/>
      <c r="AI173" s="78"/>
      <c r="AJ173" s="78"/>
      <c r="AK173" s="78"/>
      <c r="AL173" s="78"/>
      <c r="AM173" s="78"/>
      <c r="AN173" s="78"/>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7" t="s">
        <v>2648</v>
      </c>
      <c r="B174" s="77">
        <v>166</v>
      </c>
      <c r="C174" s="77">
        <v>18</v>
      </c>
      <c r="D174" s="77">
        <v>166</v>
      </c>
      <c r="E174" s="77">
        <v>2024</v>
      </c>
      <c r="F174" s="77" t="s">
        <v>2588</v>
      </c>
      <c r="G174" s="1017" t="s">
        <v>789</v>
      </c>
      <c r="H174" s="77" t="s">
        <v>789</v>
      </c>
      <c r="I174" s="1018"/>
      <c r="J174" s="80"/>
      <c r="K174" s="78"/>
      <c r="L174" s="78"/>
      <c r="M174" s="78"/>
      <c r="N174" s="78"/>
      <c r="O174" s="78"/>
      <c r="P174" s="78"/>
      <c r="Q174" s="78"/>
      <c r="R174" s="78"/>
      <c r="S174" s="78"/>
      <c r="T174" s="78"/>
      <c r="U174" s="78"/>
      <c r="V174" s="78"/>
      <c r="W174" s="78"/>
      <c r="X174" s="78"/>
      <c r="Y174" s="78"/>
      <c r="Z174" s="78"/>
      <c r="AA174" s="78"/>
      <c r="AB174" s="78"/>
      <c r="AC174" s="79"/>
      <c r="AD174" s="78"/>
      <c r="AE174" s="78"/>
      <c r="AF174" s="78"/>
      <c r="AG174" s="78"/>
      <c r="AH174" s="78"/>
      <c r="AI174" s="78"/>
      <c r="AJ174" s="78"/>
      <c r="AK174" s="78"/>
      <c r="AL174" s="78"/>
      <c r="AM174" s="78"/>
      <c r="AN174" s="78"/>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7" t="s">
        <v>2648</v>
      </c>
      <c r="B175" s="77">
        <v>167</v>
      </c>
      <c r="C175" s="77">
        <v>18</v>
      </c>
      <c r="D175" s="77">
        <v>167</v>
      </c>
      <c r="E175" s="77">
        <v>2024</v>
      </c>
      <c r="F175" s="77" t="s">
        <v>2588</v>
      </c>
      <c r="G175" s="1017" t="s">
        <v>789</v>
      </c>
      <c r="H175" s="77" t="s">
        <v>789</v>
      </c>
      <c r="I175" s="1018"/>
      <c r="J175" s="80"/>
      <c r="K175" s="78"/>
      <c r="L175" s="78"/>
      <c r="M175" s="78"/>
      <c r="N175" s="78"/>
      <c r="O175" s="78"/>
      <c r="P175" s="78"/>
      <c r="Q175" s="78"/>
      <c r="R175" s="78"/>
      <c r="S175" s="78"/>
      <c r="T175" s="78"/>
      <c r="U175" s="78"/>
      <c r="V175" s="78"/>
      <c r="W175" s="78"/>
      <c r="X175" s="78"/>
      <c r="Y175" s="78"/>
      <c r="Z175" s="78"/>
      <c r="AA175" s="78"/>
      <c r="AB175" s="78"/>
      <c r="AC175" s="79"/>
      <c r="AD175" s="78"/>
      <c r="AE175" s="78"/>
      <c r="AF175" s="78"/>
      <c r="AG175" s="78"/>
      <c r="AH175" s="78"/>
      <c r="AI175" s="78"/>
      <c r="AJ175" s="78"/>
      <c r="AK175" s="78"/>
      <c r="AL175" s="78"/>
      <c r="AM175" s="78"/>
      <c r="AN175" s="78"/>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7" t="s">
        <v>2648</v>
      </c>
      <c r="B176" s="77">
        <v>168</v>
      </c>
      <c r="C176" s="77">
        <v>18</v>
      </c>
      <c r="D176" s="77">
        <v>168</v>
      </c>
      <c r="E176" s="77">
        <v>2024</v>
      </c>
      <c r="F176" s="77" t="s">
        <v>2588</v>
      </c>
      <c r="G176" s="1017" t="s">
        <v>789</v>
      </c>
      <c r="H176" s="77" t="s">
        <v>789</v>
      </c>
      <c r="I176" s="1018"/>
      <c r="J176" s="80"/>
      <c r="K176" s="78"/>
      <c r="L176" s="78"/>
      <c r="M176" s="78"/>
      <c r="N176" s="78"/>
      <c r="O176" s="78"/>
      <c r="P176" s="78"/>
      <c r="Q176" s="78"/>
      <c r="R176" s="78"/>
      <c r="S176" s="78"/>
      <c r="T176" s="78"/>
      <c r="U176" s="78"/>
      <c r="V176" s="78"/>
      <c r="W176" s="78"/>
      <c r="X176" s="78"/>
      <c r="Y176" s="78"/>
      <c r="Z176" s="78"/>
      <c r="AA176" s="78"/>
      <c r="AB176" s="78"/>
      <c r="AC176" s="79"/>
      <c r="AD176" s="78"/>
      <c r="AE176" s="78"/>
      <c r="AF176" s="78"/>
      <c r="AG176" s="78"/>
      <c r="AH176" s="78"/>
      <c r="AI176" s="78"/>
      <c r="AJ176" s="78"/>
      <c r="AK176" s="78"/>
      <c r="AL176" s="78"/>
      <c r="AM176" s="78"/>
      <c r="AN176" s="78"/>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7" t="s">
        <v>2648</v>
      </c>
      <c r="B177" s="77">
        <v>169</v>
      </c>
      <c r="C177" s="77">
        <v>18</v>
      </c>
      <c r="D177" s="77">
        <v>169</v>
      </c>
      <c r="E177" s="77">
        <v>2024</v>
      </c>
      <c r="F177" s="77" t="s">
        <v>2588</v>
      </c>
      <c r="G177" s="1017" t="s">
        <v>789</v>
      </c>
      <c r="H177" s="77" t="s">
        <v>789</v>
      </c>
      <c r="I177" s="1018"/>
      <c r="J177" s="80"/>
      <c r="K177" s="78"/>
      <c r="L177" s="78"/>
      <c r="M177" s="78"/>
      <c r="N177" s="78"/>
      <c r="O177" s="78"/>
      <c r="P177" s="78"/>
      <c r="Q177" s="78"/>
      <c r="R177" s="78"/>
      <c r="S177" s="78"/>
      <c r="T177" s="78"/>
      <c r="U177" s="78"/>
      <c r="V177" s="78"/>
      <c r="W177" s="78"/>
      <c r="X177" s="78"/>
      <c r="Y177" s="78"/>
      <c r="Z177" s="78"/>
      <c r="AA177" s="78"/>
      <c r="AB177" s="78"/>
      <c r="AC177" s="79"/>
      <c r="AD177" s="78"/>
      <c r="AE177" s="78"/>
      <c r="AF177" s="78"/>
      <c r="AG177" s="78"/>
      <c r="AH177" s="78"/>
      <c r="AI177" s="78"/>
      <c r="AJ177" s="78"/>
      <c r="AK177" s="78"/>
      <c r="AL177" s="78"/>
      <c r="AM177" s="78"/>
      <c r="AN177" s="78"/>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7" t="s">
        <v>2648</v>
      </c>
      <c r="B178" s="77">
        <v>170</v>
      </c>
      <c r="C178" s="77">
        <v>18</v>
      </c>
      <c r="D178" s="77">
        <v>170</v>
      </c>
      <c r="E178" s="77">
        <v>2024</v>
      </c>
      <c r="F178" s="77" t="s">
        <v>2588</v>
      </c>
      <c r="G178" s="1017" t="s">
        <v>789</v>
      </c>
      <c r="H178" s="77" t="s">
        <v>789</v>
      </c>
      <c r="I178" s="1018"/>
      <c r="J178" s="80"/>
      <c r="K178" s="78"/>
      <c r="L178" s="78"/>
      <c r="M178" s="78"/>
      <c r="N178" s="78"/>
      <c r="O178" s="78"/>
      <c r="P178" s="78"/>
      <c r="Q178" s="78"/>
      <c r="R178" s="78"/>
      <c r="S178" s="78"/>
      <c r="T178" s="78"/>
      <c r="U178" s="78"/>
      <c r="V178" s="78"/>
      <c r="W178" s="78"/>
      <c r="X178" s="78"/>
      <c r="Y178" s="78"/>
      <c r="Z178" s="78"/>
      <c r="AA178" s="78"/>
      <c r="AB178" s="78"/>
      <c r="AC178" s="79"/>
      <c r="AD178" s="78"/>
      <c r="AE178" s="78"/>
      <c r="AF178" s="78"/>
      <c r="AG178" s="78"/>
      <c r="AH178" s="78"/>
      <c r="AI178" s="78"/>
      <c r="AJ178" s="78"/>
      <c r="AK178" s="78"/>
      <c r="AL178" s="78"/>
      <c r="AM178" s="78"/>
      <c r="AN178" s="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7" t="s">
        <v>2648</v>
      </c>
      <c r="B179" s="77">
        <v>171</v>
      </c>
      <c r="C179" s="77">
        <v>18</v>
      </c>
      <c r="D179" s="77">
        <v>171</v>
      </c>
      <c r="E179" s="77">
        <v>2024</v>
      </c>
      <c r="F179" s="77" t="s">
        <v>2588</v>
      </c>
      <c r="G179" s="1017" t="s">
        <v>789</v>
      </c>
      <c r="H179" s="77" t="s">
        <v>789</v>
      </c>
      <c r="I179" s="1018"/>
      <c r="J179" s="80"/>
      <c r="K179" s="78"/>
      <c r="L179" s="78"/>
      <c r="M179" s="78"/>
      <c r="N179" s="78"/>
      <c r="O179" s="78"/>
      <c r="P179" s="78"/>
      <c r="Q179" s="78"/>
      <c r="R179" s="78"/>
      <c r="S179" s="78"/>
      <c r="T179" s="78"/>
      <c r="U179" s="78"/>
      <c r="V179" s="78"/>
      <c r="W179" s="78"/>
      <c r="X179" s="78"/>
      <c r="Y179" s="78"/>
      <c r="Z179" s="78"/>
      <c r="AA179" s="78"/>
      <c r="AB179" s="78"/>
      <c r="AC179" s="79"/>
      <c r="AD179" s="78"/>
      <c r="AE179" s="78"/>
      <c r="AF179" s="78"/>
      <c r="AG179" s="78"/>
      <c r="AH179" s="78"/>
      <c r="AI179" s="78"/>
      <c r="AJ179" s="78"/>
      <c r="AK179" s="78"/>
      <c r="AL179" s="78"/>
      <c r="AM179" s="78"/>
      <c r="AN179" s="78"/>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7" t="s">
        <v>2648</v>
      </c>
      <c r="B180" s="77">
        <v>172</v>
      </c>
      <c r="C180" s="77">
        <v>18</v>
      </c>
      <c r="D180" s="77">
        <v>172</v>
      </c>
      <c r="E180" s="77">
        <v>2024</v>
      </c>
      <c r="F180" s="77" t="s">
        <v>2588</v>
      </c>
      <c r="G180" s="1017" t="s">
        <v>789</v>
      </c>
      <c r="H180" s="77" t="s">
        <v>789</v>
      </c>
      <c r="I180" s="1018"/>
      <c r="J180" s="80"/>
      <c r="K180" s="78"/>
      <c r="L180" s="78"/>
      <c r="M180" s="78"/>
      <c r="N180" s="78"/>
      <c r="O180" s="78"/>
      <c r="P180" s="78"/>
      <c r="Q180" s="78"/>
      <c r="R180" s="78"/>
      <c r="S180" s="78"/>
      <c r="T180" s="78"/>
      <c r="U180" s="78"/>
      <c r="V180" s="78"/>
      <c r="W180" s="78"/>
      <c r="X180" s="78"/>
      <c r="Y180" s="78"/>
      <c r="Z180" s="78"/>
      <c r="AA180" s="78"/>
      <c r="AB180" s="78"/>
      <c r="AC180" s="79"/>
      <c r="AD180" s="78"/>
      <c r="AE180" s="78"/>
      <c r="AF180" s="78"/>
      <c r="AG180" s="78"/>
      <c r="AH180" s="78"/>
      <c r="AI180" s="78"/>
      <c r="AJ180" s="78"/>
      <c r="AK180" s="78"/>
      <c r="AL180" s="78"/>
      <c r="AM180" s="78"/>
      <c r="AN180" s="78"/>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7" t="s">
        <v>2648</v>
      </c>
      <c r="B181" s="77">
        <v>173</v>
      </c>
      <c r="C181" s="77">
        <v>18</v>
      </c>
      <c r="D181" s="77">
        <v>173</v>
      </c>
      <c r="E181" s="77">
        <v>2024</v>
      </c>
      <c r="F181" s="77" t="s">
        <v>2588</v>
      </c>
      <c r="G181" s="1017" t="s">
        <v>789</v>
      </c>
      <c r="H181" s="77" t="s">
        <v>789</v>
      </c>
      <c r="I181" s="1018"/>
      <c r="J181" s="80"/>
      <c r="K181" s="78"/>
      <c r="L181" s="78"/>
      <c r="M181" s="78"/>
      <c r="N181" s="78"/>
      <c r="O181" s="78"/>
      <c r="P181" s="78"/>
      <c r="Q181" s="78"/>
      <c r="R181" s="78"/>
      <c r="S181" s="78"/>
      <c r="T181" s="78"/>
      <c r="U181" s="78"/>
      <c r="V181" s="78"/>
      <c r="W181" s="78"/>
      <c r="X181" s="78"/>
      <c r="Y181" s="78"/>
      <c r="Z181" s="78"/>
      <c r="AA181" s="78"/>
      <c r="AB181" s="78"/>
      <c r="AC181" s="79"/>
      <c r="AD181" s="78"/>
      <c r="AE181" s="78"/>
      <c r="AF181" s="78"/>
      <c r="AG181" s="78"/>
      <c r="AH181" s="78"/>
      <c r="AI181" s="78"/>
      <c r="AJ181" s="78"/>
      <c r="AK181" s="78"/>
      <c r="AL181" s="78"/>
      <c r="AM181" s="78"/>
      <c r="AN181" s="78"/>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7" t="s">
        <v>2648</v>
      </c>
      <c r="B182" s="77">
        <v>174</v>
      </c>
      <c r="C182" s="77">
        <v>18</v>
      </c>
      <c r="D182" s="77">
        <v>174</v>
      </c>
      <c r="E182" s="77">
        <v>2024</v>
      </c>
      <c r="F182" s="77" t="s">
        <v>2588</v>
      </c>
      <c r="G182" s="1017" t="s">
        <v>789</v>
      </c>
      <c r="H182" s="77" t="s">
        <v>789</v>
      </c>
      <c r="I182" s="1018"/>
      <c r="J182" s="80"/>
      <c r="K182" s="78"/>
      <c r="L182" s="78"/>
      <c r="M182" s="78"/>
      <c r="N182" s="78"/>
      <c r="O182" s="78"/>
      <c r="P182" s="78"/>
      <c r="Q182" s="78"/>
      <c r="R182" s="78"/>
      <c r="S182" s="78"/>
      <c r="T182" s="78"/>
      <c r="U182" s="78"/>
      <c r="V182" s="78"/>
      <c r="W182" s="78"/>
      <c r="X182" s="78"/>
      <c r="Y182" s="78"/>
      <c r="Z182" s="78"/>
      <c r="AA182" s="78"/>
      <c r="AB182" s="78"/>
      <c r="AC182" s="79"/>
      <c r="AD182" s="78"/>
      <c r="AE182" s="78"/>
      <c r="AF182" s="78"/>
      <c r="AG182" s="78"/>
      <c r="AH182" s="78"/>
      <c r="AI182" s="78"/>
      <c r="AJ182" s="78"/>
      <c r="AK182" s="78"/>
      <c r="AL182" s="78"/>
      <c r="AM182" s="78"/>
      <c r="AN182" s="78"/>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7" t="s">
        <v>2648</v>
      </c>
      <c r="B183" s="77">
        <v>175</v>
      </c>
      <c r="C183" s="77">
        <v>18</v>
      </c>
      <c r="D183" s="77">
        <v>175</v>
      </c>
      <c r="E183" s="77">
        <v>2024</v>
      </c>
      <c r="F183" s="77" t="s">
        <v>2588</v>
      </c>
      <c r="G183" s="1017" t="s">
        <v>789</v>
      </c>
      <c r="H183" s="77" t="s">
        <v>789</v>
      </c>
      <c r="I183" s="1018"/>
      <c r="J183" s="80"/>
      <c r="K183" s="78"/>
      <c r="L183" s="78"/>
      <c r="M183" s="78"/>
      <c r="N183" s="78"/>
      <c r="O183" s="78"/>
      <c r="P183" s="78"/>
      <c r="Q183" s="78"/>
      <c r="R183" s="78"/>
      <c r="S183" s="78"/>
      <c r="T183" s="78"/>
      <c r="U183" s="78"/>
      <c r="V183" s="78"/>
      <c r="W183" s="78"/>
      <c r="X183" s="78"/>
      <c r="Y183" s="78"/>
      <c r="Z183" s="78"/>
      <c r="AA183" s="78"/>
      <c r="AB183" s="78"/>
      <c r="AC183" s="79"/>
      <c r="AD183" s="78"/>
      <c r="AE183" s="78"/>
      <c r="AF183" s="78"/>
      <c r="AG183" s="78"/>
      <c r="AH183" s="78"/>
      <c r="AI183" s="78"/>
      <c r="AJ183" s="78"/>
      <c r="AK183" s="78"/>
      <c r="AL183" s="78"/>
      <c r="AM183" s="78"/>
      <c r="AN183" s="78"/>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7" t="s">
        <v>2648</v>
      </c>
      <c r="B184" s="77">
        <v>176</v>
      </c>
      <c r="C184" s="77">
        <v>18</v>
      </c>
      <c r="D184" s="77">
        <v>176</v>
      </c>
      <c r="E184" s="77">
        <v>2024</v>
      </c>
      <c r="F184" s="77" t="s">
        <v>2588</v>
      </c>
      <c r="G184" s="1017" t="s">
        <v>789</v>
      </c>
      <c r="H184" s="77" t="s">
        <v>789</v>
      </c>
      <c r="I184" s="1018"/>
      <c r="J184" s="80"/>
      <c r="K184" s="78"/>
      <c r="L184" s="78"/>
      <c r="M184" s="78"/>
      <c r="N184" s="78"/>
      <c r="O184" s="78"/>
      <c r="P184" s="78"/>
      <c r="Q184" s="78"/>
      <c r="R184" s="78"/>
      <c r="S184" s="78"/>
      <c r="T184" s="78"/>
      <c r="U184" s="78"/>
      <c r="V184" s="78"/>
      <c r="W184" s="78"/>
      <c r="X184" s="78"/>
      <c r="Y184" s="78"/>
      <c r="Z184" s="78"/>
      <c r="AA184" s="78"/>
      <c r="AB184" s="78"/>
      <c r="AC184" s="79"/>
      <c r="AD184" s="78"/>
      <c r="AE184" s="78"/>
      <c r="AF184" s="78"/>
      <c r="AG184" s="78"/>
      <c r="AH184" s="78"/>
      <c r="AI184" s="78"/>
      <c r="AJ184" s="78"/>
      <c r="AK184" s="78"/>
      <c r="AL184" s="78"/>
      <c r="AM184" s="78"/>
      <c r="AN184" s="78"/>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7" t="s">
        <v>2648</v>
      </c>
      <c r="B185" s="77">
        <v>177</v>
      </c>
      <c r="C185" s="77">
        <v>18</v>
      </c>
      <c r="D185" s="77">
        <v>177</v>
      </c>
      <c r="E185" s="77">
        <v>2024</v>
      </c>
      <c r="F185" s="77" t="s">
        <v>2588</v>
      </c>
      <c r="G185" s="1017" t="s">
        <v>789</v>
      </c>
      <c r="H185" s="77" t="s">
        <v>789</v>
      </c>
      <c r="I185" s="1018"/>
      <c r="J185" s="80"/>
      <c r="K185" s="78"/>
      <c r="L185" s="78"/>
      <c r="M185" s="78"/>
      <c r="N185" s="78"/>
      <c r="O185" s="78"/>
      <c r="P185" s="78"/>
      <c r="Q185" s="78"/>
      <c r="R185" s="78"/>
      <c r="S185" s="78"/>
      <c r="T185" s="78"/>
      <c r="U185" s="78"/>
      <c r="V185" s="78"/>
      <c r="W185" s="78"/>
      <c r="X185" s="78"/>
      <c r="Y185" s="78"/>
      <c r="Z185" s="78"/>
      <c r="AA185" s="78"/>
      <c r="AB185" s="78"/>
      <c r="AC185" s="79"/>
      <c r="AD185" s="78"/>
      <c r="AE185" s="78"/>
      <c r="AF185" s="78"/>
      <c r="AG185" s="78"/>
      <c r="AH185" s="78"/>
      <c r="AI185" s="78"/>
      <c r="AJ185" s="78"/>
      <c r="AK185" s="78"/>
      <c r="AL185" s="78"/>
      <c r="AM185" s="78"/>
      <c r="AN185" s="78"/>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7" t="s">
        <v>2648</v>
      </c>
      <c r="B186" s="77">
        <v>178</v>
      </c>
      <c r="C186" s="77">
        <v>18</v>
      </c>
      <c r="D186" s="77">
        <v>178</v>
      </c>
      <c r="E186" s="77">
        <v>2024</v>
      </c>
      <c r="F186" s="77" t="s">
        <v>2588</v>
      </c>
      <c r="G186" s="1017" t="s">
        <v>789</v>
      </c>
      <c r="H186" s="77" t="s">
        <v>789</v>
      </c>
      <c r="I186" s="1018"/>
      <c r="J186" s="80"/>
      <c r="K186" s="78"/>
      <c r="L186" s="78"/>
      <c r="M186" s="78"/>
      <c r="N186" s="78"/>
      <c r="O186" s="78"/>
      <c r="P186" s="78"/>
      <c r="Q186" s="78"/>
      <c r="R186" s="78"/>
      <c r="S186" s="78"/>
      <c r="T186" s="78"/>
      <c r="U186" s="78"/>
      <c r="V186" s="78"/>
      <c r="W186" s="78"/>
      <c r="X186" s="78"/>
      <c r="Y186" s="78"/>
      <c r="Z186" s="78"/>
      <c r="AA186" s="78"/>
      <c r="AB186" s="78"/>
      <c r="AC186" s="79"/>
      <c r="AD186" s="78"/>
      <c r="AE186" s="78"/>
      <c r="AF186" s="78"/>
      <c r="AG186" s="78"/>
      <c r="AH186" s="78"/>
      <c r="AI186" s="78"/>
      <c r="AJ186" s="78"/>
      <c r="AK186" s="78"/>
      <c r="AL186" s="78"/>
      <c r="AM186" s="78"/>
      <c r="AN186" s="78"/>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7" t="s">
        <v>2648</v>
      </c>
      <c r="B187" s="77">
        <v>179</v>
      </c>
      <c r="C187" s="77">
        <v>18</v>
      </c>
      <c r="D187" s="77">
        <v>179</v>
      </c>
      <c r="E187" s="77">
        <v>2024</v>
      </c>
      <c r="F187" s="77" t="s">
        <v>2588</v>
      </c>
      <c r="G187" s="1017" t="s">
        <v>789</v>
      </c>
      <c r="H187" s="77" t="s">
        <v>789</v>
      </c>
      <c r="I187" s="1018"/>
      <c r="J187" s="80"/>
      <c r="K187" s="78"/>
      <c r="L187" s="78"/>
      <c r="M187" s="78"/>
      <c r="N187" s="78"/>
      <c r="O187" s="78"/>
      <c r="P187" s="78"/>
      <c r="Q187" s="78"/>
      <c r="R187" s="78"/>
      <c r="S187" s="78"/>
      <c r="T187" s="78"/>
      <c r="U187" s="78"/>
      <c r="V187" s="78"/>
      <c r="W187" s="78"/>
      <c r="X187" s="78"/>
      <c r="Y187" s="78"/>
      <c r="Z187" s="78"/>
      <c r="AA187" s="78"/>
      <c r="AB187" s="78"/>
      <c r="AC187" s="79"/>
      <c r="AD187" s="78"/>
      <c r="AE187" s="78"/>
      <c r="AF187" s="78"/>
      <c r="AG187" s="78"/>
      <c r="AH187" s="78"/>
      <c r="AI187" s="78"/>
      <c r="AJ187" s="78"/>
      <c r="AK187" s="78"/>
      <c r="AL187" s="78"/>
      <c r="AM187" s="78"/>
      <c r="AN187" s="78"/>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7" t="s">
        <v>2648</v>
      </c>
      <c r="B188" s="77">
        <v>180</v>
      </c>
      <c r="C188" s="77">
        <v>18</v>
      </c>
      <c r="D188" s="77">
        <v>180</v>
      </c>
      <c r="E188" s="77">
        <v>2024</v>
      </c>
      <c r="F188" s="77" t="s">
        <v>2588</v>
      </c>
      <c r="G188" s="1017" t="s">
        <v>789</v>
      </c>
      <c r="H188" s="77" t="s">
        <v>789</v>
      </c>
      <c r="I188" s="1018"/>
      <c r="J188" s="80"/>
      <c r="K188" s="78"/>
      <c r="L188" s="78"/>
      <c r="M188" s="78"/>
      <c r="N188" s="78"/>
      <c r="O188" s="78"/>
      <c r="P188" s="78"/>
      <c r="Q188" s="78"/>
      <c r="R188" s="78"/>
      <c r="S188" s="78"/>
      <c r="T188" s="78"/>
      <c r="U188" s="78"/>
      <c r="V188" s="78"/>
      <c r="W188" s="78"/>
      <c r="X188" s="78"/>
      <c r="Y188" s="78"/>
      <c r="Z188" s="78"/>
      <c r="AA188" s="78"/>
      <c r="AB188" s="78"/>
      <c r="AC188" s="79"/>
      <c r="AD188" s="78"/>
      <c r="AE188" s="78"/>
      <c r="AF188" s="78"/>
      <c r="AG188" s="78"/>
      <c r="AH188" s="78"/>
      <c r="AI188" s="78"/>
      <c r="AJ188" s="78"/>
      <c r="AK188" s="78"/>
      <c r="AL188" s="78"/>
      <c r="AM188" s="78"/>
      <c r="AN188" s="7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7" t="s">
        <v>2163</v>
      </c>
      <c r="B189" s="77">
        <v>181</v>
      </c>
      <c r="C189" s="77">
        <v>16</v>
      </c>
      <c r="D189" s="77">
        <v>1</v>
      </c>
      <c r="E189" s="77">
        <v>2022</v>
      </c>
      <c r="F189" s="77" t="s">
        <v>162</v>
      </c>
      <c r="G189" s="1017" t="s">
        <v>1611</v>
      </c>
      <c r="H189" s="77" t="s">
        <v>1612</v>
      </c>
      <c r="I189" s="1018"/>
      <c r="J189" s="80"/>
      <c r="K189" s="78"/>
      <c r="L189" s="78"/>
      <c r="M189" s="78"/>
      <c r="N189" s="78"/>
      <c r="O189" s="78"/>
      <c r="P189" s="78"/>
      <c r="Q189" s="78"/>
      <c r="R189" s="78"/>
      <c r="S189" s="78"/>
      <c r="T189" s="78"/>
      <c r="U189" s="78"/>
      <c r="V189" s="78"/>
      <c r="W189" s="78"/>
      <c r="X189" s="78"/>
      <c r="Y189" s="78"/>
      <c r="Z189" s="78"/>
      <c r="AA189" s="78"/>
      <c r="AB189" s="78"/>
      <c r="AC189" s="79"/>
      <c r="AD189" s="78">
        <v>11587564712.05961</v>
      </c>
      <c r="AE189" s="78">
        <v>172712146.44358289</v>
      </c>
      <c r="AF189" s="78">
        <v>81928165.029747531</v>
      </c>
      <c r="AG189" s="78">
        <v>11815739082.743271</v>
      </c>
      <c r="AH189" s="78">
        <v>10335619425.508678</v>
      </c>
      <c r="AI189" s="78">
        <v>0</v>
      </c>
      <c r="AJ189" s="78">
        <v>0</v>
      </c>
      <c r="AK189" s="78">
        <v>705017853.53269458</v>
      </c>
      <c r="AL189" s="78">
        <v>0</v>
      </c>
      <c r="AM189" s="78">
        <v>0</v>
      </c>
      <c r="AN189" s="78">
        <v>34698581385.317581</v>
      </c>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7" t="s">
        <v>2833</v>
      </c>
      <c r="B190" s="77">
        <v>182</v>
      </c>
      <c r="C190" s="77">
        <v>16</v>
      </c>
      <c r="D190" s="77">
        <v>2</v>
      </c>
      <c r="E190" s="77">
        <v>2022</v>
      </c>
      <c r="F190" s="77" t="s">
        <v>162</v>
      </c>
      <c r="G190" s="1017" t="s">
        <v>2712</v>
      </c>
      <c r="H190" s="77" t="s">
        <v>2713</v>
      </c>
      <c r="I190" s="1018"/>
      <c r="J190" s="80"/>
      <c r="K190" s="78"/>
      <c r="L190" s="78"/>
      <c r="M190" s="78"/>
      <c r="N190" s="78"/>
      <c r="O190" s="78"/>
      <c r="P190" s="78"/>
      <c r="Q190" s="78"/>
      <c r="R190" s="78"/>
      <c r="S190" s="78"/>
      <c r="T190" s="78"/>
      <c r="U190" s="78"/>
      <c r="V190" s="78"/>
      <c r="W190" s="78"/>
      <c r="X190" s="78"/>
      <c r="Y190" s="78"/>
      <c r="Z190" s="78"/>
      <c r="AA190" s="78"/>
      <c r="AB190" s="78"/>
      <c r="AC190" s="79"/>
      <c r="AD190" s="78">
        <v>123705288.09563336</v>
      </c>
      <c r="AE190" s="78">
        <v>1021752.7410840732</v>
      </c>
      <c r="AF190" s="78">
        <v>547291.95238294918</v>
      </c>
      <c r="AG190" s="78">
        <v>55012822.248892613</v>
      </c>
      <c r="AH190" s="78">
        <v>51976621.981105089</v>
      </c>
      <c r="AI190" s="78">
        <v>0</v>
      </c>
      <c r="AJ190" s="78">
        <v>0</v>
      </c>
      <c r="AK190" s="78">
        <v>3612206.9337446503</v>
      </c>
      <c r="AL190" s="78">
        <v>0</v>
      </c>
      <c r="AM190" s="78">
        <v>0</v>
      </c>
      <c r="AN190" s="78">
        <v>235875983.95284271</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7" t="s">
        <v>2834</v>
      </c>
      <c r="B191" s="77">
        <v>183</v>
      </c>
      <c r="C191" s="77">
        <v>16</v>
      </c>
      <c r="D191" s="77">
        <v>3</v>
      </c>
      <c r="E191" s="77">
        <v>2022</v>
      </c>
      <c r="F191" s="77" t="s">
        <v>162</v>
      </c>
      <c r="G191" s="1017" t="s">
        <v>2715</v>
      </c>
      <c r="H191" s="77" t="s">
        <v>2716</v>
      </c>
      <c r="I191" s="1018"/>
      <c r="J191" s="80"/>
      <c r="K191" s="78"/>
      <c r="L191" s="78"/>
      <c r="M191" s="78"/>
      <c r="N191" s="78"/>
      <c r="O191" s="78"/>
      <c r="P191" s="78"/>
      <c r="Q191" s="78"/>
      <c r="R191" s="78"/>
      <c r="S191" s="78"/>
      <c r="T191" s="78"/>
      <c r="U191" s="78"/>
      <c r="V191" s="78"/>
      <c r="W191" s="78"/>
      <c r="X191" s="78"/>
      <c r="Y191" s="78"/>
      <c r="Z191" s="78"/>
      <c r="AA191" s="78"/>
      <c r="AB191" s="78"/>
      <c r="AC191" s="79"/>
      <c r="AD191" s="78">
        <v>905970338.24425387</v>
      </c>
      <c r="AE191" s="78">
        <v>4266676.9662088752</v>
      </c>
      <c r="AF191" s="78">
        <v>439273.80388631445</v>
      </c>
      <c r="AG191" s="78">
        <v>519529113.4489404</v>
      </c>
      <c r="AH191" s="78">
        <v>564805208.43239689</v>
      </c>
      <c r="AI191" s="78">
        <v>0</v>
      </c>
      <c r="AJ191" s="78">
        <v>0</v>
      </c>
      <c r="AK191" s="78">
        <v>39435992.221110724</v>
      </c>
      <c r="AL191" s="78">
        <v>0</v>
      </c>
      <c r="AM191" s="78">
        <v>0</v>
      </c>
      <c r="AN191" s="78">
        <v>2034446603.1167972</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7" t="s">
        <v>2835</v>
      </c>
      <c r="B192" s="77">
        <v>184</v>
      </c>
      <c r="C192" s="77">
        <v>16</v>
      </c>
      <c r="D192" s="77">
        <v>4</v>
      </c>
      <c r="E192" s="77">
        <v>2022</v>
      </c>
      <c r="F192" s="77" t="s">
        <v>162</v>
      </c>
      <c r="G192" s="1017" t="s">
        <v>2718</v>
      </c>
      <c r="H192" s="77" t="s">
        <v>2719</v>
      </c>
      <c r="I192" s="1018"/>
      <c r="J192" s="80"/>
      <c r="K192" s="78"/>
      <c r="L192" s="78"/>
      <c r="M192" s="78"/>
      <c r="N192" s="78"/>
      <c r="O192" s="78"/>
      <c r="P192" s="78"/>
      <c r="Q192" s="78"/>
      <c r="R192" s="78"/>
      <c r="S192" s="78"/>
      <c r="T192" s="78"/>
      <c r="U192" s="78"/>
      <c r="V192" s="78"/>
      <c r="W192" s="78"/>
      <c r="X192" s="78"/>
      <c r="Y192" s="78"/>
      <c r="Z192" s="78"/>
      <c r="AA192" s="78"/>
      <c r="AB192" s="78"/>
      <c r="AC192" s="79"/>
      <c r="AD192" s="78">
        <v>207720182.1963262</v>
      </c>
      <c r="AE192" s="78">
        <v>1537316.0508053948</v>
      </c>
      <c r="AF192" s="78">
        <v>2253978.6986297769</v>
      </c>
      <c r="AG192" s="78">
        <v>86891885.777878404</v>
      </c>
      <c r="AH192" s="78">
        <v>81666196.130085841</v>
      </c>
      <c r="AI192" s="78">
        <v>0</v>
      </c>
      <c r="AJ192" s="78">
        <v>0</v>
      </c>
      <c r="AK192" s="78">
        <v>5867544.2578593306</v>
      </c>
      <c r="AL192" s="78">
        <v>0</v>
      </c>
      <c r="AM192" s="78">
        <v>0</v>
      </c>
      <c r="AN192" s="78">
        <v>385937103.11158496</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7" t="s">
        <v>2836</v>
      </c>
      <c r="B193" s="77">
        <v>185</v>
      </c>
      <c r="C193" s="77">
        <v>16</v>
      </c>
      <c r="D193" s="77">
        <v>5</v>
      </c>
      <c r="E193" s="77">
        <v>2022</v>
      </c>
      <c r="F193" s="77" t="s">
        <v>162</v>
      </c>
      <c r="G193" s="1017" t="s">
        <v>2721</v>
      </c>
      <c r="H193" s="77" t="s">
        <v>2722</v>
      </c>
      <c r="I193" s="1018"/>
      <c r="J193" s="80"/>
      <c r="K193" s="78"/>
      <c r="L193" s="78"/>
      <c r="M193" s="78"/>
      <c r="N193" s="78"/>
      <c r="O193" s="78"/>
      <c r="P193" s="78"/>
      <c r="Q193" s="78"/>
      <c r="R193" s="78"/>
      <c r="S193" s="78"/>
      <c r="T193" s="78"/>
      <c r="U193" s="78"/>
      <c r="V193" s="78"/>
      <c r="W193" s="78"/>
      <c r="X193" s="78"/>
      <c r="Y193" s="78"/>
      <c r="Z193" s="78"/>
      <c r="AA193" s="78"/>
      <c r="AB193" s="78"/>
      <c r="AC193" s="79"/>
      <c r="AD193" s="78">
        <v>53494408.990504831</v>
      </c>
      <c r="AE193" s="78">
        <v>1495133.598191832</v>
      </c>
      <c r="AF193" s="78">
        <v>2405204.1065250658</v>
      </c>
      <c r="AG193" s="78">
        <v>61715244.031193219</v>
      </c>
      <c r="AH193" s="78">
        <v>48849521.491912387</v>
      </c>
      <c r="AI193" s="78">
        <v>0</v>
      </c>
      <c r="AJ193" s="78">
        <v>0</v>
      </c>
      <c r="AK193" s="78">
        <v>3702854.2944184458</v>
      </c>
      <c r="AL193" s="78">
        <v>0</v>
      </c>
      <c r="AM193" s="78">
        <v>0</v>
      </c>
      <c r="AN193" s="78">
        <v>171662366.5127458</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7" t="s">
        <v>2837</v>
      </c>
      <c r="B194" s="77">
        <v>186</v>
      </c>
      <c r="C194" s="77">
        <v>16</v>
      </c>
      <c r="D194" s="77">
        <v>6</v>
      </c>
      <c r="E194" s="77">
        <v>2022</v>
      </c>
      <c r="F194" s="77" t="s">
        <v>162</v>
      </c>
      <c r="G194" s="1017" t="s">
        <v>2724</v>
      </c>
      <c r="H194" s="77" t="s">
        <v>2725</v>
      </c>
      <c r="I194" s="1018"/>
      <c r="J194" s="80"/>
      <c r="K194" s="78"/>
      <c r="L194" s="78"/>
      <c r="M194" s="78"/>
      <c r="N194" s="78"/>
      <c r="O194" s="78"/>
      <c r="P194" s="78"/>
      <c r="Q194" s="78"/>
      <c r="R194" s="78"/>
      <c r="S194" s="78"/>
      <c r="T194" s="78"/>
      <c r="U194" s="78"/>
      <c r="V194" s="78"/>
      <c r="W194" s="78"/>
      <c r="X194" s="78"/>
      <c r="Y194" s="78"/>
      <c r="Z194" s="78"/>
      <c r="AA194" s="78"/>
      <c r="AB194" s="78"/>
      <c r="AC194" s="79"/>
      <c r="AD194" s="78">
        <v>1784257.0567343915</v>
      </c>
      <c r="AE194" s="78">
        <v>857709.86980910739</v>
      </c>
      <c r="AF194" s="78">
        <v>194432.66729394245</v>
      </c>
      <c r="AG194" s="78">
        <v>161488642.22792408</v>
      </c>
      <c r="AH194" s="78">
        <v>180791705.53782445</v>
      </c>
      <c r="AI194" s="78">
        <v>0</v>
      </c>
      <c r="AJ194" s="78">
        <v>0</v>
      </c>
      <c r="AK194" s="78">
        <v>12315903.085961867</v>
      </c>
      <c r="AL194" s="78">
        <v>0</v>
      </c>
      <c r="AM194" s="78">
        <v>0</v>
      </c>
      <c r="AN194" s="78">
        <v>357432650.44554788</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7" t="s">
        <v>2838</v>
      </c>
      <c r="B195" s="77">
        <v>187</v>
      </c>
      <c r="C195" s="77">
        <v>16</v>
      </c>
      <c r="D195" s="77">
        <v>7</v>
      </c>
      <c r="E195" s="77">
        <v>2022</v>
      </c>
      <c r="F195" s="77" t="s">
        <v>162</v>
      </c>
      <c r="G195" s="1017" t="s">
        <v>2727</v>
      </c>
      <c r="H195" s="77" t="s">
        <v>2728</v>
      </c>
      <c r="I195" s="1018"/>
      <c r="J195" s="80"/>
      <c r="K195" s="78"/>
      <c r="L195" s="78"/>
      <c r="M195" s="78"/>
      <c r="N195" s="78"/>
      <c r="O195" s="78"/>
      <c r="P195" s="78"/>
      <c r="Q195" s="78"/>
      <c r="R195" s="78"/>
      <c r="S195" s="78"/>
      <c r="T195" s="78"/>
      <c r="U195" s="78"/>
      <c r="V195" s="78"/>
      <c r="W195" s="78"/>
      <c r="X195" s="78"/>
      <c r="Y195" s="78"/>
      <c r="Z195" s="78"/>
      <c r="AA195" s="78"/>
      <c r="AB195" s="78"/>
      <c r="AC195" s="79"/>
      <c r="AD195" s="78">
        <v>970864554.12764752</v>
      </c>
      <c r="AE195" s="78">
        <v>19817941.163075641</v>
      </c>
      <c r="AF195" s="78">
        <v>1332223.8314584948</v>
      </c>
      <c r="AG195" s="78">
        <v>967910411.8541553</v>
      </c>
      <c r="AH195" s="78">
        <v>953908693.1905725</v>
      </c>
      <c r="AI195" s="78">
        <v>0</v>
      </c>
      <c r="AJ195" s="78">
        <v>0</v>
      </c>
      <c r="AK195" s="78">
        <v>59255869.766953297</v>
      </c>
      <c r="AL195" s="78">
        <v>0</v>
      </c>
      <c r="AM195" s="78">
        <v>0</v>
      </c>
      <c r="AN195" s="78">
        <v>2973089693.9338627</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7" t="s">
        <v>2839</v>
      </c>
      <c r="B196" s="77">
        <v>188</v>
      </c>
      <c r="C196" s="77">
        <v>16</v>
      </c>
      <c r="D196" s="77">
        <v>8</v>
      </c>
      <c r="E196" s="77">
        <v>2022</v>
      </c>
      <c r="F196" s="77" t="s">
        <v>162</v>
      </c>
      <c r="G196" s="1017" t="s">
        <v>2730</v>
      </c>
      <c r="H196" s="77" t="s">
        <v>2731</v>
      </c>
      <c r="I196" s="1018"/>
      <c r="J196" s="80"/>
      <c r="K196" s="78"/>
      <c r="L196" s="78"/>
      <c r="M196" s="78"/>
      <c r="N196" s="78"/>
      <c r="O196" s="78"/>
      <c r="P196" s="78"/>
      <c r="Q196" s="78"/>
      <c r="R196" s="78"/>
      <c r="S196" s="78"/>
      <c r="T196" s="78"/>
      <c r="U196" s="78"/>
      <c r="V196" s="78"/>
      <c r="W196" s="78"/>
      <c r="X196" s="78"/>
      <c r="Y196" s="78"/>
      <c r="Z196" s="78"/>
      <c r="AA196" s="78"/>
      <c r="AB196" s="78"/>
      <c r="AC196" s="79"/>
      <c r="AD196" s="78">
        <v>49951685.366213217</v>
      </c>
      <c r="AE196" s="78">
        <v>1666988.0347656056</v>
      </c>
      <c r="AF196" s="78">
        <v>1447443.189854905</v>
      </c>
      <c r="AG196" s="78">
        <v>87938548.069375962</v>
      </c>
      <c r="AH196" s="78">
        <v>80807932.209290892</v>
      </c>
      <c r="AI196" s="78">
        <v>0</v>
      </c>
      <c r="AJ196" s="78">
        <v>0</v>
      </c>
      <c r="AK196" s="78">
        <v>5479774.992754763</v>
      </c>
      <c r="AL196" s="78">
        <v>0</v>
      </c>
      <c r="AM196" s="78">
        <v>0</v>
      </c>
      <c r="AN196" s="78">
        <v>227292371.86225533</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7" t="s">
        <v>2840</v>
      </c>
      <c r="B197" s="77">
        <v>189</v>
      </c>
      <c r="C197" s="77">
        <v>16</v>
      </c>
      <c r="D197" s="77">
        <v>9</v>
      </c>
      <c r="E197" s="77">
        <v>2022</v>
      </c>
      <c r="F197" s="77" t="s">
        <v>162</v>
      </c>
      <c r="G197" s="1017" t="s">
        <v>2733</v>
      </c>
      <c r="H197" s="77" t="s">
        <v>2734</v>
      </c>
      <c r="I197" s="1018"/>
      <c r="J197" s="80"/>
      <c r="K197" s="78"/>
      <c r="L197" s="78"/>
      <c r="M197" s="78"/>
      <c r="N197" s="78"/>
      <c r="O197" s="78"/>
      <c r="P197" s="78"/>
      <c r="Q197" s="78"/>
      <c r="R197" s="78"/>
      <c r="S197" s="78"/>
      <c r="T197" s="78"/>
      <c r="U197" s="78"/>
      <c r="V197" s="78"/>
      <c r="W197" s="78"/>
      <c r="X197" s="78"/>
      <c r="Y197" s="78"/>
      <c r="Z197" s="78"/>
      <c r="AA197" s="78"/>
      <c r="AB197" s="78"/>
      <c r="AC197" s="79"/>
      <c r="AD197" s="78">
        <v>455304373.49099797</v>
      </c>
      <c r="AE197" s="78">
        <v>5730564.3032054752</v>
      </c>
      <c r="AF197" s="78">
        <v>352859.28508900665</v>
      </c>
      <c r="AG197" s="78">
        <v>371665996.59406573</v>
      </c>
      <c r="AH197" s="78">
        <v>370841535.77681661</v>
      </c>
      <c r="AI197" s="78">
        <v>0</v>
      </c>
      <c r="AJ197" s="78">
        <v>0</v>
      </c>
      <c r="AK197" s="78">
        <v>26153313.081922777</v>
      </c>
      <c r="AL197" s="78">
        <v>0</v>
      </c>
      <c r="AM197" s="78">
        <v>0</v>
      </c>
      <c r="AN197" s="78">
        <v>1230048642.5320976</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7" t="s">
        <v>2841</v>
      </c>
      <c r="B198" s="77">
        <v>190</v>
      </c>
      <c r="C198" s="77">
        <v>16</v>
      </c>
      <c r="D198" s="77">
        <v>10</v>
      </c>
      <c r="E198" s="77">
        <v>2022</v>
      </c>
      <c r="F198" s="77" t="s">
        <v>162</v>
      </c>
      <c r="G198" s="1017" t="s">
        <v>2736</v>
      </c>
      <c r="H198" s="77" t="s">
        <v>2737</v>
      </c>
      <c r="I198" s="1018"/>
      <c r="J198" s="80"/>
      <c r="K198" s="78"/>
      <c r="L198" s="78"/>
      <c r="M198" s="78"/>
      <c r="N198" s="78"/>
      <c r="O198" s="78"/>
      <c r="P198" s="78"/>
      <c r="Q198" s="78"/>
      <c r="R198" s="78"/>
      <c r="S198" s="78"/>
      <c r="T198" s="78"/>
      <c r="U198" s="78"/>
      <c r="V198" s="78"/>
      <c r="W198" s="78"/>
      <c r="X198" s="78"/>
      <c r="Y198" s="78"/>
      <c r="Z198" s="78"/>
      <c r="AA198" s="78"/>
      <c r="AB198" s="78"/>
      <c r="AC198" s="79"/>
      <c r="AD198" s="78">
        <v>23149042.691812076</v>
      </c>
      <c r="AE198" s="78">
        <v>371830.50822325604</v>
      </c>
      <c r="AF198" s="78">
        <v>950559.70677038538</v>
      </c>
      <c r="AG198" s="78">
        <v>13285044.868586445</v>
      </c>
      <c r="AH198" s="78">
        <v>19398353.987596899</v>
      </c>
      <c r="AI198" s="78">
        <v>0</v>
      </c>
      <c r="AJ198" s="78">
        <v>0</v>
      </c>
      <c r="AK198" s="78">
        <v>1435766.3865127179</v>
      </c>
      <c r="AL198" s="78">
        <v>0</v>
      </c>
      <c r="AM198" s="78">
        <v>0</v>
      </c>
      <c r="AN198" s="78">
        <v>58590598.149501778</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7" t="s">
        <v>2842</v>
      </c>
      <c r="B199" s="77">
        <v>191</v>
      </c>
      <c r="C199" s="77">
        <v>16</v>
      </c>
      <c r="D199" s="77">
        <v>11</v>
      </c>
      <c r="E199" s="77">
        <v>2022</v>
      </c>
      <c r="F199" s="77" t="s">
        <v>162</v>
      </c>
      <c r="G199" s="1017" t="s">
        <v>2739</v>
      </c>
      <c r="H199" s="77" t="s">
        <v>2740</v>
      </c>
      <c r="I199" s="1018"/>
      <c r="J199" s="80"/>
      <c r="K199" s="78"/>
      <c r="L199" s="78"/>
      <c r="M199" s="78"/>
      <c r="N199" s="78"/>
      <c r="O199" s="78"/>
      <c r="P199" s="78"/>
      <c r="Q199" s="78"/>
      <c r="R199" s="78"/>
      <c r="S199" s="78"/>
      <c r="T199" s="78"/>
      <c r="U199" s="78"/>
      <c r="V199" s="78"/>
      <c r="W199" s="78"/>
      <c r="X199" s="78"/>
      <c r="Y199" s="78"/>
      <c r="Z199" s="78"/>
      <c r="AA199" s="78"/>
      <c r="AB199" s="78"/>
      <c r="AC199" s="79"/>
      <c r="AD199" s="78">
        <v>6325183.8107639784</v>
      </c>
      <c r="AE199" s="78">
        <v>526499.50113965233</v>
      </c>
      <c r="AF199" s="78">
        <v>748925.82957666717</v>
      </c>
      <c r="AG199" s="78">
        <v>42578978.641463824</v>
      </c>
      <c r="AH199" s="78">
        <v>49950165.501450352</v>
      </c>
      <c r="AI199" s="78">
        <v>0</v>
      </c>
      <c r="AJ199" s="78">
        <v>0</v>
      </c>
      <c r="AK199" s="78">
        <v>3818294.0956184072</v>
      </c>
      <c r="AL199" s="78">
        <v>0</v>
      </c>
      <c r="AM199" s="78">
        <v>0</v>
      </c>
      <c r="AN199" s="78">
        <v>103948047.38001288</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7" t="s">
        <v>2843</v>
      </c>
      <c r="B200" s="77">
        <v>192</v>
      </c>
      <c r="C200" s="77">
        <v>16</v>
      </c>
      <c r="D200" s="77">
        <v>12</v>
      </c>
      <c r="E200" s="77">
        <v>2022</v>
      </c>
      <c r="F200" s="77" t="s">
        <v>162</v>
      </c>
      <c r="G200" s="1017" t="s">
        <v>2742</v>
      </c>
      <c r="H200" s="77" t="s">
        <v>2743</v>
      </c>
      <c r="I200" s="1018"/>
      <c r="J200" s="80"/>
      <c r="K200" s="78"/>
      <c r="L200" s="78"/>
      <c r="M200" s="78"/>
      <c r="N200" s="78"/>
      <c r="O200" s="78"/>
      <c r="P200" s="78"/>
      <c r="Q200" s="78"/>
      <c r="R200" s="78"/>
      <c r="S200" s="78"/>
      <c r="T200" s="78"/>
      <c r="U200" s="78"/>
      <c r="V200" s="78"/>
      <c r="W200" s="78"/>
      <c r="X200" s="78"/>
      <c r="Y200" s="78"/>
      <c r="Z200" s="78"/>
      <c r="AA200" s="78"/>
      <c r="AB200" s="78"/>
      <c r="AC200" s="79"/>
      <c r="AD200" s="78">
        <v>86271606.130403832</v>
      </c>
      <c r="AE200" s="78">
        <v>1124865.4030283375</v>
      </c>
      <c r="AF200" s="78">
        <v>1144992.3740643277</v>
      </c>
      <c r="AG200" s="78">
        <v>54262504.100168459</v>
      </c>
      <c r="AH200" s="78">
        <v>51555436.90886312</v>
      </c>
      <c r="AI200" s="78">
        <v>0</v>
      </c>
      <c r="AJ200" s="78">
        <v>0</v>
      </c>
      <c r="AK200" s="78">
        <v>3958784.5919333491</v>
      </c>
      <c r="AL200" s="78">
        <v>0</v>
      </c>
      <c r="AM200" s="78">
        <v>0</v>
      </c>
      <c r="AN200" s="78">
        <v>198318189.50846142</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7" t="s">
        <v>2844</v>
      </c>
      <c r="B201" s="77">
        <v>193</v>
      </c>
      <c r="C201" s="77">
        <v>16</v>
      </c>
      <c r="D201" s="77">
        <v>13</v>
      </c>
      <c r="E201" s="77">
        <v>2022</v>
      </c>
      <c r="F201" s="77" t="s">
        <v>162</v>
      </c>
      <c r="G201" s="1017" t="s">
        <v>2745</v>
      </c>
      <c r="H201" s="77" t="s">
        <v>2746</v>
      </c>
      <c r="I201" s="1018"/>
      <c r="J201" s="80"/>
      <c r="K201" s="78"/>
      <c r="L201" s="78"/>
      <c r="M201" s="78"/>
      <c r="N201" s="78"/>
      <c r="O201" s="78"/>
      <c r="P201" s="78"/>
      <c r="Q201" s="78"/>
      <c r="R201" s="78"/>
      <c r="S201" s="78"/>
      <c r="T201" s="78"/>
      <c r="U201" s="78"/>
      <c r="V201" s="78"/>
      <c r="W201" s="78"/>
      <c r="X201" s="78"/>
      <c r="Y201" s="78"/>
      <c r="Z201" s="78"/>
      <c r="AA201" s="78"/>
      <c r="AB201" s="78"/>
      <c r="AC201" s="79"/>
      <c r="AD201" s="78">
        <v>197044145.38861397</v>
      </c>
      <c r="AE201" s="78">
        <v>1095181.4548928675</v>
      </c>
      <c r="AF201" s="78">
        <v>1785900.0551443603</v>
      </c>
      <c r="AG201" s="78">
        <v>106557787.50788368</v>
      </c>
      <c r="AH201" s="78">
        <v>81523152.143286675</v>
      </c>
      <c r="AI201" s="78">
        <v>0</v>
      </c>
      <c r="AJ201" s="78">
        <v>0</v>
      </c>
      <c r="AK201" s="78">
        <v>6127219.2469120407</v>
      </c>
      <c r="AL201" s="78">
        <v>0</v>
      </c>
      <c r="AM201" s="78">
        <v>0</v>
      </c>
      <c r="AN201" s="78">
        <v>394133385.79673356</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7" t="s">
        <v>2845</v>
      </c>
      <c r="B202" s="77">
        <v>194</v>
      </c>
      <c r="C202" s="77">
        <v>16</v>
      </c>
      <c r="D202" s="77">
        <v>14</v>
      </c>
      <c r="E202" s="77">
        <v>2022</v>
      </c>
      <c r="F202" s="77" t="s">
        <v>162</v>
      </c>
      <c r="G202" s="1017" t="s">
        <v>2748</v>
      </c>
      <c r="H202" s="77" t="s">
        <v>2749</v>
      </c>
      <c r="I202" s="1018"/>
      <c r="J202" s="80"/>
      <c r="K202" s="78"/>
      <c r="L202" s="78"/>
      <c r="M202" s="78"/>
      <c r="N202" s="78"/>
      <c r="O202" s="78"/>
      <c r="P202" s="78"/>
      <c r="Q202" s="78"/>
      <c r="R202" s="78"/>
      <c r="S202" s="78"/>
      <c r="T202" s="78"/>
      <c r="U202" s="78"/>
      <c r="V202" s="78"/>
      <c r="W202" s="78"/>
      <c r="X202" s="78"/>
      <c r="Y202" s="78"/>
      <c r="Z202" s="78"/>
      <c r="AA202" s="78"/>
      <c r="AB202" s="78"/>
      <c r="AC202" s="79"/>
      <c r="AD202" s="78">
        <v>888371621.11156988</v>
      </c>
      <c r="AE202" s="78">
        <v>9023920.2331828848</v>
      </c>
      <c r="AF202" s="78">
        <v>4018275.1240748111</v>
      </c>
      <c r="AG202" s="78">
        <v>455922311.05961901</v>
      </c>
      <c r="AH202" s="78">
        <v>467924694.9285894</v>
      </c>
      <c r="AI202" s="78">
        <v>0</v>
      </c>
      <c r="AJ202" s="78">
        <v>0</v>
      </c>
      <c r="AK202" s="78">
        <v>33558117.779698819</v>
      </c>
      <c r="AL202" s="78">
        <v>0</v>
      </c>
      <c r="AM202" s="78">
        <v>0</v>
      </c>
      <c r="AN202" s="78">
        <v>1858818940.2367349</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7" t="s">
        <v>2846</v>
      </c>
      <c r="B203" s="77">
        <v>195</v>
      </c>
      <c r="C203" s="77">
        <v>16</v>
      </c>
      <c r="D203" s="77">
        <v>15</v>
      </c>
      <c r="E203" s="77">
        <v>2022</v>
      </c>
      <c r="F203" s="77" t="s">
        <v>162</v>
      </c>
      <c r="G203" s="1017" t="s">
        <v>2751</v>
      </c>
      <c r="H203" s="77" t="s">
        <v>2752</v>
      </c>
      <c r="I203" s="1018"/>
      <c r="J203" s="80"/>
      <c r="K203" s="78"/>
      <c r="L203" s="78"/>
      <c r="M203" s="78"/>
      <c r="N203" s="78"/>
      <c r="O203" s="78"/>
      <c r="P203" s="78"/>
      <c r="Q203" s="78"/>
      <c r="R203" s="78"/>
      <c r="S203" s="78"/>
      <c r="T203" s="78"/>
      <c r="U203" s="78"/>
      <c r="V203" s="78"/>
      <c r="W203" s="78"/>
      <c r="X203" s="78"/>
      <c r="Y203" s="78"/>
      <c r="Z203" s="78"/>
      <c r="AA203" s="78"/>
      <c r="AB203" s="78"/>
      <c r="AC203" s="79"/>
      <c r="AD203" s="78">
        <v>198231127.06468335</v>
      </c>
      <c r="AE203" s="78">
        <v>1037375.8716816889</v>
      </c>
      <c r="AF203" s="78">
        <v>4219909.0012685284</v>
      </c>
      <c r="AG203" s="78">
        <v>82478249.608912811</v>
      </c>
      <c r="AH203" s="78">
        <v>72789522.060382545</v>
      </c>
      <c r="AI203" s="78">
        <v>0</v>
      </c>
      <c r="AJ203" s="78">
        <v>0</v>
      </c>
      <c r="AK203" s="78">
        <v>5457565.0981167397</v>
      </c>
      <c r="AL203" s="78">
        <v>0</v>
      </c>
      <c r="AM203" s="78">
        <v>0</v>
      </c>
      <c r="AN203" s="78">
        <v>364213748.7050457</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7" t="s">
        <v>2847</v>
      </c>
      <c r="B204" s="77">
        <v>196</v>
      </c>
      <c r="C204" s="77">
        <v>16</v>
      </c>
      <c r="D204" s="77">
        <v>16</v>
      </c>
      <c r="E204" s="77">
        <v>2022</v>
      </c>
      <c r="F204" s="77" t="s">
        <v>162</v>
      </c>
      <c r="G204" s="1017" t="s">
        <v>2754</v>
      </c>
      <c r="H204" s="77" t="s">
        <v>2755</v>
      </c>
      <c r="I204" s="1018"/>
      <c r="J204" s="80"/>
      <c r="K204" s="78"/>
      <c r="L204" s="78"/>
      <c r="M204" s="78"/>
      <c r="N204" s="78"/>
      <c r="O204" s="78"/>
      <c r="P204" s="78"/>
      <c r="Q204" s="78"/>
      <c r="R204" s="78"/>
      <c r="S204" s="78"/>
      <c r="T204" s="78"/>
      <c r="U204" s="78"/>
      <c r="V204" s="78"/>
      <c r="W204" s="78"/>
      <c r="X204" s="78"/>
      <c r="Y204" s="78"/>
      <c r="Z204" s="78"/>
      <c r="AA204" s="78"/>
      <c r="AB204" s="78"/>
      <c r="AC204" s="79"/>
      <c r="AD204" s="78">
        <v>240141341.69631538</v>
      </c>
      <c r="AE204" s="78">
        <v>1213917.2474347474</v>
      </c>
      <c r="AF204" s="78">
        <v>1152193.5839641034</v>
      </c>
      <c r="AG204" s="78">
        <v>86160483.212735534</v>
      </c>
      <c r="AH204" s="78">
        <v>68927334.416805282</v>
      </c>
      <c r="AI204" s="78">
        <v>0</v>
      </c>
      <c r="AJ204" s="78">
        <v>0</v>
      </c>
      <c r="AK204" s="78">
        <v>5128807.0065562231</v>
      </c>
      <c r="AL204" s="78">
        <v>0</v>
      </c>
      <c r="AM204" s="78">
        <v>0</v>
      </c>
      <c r="AN204" s="78">
        <v>402724077.16381127</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7" t="s">
        <v>2848</v>
      </c>
      <c r="B205" s="77">
        <v>197</v>
      </c>
      <c r="C205" s="77">
        <v>16</v>
      </c>
      <c r="D205" s="77">
        <v>17</v>
      </c>
      <c r="E205" s="77">
        <v>2022</v>
      </c>
      <c r="F205" s="77" t="s">
        <v>162</v>
      </c>
      <c r="G205" s="1017" t="s">
        <v>2757</v>
      </c>
      <c r="H205" s="77" t="s">
        <v>2758</v>
      </c>
      <c r="I205" s="1018"/>
      <c r="J205" s="80"/>
      <c r="K205" s="78"/>
      <c r="L205" s="78"/>
      <c r="M205" s="78"/>
      <c r="N205" s="78"/>
      <c r="O205" s="78"/>
      <c r="P205" s="78"/>
      <c r="Q205" s="78"/>
      <c r="R205" s="78"/>
      <c r="S205" s="78"/>
      <c r="T205" s="78"/>
      <c r="U205" s="78"/>
      <c r="V205" s="78"/>
      <c r="W205" s="78"/>
      <c r="X205" s="78"/>
      <c r="Y205" s="78"/>
      <c r="Z205" s="78"/>
      <c r="AA205" s="78"/>
      <c r="AB205" s="78"/>
      <c r="AC205" s="79"/>
      <c r="AD205" s="78">
        <v>19294824.04120668</v>
      </c>
      <c r="AE205" s="78">
        <v>531186.44031893718</v>
      </c>
      <c r="AF205" s="78">
        <v>1958729.0927389758</v>
      </c>
      <c r="AG205" s="78">
        <v>16986194.055990454</v>
      </c>
      <c r="AH205" s="78">
        <v>16724226.123268198</v>
      </c>
      <c r="AI205" s="78">
        <v>0</v>
      </c>
      <c r="AJ205" s="78">
        <v>0</v>
      </c>
      <c r="AK205" s="78">
        <v>1376626.0856742589</v>
      </c>
      <c r="AL205" s="78">
        <v>0</v>
      </c>
      <c r="AM205" s="78">
        <v>0</v>
      </c>
      <c r="AN205" s="78">
        <v>56871785.839197502</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7" t="s">
        <v>2849</v>
      </c>
      <c r="B206" s="77">
        <v>198</v>
      </c>
      <c r="C206" s="77">
        <v>16</v>
      </c>
      <c r="D206" s="77">
        <v>18</v>
      </c>
      <c r="E206" s="77">
        <v>2022</v>
      </c>
      <c r="F206" s="77" t="s">
        <v>162</v>
      </c>
      <c r="G206" s="1017" t="s">
        <v>2760</v>
      </c>
      <c r="H206" s="77" t="s">
        <v>2761</v>
      </c>
      <c r="I206" s="1018"/>
      <c r="J206" s="80"/>
      <c r="K206" s="78"/>
      <c r="L206" s="78"/>
      <c r="M206" s="78"/>
      <c r="N206" s="78"/>
      <c r="O206" s="78"/>
      <c r="P206" s="78"/>
      <c r="Q206" s="78"/>
      <c r="R206" s="78"/>
      <c r="S206" s="78"/>
      <c r="T206" s="78"/>
      <c r="U206" s="78"/>
      <c r="V206" s="78"/>
      <c r="W206" s="78"/>
      <c r="X206" s="78"/>
      <c r="Y206" s="78"/>
      <c r="Z206" s="78"/>
      <c r="AA206" s="78"/>
      <c r="AB206" s="78"/>
      <c r="AC206" s="79"/>
      <c r="AD206" s="78">
        <v>28726573.994790532</v>
      </c>
      <c r="AE206" s="78">
        <v>498377.86606394395</v>
      </c>
      <c r="AF206" s="78">
        <v>1404235.9304562511</v>
      </c>
      <c r="AG206" s="78">
        <v>24962265.132763997</v>
      </c>
      <c r="AH206" s="78">
        <v>25541298.531805176</v>
      </c>
      <c r="AI206" s="78">
        <v>0</v>
      </c>
      <c r="AJ206" s="78">
        <v>0</v>
      </c>
      <c r="AK206" s="78">
        <v>1819403.5781962583</v>
      </c>
      <c r="AL206" s="78">
        <v>0</v>
      </c>
      <c r="AM206" s="78">
        <v>0</v>
      </c>
      <c r="AN206" s="78">
        <v>82952155.034076154</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7" t="s">
        <v>2850</v>
      </c>
      <c r="B207" s="77">
        <v>199</v>
      </c>
      <c r="C207" s="77">
        <v>16</v>
      </c>
      <c r="D207" s="77">
        <v>19</v>
      </c>
      <c r="E207" s="77">
        <v>2022</v>
      </c>
      <c r="F207" s="77" t="s">
        <v>162</v>
      </c>
      <c r="G207" s="1017" t="s">
        <v>2763</v>
      </c>
      <c r="H207" s="77" t="s">
        <v>2764</v>
      </c>
      <c r="I207" s="1018"/>
      <c r="J207" s="80"/>
      <c r="K207" s="78"/>
      <c r="L207" s="78"/>
      <c r="M207" s="78"/>
      <c r="N207" s="78"/>
      <c r="O207" s="78"/>
      <c r="P207" s="78"/>
      <c r="Q207" s="78"/>
      <c r="R207" s="78"/>
      <c r="S207" s="78"/>
      <c r="T207" s="78"/>
      <c r="U207" s="78"/>
      <c r="V207" s="78"/>
      <c r="W207" s="78"/>
      <c r="X207" s="78"/>
      <c r="Y207" s="78"/>
      <c r="Z207" s="78"/>
      <c r="AA207" s="78"/>
      <c r="AB207" s="78"/>
      <c r="AC207" s="79"/>
      <c r="AD207" s="78">
        <v>14413711.763226476</v>
      </c>
      <c r="AE207" s="78">
        <v>1182670.9862395159</v>
      </c>
      <c r="AF207" s="78">
        <v>2808471.8609125023</v>
      </c>
      <c r="AG207" s="78">
        <v>29571362.332069494</v>
      </c>
      <c r="AH207" s="78">
        <v>25366466.992383983</v>
      </c>
      <c r="AI207" s="78">
        <v>0</v>
      </c>
      <c r="AJ207" s="78">
        <v>0</v>
      </c>
      <c r="AK207" s="78">
        <v>2069135.7655796199</v>
      </c>
      <c r="AL207" s="78">
        <v>0</v>
      </c>
      <c r="AM207" s="78">
        <v>0</v>
      </c>
      <c r="AN207" s="78">
        <v>75411819.700411603</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7" t="s">
        <v>2851</v>
      </c>
      <c r="B208" s="77">
        <v>200</v>
      </c>
      <c r="C208" s="77">
        <v>16</v>
      </c>
      <c r="D208" s="77">
        <v>20</v>
      </c>
      <c r="E208" s="77">
        <v>2022</v>
      </c>
      <c r="F208" s="77" t="s">
        <v>162</v>
      </c>
      <c r="G208" s="1017" t="s">
        <v>2766</v>
      </c>
      <c r="H208" s="77" t="s">
        <v>2767</v>
      </c>
      <c r="I208" s="1018"/>
      <c r="J208" s="80"/>
      <c r="K208" s="78"/>
      <c r="L208" s="78"/>
      <c r="M208" s="78"/>
      <c r="N208" s="78"/>
      <c r="O208" s="78"/>
      <c r="P208" s="78"/>
      <c r="Q208" s="78"/>
      <c r="R208" s="78"/>
      <c r="S208" s="78"/>
      <c r="T208" s="78"/>
      <c r="U208" s="78"/>
      <c r="V208" s="78"/>
      <c r="W208" s="78"/>
      <c r="X208" s="78"/>
      <c r="Y208" s="78"/>
      <c r="Z208" s="78"/>
      <c r="AA208" s="78"/>
      <c r="AB208" s="78"/>
      <c r="AC208" s="79"/>
      <c r="AD208" s="78">
        <v>45058347.562373668</v>
      </c>
      <c r="AE208" s="78">
        <v>2405962.112032833</v>
      </c>
      <c r="AF208" s="78">
        <v>201633.8771937181</v>
      </c>
      <c r="AG208" s="78">
        <v>234055126.04024556</v>
      </c>
      <c r="AH208" s="78">
        <v>283548942.83263052</v>
      </c>
      <c r="AI208" s="78">
        <v>0</v>
      </c>
      <c r="AJ208" s="78">
        <v>0</v>
      </c>
      <c r="AK208" s="78">
        <v>20027385.107954811</v>
      </c>
      <c r="AL208" s="78">
        <v>0</v>
      </c>
      <c r="AM208" s="78">
        <v>0</v>
      </c>
      <c r="AN208" s="78">
        <v>585297397.53243113</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7" t="s">
        <v>2852</v>
      </c>
      <c r="B209" s="77">
        <v>201</v>
      </c>
      <c r="C209" s="77">
        <v>16</v>
      </c>
      <c r="D209" s="77">
        <v>21</v>
      </c>
      <c r="E209" s="77">
        <v>2022</v>
      </c>
      <c r="F209" s="77" t="s">
        <v>162</v>
      </c>
      <c r="G209" s="1017" t="s">
        <v>2769</v>
      </c>
      <c r="H209" s="77" t="s">
        <v>2770</v>
      </c>
      <c r="I209" s="1018"/>
      <c r="J209" s="80"/>
      <c r="K209" s="78"/>
      <c r="L209" s="78"/>
      <c r="M209" s="78"/>
      <c r="N209" s="78"/>
      <c r="O209" s="78"/>
      <c r="P209" s="78"/>
      <c r="Q209" s="78"/>
      <c r="R209" s="78"/>
      <c r="S209" s="78"/>
      <c r="T209" s="78"/>
      <c r="U209" s="78"/>
      <c r="V209" s="78"/>
      <c r="W209" s="78"/>
      <c r="X209" s="78"/>
      <c r="Y209" s="78"/>
      <c r="Z209" s="78"/>
      <c r="AA209" s="78"/>
      <c r="AB209" s="78"/>
      <c r="AC209" s="79"/>
      <c r="AD209" s="78">
        <v>2425587464.1700764</v>
      </c>
      <c r="AE209" s="78">
        <v>43430740.74831216</v>
      </c>
      <c r="AF209" s="78">
        <v>7302026.8383725053</v>
      </c>
      <c r="AG209" s="78">
        <v>4156264433.564158</v>
      </c>
      <c r="AH209" s="78">
        <v>3068591525.1477661</v>
      </c>
      <c r="AI209" s="78">
        <v>0</v>
      </c>
      <c r="AJ209" s="78">
        <v>0</v>
      </c>
      <c r="AK209" s="78">
        <v>195100624.28371584</v>
      </c>
      <c r="AL209" s="78">
        <v>0</v>
      </c>
      <c r="AM209" s="78">
        <v>0</v>
      </c>
      <c r="AN209" s="78">
        <v>9896276814.7524014</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7" t="s">
        <v>2853</v>
      </c>
      <c r="B210" s="77">
        <v>202</v>
      </c>
      <c r="C210" s="77">
        <v>16</v>
      </c>
      <c r="D210" s="77">
        <v>22</v>
      </c>
      <c r="E210" s="77">
        <v>2022</v>
      </c>
      <c r="F210" s="77" t="s">
        <v>162</v>
      </c>
      <c r="G210" s="1017" t="s">
        <v>2772</v>
      </c>
      <c r="H210" s="77" t="s">
        <v>2773</v>
      </c>
      <c r="I210" s="1018"/>
      <c r="J210" s="80"/>
      <c r="K210" s="78"/>
      <c r="L210" s="78"/>
      <c r="M210" s="78"/>
      <c r="N210" s="78"/>
      <c r="O210" s="78"/>
      <c r="P210" s="78"/>
      <c r="Q210" s="78"/>
      <c r="R210" s="78"/>
      <c r="S210" s="78"/>
      <c r="T210" s="78"/>
      <c r="U210" s="78"/>
      <c r="V210" s="78"/>
      <c r="W210" s="78"/>
      <c r="X210" s="78"/>
      <c r="Y210" s="78"/>
      <c r="Z210" s="78"/>
      <c r="AA210" s="78"/>
      <c r="AB210" s="78"/>
      <c r="AC210" s="79"/>
      <c r="AD210" s="78">
        <v>17592108.398808539</v>
      </c>
      <c r="AE210" s="78">
        <v>957697.90563384851</v>
      </c>
      <c r="AF210" s="78">
        <v>936157.28697083401</v>
      </c>
      <c r="AG210" s="78">
        <v>34218290.698537558</v>
      </c>
      <c r="AH210" s="78">
        <v>27218091.932617527</v>
      </c>
      <c r="AI210" s="78">
        <v>0</v>
      </c>
      <c r="AJ210" s="78">
        <v>0</v>
      </c>
      <c r="AK210" s="78">
        <v>2001343.9360158842</v>
      </c>
      <c r="AL210" s="78">
        <v>0</v>
      </c>
      <c r="AM210" s="78">
        <v>0</v>
      </c>
      <c r="AN210" s="78">
        <v>82923690.158584192</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7" t="s">
        <v>2854</v>
      </c>
      <c r="B211" s="77">
        <v>203</v>
      </c>
      <c r="C211" s="77">
        <v>16</v>
      </c>
      <c r="D211" s="77">
        <v>23</v>
      </c>
      <c r="E211" s="77">
        <v>2022</v>
      </c>
      <c r="F211" s="77" t="s">
        <v>162</v>
      </c>
      <c r="G211" s="1017" t="s">
        <v>2775</v>
      </c>
      <c r="H211" s="77" t="s">
        <v>2776</v>
      </c>
      <c r="I211" s="1018"/>
      <c r="J211" s="80"/>
      <c r="K211" s="78"/>
      <c r="L211" s="78"/>
      <c r="M211" s="78"/>
      <c r="N211" s="78"/>
      <c r="O211" s="78"/>
      <c r="P211" s="78"/>
      <c r="Q211" s="78"/>
      <c r="R211" s="78"/>
      <c r="S211" s="78"/>
      <c r="T211" s="78"/>
      <c r="U211" s="78"/>
      <c r="V211" s="78"/>
      <c r="W211" s="78"/>
      <c r="X211" s="78"/>
      <c r="Y211" s="78"/>
      <c r="Z211" s="78"/>
      <c r="AA211" s="78"/>
      <c r="AB211" s="78"/>
      <c r="AC211" s="79"/>
      <c r="AD211" s="78">
        <v>351073848.95929688</v>
      </c>
      <c r="AE211" s="78">
        <v>1427954.1366220841</v>
      </c>
      <c r="AF211" s="78">
        <v>2520423.4649214759</v>
      </c>
      <c r="AG211" s="78">
        <v>206659055.82002342</v>
      </c>
      <c r="AH211" s="78">
        <v>186807499.87154457</v>
      </c>
      <c r="AI211" s="78">
        <v>0</v>
      </c>
      <c r="AJ211" s="78">
        <v>0</v>
      </c>
      <c r="AK211" s="78">
        <v>13995720.058904033</v>
      </c>
      <c r="AL211" s="78">
        <v>0</v>
      </c>
      <c r="AM211" s="78">
        <v>0</v>
      </c>
      <c r="AN211" s="78">
        <v>762484502.31131256</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7" t="s">
        <v>2855</v>
      </c>
      <c r="B212" s="77">
        <v>204</v>
      </c>
      <c r="C212" s="77">
        <v>16</v>
      </c>
      <c r="D212" s="77">
        <v>24</v>
      </c>
      <c r="E212" s="77">
        <v>2022</v>
      </c>
      <c r="F212" s="77" t="s">
        <v>162</v>
      </c>
      <c r="G212" s="1017" t="s">
        <v>2778</v>
      </c>
      <c r="H212" s="77" t="s">
        <v>2779</v>
      </c>
      <c r="I212" s="1018"/>
      <c r="J212" s="80"/>
      <c r="K212" s="78"/>
      <c r="L212" s="78"/>
      <c r="M212" s="78"/>
      <c r="N212" s="78"/>
      <c r="O212" s="78"/>
      <c r="P212" s="78"/>
      <c r="Q212" s="78"/>
      <c r="R212" s="78"/>
      <c r="S212" s="78"/>
      <c r="T212" s="78"/>
      <c r="U212" s="78"/>
      <c r="V212" s="78"/>
      <c r="W212" s="78"/>
      <c r="X212" s="78"/>
      <c r="Y212" s="78"/>
      <c r="Z212" s="78"/>
      <c r="AA212" s="78"/>
      <c r="AB212" s="78"/>
      <c r="AC212" s="79"/>
      <c r="AD212" s="78">
        <v>47033480.775044248</v>
      </c>
      <c r="AE212" s="78">
        <v>1857590.2280565184</v>
      </c>
      <c r="AF212" s="78">
        <v>4183902.9517696504</v>
      </c>
      <c r="AG212" s="78">
        <v>61690023.253084853</v>
      </c>
      <c r="AH212" s="78">
        <v>58473203.048233502</v>
      </c>
      <c r="AI212" s="78">
        <v>0</v>
      </c>
      <c r="AJ212" s="78">
        <v>0</v>
      </c>
      <c r="AK212" s="78">
        <v>4559355.6382208429</v>
      </c>
      <c r="AL212" s="78">
        <v>0</v>
      </c>
      <c r="AM212" s="78">
        <v>0</v>
      </c>
      <c r="AN212" s="78">
        <v>177797555.89440963</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7" t="s">
        <v>2856</v>
      </c>
      <c r="B213" s="77">
        <v>205</v>
      </c>
      <c r="C213" s="77">
        <v>16</v>
      </c>
      <c r="D213" s="77">
        <v>25</v>
      </c>
      <c r="E213" s="77">
        <v>2022</v>
      </c>
      <c r="F213" s="77" t="s">
        <v>162</v>
      </c>
      <c r="G213" s="1017" t="s">
        <v>2781</v>
      </c>
      <c r="H213" s="77" t="s">
        <v>2782</v>
      </c>
      <c r="I213" s="1018"/>
      <c r="J213" s="80"/>
      <c r="K213" s="78"/>
      <c r="L213" s="78"/>
      <c r="M213" s="78"/>
      <c r="N213" s="78"/>
      <c r="O213" s="78"/>
      <c r="P213" s="78"/>
      <c r="Q213" s="78"/>
      <c r="R213" s="78"/>
      <c r="S213" s="78"/>
      <c r="T213" s="78"/>
      <c r="U213" s="78"/>
      <c r="V213" s="78"/>
      <c r="W213" s="78"/>
      <c r="X213" s="78"/>
      <c r="Y213" s="78"/>
      <c r="Z213" s="78"/>
      <c r="AA213" s="78"/>
      <c r="AB213" s="78"/>
      <c r="AC213" s="79"/>
      <c r="AD213" s="78">
        <v>5690903.3112575188</v>
      </c>
      <c r="AE213" s="78">
        <v>985819.5407095569</v>
      </c>
      <c r="AF213" s="78">
        <v>1620272.2274495205</v>
      </c>
      <c r="AG213" s="78">
        <v>28751687.043547314</v>
      </c>
      <c r="AH213" s="78">
        <v>22291021.27620209</v>
      </c>
      <c r="AI213" s="78">
        <v>0</v>
      </c>
      <c r="AJ213" s="78">
        <v>0</v>
      </c>
      <c r="AK213" s="78">
        <v>1732371.7817658624</v>
      </c>
      <c r="AL213" s="78">
        <v>0</v>
      </c>
      <c r="AM213" s="78">
        <v>0</v>
      </c>
      <c r="AN213" s="78">
        <v>61072075.180931866</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7" t="s">
        <v>2857</v>
      </c>
      <c r="B214" s="77">
        <v>206</v>
      </c>
      <c r="C214" s="77">
        <v>16</v>
      </c>
      <c r="D214" s="77">
        <v>26</v>
      </c>
      <c r="E214" s="77">
        <v>2022</v>
      </c>
      <c r="F214" s="77" t="s">
        <v>162</v>
      </c>
      <c r="G214" s="1017" t="s">
        <v>2784</v>
      </c>
      <c r="H214" s="77" t="s">
        <v>2785</v>
      </c>
      <c r="I214" s="1018"/>
      <c r="J214" s="80"/>
      <c r="K214" s="78"/>
      <c r="L214" s="78"/>
      <c r="M214" s="78"/>
      <c r="N214" s="78"/>
      <c r="O214" s="78"/>
      <c r="P214" s="78"/>
      <c r="Q214" s="78"/>
      <c r="R214" s="78"/>
      <c r="S214" s="78"/>
      <c r="T214" s="78"/>
      <c r="U214" s="78"/>
      <c r="V214" s="78"/>
      <c r="W214" s="78"/>
      <c r="X214" s="78"/>
      <c r="Y214" s="78"/>
      <c r="Z214" s="78"/>
      <c r="AA214" s="78"/>
      <c r="AB214" s="78"/>
      <c r="AC214" s="79"/>
      <c r="AD214" s="78">
        <v>56113192.446790077</v>
      </c>
      <c r="AE214" s="78">
        <v>1846654.0366381875</v>
      </c>
      <c r="AF214" s="78">
        <v>1166596.0037636547</v>
      </c>
      <c r="AG214" s="78">
        <v>103487157.77318904</v>
      </c>
      <c r="AH214" s="78">
        <v>80490056.68307054</v>
      </c>
      <c r="AI214" s="78">
        <v>0</v>
      </c>
      <c r="AJ214" s="78">
        <v>0</v>
      </c>
      <c r="AK214" s="78">
        <v>5400878.2158720158</v>
      </c>
      <c r="AL214" s="78">
        <v>0</v>
      </c>
      <c r="AM214" s="78">
        <v>0</v>
      </c>
      <c r="AN214" s="78">
        <v>248504535.15932351</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7" t="s">
        <v>2858</v>
      </c>
      <c r="B215" s="77">
        <v>207</v>
      </c>
      <c r="C215" s="77">
        <v>16</v>
      </c>
      <c r="D215" s="77">
        <v>27</v>
      </c>
      <c r="E215" s="77">
        <v>2022</v>
      </c>
      <c r="F215" s="77" t="s">
        <v>162</v>
      </c>
      <c r="G215" s="1017" t="s">
        <v>2787</v>
      </c>
      <c r="H215" s="77" t="s">
        <v>2704</v>
      </c>
      <c r="I215" s="1018"/>
      <c r="J215" s="80"/>
      <c r="K215" s="78"/>
      <c r="L215" s="78"/>
      <c r="M215" s="78"/>
      <c r="N215" s="78"/>
      <c r="O215" s="78"/>
      <c r="P215" s="78"/>
      <c r="Q215" s="78"/>
      <c r="R215" s="78"/>
      <c r="S215" s="78"/>
      <c r="T215" s="78"/>
      <c r="U215" s="78"/>
      <c r="V215" s="78"/>
      <c r="W215" s="78"/>
      <c r="X215" s="78"/>
      <c r="Y215" s="78"/>
      <c r="Z215" s="78"/>
      <c r="AA215" s="78"/>
      <c r="AB215" s="78"/>
      <c r="AC215" s="79"/>
      <c r="AD215" s="78">
        <v>104472684.71523432</v>
      </c>
      <c r="AE215" s="78">
        <v>1507632.1026699247</v>
      </c>
      <c r="AF215" s="78">
        <v>259243.55639192325</v>
      </c>
      <c r="AG215" s="78">
        <v>57768192.257232562</v>
      </c>
      <c r="AH215" s="78">
        <v>55767287.631282769</v>
      </c>
      <c r="AI215" s="78">
        <v>0</v>
      </c>
      <c r="AJ215" s="78">
        <v>0</v>
      </c>
      <c r="AK215" s="78">
        <v>4361016.114011514</v>
      </c>
      <c r="AL215" s="78">
        <v>0</v>
      </c>
      <c r="AM215" s="78">
        <v>0</v>
      </c>
      <c r="AN215" s="78">
        <v>224136056.37682304</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7" t="s">
        <v>2859</v>
      </c>
      <c r="B216" s="77">
        <v>208</v>
      </c>
      <c r="C216" s="77">
        <v>16</v>
      </c>
      <c r="D216" s="77">
        <v>28</v>
      </c>
      <c r="E216" s="77">
        <v>2022</v>
      </c>
      <c r="F216" s="77" t="s">
        <v>162</v>
      </c>
      <c r="G216" s="1017" t="s">
        <v>2789</v>
      </c>
      <c r="H216" s="77" t="s">
        <v>2790</v>
      </c>
      <c r="I216" s="1018"/>
      <c r="J216" s="80"/>
      <c r="K216" s="78"/>
      <c r="L216" s="78"/>
      <c r="M216" s="78"/>
      <c r="N216" s="78"/>
      <c r="O216" s="78"/>
      <c r="P216" s="78"/>
      <c r="Q216" s="78"/>
      <c r="R216" s="78"/>
      <c r="S216" s="78"/>
      <c r="T216" s="78"/>
      <c r="U216" s="78"/>
      <c r="V216" s="78"/>
      <c r="W216" s="78"/>
      <c r="X216" s="78"/>
      <c r="Y216" s="78"/>
      <c r="Z216" s="78"/>
      <c r="AA216" s="78"/>
      <c r="AB216" s="78"/>
      <c r="AC216" s="79"/>
      <c r="AD216" s="78">
        <v>631167830.07786214</v>
      </c>
      <c r="AE216" s="78">
        <v>5174380.8539303523</v>
      </c>
      <c r="AF216" s="78">
        <v>230438.71679282069</v>
      </c>
      <c r="AG216" s="78">
        <v>161665187.67468271</v>
      </c>
      <c r="AH216" s="78">
        <v>159776159.81058151</v>
      </c>
      <c r="AI216" s="78">
        <v>0</v>
      </c>
      <c r="AJ216" s="78">
        <v>0</v>
      </c>
      <c r="AK216" s="78">
        <v>11384637.038697751</v>
      </c>
      <c r="AL216" s="78">
        <v>0</v>
      </c>
      <c r="AM216" s="78">
        <v>0</v>
      </c>
      <c r="AN216" s="78">
        <v>969398634.17254734</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7" t="s">
        <v>2860</v>
      </c>
      <c r="B217" s="77">
        <v>209</v>
      </c>
      <c r="C217" s="77">
        <v>16</v>
      </c>
      <c r="D217" s="77">
        <v>29</v>
      </c>
      <c r="E217" s="77">
        <v>2022</v>
      </c>
      <c r="F217" s="77" t="s">
        <v>162</v>
      </c>
      <c r="G217" s="1017" t="s">
        <v>2792</v>
      </c>
      <c r="H217" s="77" t="s">
        <v>2793</v>
      </c>
      <c r="I217" s="1018"/>
      <c r="J217" s="80"/>
      <c r="K217" s="78"/>
      <c r="L217" s="78"/>
      <c r="M217" s="78"/>
      <c r="N217" s="78"/>
      <c r="O217" s="78"/>
      <c r="P217" s="78"/>
      <c r="Q217" s="78"/>
      <c r="R217" s="78"/>
      <c r="S217" s="78"/>
      <c r="T217" s="78"/>
      <c r="U217" s="78"/>
      <c r="V217" s="78"/>
      <c r="W217" s="78"/>
      <c r="X217" s="78"/>
      <c r="Y217" s="78"/>
      <c r="Z217" s="78"/>
      <c r="AA217" s="78"/>
      <c r="AB217" s="78"/>
      <c r="AC217" s="79"/>
      <c r="AD217" s="78">
        <v>39927442.834587336</v>
      </c>
      <c r="AE217" s="78">
        <v>663983.05039867142</v>
      </c>
      <c r="AF217" s="78">
        <v>720120.98997756466</v>
      </c>
      <c r="AG217" s="78">
        <v>29003894.824631061</v>
      </c>
      <c r="AH217" s="78">
        <v>30635253.839486297</v>
      </c>
      <c r="AI217" s="78">
        <v>0</v>
      </c>
      <c r="AJ217" s="78">
        <v>0</v>
      </c>
      <c r="AK217" s="78">
        <v>2513204.5310456902</v>
      </c>
      <c r="AL217" s="78">
        <v>0</v>
      </c>
      <c r="AM217" s="78">
        <v>0</v>
      </c>
      <c r="AN217" s="78">
        <v>103463900.07012662</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7" t="s">
        <v>2861</v>
      </c>
      <c r="B218" s="77">
        <v>210</v>
      </c>
      <c r="C218" s="77">
        <v>16</v>
      </c>
      <c r="D218" s="77">
        <v>30</v>
      </c>
      <c r="E218" s="77">
        <v>2022</v>
      </c>
      <c r="F218" s="77" t="s">
        <v>162</v>
      </c>
      <c r="G218" s="1017" t="s">
        <v>2795</v>
      </c>
      <c r="H218" s="77" t="s">
        <v>2796</v>
      </c>
      <c r="I218" s="1018"/>
      <c r="J218" s="80"/>
      <c r="K218" s="78"/>
      <c r="L218" s="78"/>
      <c r="M218" s="78"/>
      <c r="N218" s="78"/>
      <c r="O218" s="78"/>
      <c r="P218" s="78"/>
      <c r="Q218" s="78"/>
      <c r="R218" s="78"/>
      <c r="S218" s="78"/>
      <c r="T218" s="78"/>
      <c r="U218" s="78"/>
      <c r="V218" s="78"/>
      <c r="W218" s="78"/>
      <c r="X218" s="78"/>
      <c r="Y218" s="78"/>
      <c r="Z218" s="78"/>
      <c r="AA218" s="78"/>
      <c r="AB218" s="78"/>
      <c r="AC218" s="79"/>
      <c r="AD218" s="78">
        <v>48309642.449823983</v>
      </c>
      <c r="AE218" s="78">
        <v>4352604.1844957611</v>
      </c>
      <c r="AF218" s="78">
        <v>1598668.5977501934</v>
      </c>
      <c r="AG218" s="78">
        <v>330139985.43862659</v>
      </c>
      <c r="AH218" s="78">
        <v>423457882.25444013</v>
      </c>
      <c r="AI218" s="78">
        <v>0</v>
      </c>
      <c r="AJ218" s="78">
        <v>0</v>
      </c>
      <c r="AK218" s="78">
        <v>29801030.021629386</v>
      </c>
      <c r="AL218" s="78">
        <v>0</v>
      </c>
      <c r="AM218" s="78">
        <v>0</v>
      </c>
      <c r="AN218" s="78">
        <v>837659812.9467659</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7" t="s">
        <v>2862</v>
      </c>
      <c r="B219" s="77">
        <v>211</v>
      </c>
      <c r="C219" s="77">
        <v>16</v>
      </c>
      <c r="D219" s="77">
        <v>31</v>
      </c>
      <c r="E219" s="77">
        <v>2022</v>
      </c>
      <c r="F219" s="77" t="s">
        <v>162</v>
      </c>
      <c r="G219" s="1017" t="s">
        <v>2798</v>
      </c>
      <c r="H219" s="77" t="s">
        <v>2799</v>
      </c>
      <c r="I219" s="1018"/>
      <c r="J219" s="80"/>
      <c r="K219" s="78"/>
      <c r="L219" s="78"/>
      <c r="M219" s="78"/>
      <c r="N219" s="78"/>
      <c r="O219" s="78"/>
      <c r="P219" s="78"/>
      <c r="Q219" s="78"/>
      <c r="R219" s="78"/>
      <c r="S219" s="78"/>
      <c r="T219" s="78"/>
      <c r="U219" s="78"/>
      <c r="V219" s="78"/>
      <c r="W219" s="78"/>
      <c r="X219" s="78"/>
      <c r="Y219" s="78"/>
      <c r="Z219" s="78"/>
      <c r="AA219" s="78"/>
      <c r="AB219" s="78"/>
      <c r="AC219" s="79"/>
      <c r="AD219" s="78">
        <v>257122022.16772765</v>
      </c>
      <c r="AE219" s="78">
        <v>2243481.5538176289</v>
      </c>
      <c r="AF219" s="78">
        <v>4219909.0012685284</v>
      </c>
      <c r="AG219" s="78">
        <v>138909740.62640151</v>
      </c>
      <c r="AH219" s="78">
        <v>124237675.9791463</v>
      </c>
      <c r="AI219" s="78">
        <v>0</v>
      </c>
      <c r="AJ219" s="78">
        <v>0</v>
      </c>
      <c r="AK219" s="78">
        <v>9565879.0969735291</v>
      </c>
      <c r="AL219" s="78">
        <v>0</v>
      </c>
      <c r="AM219" s="78">
        <v>0</v>
      </c>
      <c r="AN219" s="78">
        <v>536298708.42533517</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7" t="s">
        <v>2863</v>
      </c>
      <c r="B220" s="77">
        <v>212</v>
      </c>
      <c r="C220" s="77">
        <v>16</v>
      </c>
      <c r="D220" s="77">
        <v>32</v>
      </c>
      <c r="E220" s="77">
        <v>2022</v>
      </c>
      <c r="F220" s="77" t="s">
        <v>162</v>
      </c>
      <c r="G220" s="1017" t="s">
        <v>2801</v>
      </c>
      <c r="H220" s="77" t="s">
        <v>2802</v>
      </c>
      <c r="I220" s="1018"/>
      <c r="J220" s="80"/>
      <c r="K220" s="78"/>
      <c r="L220" s="78"/>
      <c r="M220" s="78"/>
      <c r="N220" s="78"/>
      <c r="O220" s="78"/>
      <c r="P220" s="78"/>
      <c r="Q220" s="78"/>
      <c r="R220" s="78"/>
      <c r="S220" s="78"/>
      <c r="T220" s="78"/>
      <c r="U220" s="78"/>
      <c r="V220" s="78"/>
      <c r="W220" s="78"/>
      <c r="X220" s="78"/>
      <c r="Y220" s="78"/>
      <c r="Z220" s="78"/>
      <c r="AA220" s="78"/>
      <c r="AB220" s="78"/>
      <c r="AC220" s="79"/>
      <c r="AD220" s="78">
        <v>184155180.9926405</v>
      </c>
      <c r="AE220" s="78">
        <v>1367023.9272913823</v>
      </c>
      <c r="AF220" s="78">
        <v>2887685.1698100343</v>
      </c>
      <c r="AG220" s="78">
        <v>76967509.592232898</v>
      </c>
      <c r="AH220" s="78">
        <v>70417375.945963189</v>
      </c>
      <c r="AI220" s="78">
        <v>0</v>
      </c>
      <c r="AJ220" s="78">
        <v>0</v>
      </c>
      <c r="AK220" s="78">
        <v>5155148.974615274</v>
      </c>
      <c r="AL220" s="78">
        <v>0</v>
      </c>
      <c r="AM220" s="78">
        <v>0</v>
      </c>
      <c r="AN220" s="78">
        <v>340949924.60255331</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7" t="s">
        <v>2864</v>
      </c>
      <c r="B221" s="77">
        <v>213</v>
      </c>
      <c r="C221" s="77">
        <v>16</v>
      </c>
      <c r="D221" s="77">
        <v>33</v>
      </c>
      <c r="E221" s="77">
        <v>2022</v>
      </c>
      <c r="F221" s="77" t="s">
        <v>162</v>
      </c>
      <c r="G221" s="1017" t="s">
        <v>2804</v>
      </c>
      <c r="H221" s="77" t="s">
        <v>2805</v>
      </c>
      <c r="I221" s="1018"/>
      <c r="J221" s="80"/>
      <c r="K221" s="78"/>
      <c r="L221" s="78"/>
      <c r="M221" s="78"/>
      <c r="N221" s="78"/>
      <c r="O221" s="78"/>
      <c r="P221" s="78"/>
      <c r="Q221" s="78"/>
      <c r="R221" s="78"/>
      <c r="S221" s="78"/>
      <c r="T221" s="78"/>
      <c r="U221" s="78"/>
      <c r="V221" s="78"/>
      <c r="W221" s="78"/>
      <c r="X221" s="78"/>
      <c r="Y221" s="78"/>
      <c r="Z221" s="78"/>
      <c r="AA221" s="78"/>
      <c r="AB221" s="78"/>
      <c r="AC221" s="79"/>
      <c r="AD221" s="78">
        <v>157891541.8513588</v>
      </c>
      <c r="AE221" s="78">
        <v>2929336.9870529622</v>
      </c>
      <c r="AF221" s="78">
        <v>3449379.5419925349</v>
      </c>
      <c r="AG221" s="78">
        <v>110397650.97488375</v>
      </c>
      <c r="AH221" s="78">
        <v>104263172.60027501</v>
      </c>
      <c r="AI221" s="78">
        <v>0</v>
      </c>
      <c r="AJ221" s="78">
        <v>0</v>
      </c>
      <c r="AK221" s="78">
        <v>7969349.2289239513</v>
      </c>
      <c r="AL221" s="78">
        <v>0</v>
      </c>
      <c r="AM221" s="78">
        <v>0</v>
      </c>
      <c r="AN221" s="78">
        <v>386900431.18448704</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7" t="s">
        <v>2865</v>
      </c>
      <c r="B222" s="77">
        <v>214</v>
      </c>
      <c r="C222" s="77">
        <v>16</v>
      </c>
      <c r="D222" s="77">
        <v>34</v>
      </c>
      <c r="E222" s="77">
        <v>2022</v>
      </c>
      <c r="F222" s="77" t="s">
        <v>162</v>
      </c>
      <c r="G222" s="1017" t="s">
        <v>2807</v>
      </c>
      <c r="H222" s="77" t="s">
        <v>2808</v>
      </c>
      <c r="I222" s="1018"/>
      <c r="J222" s="80"/>
      <c r="K222" s="78"/>
      <c r="L222" s="78"/>
      <c r="M222" s="78"/>
      <c r="N222" s="78"/>
      <c r="O222" s="78"/>
      <c r="P222" s="78"/>
      <c r="Q222" s="78"/>
      <c r="R222" s="78"/>
      <c r="S222" s="78"/>
      <c r="T222" s="78"/>
      <c r="U222" s="78"/>
      <c r="V222" s="78"/>
      <c r="W222" s="78"/>
      <c r="X222" s="78"/>
      <c r="Y222" s="78"/>
      <c r="Z222" s="78"/>
      <c r="AA222" s="78"/>
      <c r="AB222" s="78"/>
      <c r="AC222" s="79"/>
      <c r="AD222" s="78">
        <v>77693469.560154334</v>
      </c>
      <c r="AE222" s="78">
        <v>4418221.3330057487</v>
      </c>
      <c r="AF222" s="78">
        <v>4608774.3358564135</v>
      </c>
      <c r="AG222" s="78">
        <v>192775017.47136307</v>
      </c>
      <c r="AH222" s="78">
        <v>133789835.54206784</v>
      </c>
      <c r="AI222" s="78">
        <v>0</v>
      </c>
      <c r="AJ222" s="78">
        <v>0</v>
      </c>
      <c r="AK222" s="78">
        <v>10040680.158508493</v>
      </c>
      <c r="AL222" s="78">
        <v>0</v>
      </c>
      <c r="AM222" s="78">
        <v>0</v>
      </c>
      <c r="AN222" s="78">
        <v>423325998.40095586</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7" t="s">
        <v>2866</v>
      </c>
      <c r="B223" s="77">
        <v>215</v>
      </c>
      <c r="C223" s="77">
        <v>16</v>
      </c>
      <c r="D223" s="77">
        <v>35</v>
      </c>
      <c r="E223" s="77">
        <v>2022</v>
      </c>
      <c r="F223" s="77" t="s">
        <v>162</v>
      </c>
      <c r="G223" s="1017" t="s">
        <v>2810</v>
      </c>
      <c r="H223" s="77" t="s">
        <v>2811</v>
      </c>
      <c r="I223" s="1018"/>
      <c r="J223" s="80"/>
      <c r="K223" s="78"/>
      <c r="L223" s="78"/>
      <c r="M223" s="78"/>
      <c r="N223" s="78"/>
      <c r="O223" s="78"/>
      <c r="P223" s="78"/>
      <c r="Q223" s="78"/>
      <c r="R223" s="78"/>
      <c r="S223" s="78"/>
      <c r="T223" s="78"/>
      <c r="U223" s="78"/>
      <c r="V223" s="78"/>
      <c r="W223" s="78"/>
      <c r="X223" s="78"/>
      <c r="Y223" s="78"/>
      <c r="Z223" s="78"/>
      <c r="AA223" s="78"/>
      <c r="AB223" s="78"/>
      <c r="AC223" s="79"/>
      <c r="AD223" s="78">
        <v>186127268.88052335</v>
      </c>
      <c r="AE223" s="78">
        <v>9072351.9380354937</v>
      </c>
      <c r="AF223" s="78">
        <v>1325022.6215587188</v>
      </c>
      <c r="AG223" s="78">
        <v>917367972.52497208</v>
      </c>
      <c r="AH223" s="78">
        <v>902436698.60734224</v>
      </c>
      <c r="AI223" s="78">
        <v>0</v>
      </c>
      <c r="AJ223" s="78">
        <v>0</v>
      </c>
      <c r="AK223" s="78">
        <v>62342141.230577767</v>
      </c>
      <c r="AL223" s="78">
        <v>0</v>
      </c>
      <c r="AM223" s="78">
        <v>0</v>
      </c>
      <c r="AN223" s="78">
        <v>2078671455.8030095</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7" t="s">
        <v>2867</v>
      </c>
      <c r="B224" s="77">
        <v>216</v>
      </c>
      <c r="C224" s="77">
        <v>16</v>
      </c>
      <c r="D224" s="77">
        <v>36</v>
      </c>
      <c r="E224" s="77">
        <v>2022</v>
      </c>
      <c r="F224" s="77" t="s">
        <v>162</v>
      </c>
      <c r="G224" s="1017" t="s">
        <v>2813</v>
      </c>
      <c r="H224" s="77" t="s">
        <v>2814</v>
      </c>
      <c r="I224" s="1018"/>
      <c r="J224" s="80"/>
      <c r="K224" s="78"/>
      <c r="L224" s="78"/>
      <c r="M224" s="78"/>
      <c r="N224" s="78"/>
      <c r="O224" s="78"/>
      <c r="P224" s="78"/>
      <c r="Q224" s="78"/>
      <c r="R224" s="78"/>
      <c r="S224" s="78"/>
      <c r="T224" s="78"/>
      <c r="U224" s="78"/>
      <c r="V224" s="78"/>
      <c r="W224" s="78"/>
      <c r="X224" s="78"/>
      <c r="Y224" s="78"/>
      <c r="Z224" s="78"/>
      <c r="AA224" s="78"/>
      <c r="AB224" s="78"/>
      <c r="AC224" s="79"/>
      <c r="AD224" s="78">
        <v>55548960.735501975</v>
      </c>
      <c r="AE224" s="78">
        <v>1192044.8645980854</v>
      </c>
      <c r="AF224" s="78">
        <v>360060.49498878233</v>
      </c>
      <c r="AG224" s="78">
        <v>81147853.563696027</v>
      </c>
      <c r="AH224" s="78">
        <v>68414760.13077496</v>
      </c>
      <c r="AI224" s="78">
        <v>0</v>
      </c>
      <c r="AJ224" s="78">
        <v>0</v>
      </c>
      <c r="AK224" s="78">
        <v>4999292.3302658862</v>
      </c>
      <c r="AL224" s="78">
        <v>0</v>
      </c>
      <c r="AM224" s="78">
        <v>0</v>
      </c>
      <c r="AN224" s="78">
        <v>211662972.11982572</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7" t="s">
        <v>2868</v>
      </c>
      <c r="B225" s="77">
        <v>217</v>
      </c>
      <c r="C225" s="77">
        <v>16</v>
      </c>
      <c r="D225" s="77">
        <v>37</v>
      </c>
      <c r="E225" s="77">
        <v>2022</v>
      </c>
      <c r="F225" s="77" t="s">
        <v>162</v>
      </c>
      <c r="G225" s="1017" t="s">
        <v>2816</v>
      </c>
      <c r="H225" s="77" t="s">
        <v>2817</v>
      </c>
      <c r="I225" s="1018"/>
      <c r="J225" s="80"/>
      <c r="K225" s="78"/>
      <c r="L225" s="78"/>
      <c r="M225" s="78"/>
      <c r="N225" s="78"/>
      <c r="O225" s="78"/>
      <c r="P225" s="78"/>
      <c r="Q225" s="78"/>
      <c r="R225" s="78"/>
      <c r="S225" s="78"/>
      <c r="T225" s="78"/>
      <c r="U225" s="78"/>
      <c r="V225" s="78"/>
      <c r="W225" s="78"/>
      <c r="X225" s="78"/>
      <c r="Y225" s="78"/>
      <c r="Z225" s="78"/>
      <c r="AA225" s="78"/>
      <c r="AB225" s="78"/>
      <c r="AC225" s="79"/>
      <c r="AD225" s="78">
        <v>231726035.23068962</v>
      </c>
      <c r="AE225" s="78">
        <v>684293.120175572</v>
      </c>
      <c r="AF225" s="78">
        <v>0</v>
      </c>
      <c r="AG225" s="78">
        <v>48858952.390449151</v>
      </c>
      <c r="AH225" s="78">
        <v>61636064.534125991</v>
      </c>
      <c r="AI225" s="78">
        <v>0</v>
      </c>
      <c r="AJ225" s="78">
        <v>0</v>
      </c>
      <c r="AK225" s="78">
        <v>4495050.2456061002</v>
      </c>
      <c r="AL225" s="78">
        <v>0</v>
      </c>
      <c r="AM225" s="78">
        <v>0</v>
      </c>
      <c r="AN225" s="78">
        <v>347400395.52104646</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7" t="s">
        <v>2869</v>
      </c>
      <c r="B226" s="77">
        <v>218</v>
      </c>
      <c r="C226" s="77">
        <v>16</v>
      </c>
      <c r="D226" s="77">
        <v>38</v>
      </c>
      <c r="E226" s="77">
        <v>2022</v>
      </c>
      <c r="F226" s="77" t="s">
        <v>162</v>
      </c>
      <c r="G226" s="1017" t="s">
        <v>2819</v>
      </c>
      <c r="H226" s="77" t="s">
        <v>2820</v>
      </c>
      <c r="I226" s="1018"/>
      <c r="J226" s="80"/>
      <c r="K226" s="78"/>
      <c r="L226" s="78"/>
      <c r="M226" s="78"/>
      <c r="N226" s="78"/>
      <c r="O226" s="78"/>
      <c r="P226" s="78"/>
      <c r="Q226" s="78"/>
      <c r="R226" s="78"/>
      <c r="S226" s="78"/>
      <c r="T226" s="78"/>
      <c r="U226" s="78"/>
      <c r="V226" s="78"/>
      <c r="W226" s="78"/>
      <c r="X226" s="78"/>
      <c r="Y226" s="78"/>
      <c r="Z226" s="78"/>
      <c r="AA226" s="78"/>
      <c r="AB226" s="78"/>
      <c r="AC226" s="79"/>
      <c r="AD226" s="78">
        <v>1819867625.3203881</v>
      </c>
      <c r="AE226" s="78">
        <v>26945213.341707971</v>
      </c>
      <c r="AF226" s="78">
        <v>5033645.719943177</v>
      </c>
      <c r="AG226" s="78">
        <v>1272980943.8530574</v>
      </c>
      <c r="AH226" s="78">
        <v>976104351.80890846</v>
      </c>
      <c r="AI226" s="78">
        <v>0</v>
      </c>
      <c r="AJ226" s="78">
        <v>0</v>
      </c>
      <c r="AK226" s="78">
        <v>68238480.875089884</v>
      </c>
      <c r="AL226" s="78">
        <v>0</v>
      </c>
      <c r="AM226" s="78">
        <v>0</v>
      </c>
      <c r="AN226" s="78">
        <v>4169170260.919095</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7" t="s">
        <v>2870</v>
      </c>
      <c r="B227" s="77">
        <v>219</v>
      </c>
      <c r="C227" s="77">
        <v>16</v>
      </c>
      <c r="D227" s="77">
        <v>39</v>
      </c>
      <c r="E227" s="77">
        <v>2022</v>
      </c>
      <c r="F227" s="77" t="s">
        <v>162</v>
      </c>
      <c r="G227" s="1017" t="s">
        <v>2822</v>
      </c>
      <c r="H227" s="77" t="s">
        <v>2823</v>
      </c>
      <c r="I227" s="1018"/>
      <c r="J227" s="80"/>
      <c r="K227" s="78"/>
      <c r="L227" s="78"/>
      <c r="M227" s="78"/>
      <c r="N227" s="78"/>
      <c r="O227" s="78"/>
      <c r="P227" s="78"/>
      <c r="Q227" s="78"/>
      <c r="R227" s="78"/>
      <c r="S227" s="78"/>
      <c r="T227" s="78"/>
      <c r="U227" s="78"/>
      <c r="V227" s="78"/>
      <c r="W227" s="78"/>
      <c r="X227" s="78"/>
      <c r="Y227" s="78"/>
      <c r="Z227" s="78"/>
      <c r="AA227" s="78"/>
      <c r="AB227" s="78"/>
      <c r="AC227" s="79"/>
      <c r="AD227" s="78">
        <v>147577210.0203501</v>
      </c>
      <c r="AE227" s="78">
        <v>543684.94479702984</v>
      </c>
      <c r="AF227" s="78">
        <v>1137791.1641645522</v>
      </c>
      <c r="AG227" s="78">
        <v>45693744.737848103</v>
      </c>
      <c r="AH227" s="78">
        <v>31378287.882026363</v>
      </c>
      <c r="AI227" s="78">
        <v>0</v>
      </c>
      <c r="AJ227" s="78">
        <v>0</v>
      </c>
      <c r="AK227" s="78">
        <v>2420620.2609557882</v>
      </c>
      <c r="AL227" s="78">
        <v>0</v>
      </c>
      <c r="AM227" s="78">
        <v>0</v>
      </c>
      <c r="AN227" s="78">
        <v>228751339.01014194</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7" t="s">
        <v>2871</v>
      </c>
      <c r="B228" s="77">
        <v>220</v>
      </c>
      <c r="C228" s="77">
        <v>16</v>
      </c>
      <c r="D228" s="77">
        <v>40</v>
      </c>
      <c r="E228" s="77">
        <v>2022</v>
      </c>
      <c r="F228" s="77" t="s">
        <v>162</v>
      </c>
      <c r="G228" s="1017" t="s">
        <v>2825</v>
      </c>
      <c r="H228" s="77" t="s">
        <v>2826</v>
      </c>
      <c r="I228" s="1018"/>
      <c r="J228" s="80"/>
      <c r="K228" s="78"/>
      <c r="L228" s="78"/>
      <c r="M228" s="78"/>
      <c r="N228" s="78"/>
      <c r="O228" s="78"/>
      <c r="P228" s="78"/>
      <c r="Q228" s="78"/>
      <c r="R228" s="78"/>
      <c r="S228" s="78"/>
      <c r="T228" s="78"/>
      <c r="U228" s="78"/>
      <c r="V228" s="78"/>
      <c r="W228" s="78"/>
      <c r="X228" s="78"/>
      <c r="Y228" s="78"/>
      <c r="Z228" s="78"/>
      <c r="AA228" s="78"/>
      <c r="AB228" s="78"/>
      <c r="AC228" s="79"/>
      <c r="AD228" s="78">
        <v>154869789.89930677</v>
      </c>
      <c r="AE228" s="78">
        <v>2432521.4340487798</v>
      </c>
      <c r="AF228" s="78">
        <v>4061482.3834734643</v>
      </c>
      <c r="AG228" s="78">
        <v>165126739.47005716</v>
      </c>
      <c r="AH228" s="78">
        <v>136908989.14310503</v>
      </c>
      <c r="AI228" s="78">
        <v>0</v>
      </c>
      <c r="AJ228" s="78">
        <v>0</v>
      </c>
      <c r="AK228" s="78">
        <v>9668018.7868495565</v>
      </c>
      <c r="AL228" s="78">
        <v>0</v>
      </c>
      <c r="AM228" s="78">
        <v>0</v>
      </c>
      <c r="AN228" s="78">
        <v>473067541.11684078</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7" t="s">
        <v>2872</v>
      </c>
      <c r="B229" s="77">
        <v>221</v>
      </c>
      <c r="C229" s="77">
        <v>16</v>
      </c>
      <c r="D229" s="77">
        <v>41</v>
      </c>
      <c r="E229" s="77">
        <v>2022</v>
      </c>
      <c r="F229" s="77" t="s">
        <v>162</v>
      </c>
      <c r="G229" s="1017" t="s">
        <v>2828</v>
      </c>
      <c r="H229" s="77" t="s">
        <v>2829</v>
      </c>
      <c r="I229" s="1018"/>
      <c r="J229" s="80"/>
      <c r="K229" s="78"/>
      <c r="L229" s="78"/>
      <c r="M229" s="78"/>
      <c r="N229" s="78"/>
      <c r="O229" s="78"/>
      <c r="P229" s="78"/>
      <c r="Q229" s="78"/>
      <c r="R229" s="78"/>
      <c r="S229" s="78"/>
      <c r="T229" s="78"/>
      <c r="U229" s="78"/>
      <c r="V229" s="78"/>
      <c r="W229" s="78"/>
      <c r="X229" s="78"/>
      <c r="Y229" s="78"/>
      <c r="Z229" s="78"/>
      <c r="AA229" s="78"/>
      <c r="AB229" s="78"/>
      <c r="AC229" s="79"/>
      <c r="AD229" s="78">
        <v>36736428.950870343</v>
      </c>
      <c r="AE229" s="78">
        <v>2118496.5090367026</v>
      </c>
      <c r="AF229" s="78">
        <v>2642844.033217662</v>
      </c>
      <c r="AG229" s="78">
        <v>92661138.770169139</v>
      </c>
      <c r="AH229" s="78">
        <v>78996041.709834903</v>
      </c>
      <c r="AI229" s="78">
        <v>0</v>
      </c>
      <c r="AJ229" s="78">
        <v>0</v>
      </c>
      <c r="AK229" s="78">
        <v>5835649.8161407737</v>
      </c>
      <c r="AL229" s="78">
        <v>0</v>
      </c>
      <c r="AM229" s="78">
        <v>0</v>
      </c>
      <c r="AN229" s="78">
        <v>218990599.78926951</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7" t="s">
        <v>2873</v>
      </c>
      <c r="B230" s="77">
        <v>222</v>
      </c>
      <c r="C230" s="77">
        <v>16</v>
      </c>
      <c r="D230" s="77">
        <v>42</v>
      </c>
      <c r="E230" s="77">
        <v>2022</v>
      </c>
      <c r="F230" s="77" t="s">
        <v>162</v>
      </c>
      <c r="G230" s="1017" t="s">
        <v>2831</v>
      </c>
      <c r="H230" s="77" t="s">
        <v>2832</v>
      </c>
      <c r="I230" s="1018"/>
      <c r="J230" s="80"/>
      <c r="K230" s="78"/>
      <c r="L230" s="78"/>
      <c r="M230" s="78"/>
      <c r="N230" s="78"/>
      <c r="O230" s="78"/>
      <c r="P230" s="78"/>
      <c r="Q230" s="78"/>
      <c r="R230" s="78"/>
      <c r="S230" s="78"/>
      <c r="T230" s="78"/>
      <c r="U230" s="78"/>
      <c r="V230" s="78"/>
      <c r="W230" s="78"/>
      <c r="X230" s="78"/>
      <c r="Y230" s="78"/>
      <c r="Z230" s="78"/>
      <c r="AA230" s="78"/>
      <c r="AB230" s="78"/>
      <c r="AC230" s="79"/>
      <c r="AD230" s="78">
        <v>35457967.487246782</v>
      </c>
      <c r="AE230" s="78">
        <v>1154549.3511638073</v>
      </c>
      <c r="AF230" s="78">
        <v>2297185.9580284311</v>
      </c>
      <c r="AG230" s="78">
        <v>44230939.607562371</v>
      </c>
      <c r="AH230" s="78">
        <v>36631180.952817656</v>
      </c>
      <c r="AI230" s="78">
        <v>0</v>
      </c>
      <c r="AJ230" s="78">
        <v>0</v>
      </c>
      <c r="AK230" s="78">
        <v>2836797.5308299214</v>
      </c>
      <c r="AL230" s="78">
        <v>0</v>
      </c>
      <c r="AM230" s="78">
        <v>0</v>
      </c>
      <c r="AN230" s="78">
        <v>122608620.88764895</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7" t="s">
        <v>2649</v>
      </c>
      <c r="B231" s="77">
        <v>223</v>
      </c>
      <c r="C231" s="77">
        <v>16</v>
      </c>
      <c r="D231" s="77">
        <v>43</v>
      </c>
      <c r="E231" s="77">
        <v>2022</v>
      </c>
      <c r="F231" s="77" t="s">
        <v>162</v>
      </c>
      <c r="G231" s="1017" t="s">
        <v>789</v>
      </c>
      <c r="H231" s="77" t="s">
        <v>789</v>
      </c>
      <c r="I231" s="1018"/>
      <c r="J231" s="80"/>
      <c r="K231" s="78"/>
      <c r="L231" s="78"/>
      <c r="M231" s="78"/>
      <c r="N231" s="78"/>
      <c r="O231" s="78"/>
      <c r="P231" s="78"/>
      <c r="Q231" s="78"/>
      <c r="R231" s="78"/>
      <c r="S231" s="78"/>
      <c r="T231" s="78"/>
      <c r="U231" s="78"/>
      <c r="V231" s="78"/>
      <c r="W231" s="78"/>
      <c r="X231" s="78"/>
      <c r="Y231" s="78"/>
      <c r="Z231" s="78"/>
      <c r="AA231" s="78"/>
      <c r="AB231" s="78"/>
      <c r="AC231" s="79"/>
      <c r="AD231" s="78"/>
      <c r="AE231" s="78"/>
      <c r="AF231" s="78"/>
      <c r="AG231" s="78"/>
      <c r="AH231" s="78"/>
      <c r="AI231" s="78"/>
      <c r="AJ231" s="78"/>
      <c r="AK231" s="78"/>
      <c r="AL231" s="78"/>
      <c r="AM231" s="78"/>
      <c r="AN231" s="78"/>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7" t="s">
        <v>2649</v>
      </c>
      <c r="B232" s="77">
        <v>224</v>
      </c>
      <c r="C232" s="77">
        <v>16</v>
      </c>
      <c r="D232" s="77">
        <v>44</v>
      </c>
      <c r="E232" s="77">
        <v>2022</v>
      </c>
      <c r="F232" s="77" t="s">
        <v>162</v>
      </c>
      <c r="G232" s="1017" t="s">
        <v>789</v>
      </c>
      <c r="H232" s="77" t="s">
        <v>789</v>
      </c>
      <c r="I232" s="1018"/>
      <c r="J232" s="80"/>
      <c r="K232" s="78"/>
      <c r="L232" s="78"/>
      <c r="M232" s="78"/>
      <c r="N232" s="78"/>
      <c r="O232" s="78"/>
      <c r="P232" s="78"/>
      <c r="Q232" s="78"/>
      <c r="R232" s="78"/>
      <c r="S232" s="78"/>
      <c r="T232" s="78"/>
      <c r="U232" s="78"/>
      <c r="V232" s="78"/>
      <c r="W232" s="78"/>
      <c r="X232" s="78"/>
      <c r="Y232" s="78"/>
      <c r="Z232" s="78"/>
      <c r="AA232" s="78"/>
      <c r="AB232" s="78"/>
      <c r="AC232" s="79"/>
      <c r="AD232" s="78"/>
      <c r="AE232" s="78"/>
      <c r="AF232" s="78"/>
      <c r="AG232" s="78"/>
      <c r="AH232" s="78"/>
      <c r="AI232" s="78"/>
      <c r="AJ232" s="78"/>
      <c r="AK232" s="78"/>
      <c r="AL232" s="78"/>
      <c r="AM232" s="78"/>
      <c r="AN232" s="78"/>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7" t="s">
        <v>2649</v>
      </c>
      <c r="B233" s="77">
        <v>225</v>
      </c>
      <c r="C233" s="77">
        <v>16</v>
      </c>
      <c r="D233" s="77">
        <v>45</v>
      </c>
      <c r="E233" s="77">
        <v>2022</v>
      </c>
      <c r="F233" s="77" t="s">
        <v>162</v>
      </c>
      <c r="G233" s="1017" t="s">
        <v>789</v>
      </c>
      <c r="H233" s="77" t="s">
        <v>789</v>
      </c>
      <c r="I233" s="1018"/>
      <c r="J233" s="80"/>
      <c r="K233" s="78"/>
      <c r="L233" s="78"/>
      <c r="M233" s="78"/>
      <c r="N233" s="78"/>
      <c r="O233" s="78"/>
      <c r="P233" s="78"/>
      <c r="Q233" s="78"/>
      <c r="R233" s="78"/>
      <c r="S233" s="78"/>
      <c r="T233" s="78"/>
      <c r="U233" s="78"/>
      <c r="V233" s="78"/>
      <c r="W233" s="78"/>
      <c r="X233" s="78"/>
      <c r="Y233" s="78"/>
      <c r="Z233" s="78"/>
      <c r="AA233" s="78"/>
      <c r="AB233" s="78"/>
      <c r="AC233" s="79"/>
      <c r="AD233" s="78"/>
      <c r="AE233" s="78"/>
      <c r="AF233" s="78"/>
      <c r="AG233" s="78"/>
      <c r="AH233" s="78"/>
      <c r="AI233" s="78"/>
      <c r="AJ233" s="78"/>
      <c r="AK233" s="78"/>
      <c r="AL233" s="78"/>
      <c r="AM233" s="78"/>
      <c r="AN233" s="78"/>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7" t="s">
        <v>2649</v>
      </c>
      <c r="B234" s="77">
        <v>226</v>
      </c>
      <c r="C234" s="77">
        <v>16</v>
      </c>
      <c r="D234" s="77">
        <v>46</v>
      </c>
      <c r="E234" s="77">
        <v>2022</v>
      </c>
      <c r="F234" s="77" t="s">
        <v>162</v>
      </c>
      <c r="G234" s="1017" t="s">
        <v>789</v>
      </c>
      <c r="H234" s="77" t="s">
        <v>789</v>
      </c>
      <c r="I234" s="1018"/>
      <c r="J234" s="80"/>
      <c r="K234" s="78"/>
      <c r="L234" s="78"/>
      <c r="M234" s="78"/>
      <c r="N234" s="78"/>
      <c r="O234" s="78"/>
      <c r="P234" s="78"/>
      <c r="Q234" s="78"/>
      <c r="R234" s="78"/>
      <c r="S234" s="78"/>
      <c r="T234" s="78"/>
      <c r="U234" s="78"/>
      <c r="V234" s="78"/>
      <c r="W234" s="78"/>
      <c r="X234" s="78"/>
      <c r="Y234" s="78"/>
      <c r="Z234" s="78"/>
      <c r="AA234" s="78"/>
      <c r="AB234" s="78"/>
      <c r="AC234" s="79"/>
      <c r="AD234" s="78"/>
      <c r="AE234" s="78"/>
      <c r="AF234" s="78"/>
      <c r="AG234" s="78"/>
      <c r="AH234" s="78"/>
      <c r="AI234" s="78"/>
      <c r="AJ234" s="78"/>
      <c r="AK234" s="78"/>
      <c r="AL234" s="78"/>
      <c r="AM234" s="78"/>
      <c r="AN234" s="78"/>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7" t="s">
        <v>2649</v>
      </c>
      <c r="B235" s="77">
        <v>227</v>
      </c>
      <c r="C235" s="77">
        <v>16</v>
      </c>
      <c r="D235" s="77">
        <v>47</v>
      </c>
      <c r="E235" s="77">
        <v>2022</v>
      </c>
      <c r="F235" s="77" t="s">
        <v>162</v>
      </c>
      <c r="G235" s="1017" t="s">
        <v>789</v>
      </c>
      <c r="H235" s="77" t="s">
        <v>789</v>
      </c>
      <c r="I235" s="1018"/>
      <c r="J235" s="80"/>
      <c r="K235" s="78"/>
      <c r="L235" s="78"/>
      <c r="M235" s="78"/>
      <c r="N235" s="78"/>
      <c r="O235" s="78"/>
      <c r="P235" s="78"/>
      <c r="Q235" s="78"/>
      <c r="R235" s="78"/>
      <c r="S235" s="78"/>
      <c r="T235" s="78"/>
      <c r="U235" s="78"/>
      <c r="V235" s="78"/>
      <c r="W235" s="78"/>
      <c r="X235" s="78"/>
      <c r="Y235" s="78"/>
      <c r="Z235" s="78"/>
      <c r="AA235" s="78"/>
      <c r="AB235" s="78"/>
      <c r="AC235" s="79"/>
      <c r="AD235" s="78"/>
      <c r="AE235" s="78"/>
      <c r="AF235" s="78"/>
      <c r="AG235" s="78"/>
      <c r="AH235" s="78"/>
      <c r="AI235" s="78"/>
      <c r="AJ235" s="78"/>
      <c r="AK235" s="78"/>
      <c r="AL235" s="78"/>
      <c r="AM235" s="78"/>
      <c r="AN235" s="78"/>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7" t="s">
        <v>2649</v>
      </c>
      <c r="B236" s="77">
        <v>228</v>
      </c>
      <c r="C236" s="77">
        <v>16</v>
      </c>
      <c r="D236" s="77">
        <v>48</v>
      </c>
      <c r="E236" s="77">
        <v>2022</v>
      </c>
      <c r="F236" s="77" t="s">
        <v>162</v>
      </c>
      <c r="G236" s="1017" t="s">
        <v>789</v>
      </c>
      <c r="H236" s="77" t="s">
        <v>789</v>
      </c>
      <c r="I236" s="1018"/>
      <c r="J236" s="80"/>
      <c r="K236" s="78"/>
      <c r="L236" s="78"/>
      <c r="M236" s="78"/>
      <c r="N236" s="78"/>
      <c r="O236" s="78"/>
      <c r="P236" s="78"/>
      <c r="Q236" s="78"/>
      <c r="R236" s="78"/>
      <c r="S236" s="78"/>
      <c r="T236" s="78"/>
      <c r="U236" s="78"/>
      <c r="V236" s="78"/>
      <c r="W236" s="78"/>
      <c r="X236" s="78"/>
      <c r="Y236" s="78"/>
      <c r="Z236" s="78"/>
      <c r="AA236" s="78"/>
      <c r="AB236" s="78"/>
      <c r="AC236" s="79"/>
      <c r="AD236" s="78"/>
      <c r="AE236" s="78"/>
      <c r="AF236" s="78"/>
      <c r="AG236" s="78"/>
      <c r="AH236" s="78"/>
      <c r="AI236" s="78"/>
      <c r="AJ236" s="78"/>
      <c r="AK236" s="78"/>
      <c r="AL236" s="78"/>
      <c r="AM236" s="78"/>
      <c r="AN236" s="78"/>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7" t="s">
        <v>2649</v>
      </c>
      <c r="B237" s="77">
        <v>229</v>
      </c>
      <c r="C237" s="77">
        <v>16</v>
      </c>
      <c r="D237" s="77">
        <v>49</v>
      </c>
      <c r="E237" s="77">
        <v>2022</v>
      </c>
      <c r="F237" s="77" t="s">
        <v>162</v>
      </c>
      <c r="G237" s="1017" t="s">
        <v>789</v>
      </c>
      <c r="H237" s="77" t="s">
        <v>789</v>
      </c>
      <c r="I237" s="1018"/>
      <c r="J237" s="80"/>
      <c r="K237" s="78"/>
      <c r="L237" s="78"/>
      <c r="M237" s="78"/>
      <c r="N237" s="78"/>
      <c r="O237" s="78"/>
      <c r="P237" s="78"/>
      <c r="Q237" s="78"/>
      <c r="R237" s="78"/>
      <c r="S237" s="78"/>
      <c r="T237" s="78"/>
      <c r="U237" s="78"/>
      <c r="V237" s="78"/>
      <c r="W237" s="78"/>
      <c r="X237" s="78"/>
      <c r="Y237" s="78"/>
      <c r="Z237" s="78"/>
      <c r="AA237" s="78"/>
      <c r="AB237" s="78"/>
      <c r="AC237" s="79"/>
      <c r="AD237" s="78"/>
      <c r="AE237" s="78"/>
      <c r="AF237" s="78"/>
      <c r="AG237" s="78"/>
      <c r="AH237" s="78"/>
      <c r="AI237" s="78"/>
      <c r="AJ237" s="78"/>
      <c r="AK237" s="78"/>
      <c r="AL237" s="78"/>
      <c r="AM237" s="78"/>
      <c r="AN237" s="78"/>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7" t="s">
        <v>2649</v>
      </c>
      <c r="B238" s="77">
        <v>230</v>
      </c>
      <c r="C238" s="77">
        <v>16</v>
      </c>
      <c r="D238" s="77">
        <v>50</v>
      </c>
      <c r="E238" s="77">
        <v>2022</v>
      </c>
      <c r="F238" s="77" t="s">
        <v>162</v>
      </c>
      <c r="G238" s="1017" t="s">
        <v>789</v>
      </c>
      <c r="H238" s="77" t="s">
        <v>789</v>
      </c>
      <c r="I238" s="1018"/>
      <c r="J238" s="80"/>
      <c r="K238" s="78"/>
      <c r="L238" s="78"/>
      <c r="M238" s="78"/>
      <c r="N238" s="78"/>
      <c r="O238" s="78"/>
      <c r="P238" s="78"/>
      <c r="Q238" s="78"/>
      <c r="R238" s="78"/>
      <c r="S238" s="78"/>
      <c r="T238" s="78"/>
      <c r="U238" s="78"/>
      <c r="V238" s="78"/>
      <c r="W238" s="78"/>
      <c r="X238" s="78"/>
      <c r="Y238" s="78"/>
      <c r="Z238" s="78"/>
      <c r="AA238" s="78"/>
      <c r="AB238" s="78"/>
      <c r="AC238" s="79"/>
      <c r="AD238" s="78"/>
      <c r="AE238" s="78"/>
      <c r="AF238" s="78"/>
      <c r="AG238" s="78"/>
      <c r="AH238" s="78"/>
      <c r="AI238" s="78"/>
      <c r="AJ238" s="78"/>
      <c r="AK238" s="78"/>
      <c r="AL238" s="78"/>
      <c r="AM238" s="78"/>
      <c r="AN238" s="7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7" t="s">
        <v>2649</v>
      </c>
      <c r="B239" s="77">
        <v>231</v>
      </c>
      <c r="C239" s="77">
        <v>16</v>
      </c>
      <c r="D239" s="77">
        <v>51</v>
      </c>
      <c r="E239" s="77">
        <v>2022</v>
      </c>
      <c r="F239" s="77" t="s">
        <v>162</v>
      </c>
      <c r="G239" s="1017" t="s">
        <v>789</v>
      </c>
      <c r="H239" s="77" t="s">
        <v>789</v>
      </c>
      <c r="I239" s="1018"/>
      <c r="J239" s="80"/>
      <c r="K239" s="78"/>
      <c r="L239" s="78"/>
      <c r="M239" s="78"/>
      <c r="N239" s="78"/>
      <c r="O239" s="78"/>
      <c r="P239" s="78"/>
      <c r="Q239" s="78"/>
      <c r="R239" s="78"/>
      <c r="S239" s="78"/>
      <c r="T239" s="78"/>
      <c r="U239" s="78"/>
      <c r="V239" s="78"/>
      <c r="W239" s="78"/>
      <c r="X239" s="78"/>
      <c r="Y239" s="78"/>
      <c r="Z239" s="78"/>
      <c r="AA239" s="78"/>
      <c r="AB239" s="78"/>
      <c r="AC239" s="79"/>
      <c r="AD239" s="78"/>
      <c r="AE239" s="78"/>
      <c r="AF239" s="78"/>
      <c r="AG239" s="78"/>
      <c r="AH239" s="78"/>
      <c r="AI239" s="78"/>
      <c r="AJ239" s="78"/>
      <c r="AK239" s="78"/>
      <c r="AL239" s="78"/>
      <c r="AM239" s="78"/>
      <c r="AN239" s="78"/>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7" t="s">
        <v>2649</v>
      </c>
      <c r="B240" s="77">
        <v>232</v>
      </c>
      <c r="C240" s="77">
        <v>16</v>
      </c>
      <c r="D240" s="77">
        <v>52</v>
      </c>
      <c r="E240" s="77">
        <v>2022</v>
      </c>
      <c r="F240" s="77" t="s">
        <v>162</v>
      </c>
      <c r="G240" s="1017" t="s">
        <v>789</v>
      </c>
      <c r="H240" s="77" t="s">
        <v>789</v>
      </c>
      <c r="I240" s="1018"/>
      <c r="J240" s="80"/>
      <c r="K240" s="78"/>
      <c r="L240" s="78"/>
      <c r="M240" s="78"/>
      <c r="N240" s="78"/>
      <c r="O240" s="78"/>
      <c r="P240" s="78"/>
      <c r="Q240" s="78"/>
      <c r="R240" s="78"/>
      <c r="S240" s="78"/>
      <c r="T240" s="78"/>
      <c r="U240" s="78"/>
      <c r="V240" s="78"/>
      <c r="W240" s="78"/>
      <c r="X240" s="78"/>
      <c r="Y240" s="78"/>
      <c r="Z240" s="78"/>
      <c r="AA240" s="78"/>
      <c r="AB240" s="78"/>
      <c r="AC240" s="79"/>
      <c r="AD240" s="78"/>
      <c r="AE240" s="78"/>
      <c r="AF240" s="78"/>
      <c r="AG240" s="78"/>
      <c r="AH240" s="78"/>
      <c r="AI240" s="78"/>
      <c r="AJ240" s="78"/>
      <c r="AK240" s="78"/>
      <c r="AL240" s="78"/>
      <c r="AM240" s="78"/>
      <c r="AN240" s="78"/>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7" t="s">
        <v>2649</v>
      </c>
      <c r="B241" s="77">
        <v>233</v>
      </c>
      <c r="C241" s="77">
        <v>16</v>
      </c>
      <c r="D241" s="77">
        <v>53</v>
      </c>
      <c r="E241" s="77">
        <v>2022</v>
      </c>
      <c r="F241" s="77" t="s">
        <v>162</v>
      </c>
      <c r="G241" s="1017" t="s">
        <v>789</v>
      </c>
      <c r="H241" s="77" t="s">
        <v>789</v>
      </c>
      <c r="I241" s="1018"/>
      <c r="J241" s="80"/>
      <c r="K241" s="78"/>
      <c r="L241" s="78"/>
      <c r="M241" s="78"/>
      <c r="N241" s="78"/>
      <c r="O241" s="78"/>
      <c r="P241" s="78"/>
      <c r="Q241" s="78"/>
      <c r="R241" s="78"/>
      <c r="S241" s="78"/>
      <c r="T241" s="78"/>
      <c r="U241" s="78"/>
      <c r="V241" s="78"/>
      <c r="W241" s="78"/>
      <c r="X241" s="78"/>
      <c r="Y241" s="78"/>
      <c r="Z241" s="78"/>
      <c r="AA241" s="78"/>
      <c r="AB241" s="78"/>
      <c r="AC241" s="79"/>
      <c r="AD241" s="78"/>
      <c r="AE241" s="78"/>
      <c r="AF241" s="78"/>
      <c r="AG241" s="78"/>
      <c r="AH241" s="78"/>
      <c r="AI241" s="78"/>
      <c r="AJ241" s="78"/>
      <c r="AK241" s="78"/>
      <c r="AL241" s="78"/>
      <c r="AM241" s="78"/>
      <c r="AN241" s="78"/>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7" t="s">
        <v>2649</v>
      </c>
      <c r="B242" s="77">
        <v>234</v>
      </c>
      <c r="C242" s="77">
        <v>16</v>
      </c>
      <c r="D242" s="77">
        <v>54</v>
      </c>
      <c r="E242" s="77">
        <v>2022</v>
      </c>
      <c r="F242" s="77" t="s">
        <v>162</v>
      </c>
      <c r="G242" s="1017" t="s">
        <v>789</v>
      </c>
      <c r="H242" s="77" t="s">
        <v>789</v>
      </c>
      <c r="I242" s="1018"/>
      <c r="J242" s="80"/>
      <c r="K242" s="78"/>
      <c r="L242" s="78"/>
      <c r="M242" s="78"/>
      <c r="N242" s="78"/>
      <c r="O242" s="78"/>
      <c r="P242" s="78"/>
      <c r="Q242" s="78"/>
      <c r="R242" s="78"/>
      <c r="S242" s="78"/>
      <c r="T242" s="78"/>
      <c r="U242" s="78"/>
      <c r="V242" s="78"/>
      <c r="W242" s="78"/>
      <c r="X242" s="78"/>
      <c r="Y242" s="78"/>
      <c r="Z242" s="78"/>
      <c r="AA242" s="78"/>
      <c r="AB242" s="78"/>
      <c r="AC242" s="79"/>
      <c r="AD242" s="78"/>
      <c r="AE242" s="78"/>
      <c r="AF242" s="78"/>
      <c r="AG242" s="78"/>
      <c r="AH242" s="78"/>
      <c r="AI242" s="78"/>
      <c r="AJ242" s="78"/>
      <c r="AK242" s="78"/>
      <c r="AL242" s="78"/>
      <c r="AM242" s="78"/>
      <c r="AN242" s="78"/>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7" t="s">
        <v>2649</v>
      </c>
      <c r="B243" s="77">
        <v>235</v>
      </c>
      <c r="C243" s="77">
        <v>16</v>
      </c>
      <c r="D243" s="77">
        <v>55</v>
      </c>
      <c r="E243" s="77">
        <v>2022</v>
      </c>
      <c r="F243" s="77" t="s">
        <v>162</v>
      </c>
      <c r="G243" s="1017" t="s">
        <v>789</v>
      </c>
      <c r="H243" s="77" t="s">
        <v>789</v>
      </c>
      <c r="I243" s="1018"/>
      <c r="J243" s="80"/>
      <c r="K243" s="78"/>
      <c r="L243" s="78"/>
      <c r="M243" s="78"/>
      <c r="N243" s="78"/>
      <c r="O243" s="78"/>
      <c r="P243" s="78"/>
      <c r="Q243" s="78"/>
      <c r="R243" s="78"/>
      <c r="S243" s="78"/>
      <c r="T243" s="78"/>
      <c r="U243" s="78"/>
      <c r="V243" s="78"/>
      <c r="W243" s="78"/>
      <c r="X243" s="78"/>
      <c r="Y243" s="78"/>
      <c r="Z243" s="78"/>
      <c r="AA243" s="78"/>
      <c r="AB243" s="78"/>
      <c r="AC243" s="79"/>
      <c r="AD243" s="78"/>
      <c r="AE243" s="78"/>
      <c r="AF243" s="78"/>
      <c r="AG243" s="78"/>
      <c r="AH243" s="78"/>
      <c r="AI243" s="78"/>
      <c r="AJ243" s="78"/>
      <c r="AK243" s="78"/>
      <c r="AL243" s="78"/>
      <c r="AM243" s="78"/>
      <c r="AN243" s="78"/>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7" t="s">
        <v>2649</v>
      </c>
      <c r="B244" s="77">
        <v>236</v>
      </c>
      <c r="C244" s="77">
        <v>16</v>
      </c>
      <c r="D244" s="77">
        <v>56</v>
      </c>
      <c r="E244" s="77">
        <v>2022</v>
      </c>
      <c r="F244" s="77" t="s">
        <v>162</v>
      </c>
      <c r="G244" s="1017" t="s">
        <v>789</v>
      </c>
      <c r="H244" s="77" t="s">
        <v>789</v>
      </c>
      <c r="I244" s="1018"/>
      <c r="J244" s="80"/>
      <c r="K244" s="78"/>
      <c r="L244" s="78"/>
      <c r="M244" s="78"/>
      <c r="N244" s="78"/>
      <c r="O244" s="78"/>
      <c r="P244" s="78"/>
      <c r="Q244" s="78"/>
      <c r="R244" s="78"/>
      <c r="S244" s="78"/>
      <c r="T244" s="78"/>
      <c r="U244" s="78"/>
      <c r="V244" s="78"/>
      <c r="W244" s="78"/>
      <c r="X244" s="78"/>
      <c r="Y244" s="78"/>
      <c r="Z244" s="78"/>
      <c r="AA244" s="78"/>
      <c r="AB244" s="78"/>
      <c r="AC244" s="79"/>
      <c r="AD244" s="78"/>
      <c r="AE244" s="78"/>
      <c r="AF244" s="78"/>
      <c r="AG244" s="78"/>
      <c r="AH244" s="78"/>
      <c r="AI244" s="78"/>
      <c r="AJ244" s="78"/>
      <c r="AK244" s="78"/>
      <c r="AL244" s="78"/>
      <c r="AM244" s="78"/>
      <c r="AN244" s="78"/>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7" t="s">
        <v>2649</v>
      </c>
      <c r="B245" s="77">
        <v>237</v>
      </c>
      <c r="C245" s="77">
        <v>16</v>
      </c>
      <c r="D245" s="77">
        <v>57</v>
      </c>
      <c r="E245" s="77">
        <v>2022</v>
      </c>
      <c r="F245" s="77" t="s">
        <v>162</v>
      </c>
      <c r="G245" s="1017" t="s">
        <v>789</v>
      </c>
      <c r="H245" s="77" t="s">
        <v>789</v>
      </c>
      <c r="I245" s="1018"/>
      <c r="J245" s="80"/>
      <c r="K245" s="78"/>
      <c r="L245" s="78"/>
      <c r="M245" s="78"/>
      <c r="N245" s="78"/>
      <c r="O245" s="78"/>
      <c r="P245" s="78"/>
      <c r="Q245" s="78"/>
      <c r="R245" s="78"/>
      <c r="S245" s="78"/>
      <c r="T245" s="78"/>
      <c r="U245" s="78"/>
      <c r="V245" s="78"/>
      <c r="W245" s="78"/>
      <c r="X245" s="78"/>
      <c r="Y245" s="78"/>
      <c r="Z245" s="78"/>
      <c r="AA245" s="78"/>
      <c r="AB245" s="78"/>
      <c r="AC245" s="79"/>
      <c r="AD245" s="78"/>
      <c r="AE245" s="78"/>
      <c r="AF245" s="78"/>
      <c r="AG245" s="78"/>
      <c r="AH245" s="78"/>
      <c r="AI245" s="78"/>
      <c r="AJ245" s="78"/>
      <c r="AK245" s="78"/>
      <c r="AL245" s="78"/>
      <c r="AM245" s="78"/>
      <c r="AN245" s="78"/>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7" t="s">
        <v>2649</v>
      </c>
      <c r="B246" s="77">
        <v>238</v>
      </c>
      <c r="C246" s="77">
        <v>16</v>
      </c>
      <c r="D246" s="77">
        <v>58</v>
      </c>
      <c r="E246" s="77">
        <v>2022</v>
      </c>
      <c r="F246" s="77" t="s">
        <v>162</v>
      </c>
      <c r="G246" s="1017" t="s">
        <v>789</v>
      </c>
      <c r="H246" s="77" t="s">
        <v>789</v>
      </c>
      <c r="I246" s="1018"/>
      <c r="J246" s="80"/>
      <c r="K246" s="78"/>
      <c r="L246" s="78"/>
      <c r="M246" s="78"/>
      <c r="N246" s="78"/>
      <c r="O246" s="78"/>
      <c r="P246" s="78"/>
      <c r="Q246" s="78"/>
      <c r="R246" s="78"/>
      <c r="S246" s="78"/>
      <c r="T246" s="78"/>
      <c r="U246" s="78"/>
      <c r="V246" s="78"/>
      <c r="W246" s="78"/>
      <c r="X246" s="78"/>
      <c r="Y246" s="78"/>
      <c r="Z246" s="78"/>
      <c r="AA246" s="78"/>
      <c r="AB246" s="78"/>
      <c r="AC246" s="79"/>
      <c r="AD246" s="78"/>
      <c r="AE246" s="78"/>
      <c r="AF246" s="78"/>
      <c r="AG246" s="78"/>
      <c r="AH246" s="78"/>
      <c r="AI246" s="78"/>
      <c r="AJ246" s="78"/>
      <c r="AK246" s="78"/>
      <c r="AL246" s="78"/>
      <c r="AM246" s="78"/>
      <c r="AN246" s="78"/>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7" t="s">
        <v>2649</v>
      </c>
      <c r="B247" s="77">
        <v>239</v>
      </c>
      <c r="C247" s="77">
        <v>16</v>
      </c>
      <c r="D247" s="77">
        <v>59</v>
      </c>
      <c r="E247" s="77">
        <v>2022</v>
      </c>
      <c r="F247" s="77" t="s">
        <v>162</v>
      </c>
      <c r="G247" s="1017" t="s">
        <v>789</v>
      </c>
      <c r="H247" s="77" t="s">
        <v>789</v>
      </c>
      <c r="I247" s="1018"/>
      <c r="J247" s="80"/>
      <c r="K247" s="78"/>
      <c r="L247" s="78"/>
      <c r="M247" s="78"/>
      <c r="N247" s="78"/>
      <c r="O247" s="78"/>
      <c r="P247" s="78"/>
      <c r="Q247" s="78"/>
      <c r="R247" s="78"/>
      <c r="S247" s="78"/>
      <c r="T247" s="78"/>
      <c r="U247" s="78"/>
      <c r="V247" s="78"/>
      <c r="W247" s="78"/>
      <c r="X247" s="78"/>
      <c r="Y247" s="78"/>
      <c r="Z247" s="78"/>
      <c r="AA247" s="78"/>
      <c r="AB247" s="78"/>
      <c r="AC247" s="79"/>
      <c r="AD247" s="78"/>
      <c r="AE247" s="78"/>
      <c r="AF247" s="78"/>
      <c r="AG247" s="78"/>
      <c r="AH247" s="78"/>
      <c r="AI247" s="78"/>
      <c r="AJ247" s="78"/>
      <c r="AK247" s="78"/>
      <c r="AL247" s="78"/>
      <c r="AM247" s="78"/>
      <c r="AN247" s="78"/>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7" t="s">
        <v>2649</v>
      </c>
      <c r="B248" s="77">
        <v>240</v>
      </c>
      <c r="C248" s="77">
        <v>16</v>
      </c>
      <c r="D248" s="77">
        <v>60</v>
      </c>
      <c r="E248" s="77">
        <v>2022</v>
      </c>
      <c r="F248" s="77" t="s">
        <v>162</v>
      </c>
      <c r="G248" s="1017" t="s">
        <v>789</v>
      </c>
      <c r="H248" s="77" t="s">
        <v>789</v>
      </c>
      <c r="I248" s="1018"/>
      <c r="J248" s="80"/>
      <c r="K248" s="78"/>
      <c r="L248" s="78"/>
      <c r="M248" s="78"/>
      <c r="N248" s="78"/>
      <c r="O248" s="78"/>
      <c r="P248" s="78"/>
      <c r="Q248" s="78"/>
      <c r="R248" s="78"/>
      <c r="S248" s="78"/>
      <c r="T248" s="78"/>
      <c r="U248" s="78"/>
      <c r="V248" s="78"/>
      <c r="W248" s="78"/>
      <c r="X248" s="78"/>
      <c r="Y248" s="78"/>
      <c r="Z248" s="78"/>
      <c r="AA248" s="78"/>
      <c r="AB248" s="78"/>
      <c r="AC248" s="79"/>
      <c r="AD248" s="78"/>
      <c r="AE248" s="78"/>
      <c r="AF248" s="78"/>
      <c r="AG248" s="78"/>
      <c r="AH248" s="78"/>
      <c r="AI248" s="78"/>
      <c r="AJ248" s="78"/>
      <c r="AK248" s="78"/>
      <c r="AL248" s="78"/>
      <c r="AM248" s="78"/>
      <c r="AN248" s="7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7" t="s">
        <v>2649</v>
      </c>
      <c r="B249" s="77">
        <v>241</v>
      </c>
      <c r="C249" s="77">
        <v>16</v>
      </c>
      <c r="D249" s="77">
        <v>61</v>
      </c>
      <c r="E249" s="77">
        <v>2022</v>
      </c>
      <c r="F249" s="77" t="s">
        <v>162</v>
      </c>
      <c r="G249" s="1017" t="s">
        <v>789</v>
      </c>
      <c r="H249" s="77" t="s">
        <v>789</v>
      </c>
      <c r="I249" s="1018"/>
      <c r="J249" s="80"/>
      <c r="K249" s="78"/>
      <c r="L249" s="78"/>
      <c r="M249" s="78"/>
      <c r="N249" s="78"/>
      <c r="O249" s="78"/>
      <c r="P249" s="78"/>
      <c r="Q249" s="78"/>
      <c r="R249" s="78"/>
      <c r="S249" s="78"/>
      <c r="T249" s="78"/>
      <c r="U249" s="78"/>
      <c r="V249" s="78"/>
      <c r="W249" s="78"/>
      <c r="X249" s="78"/>
      <c r="Y249" s="78"/>
      <c r="Z249" s="78"/>
      <c r="AA249" s="78"/>
      <c r="AB249" s="78"/>
      <c r="AC249" s="79"/>
      <c r="AD249" s="78"/>
      <c r="AE249" s="78"/>
      <c r="AF249" s="78"/>
      <c r="AG249" s="78"/>
      <c r="AH249" s="78"/>
      <c r="AI249" s="78"/>
      <c r="AJ249" s="78"/>
      <c r="AK249" s="78"/>
      <c r="AL249" s="78"/>
      <c r="AM249" s="78"/>
      <c r="AN249" s="78"/>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7" t="s">
        <v>2649</v>
      </c>
      <c r="B250" s="77">
        <v>242</v>
      </c>
      <c r="C250" s="77">
        <v>16</v>
      </c>
      <c r="D250" s="77">
        <v>62</v>
      </c>
      <c r="E250" s="77">
        <v>2022</v>
      </c>
      <c r="F250" s="77" t="s">
        <v>162</v>
      </c>
      <c r="G250" s="1017" t="s">
        <v>789</v>
      </c>
      <c r="H250" s="77" t="s">
        <v>789</v>
      </c>
      <c r="I250" s="1018"/>
      <c r="J250" s="80"/>
      <c r="K250" s="78"/>
      <c r="L250" s="78"/>
      <c r="M250" s="78"/>
      <c r="N250" s="78"/>
      <c r="O250" s="78"/>
      <c r="P250" s="78"/>
      <c r="Q250" s="78"/>
      <c r="R250" s="78"/>
      <c r="S250" s="78"/>
      <c r="T250" s="78"/>
      <c r="U250" s="78"/>
      <c r="V250" s="78"/>
      <c r="W250" s="78"/>
      <c r="X250" s="78"/>
      <c r="Y250" s="78"/>
      <c r="Z250" s="78"/>
      <c r="AA250" s="78"/>
      <c r="AB250" s="78"/>
      <c r="AC250" s="79"/>
      <c r="AD250" s="78"/>
      <c r="AE250" s="78"/>
      <c r="AF250" s="78"/>
      <c r="AG250" s="78"/>
      <c r="AH250" s="78"/>
      <c r="AI250" s="78"/>
      <c r="AJ250" s="78"/>
      <c r="AK250" s="78"/>
      <c r="AL250" s="78"/>
      <c r="AM250" s="78"/>
      <c r="AN250" s="78"/>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7" t="s">
        <v>2649</v>
      </c>
      <c r="B251" s="77">
        <v>243</v>
      </c>
      <c r="C251" s="77">
        <v>16</v>
      </c>
      <c r="D251" s="77">
        <v>63</v>
      </c>
      <c r="E251" s="77">
        <v>2022</v>
      </c>
      <c r="F251" s="77" t="s">
        <v>162</v>
      </c>
      <c r="G251" s="1017" t="s">
        <v>789</v>
      </c>
      <c r="H251" s="77" t="s">
        <v>789</v>
      </c>
      <c r="I251" s="1018"/>
      <c r="J251" s="80"/>
      <c r="K251" s="78"/>
      <c r="L251" s="78"/>
      <c r="M251" s="78"/>
      <c r="N251" s="78"/>
      <c r="O251" s="78"/>
      <c r="P251" s="78"/>
      <c r="Q251" s="78"/>
      <c r="R251" s="78"/>
      <c r="S251" s="78"/>
      <c r="T251" s="78"/>
      <c r="U251" s="78"/>
      <c r="V251" s="78"/>
      <c r="W251" s="78"/>
      <c r="X251" s="78"/>
      <c r="Y251" s="78"/>
      <c r="Z251" s="78"/>
      <c r="AA251" s="78"/>
      <c r="AB251" s="78"/>
      <c r="AC251" s="79"/>
      <c r="AD251" s="78"/>
      <c r="AE251" s="78"/>
      <c r="AF251" s="78"/>
      <c r="AG251" s="78"/>
      <c r="AH251" s="78"/>
      <c r="AI251" s="78"/>
      <c r="AJ251" s="78"/>
      <c r="AK251" s="78"/>
      <c r="AL251" s="78"/>
      <c r="AM251" s="78"/>
      <c r="AN251" s="78"/>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7" t="s">
        <v>2649</v>
      </c>
      <c r="B252" s="77">
        <v>244</v>
      </c>
      <c r="C252" s="77">
        <v>16</v>
      </c>
      <c r="D252" s="77">
        <v>64</v>
      </c>
      <c r="E252" s="77">
        <v>2022</v>
      </c>
      <c r="F252" s="77" t="s">
        <v>162</v>
      </c>
      <c r="G252" s="1017" t="s">
        <v>789</v>
      </c>
      <c r="H252" s="77" t="s">
        <v>789</v>
      </c>
      <c r="I252" s="1018"/>
      <c r="J252" s="80"/>
      <c r="K252" s="78"/>
      <c r="L252" s="78"/>
      <c r="M252" s="78"/>
      <c r="N252" s="78"/>
      <c r="O252" s="78"/>
      <c r="P252" s="78"/>
      <c r="Q252" s="78"/>
      <c r="R252" s="78"/>
      <c r="S252" s="78"/>
      <c r="T252" s="78"/>
      <c r="U252" s="78"/>
      <c r="V252" s="78"/>
      <c r="W252" s="78"/>
      <c r="X252" s="78"/>
      <c r="Y252" s="78"/>
      <c r="Z252" s="78"/>
      <c r="AA252" s="78"/>
      <c r="AB252" s="78"/>
      <c r="AC252" s="79"/>
      <c r="AD252" s="78"/>
      <c r="AE252" s="78"/>
      <c r="AF252" s="78"/>
      <c r="AG252" s="78"/>
      <c r="AH252" s="78"/>
      <c r="AI252" s="78"/>
      <c r="AJ252" s="78"/>
      <c r="AK252" s="78"/>
      <c r="AL252" s="78"/>
      <c r="AM252" s="78"/>
      <c r="AN252" s="78"/>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7" t="s">
        <v>2649</v>
      </c>
      <c r="B253" s="77">
        <v>245</v>
      </c>
      <c r="C253" s="77">
        <v>16</v>
      </c>
      <c r="D253" s="77">
        <v>65</v>
      </c>
      <c r="E253" s="77">
        <v>2022</v>
      </c>
      <c r="F253" s="77" t="s">
        <v>162</v>
      </c>
      <c r="G253" s="1017" t="s">
        <v>789</v>
      </c>
      <c r="H253" s="77" t="s">
        <v>789</v>
      </c>
      <c r="I253" s="1018"/>
      <c r="J253" s="80"/>
      <c r="K253" s="78"/>
      <c r="L253" s="78"/>
      <c r="M253" s="78"/>
      <c r="N253" s="78"/>
      <c r="O253" s="78"/>
      <c r="P253" s="78"/>
      <c r="Q253" s="78"/>
      <c r="R253" s="78"/>
      <c r="S253" s="78"/>
      <c r="T253" s="78"/>
      <c r="U253" s="78"/>
      <c r="V253" s="78"/>
      <c r="W253" s="78"/>
      <c r="X253" s="78"/>
      <c r="Y253" s="78"/>
      <c r="Z253" s="78"/>
      <c r="AA253" s="78"/>
      <c r="AB253" s="78"/>
      <c r="AC253" s="79"/>
      <c r="AD253" s="78"/>
      <c r="AE253" s="78"/>
      <c r="AF253" s="78"/>
      <c r="AG253" s="78"/>
      <c r="AH253" s="78"/>
      <c r="AI253" s="78"/>
      <c r="AJ253" s="78"/>
      <c r="AK253" s="78"/>
      <c r="AL253" s="78"/>
      <c r="AM253" s="78"/>
      <c r="AN253" s="78"/>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7" t="s">
        <v>2649</v>
      </c>
      <c r="B254" s="77">
        <v>246</v>
      </c>
      <c r="C254" s="77">
        <v>16</v>
      </c>
      <c r="D254" s="77">
        <v>66</v>
      </c>
      <c r="E254" s="77">
        <v>2022</v>
      </c>
      <c r="F254" s="77" t="s">
        <v>162</v>
      </c>
      <c r="G254" s="1017" t="s">
        <v>789</v>
      </c>
      <c r="H254" s="77" t="s">
        <v>789</v>
      </c>
      <c r="I254" s="1018"/>
      <c r="J254" s="80"/>
      <c r="K254" s="78"/>
      <c r="L254" s="78"/>
      <c r="M254" s="78"/>
      <c r="N254" s="78"/>
      <c r="O254" s="78"/>
      <c r="P254" s="78"/>
      <c r="Q254" s="78"/>
      <c r="R254" s="78"/>
      <c r="S254" s="78"/>
      <c r="T254" s="78"/>
      <c r="U254" s="78"/>
      <c r="V254" s="78"/>
      <c r="W254" s="78"/>
      <c r="X254" s="78"/>
      <c r="Y254" s="78"/>
      <c r="Z254" s="78"/>
      <c r="AA254" s="78"/>
      <c r="AB254" s="78"/>
      <c r="AC254" s="79"/>
      <c r="AD254" s="78"/>
      <c r="AE254" s="78"/>
      <c r="AF254" s="78"/>
      <c r="AG254" s="78"/>
      <c r="AH254" s="78"/>
      <c r="AI254" s="78"/>
      <c r="AJ254" s="78"/>
      <c r="AK254" s="78"/>
      <c r="AL254" s="78"/>
      <c r="AM254" s="78"/>
      <c r="AN254" s="78"/>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7" t="s">
        <v>2649</v>
      </c>
      <c r="B255" s="77">
        <v>247</v>
      </c>
      <c r="C255" s="77">
        <v>16</v>
      </c>
      <c r="D255" s="77">
        <v>67</v>
      </c>
      <c r="E255" s="77">
        <v>2022</v>
      </c>
      <c r="F255" s="77" t="s">
        <v>162</v>
      </c>
      <c r="G255" s="1017" t="s">
        <v>789</v>
      </c>
      <c r="H255" s="77" t="s">
        <v>789</v>
      </c>
      <c r="I255" s="1018"/>
      <c r="J255" s="80"/>
      <c r="K255" s="78"/>
      <c r="L255" s="78"/>
      <c r="M255" s="78"/>
      <c r="N255" s="78"/>
      <c r="O255" s="78"/>
      <c r="P255" s="78"/>
      <c r="Q255" s="78"/>
      <c r="R255" s="78"/>
      <c r="S255" s="78"/>
      <c r="T255" s="78"/>
      <c r="U255" s="78"/>
      <c r="V255" s="78"/>
      <c r="W255" s="78"/>
      <c r="X255" s="78"/>
      <c r="Y255" s="78"/>
      <c r="Z255" s="78"/>
      <c r="AA255" s="78"/>
      <c r="AB255" s="78"/>
      <c r="AC255" s="79"/>
      <c r="AD255" s="78"/>
      <c r="AE255" s="78"/>
      <c r="AF255" s="78"/>
      <c r="AG255" s="78"/>
      <c r="AH255" s="78"/>
      <c r="AI255" s="78"/>
      <c r="AJ255" s="78"/>
      <c r="AK255" s="78"/>
      <c r="AL255" s="78"/>
      <c r="AM255" s="78"/>
      <c r="AN255" s="78"/>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7" t="s">
        <v>2649</v>
      </c>
      <c r="B256" s="77">
        <v>248</v>
      </c>
      <c r="C256" s="77">
        <v>16</v>
      </c>
      <c r="D256" s="77">
        <v>68</v>
      </c>
      <c r="E256" s="77">
        <v>2022</v>
      </c>
      <c r="F256" s="77" t="s">
        <v>162</v>
      </c>
      <c r="G256" s="1017" t="s">
        <v>789</v>
      </c>
      <c r="H256" s="77" t="s">
        <v>789</v>
      </c>
      <c r="I256" s="1018"/>
      <c r="J256" s="80"/>
      <c r="K256" s="78"/>
      <c r="L256" s="78"/>
      <c r="M256" s="78"/>
      <c r="N256" s="78"/>
      <c r="O256" s="78"/>
      <c r="P256" s="78"/>
      <c r="Q256" s="78"/>
      <c r="R256" s="78"/>
      <c r="S256" s="78"/>
      <c r="T256" s="78"/>
      <c r="U256" s="78"/>
      <c r="V256" s="78"/>
      <c r="W256" s="78"/>
      <c r="X256" s="78"/>
      <c r="Y256" s="78"/>
      <c r="Z256" s="78"/>
      <c r="AA256" s="78"/>
      <c r="AB256" s="78"/>
      <c r="AC256" s="79"/>
      <c r="AD256" s="78"/>
      <c r="AE256" s="78"/>
      <c r="AF256" s="78"/>
      <c r="AG256" s="78"/>
      <c r="AH256" s="78"/>
      <c r="AI256" s="78"/>
      <c r="AJ256" s="78"/>
      <c r="AK256" s="78"/>
      <c r="AL256" s="78"/>
      <c r="AM256" s="78"/>
      <c r="AN256" s="78"/>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7" t="s">
        <v>2649</v>
      </c>
      <c r="B257" s="77">
        <v>249</v>
      </c>
      <c r="C257" s="77">
        <v>16</v>
      </c>
      <c r="D257" s="77">
        <v>69</v>
      </c>
      <c r="E257" s="77">
        <v>2022</v>
      </c>
      <c r="F257" s="77" t="s">
        <v>162</v>
      </c>
      <c r="G257" s="1017" t="s">
        <v>789</v>
      </c>
      <c r="H257" s="77" t="s">
        <v>789</v>
      </c>
      <c r="I257" s="1018"/>
      <c r="J257" s="80"/>
      <c r="K257" s="78"/>
      <c r="L257" s="78"/>
      <c r="M257" s="78"/>
      <c r="N257" s="78"/>
      <c r="O257" s="78"/>
      <c r="P257" s="78"/>
      <c r="Q257" s="78"/>
      <c r="R257" s="78"/>
      <c r="S257" s="78"/>
      <c r="T257" s="78"/>
      <c r="U257" s="78"/>
      <c r="V257" s="78"/>
      <c r="W257" s="78"/>
      <c r="X257" s="78"/>
      <c r="Y257" s="78"/>
      <c r="Z257" s="78"/>
      <c r="AA257" s="78"/>
      <c r="AB257" s="78"/>
      <c r="AC257" s="79"/>
      <c r="AD257" s="78"/>
      <c r="AE257" s="78"/>
      <c r="AF257" s="78"/>
      <c r="AG257" s="78"/>
      <c r="AH257" s="78"/>
      <c r="AI257" s="78"/>
      <c r="AJ257" s="78"/>
      <c r="AK257" s="78"/>
      <c r="AL257" s="78"/>
      <c r="AM257" s="78"/>
      <c r="AN257" s="78"/>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7" t="s">
        <v>2649</v>
      </c>
      <c r="B258" s="77">
        <v>250</v>
      </c>
      <c r="C258" s="77">
        <v>16</v>
      </c>
      <c r="D258" s="77">
        <v>70</v>
      </c>
      <c r="E258" s="77">
        <v>2022</v>
      </c>
      <c r="F258" s="77" t="s">
        <v>162</v>
      </c>
      <c r="G258" s="1017" t="s">
        <v>789</v>
      </c>
      <c r="H258" s="77" t="s">
        <v>789</v>
      </c>
      <c r="I258" s="1018"/>
      <c r="J258" s="80"/>
      <c r="K258" s="78"/>
      <c r="L258" s="78"/>
      <c r="M258" s="78"/>
      <c r="N258" s="78"/>
      <c r="O258" s="78"/>
      <c r="P258" s="78"/>
      <c r="Q258" s="78"/>
      <c r="R258" s="78"/>
      <c r="S258" s="78"/>
      <c r="T258" s="78"/>
      <c r="U258" s="78"/>
      <c r="V258" s="78"/>
      <c r="W258" s="78"/>
      <c r="X258" s="78"/>
      <c r="Y258" s="78"/>
      <c r="Z258" s="78"/>
      <c r="AA258" s="78"/>
      <c r="AB258" s="78"/>
      <c r="AC258" s="79"/>
      <c r="AD258" s="78"/>
      <c r="AE258" s="78"/>
      <c r="AF258" s="78"/>
      <c r="AG258" s="78"/>
      <c r="AH258" s="78"/>
      <c r="AI258" s="78"/>
      <c r="AJ258" s="78"/>
      <c r="AK258" s="78"/>
      <c r="AL258" s="78"/>
      <c r="AM258" s="78"/>
      <c r="AN258" s="78"/>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7" t="s">
        <v>2649</v>
      </c>
      <c r="B259" s="77">
        <v>251</v>
      </c>
      <c r="C259" s="77">
        <v>16</v>
      </c>
      <c r="D259" s="77">
        <v>71</v>
      </c>
      <c r="E259" s="77">
        <v>2022</v>
      </c>
      <c r="F259" s="77" t="s">
        <v>162</v>
      </c>
      <c r="G259" s="1017" t="s">
        <v>789</v>
      </c>
      <c r="H259" s="77" t="s">
        <v>789</v>
      </c>
      <c r="I259" s="1018"/>
      <c r="J259" s="80"/>
      <c r="K259" s="78"/>
      <c r="L259" s="78"/>
      <c r="M259" s="78"/>
      <c r="N259" s="78"/>
      <c r="O259" s="78"/>
      <c r="P259" s="78"/>
      <c r="Q259" s="78"/>
      <c r="R259" s="78"/>
      <c r="S259" s="78"/>
      <c r="T259" s="78"/>
      <c r="U259" s="78"/>
      <c r="V259" s="78"/>
      <c r="W259" s="78"/>
      <c r="X259" s="78"/>
      <c r="Y259" s="78"/>
      <c r="Z259" s="78"/>
      <c r="AA259" s="78"/>
      <c r="AB259" s="78"/>
      <c r="AC259" s="79"/>
      <c r="AD259" s="78"/>
      <c r="AE259" s="78"/>
      <c r="AF259" s="78"/>
      <c r="AG259" s="78"/>
      <c r="AH259" s="78"/>
      <c r="AI259" s="78"/>
      <c r="AJ259" s="78"/>
      <c r="AK259" s="78"/>
      <c r="AL259" s="78"/>
      <c r="AM259" s="78"/>
      <c r="AN259" s="78"/>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7" t="s">
        <v>2649</v>
      </c>
      <c r="B260" s="77">
        <v>252</v>
      </c>
      <c r="C260" s="77">
        <v>16</v>
      </c>
      <c r="D260" s="77">
        <v>72</v>
      </c>
      <c r="E260" s="77">
        <v>2022</v>
      </c>
      <c r="F260" s="77" t="s">
        <v>162</v>
      </c>
      <c r="G260" s="1017" t="s">
        <v>789</v>
      </c>
      <c r="H260" s="77" t="s">
        <v>789</v>
      </c>
      <c r="I260" s="1018"/>
      <c r="J260" s="80"/>
      <c r="K260" s="78"/>
      <c r="L260" s="78"/>
      <c r="M260" s="78"/>
      <c r="N260" s="78"/>
      <c r="O260" s="78"/>
      <c r="P260" s="78"/>
      <c r="Q260" s="78"/>
      <c r="R260" s="78"/>
      <c r="S260" s="78"/>
      <c r="T260" s="78"/>
      <c r="U260" s="78"/>
      <c r="V260" s="78"/>
      <c r="W260" s="78"/>
      <c r="X260" s="78"/>
      <c r="Y260" s="78"/>
      <c r="Z260" s="78"/>
      <c r="AA260" s="78"/>
      <c r="AB260" s="78"/>
      <c r="AC260" s="79"/>
      <c r="AD260" s="78"/>
      <c r="AE260" s="78"/>
      <c r="AF260" s="78"/>
      <c r="AG260" s="78"/>
      <c r="AH260" s="78"/>
      <c r="AI260" s="78"/>
      <c r="AJ260" s="78"/>
      <c r="AK260" s="78"/>
      <c r="AL260" s="78"/>
      <c r="AM260" s="78"/>
      <c r="AN260" s="78"/>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7" t="s">
        <v>2649</v>
      </c>
      <c r="B261" s="77">
        <v>253</v>
      </c>
      <c r="C261" s="77">
        <v>16</v>
      </c>
      <c r="D261" s="77">
        <v>73</v>
      </c>
      <c r="E261" s="77">
        <v>2022</v>
      </c>
      <c r="F261" s="77" t="s">
        <v>162</v>
      </c>
      <c r="G261" s="1017" t="s">
        <v>789</v>
      </c>
      <c r="H261" s="77" t="s">
        <v>789</v>
      </c>
      <c r="I261" s="1018"/>
      <c r="J261" s="80"/>
      <c r="K261" s="78"/>
      <c r="L261" s="78"/>
      <c r="M261" s="78"/>
      <c r="N261" s="78"/>
      <c r="O261" s="78"/>
      <c r="P261" s="78"/>
      <c r="Q261" s="78"/>
      <c r="R261" s="78"/>
      <c r="S261" s="78"/>
      <c r="T261" s="78"/>
      <c r="U261" s="78"/>
      <c r="V261" s="78"/>
      <c r="W261" s="78"/>
      <c r="X261" s="78"/>
      <c r="Y261" s="78"/>
      <c r="Z261" s="78"/>
      <c r="AA261" s="78"/>
      <c r="AB261" s="78"/>
      <c r="AC261" s="79"/>
      <c r="AD261" s="78"/>
      <c r="AE261" s="78"/>
      <c r="AF261" s="78"/>
      <c r="AG261" s="78"/>
      <c r="AH261" s="78"/>
      <c r="AI261" s="78"/>
      <c r="AJ261" s="78"/>
      <c r="AK261" s="78"/>
      <c r="AL261" s="78"/>
      <c r="AM261" s="78"/>
      <c r="AN261" s="78"/>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7" t="s">
        <v>2649</v>
      </c>
      <c r="B262" s="77">
        <v>254</v>
      </c>
      <c r="C262" s="77">
        <v>16</v>
      </c>
      <c r="D262" s="77">
        <v>74</v>
      </c>
      <c r="E262" s="77">
        <v>2022</v>
      </c>
      <c r="F262" s="77" t="s">
        <v>162</v>
      </c>
      <c r="G262" s="1017" t="s">
        <v>789</v>
      </c>
      <c r="H262" s="77" t="s">
        <v>789</v>
      </c>
      <c r="I262" s="1018"/>
      <c r="J262" s="80"/>
      <c r="K262" s="78"/>
      <c r="L262" s="78"/>
      <c r="M262" s="78"/>
      <c r="N262" s="78"/>
      <c r="O262" s="78"/>
      <c r="P262" s="78"/>
      <c r="Q262" s="78"/>
      <c r="R262" s="78"/>
      <c r="S262" s="78"/>
      <c r="T262" s="78"/>
      <c r="U262" s="78"/>
      <c r="V262" s="78"/>
      <c r="W262" s="78"/>
      <c r="X262" s="78"/>
      <c r="Y262" s="78"/>
      <c r="Z262" s="78"/>
      <c r="AA262" s="78"/>
      <c r="AB262" s="78"/>
      <c r="AC262" s="79"/>
      <c r="AD262" s="78"/>
      <c r="AE262" s="78"/>
      <c r="AF262" s="78"/>
      <c r="AG262" s="78"/>
      <c r="AH262" s="78"/>
      <c r="AI262" s="78"/>
      <c r="AJ262" s="78"/>
      <c r="AK262" s="78"/>
      <c r="AL262" s="78"/>
      <c r="AM262" s="78"/>
      <c r="AN262" s="78"/>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7" t="s">
        <v>2649</v>
      </c>
      <c r="B263" s="77">
        <v>255</v>
      </c>
      <c r="C263" s="77">
        <v>16</v>
      </c>
      <c r="D263" s="77">
        <v>75</v>
      </c>
      <c r="E263" s="77">
        <v>2022</v>
      </c>
      <c r="F263" s="77" t="s">
        <v>162</v>
      </c>
      <c r="G263" s="1017" t="s">
        <v>789</v>
      </c>
      <c r="H263" s="77" t="s">
        <v>789</v>
      </c>
      <c r="I263" s="1018"/>
      <c r="J263" s="80"/>
      <c r="K263" s="78"/>
      <c r="L263" s="78"/>
      <c r="M263" s="78"/>
      <c r="N263" s="78"/>
      <c r="O263" s="78"/>
      <c r="P263" s="78"/>
      <c r="Q263" s="78"/>
      <c r="R263" s="78"/>
      <c r="S263" s="78"/>
      <c r="T263" s="78"/>
      <c r="U263" s="78"/>
      <c r="V263" s="78"/>
      <c r="W263" s="78"/>
      <c r="X263" s="78"/>
      <c r="Y263" s="78"/>
      <c r="Z263" s="78"/>
      <c r="AA263" s="78"/>
      <c r="AB263" s="78"/>
      <c r="AC263" s="79"/>
      <c r="AD263" s="78"/>
      <c r="AE263" s="78"/>
      <c r="AF263" s="78"/>
      <c r="AG263" s="78"/>
      <c r="AH263" s="78"/>
      <c r="AI263" s="78"/>
      <c r="AJ263" s="78"/>
      <c r="AK263" s="78"/>
      <c r="AL263" s="78"/>
      <c r="AM263" s="78"/>
      <c r="AN263" s="78"/>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7" t="s">
        <v>2649</v>
      </c>
      <c r="B264" s="77">
        <v>256</v>
      </c>
      <c r="C264" s="77">
        <v>16</v>
      </c>
      <c r="D264" s="77">
        <v>76</v>
      </c>
      <c r="E264" s="77">
        <v>2022</v>
      </c>
      <c r="F264" s="77" t="s">
        <v>162</v>
      </c>
      <c r="G264" s="1017" t="s">
        <v>789</v>
      </c>
      <c r="H264" s="77" t="s">
        <v>789</v>
      </c>
      <c r="I264" s="1018"/>
      <c r="J264" s="80"/>
      <c r="K264" s="78"/>
      <c r="L264" s="78"/>
      <c r="M264" s="78"/>
      <c r="N264" s="78"/>
      <c r="O264" s="78"/>
      <c r="P264" s="78"/>
      <c r="Q264" s="78"/>
      <c r="R264" s="78"/>
      <c r="S264" s="78"/>
      <c r="T264" s="78"/>
      <c r="U264" s="78"/>
      <c r="V264" s="78"/>
      <c r="W264" s="78"/>
      <c r="X264" s="78"/>
      <c r="Y264" s="78"/>
      <c r="Z264" s="78"/>
      <c r="AA264" s="78"/>
      <c r="AB264" s="78"/>
      <c r="AC264" s="79"/>
      <c r="AD264" s="78"/>
      <c r="AE264" s="78"/>
      <c r="AF264" s="78"/>
      <c r="AG264" s="78"/>
      <c r="AH264" s="78"/>
      <c r="AI264" s="78"/>
      <c r="AJ264" s="78"/>
      <c r="AK264" s="78"/>
      <c r="AL264" s="78"/>
      <c r="AM264" s="78"/>
      <c r="AN264" s="78"/>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7" t="s">
        <v>2649</v>
      </c>
      <c r="B265" s="77">
        <v>257</v>
      </c>
      <c r="C265" s="77">
        <v>16</v>
      </c>
      <c r="D265" s="77">
        <v>77</v>
      </c>
      <c r="E265" s="77">
        <v>2022</v>
      </c>
      <c r="F265" s="77" t="s">
        <v>162</v>
      </c>
      <c r="G265" s="1017" t="s">
        <v>789</v>
      </c>
      <c r="H265" s="77" t="s">
        <v>789</v>
      </c>
      <c r="I265" s="1018"/>
      <c r="J265" s="80"/>
      <c r="K265" s="78"/>
      <c r="L265" s="78"/>
      <c r="M265" s="78"/>
      <c r="N265" s="78"/>
      <c r="O265" s="78"/>
      <c r="P265" s="78"/>
      <c r="Q265" s="78"/>
      <c r="R265" s="78"/>
      <c r="S265" s="78"/>
      <c r="T265" s="78"/>
      <c r="U265" s="78"/>
      <c r="V265" s="78"/>
      <c r="W265" s="78"/>
      <c r="X265" s="78"/>
      <c r="Y265" s="78"/>
      <c r="Z265" s="78"/>
      <c r="AA265" s="78"/>
      <c r="AB265" s="78"/>
      <c r="AC265" s="79"/>
      <c r="AD265" s="78"/>
      <c r="AE265" s="78"/>
      <c r="AF265" s="78"/>
      <c r="AG265" s="78"/>
      <c r="AH265" s="78"/>
      <c r="AI265" s="78"/>
      <c r="AJ265" s="78"/>
      <c r="AK265" s="78"/>
      <c r="AL265" s="78"/>
      <c r="AM265" s="78"/>
      <c r="AN265" s="78"/>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7" t="s">
        <v>2649</v>
      </c>
      <c r="B266" s="77">
        <v>258</v>
      </c>
      <c r="C266" s="77">
        <v>16</v>
      </c>
      <c r="D266" s="77">
        <v>78</v>
      </c>
      <c r="E266" s="77">
        <v>2022</v>
      </c>
      <c r="F266" s="77" t="s">
        <v>162</v>
      </c>
      <c r="G266" s="1017" t="s">
        <v>789</v>
      </c>
      <c r="H266" s="77" t="s">
        <v>789</v>
      </c>
      <c r="I266" s="1018"/>
      <c r="J266" s="80"/>
      <c r="K266" s="78"/>
      <c r="L266" s="78"/>
      <c r="M266" s="78"/>
      <c r="N266" s="78"/>
      <c r="O266" s="78"/>
      <c r="P266" s="78"/>
      <c r="Q266" s="78"/>
      <c r="R266" s="78"/>
      <c r="S266" s="78"/>
      <c r="T266" s="78"/>
      <c r="U266" s="78"/>
      <c r="V266" s="78"/>
      <c r="W266" s="78"/>
      <c r="X266" s="78"/>
      <c r="Y266" s="78"/>
      <c r="Z266" s="78"/>
      <c r="AA266" s="78"/>
      <c r="AB266" s="78"/>
      <c r="AC266" s="79"/>
      <c r="AD266" s="78"/>
      <c r="AE266" s="78"/>
      <c r="AF266" s="78"/>
      <c r="AG266" s="78"/>
      <c r="AH266" s="78"/>
      <c r="AI266" s="78"/>
      <c r="AJ266" s="78"/>
      <c r="AK266" s="78"/>
      <c r="AL266" s="78"/>
      <c r="AM266" s="78"/>
      <c r="AN266" s="78"/>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7" t="s">
        <v>2649</v>
      </c>
      <c r="B267" s="77">
        <v>259</v>
      </c>
      <c r="C267" s="77">
        <v>16</v>
      </c>
      <c r="D267" s="77">
        <v>79</v>
      </c>
      <c r="E267" s="77">
        <v>2022</v>
      </c>
      <c r="F267" s="77" t="s">
        <v>162</v>
      </c>
      <c r="G267" s="1017" t="s">
        <v>789</v>
      </c>
      <c r="H267" s="77" t="s">
        <v>789</v>
      </c>
      <c r="I267" s="1018"/>
      <c r="J267" s="80"/>
      <c r="K267" s="78"/>
      <c r="L267" s="78"/>
      <c r="M267" s="78"/>
      <c r="N267" s="78"/>
      <c r="O267" s="78"/>
      <c r="P267" s="78"/>
      <c r="Q267" s="78"/>
      <c r="R267" s="78"/>
      <c r="S267" s="78"/>
      <c r="T267" s="78"/>
      <c r="U267" s="78"/>
      <c r="V267" s="78"/>
      <c r="W267" s="78"/>
      <c r="X267" s="78"/>
      <c r="Y267" s="78"/>
      <c r="Z267" s="78"/>
      <c r="AA267" s="78"/>
      <c r="AB267" s="78"/>
      <c r="AC267" s="79"/>
      <c r="AD267" s="78"/>
      <c r="AE267" s="78"/>
      <c r="AF267" s="78"/>
      <c r="AG267" s="78"/>
      <c r="AH267" s="78"/>
      <c r="AI267" s="78"/>
      <c r="AJ267" s="78"/>
      <c r="AK267" s="78"/>
      <c r="AL267" s="78"/>
      <c r="AM267" s="78"/>
      <c r="AN267" s="78"/>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7" t="s">
        <v>2649</v>
      </c>
      <c r="B268" s="77">
        <v>260</v>
      </c>
      <c r="C268" s="77">
        <v>16</v>
      </c>
      <c r="D268" s="77">
        <v>80</v>
      </c>
      <c r="E268" s="77">
        <v>2022</v>
      </c>
      <c r="F268" s="77" t="s">
        <v>162</v>
      </c>
      <c r="G268" s="1017" t="s">
        <v>789</v>
      </c>
      <c r="H268" s="77" t="s">
        <v>789</v>
      </c>
      <c r="I268" s="1018"/>
      <c r="J268" s="80"/>
      <c r="K268" s="78"/>
      <c r="L268" s="78"/>
      <c r="M268" s="78"/>
      <c r="N268" s="78"/>
      <c r="O268" s="78"/>
      <c r="P268" s="78"/>
      <c r="Q268" s="78"/>
      <c r="R268" s="78"/>
      <c r="S268" s="78"/>
      <c r="T268" s="78"/>
      <c r="U268" s="78"/>
      <c r="V268" s="78"/>
      <c r="W268" s="78"/>
      <c r="X268" s="78"/>
      <c r="Y268" s="78"/>
      <c r="Z268" s="78"/>
      <c r="AA268" s="78"/>
      <c r="AB268" s="78"/>
      <c r="AC268" s="79"/>
      <c r="AD268" s="78"/>
      <c r="AE268" s="78"/>
      <c r="AF268" s="78"/>
      <c r="AG268" s="78"/>
      <c r="AH268" s="78"/>
      <c r="AI268" s="78"/>
      <c r="AJ268" s="78"/>
      <c r="AK268" s="78"/>
      <c r="AL268" s="78"/>
      <c r="AM268" s="78"/>
      <c r="AN268" s="78"/>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7" t="s">
        <v>2649</v>
      </c>
      <c r="B269" s="77">
        <v>261</v>
      </c>
      <c r="C269" s="77">
        <v>16</v>
      </c>
      <c r="D269" s="77">
        <v>81</v>
      </c>
      <c r="E269" s="77">
        <v>2022</v>
      </c>
      <c r="F269" s="77" t="s">
        <v>162</v>
      </c>
      <c r="G269" s="1017" t="s">
        <v>789</v>
      </c>
      <c r="H269" s="77" t="s">
        <v>789</v>
      </c>
      <c r="I269" s="1018"/>
      <c r="J269" s="80"/>
      <c r="K269" s="78"/>
      <c r="L269" s="78"/>
      <c r="M269" s="78"/>
      <c r="N269" s="78"/>
      <c r="O269" s="78"/>
      <c r="P269" s="78"/>
      <c r="Q269" s="78"/>
      <c r="R269" s="78"/>
      <c r="S269" s="78"/>
      <c r="T269" s="78"/>
      <c r="U269" s="78"/>
      <c r="V269" s="78"/>
      <c r="W269" s="78"/>
      <c r="X269" s="78"/>
      <c r="Y269" s="78"/>
      <c r="Z269" s="78"/>
      <c r="AA269" s="78"/>
      <c r="AB269" s="78"/>
      <c r="AC269" s="79"/>
      <c r="AD269" s="78"/>
      <c r="AE269" s="78"/>
      <c r="AF269" s="78"/>
      <c r="AG269" s="78"/>
      <c r="AH269" s="78"/>
      <c r="AI269" s="78"/>
      <c r="AJ269" s="78"/>
      <c r="AK269" s="78"/>
      <c r="AL269" s="78"/>
      <c r="AM269" s="78"/>
      <c r="AN269" s="78"/>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7" t="s">
        <v>2649</v>
      </c>
      <c r="B270" s="77">
        <v>262</v>
      </c>
      <c r="C270" s="77">
        <v>16</v>
      </c>
      <c r="D270" s="77">
        <v>82</v>
      </c>
      <c r="E270" s="77">
        <v>2022</v>
      </c>
      <c r="F270" s="77" t="s">
        <v>162</v>
      </c>
      <c r="G270" s="1017" t="s">
        <v>789</v>
      </c>
      <c r="H270" s="77" t="s">
        <v>789</v>
      </c>
      <c r="I270" s="1018"/>
      <c r="J270" s="80"/>
      <c r="K270" s="78"/>
      <c r="L270" s="78"/>
      <c r="M270" s="78"/>
      <c r="N270" s="78"/>
      <c r="O270" s="78"/>
      <c r="P270" s="78"/>
      <c r="Q270" s="78"/>
      <c r="R270" s="78"/>
      <c r="S270" s="78"/>
      <c r="T270" s="78"/>
      <c r="U270" s="78"/>
      <c r="V270" s="78"/>
      <c r="W270" s="78"/>
      <c r="X270" s="78"/>
      <c r="Y270" s="78"/>
      <c r="Z270" s="78"/>
      <c r="AA270" s="78"/>
      <c r="AB270" s="78"/>
      <c r="AC270" s="79"/>
      <c r="AD270" s="78"/>
      <c r="AE270" s="78"/>
      <c r="AF270" s="78"/>
      <c r="AG270" s="78"/>
      <c r="AH270" s="78"/>
      <c r="AI270" s="78"/>
      <c r="AJ270" s="78"/>
      <c r="AK270" s="78"/>
      <c r="AL270" s="78"/>
      <c r="AM270" s="78"/>
      <c r="AN270" s="78"/>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7" t="s">
        <v>2649</v>
      </c>
      <c r="B271" s="77">
        <v>263</v>
      </c>
      <c r="C271" s="77">
        <v>16</v>
      </c>
      <c r="D271" s="77">
        <v>83</v>
      </c>
      <c r="E271" s="77">
        <v>2022</v>
      </c>
      <c r="F271" s="77" t="s">
        <v>162</v>
      </c>
      <c r="G271" s="1017" t="s">
        <v>789</v>
      </c>
      <c r="H271" s="77" t="s">
        <v>789</v>
      </c>
      <c r="I271" s="1018"/>
      <c r="J271" s="80"/>
      <c r="K271" s="78"/>
      <c r="L271" s="78"/>
      <c r="M271" s="78"/>
      <c r="N271" s="78"/>
      <c r="O271" s="78"/>
      <c r="P271" s="78"/>
      <c r="Q271" s="78"/>
      <c r="R271" s="78"/>
      <c r="S271" s="78"/>
      <c r="T271" s="78"/>
      <c r="U271" s="78"/>
      <c r="V271" s="78"/>
      <c r="W271" s="78"/>
      <c r="X271" s="78"/>
      <c r="Y271" s="78"/>
      <c r="Z271" s="78"/>
      <c r="AA271" s="78"/>
      <c r="AB271" s="78"/>
      <c r="AC271" s="79"/>
      <c r="AD271" s="78"/>
      <c r="AE271" s="78"/>
      <c r="AF271" s="78"/>
      <c r="AG271" s="78"/>
      <c r="AH271" s="78"/>
      <c r="AI271" s="78"/>
      <c r="AJ271" s="78"/>
      <c r="AK271" s="78"/>
      <c r="AL271" s="78"/>
      <c r="AM271" s="78"/>
      <c r="AN271" s="78"/>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7" t="s">
        <v>2649</v>
      </c>
      <c r="B272" s="77">
        <v>264</v>
      </c>
      <c r="C272" s="77">
        <v>16</v>
      </c>
      <c r="D272" s="77">
        <v>84</v>
      </c>
      <c r="E272" s="77">
        <v>2022</v>
      </c>
      <c r="F272" s="77" t="s">
        <v>162</v>
      </c>
      <c r="G272" s="1017" t="s">
        <v>789</v>
      </c>
      <c r="H272" s="77" t="s">
        <v>789</v>
      </c>
      <c r="I272" s="1018"/>
      <c r="J272" s="80"/>
      <c r="K272" s="78"/>
      <c r="L272" s="78"/>
      <c r="M272" s="78"/>
      <c r="N272" s="78"/>
      <c r="O272" s="78"/>
      <c r="P272" s="78"/>
      <c r="Q272" s="78"/>
      <c r="R272" s="78"/>
      <c r="S272" s="78"/>
      <c r="T272" s="78"/>
      <c r="U272" s="78"/>
      <c r="V272" s="78"/>
      <c r="W272" s="78"/>
      <c r="X272" s="78"/>
      <c r="Y272" s="78"/>
      <c r="Z272" s="78"/>
      <c r="AA272" s="78"/>
      <c r="AB272" s="78"/>
      <c r="AC272" s="79"/>
      <c r="AD272" s="78"/>
      <c r="AE272" s="78"/>
      <c r="AF272" s="78"/>
      <c r="AG272" s="78"/>
      <c r="AH272" s="78"/>
      <c r="AI272" s="78"/>
      <c r="AJ272" s="78"/>
      <c r="AK272" s="78"/>
      <c r="AL272" s="78"/>
      <c r="AM272" s="78"/>
      <c r="AN272" s="78"/>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7" t="s">
        <v>2649</v>
      </c>
      <c r="B273" s="77">
        <v>265</v>
      </c>
      <c r="C273" s="77">
        <v>16</v>
      </c>
      <c r="D273" s="77">
        <v>85</v>
      </c>
      <c r="E273" s="77">
        <v>2022</v>
      </c>
      <c r="F273" s="77" t="s">
        <v>162</v>
      </c>
      <c r="G273" s="1017" t="s">
        <v>789</v>
      </c>
      <c r="H273" s="77" t="s">
        <v>789</v>
      </c>
      <c r="I273" s="1018"/>
      <c r="J273" s="80"/>
      <c r="K273" s="78"/>
      <c r="L273" s="78"/>
      <c r="M273" s="78"/>
      <c r="N273" s="78"/>
      <c r="O273" s="78"/>
      <c r="P273" s="78"/>
      <c r="Q273" s="78"/>
      <c r="R273" s="78"/>
      <c r="S273" s="78"/>
      <c r="T273" s="78"/>
      <c r="U273" s="78"/>
      <c r="V273" s="78"/>
      <c r="W273" s="78"/>
      <c r="X273" s="78"/>
      <c r="Y273" s="78"/>
      <c r="Z273" s="78"/>
      <c r="AA273" s="78"/>
      <c r="AB273" s="78"/>
      <c r="AC273" s="79"/>
      <c r="AD273" s="78"/>
      <c r="AE273" s="78"/>
      <c r="AF273" s="78"/>
      <c r="AG273" s="78"/>
      <c r="AH273" s="78"/>
      <c r="AI273" s="78"/>
      <c r="AJ273" s="78"/>
      <c r="AK273" s="78"/>
      <c r="AL273" s="78"/>
      <c r="AM273" s="78"/>
      <c r="AN273" s="78"/>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7" t="s">
        <v>2649</v>
      </c>
      <c r="B274" s="77">
        <v>266</v>
      </c>
      <c r="C274" s="77">
        <v>16</v>
      </c>
      <c r="D274" s="77">
        <v>86</v>
      </c>
      <c r="E274" s="77">
        <v>2022</v>
      </c>
      <c r="F274" s="77" t="s">
        <v>162</v>
      </c>
      <c r="G274" s="1017" t="s">
        <v>789</v>
      </c>
      <c r="H274" s="77" t="s">
        <v>789</v>
      </c>
      <c r="I274" s="1018"/>
      <c r="J274" s="80"/>
      <c r="K274" s="78"/>
      <c r="L274" s="78"/>
      <c r="M274" s="78"/>
      <c r="N274" s="78"/>
      <c r="O274" s="78"/>
      <c r="P274" s="78"/>
      <c r="Q274" s="78"/>
      <c r="R274" s="78"/>
      <c r="S274" s="78"/>
      <c r="T274" s="78"/>
      <c r="U274" s="78"/>
      <c r="V274" s="78"/>
      <c r="W274" s="78"/>
      <c r="X274" s="78"/>
      <c r="Y274" s="78"/>
      <c r="Z274" s="78"/>
      <c r="AA274" s="78"/>
      <c r="AB274" s="78"/>
      <c r="AC274" s="79"/>
      <c r="AD274" s="78"/>
      <c r="AE274" s="78"/>
      <c r="AF274" s="78"/>
      <c r="AG274" s="78"/>
      <c r="AH274" s="78"/>
      <c r="AI274" s="78"/>
      <c r="AJ274" s="78"/>
      <c r="AK274" s="78"/>
      <c r="AL274" s="78"/>
      <c r="AM274" s="78"/>
      <c r="AN274" s="78"/>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7" t="s">
        <v>2649</v>
      </c>
      <c r="B275" s="77">
        <v>267</v>
      </c>
      <c r="C275" s="77">
        <v>16</v>
      </c>
      <c r="D275" s="77">
        <v>87</v>
      </c>
      <c r="E275" s="77">
        <v>2022</v>
      </c>
      <c r="F275" s="77" t="s">
        <v>162</v>
      </c>
      <c r="G275" s="1017" t="s">
        <v>789</v>
      </c>
      <c r="H275" s="77" t="s">
        <v>789</v>
      </c>
      <c r="I275" s="1018"/>
      <c r="J275" s="80"/>
      <c r="K275" s="78"/>
      <c r="L275" s="78"/>
      <c r="M275" s="78"/>
      <c r="N275" s="78"/>
      <c r="O275" s="78"/>
      <c r="P275" s="78"/>
      <c r="Q275" s="78"/>
      <c r="R275" s="78"/>
      <c r="S275" s="78"/>
      <c r="T275" s="78"/>
      <c r="U275" s="78"/>
      <c r="V275" s="78"/>
      <c r="W275" s="78"/>
      <c r="X275" s="78"/>
      <c r="Y275" s="78"/>
      <c r="Z275" s="78"/>
      <c r="AA275" s="78"/>
      <c r="AB275" s="78"/>
      <c r="AC275" s="79"/>
      <c r="AD275" s="78"/>
      <c r="AE275" s="78"/>
      <c r="AF275" s="78"/>
      <c r="AG275" s="78"/>
      <c r="AH275" s="78"/>
      <c r="AI275" s="78"/>
      <c r="AJ275" s="78"/>
      <c r="AK275" s="78"/>
      <c r="AL275" s="78"/>
      <c r="AM275" s="78"/>
      <c r="AN275" s="78"/>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7" t="s">
        <v>2649</v>
      </c>
      <c r="B276" s="77">
        <v>268</v>
      </c>
      <c r="C276" s="77">
        <v>16</v>
      </c>
      <c r="D276" s="77">
        <v>88</v>
      </c>
      <c r="E276" s="77">
        <v>2022</v>
      </c>
      <c r="F276" s="77" t="s">
        <v>162</v>
      </c>
      <c r="G276" s="1017" t="s">
        <v>789</v>
      </c>
      <c r="H276" s="77" t="s">
        <v>789</v>
      </c>
      <c r="I276" s="1018"/>
      <c r="J276" s="80"/>
      <c r="K276" s="78"/>
      <c r="L276" s="78"/>
      <c r="M276" s="78"/>
      <c r="N276" s="78"/>
      <c r="O276" s="78"/>
      <c r="P276" s="78"/>
      <c r="Q276" s="78"/>
      <c r="R276" s="78"/>
      <c r="S276" s="78"/>
      <c r="T276" s="78"/>
      <c r="U276" s="78"/>
      <c r="V276" s="78"/>
      <c r="W276" s="78"/>
      <c r="X276" s="78"/>
      <c r="Y276" s="78"/>
      <c r="Z276" s="78"/>
      <c r="AA276" s="78"/>
      <c r="AB276" s="78"/>
      <c r="AC276" s="79"/>
      <c r="AD276" s="78"/>
      <c r="AE276" s="78"/>
      <c r="AF276" s="78"/>
      <c r="AG276" s="78"/>
      <c r="AH276" s="78"/>
      <c r="AI276" s="78"/>
      <c r="AJ276" s="78"/>
      <c r="AK276" s="78"/>
      <c r="AL276" s="78"/>
      <c r="AM276" s="78"/>
      <c r="AN276" s="78"/>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7" t="s">
        <v>2649</v>
      </c>
      <c r="B277" s="77">
        <v>269</v>
      </c>
      <c r="C277" s="77">
        <v>16</v>
      </c>
      <c r="D277" s="77">
        <v>89</v>
      </c>
      <c r="E277" s="77">
        <v>2022</v>
      </c>
      <c r="F277" s="77" t="s">
        <v>162</v>
      </c>
      <c r="G277" s="1017" t="s">
        <v>789</v>
      </c>
      <c r="H277" s="77" t="s">
        <v>789</v>
      </c>
      <c r="I277" s="1018"/>
      <c r="J277" s="80"/>
      <c r="K277" s="78"/>
      <c r="L277" s="78"/>
      <c r="M277" s="78"/>
      <c r="N277" s="78"/>
      <c r="O277" s="78"/>
      <c r="P277" s="78"/>
      <c r="Q277" s="78"/>
      <c r="R277" s="78"/>
      <c r="S277" s="78"/>
      <c r="T277" s="78"/>
      <c r="U277" s="78"/>
      <c r="V277" s="78"/>
      <c r="W277" s="78"/>
      <c r="X277" s="78"/>
      <c r="Y277" s="78"/>
      <c r="Z277" s="78"/>
      <c r="AA277" s="78"/>
      <c r="AB277" s="78"/>
      <c r="AC277" s="79"/>
      <c r="AD277" s="78"/>
      <c r="AE277" s="78"/>
      <c r="AF277" s="78"/>
      <c r="AG277" s="78"/>
      <c r="AH277" s="78"/>
      <c r="AI277" s="78"/>
      <c r="AJ277" s="78"/>
      <c r="AK277" s="78"/>
      <c r="AL277" s="78"/>
      <c r="AM277" s="78"/>
      <c r="AN277" s="78"/>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7" t="s">
        <v>2649</v>
      </c>
      <c r="B278" s="77">
        <v>270</v>
      </c>
      <c r="C278" s="77">
        <v>16</v>
      </c>
      <c r="D278" s="77">
        <v>90</v>
      </c>
      <c r="E278" s="77">
        <v>2022</v>
      </c>
      <c r="F278" s="77" t="s">
        <v>162</v>
      </c>
      <c r="G278" s="1017" t="s">
        <v>789</v>
      </c>
      <c r="H278" s="77" t="s">
        <v>789</v>
      </c>
      <c r="I278" s="1018"/>
      <c r="J278" s="80"/>
      <c r="K278" s="78"/>
      <c r="L278" s="78"/>
      <c r="M278" s="78"/>
      <c r="N278" s="78"/>
      <c r="O278" s="78"/>
      <c r="P278" s="78"/>
      <c r="Q278" s="78"/>
      <c r="R278" s="78"/>
      <c r="S278" s="78"/>
      <c r="T278" s="78"/>
      <c r="U278" s="78"/>
      <c r="V278" s="78"/>
      <c r="W278" s="78"/>
      <c r="X278" s="78"/>
      <c r="Y278" s="78"/>
      <c r="Z278" s="78"/>
      <c r="AA278" s="78"/>
      <c r="AB278" s="78"/>
      <c r="AC278" s="79"/>
      <c r="AD278" s="78"/>
      <c r="AE278" s="78"/>
      <c r="AF278" s="78"/>
      <c r="AG278" s="78"/>
      <c r="AH278" s="78"/>
      <c r="AI278" s="78"/>
      <c r="AJ278" s="78"/>
      <c r="AK278" s="78"/>
      <c r="AL278" s="78"/>
      <c r="AM278" s="78"/>
      <c r="AN278" s="78"/>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7" t="s">
        <v>2649</v>
      </c>
      <c r="B279" s="77">
        <v>271</v>
      </c>
      <c r="C279" s="77">
        <v>16</v>
      </c>
      <c r="D279" s="77">
        <v>91</v>
      </c>
      <c r="E279" s="77">
        <v>2022</v>
      </c>
      <c r="F279" s="77" t="s">
        <v>162</v>
      </c>
      <c r="G279" s="1017" t="s">
        <v>789</v>
      </c>
      <c r="H279" s="77" t="s">
        <v>789</v>
      </c>
      <c r="I279" s="1018"/>
      <c r="J279" s="80"/>
      <c r="K279" s="78"/>
      <c r="L279" s="78"/>
      <c r="M279" s="78"/>
      <c r="N279" s="78"/>
      <c r="O279" s="78"/>
      <c r="P279" s="78"/>
      <c r="Q279" s="78"/>
      <c r="R279" s="78"/>
      <c r="S279" s="78"/>
      <c r="T279" s="78"/>
      <c r="U279" s="78"/>
      <c r="V279" s="78"/>
      <c r="W279" s="78"/>
      <c r="X279" s="78"/>
      <c r="Y279" s="78"/>
      <c r="Z279" s="78"/>
      <c r="AA279" s="78"/>
      <c r="AB279" s="78"/>
      <c r="AC279" s="79"/>
      <c r="AD279" s="78"/>
      <c r="AE279" s="78"/>
      <c r="AF279" s="78"/>
      <c r="AG279" s="78"/>
      <c r="AH279" s="78"/>
      <c r="AI279" s="78"/>
      <c r="AJ279" s="78"/>
      <c r="AK279" s="78"/>
      <c r="AL279" s="78"/>
      <c r="AM279" s="78"/>
      <c r="AN279" s="78"/>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7" t="s">
        <v>2649</v>
      </c>
      <c r="B280" s="77">
        <v>272</v>
      </c>
      <c r="C280" s="77">
        <v>16</v>
      </c>
      <c r="D280" s="77">
        <v>92</v>
      </c>
      <c r="E280" s="77">
        <v>2022</v>
      </c>
      <c r="F280" s="77" t="s">
        <v>162</v>
      </c>
      <c r="G280" s="1017" t="s">
        <v>789</v>
      </c>
      <c r="H280" s="77" t="s">
        <v>789</v>
      </c>
      <c r="I280" s="1018"/>
      <c r="J280" s="80"/>
      <c r="K280" s="78"/>
      <c r="L280" s="78"/>
      <c r="M280" s="78"/>
      <c r="N280" s="78"/>
      <c r="O280" s="78"/>
      <c r="P280" s="78"/>
      <c r="Q280" s="78"/>
      <c r="R280" s="78"/>
      <c r="S280" s="78"/>
      <c r="T280" s="78"/>
      <c r="U280" s="78"/>
      <c r="V280" s="78"/>
      <c r="W280" s="78"/>
      <c r="X280" s="78"/>
      <c r="Y280" s="78"/>
      <c r="Z280" s="78"/>
      <c r="AA280" s="78"/>
      <c r="AB280" s="78"/>
      <c r="AC280" s="79"/>
      <c r="AD280" s="78"/>
      <c r="AE280" s="78"/>
      <c r="AF280" s="78"/>
      <c r="AG280" s="78"/>
      <c r="AH280" s="78"/>
      <c r="AI280" s="78"/>
      <c r="AJ280" s="78"/>
      <c r="AK280" s="78"/>
      <c r="AL280" s="78"/>
      <c r="AM280" s="78"/>
      <c r="AN280" s="78"/>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7" t="s">
        <v>2649</v>
      </c>
      <c r="B281" s="77">
        <v>273</v>
      </c>
      <c r="C281" s="77">
        <v>16</v>
      </c>
      <c r="D281" s="77">
        <v>93</v>
      </c>
      <c r="E281" s="77">
        <v>2022</v>
      </c>
      <c r="F281" s="77" t="s">
        <v>162</v>
      </c>
      <c r="G281" s="1017" t="s">
        <v>789</v>
      </c>
      <c r="H281" s="77" t="s">
        <v>789</v>
      </c>
      <c r="I281" s="1018"/>
      <c r="J281" s="80"/>
      <c r="K281" s="78"/>
      <c r="L281" s="78"/>
      <c r="M281" s="78"/>
      <c r="N281" s="78"/>
      <c r="O281" s="78"/>
      <c r="P281" s="78"/>
      <c r="Q281" s="78"/>
      <c r="R281" s="78"/>
      <c r="S281" s="78"/>
      <c r="T281" s="78"/>
      <c r="U281" s="78"/>
      <c r="V281" s="78"/>
      <c r="W281" s="78"/>
      <c r="X281" s="78"/>
      <c r="Y281" s="78"/>
      <c r="Z281" s="78"/>
      <c r="AA281" s="78"/>
      <c r="AB281" s="78"/>
      <c r="AC281" s="79"/>
      <c r="AD281" s="78"/>
      <c r="AE281" s="78"/>
      <c r="AF281" s="78"/>
      <c r="AG281" s="78"/>
      <c r="AH281" s="78"/>
      <c r="AI281" s="78"/>
      <c r="AJ281" s="78"/>
      <c r="AK281" s="78"/>
      <c r="AL281" s="78"/>
      <c r="AM281" s="78"/>
      <c r="AN281" s="78"/>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7" t="s">
        <v>2649</v>
      </c>
      <c r="B282" s="77">
        <v>274</v>
      </c>
      <c r="C282" s="77">
        <v>16</v>
      </c>
      <c r="D282" s="77">
        <v>94</v>
      </c>
      <c r="E282" s="77">
        <v>2022</v>
      </c>
      <c r="F282" s="77" t="s">
        <v>162</v>
      </c>
      <c r="G282" s="1017" t="s">
        <v>789</v>
      </c>
      <c r="H282" s="77" t="s">
        <v>789</v>
      </c>
      <c r="I282" s="1018"/>
      <c r="J282" s="80"/>
      <c r="K282" s="78"/>
      <c r="L282" s="78"/>
      <c r="M282" s="78"/>
      <c r="N282" s="78"/>
      <c r="O282" s="78"/>
      <c r="P282" s="78"/>
      <c r="Q282" s="78"/>
      <c r="R282" s="78"/>
      <c r="S282" s="78"/>
      <c r="T282" s="78"/>
      <c r="U282" s="78"/>
      <c r="V282" s="78"/>
      <c r="W282" s="78"/>
      <c r="X282" s="78"/>
      <c r="Y282" s="78"/>
      <c r="Z282" s="78"/>
      <c r="AA282" s="78"/>
      <c r="AB282" s="78"/>
      <c r="AC282" s="79"/>
      <c r="AD282" s="78"/>
      <c r="AE282" s="78"/>
      <c r="AF282" s="78"/>
      <c r="AG282" s="78"/>
      <c r="AH282" s="78"/>
      <c r="AI282" s="78"/>
      <c r="AJ282" s="78"/>
      <c r="AK282" s="78"/>
      <c r="AL282" s="78"/>
      <c r="AM282" s="78"/>
      <c r="AN282" s="78"/>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7" t="s">
        <v>2649</v>
      </c>
      <c r="B283" s="77">
        <v>275</v>
      </c>
      <c r="C283" s="77">
        <v>16</v>
      </c>
      <c r="D283" s="77">
        <v>95</v>
      </c>
      <c r="E283" s="77">
        <v>2022</v>
      </c>
      <c r="F283" s="77" t="s">
        <v>162</v>
      </c>
      <c r="G283" s="1017" t="s">
        <v>789</v>
      </c>
      <c r="H283" s="77" t="s">
        <v>789</v>
      </c>
      <c r="I283" s="1018"/>
      <c r="J283" s="80"/>
      <c r="K283" s="78"/>
      <c r="L283" s="78"/>
      <c r="M283" s="78"/>
      <c r="N283" s="78"/>
      <c r="O283" s="78"/>
      <c r="P283" s="78"/>
      <c r="Q283" s="78"/>
      <c r="R283" s="78"/>
      <c r="S283" s="78"/>
      <c r="T283" s="78"/>
      <c r="U283" s="78"/>
      <c r="V283" s="78"/>
      <c r="W283" s="78"/>
      <c r="X283" s="78"/>
      <c r="Y283" s="78"/>
      <c r="Z283" s="78"/>
      <c r="AA283" s="78"/>
      <c r="AB283" s="78"/>
      <c r="AC283" s="79"/>
      <c r="AD283" s="78"/>
      <c r="AE283" s="78"/>
      <c r="AF283" s="78"/>
      <c r="AG283" s="78"/>
      <c r="AH283" s="78"/>
      <c r="AI283" s="78"/>
      <c r="AJ283" s="78"/>
      <c r="AK283" s="78"/>
      <c r="AL283" s="78"/>
      <c r="AM283" s="78"/>
      <c r="AN283" s="78"/>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7" t="s">
        <v>2649</v>
      </c>
      <c r="B284" s="77">
        <v>276</v>
      </c>
      <c r="C284" s="77">
        <v>16</v>
      </c>
      <c r="D284" s="77">
        <v>96</v>
      </c>
      <c r="E284" s="77">
        <v>2022</v>
      </c>
      <c r="F284" s="77" t="s">
        <v>162</v>
      </c>
      <c r="G284" s="1017" t="s">
        <v>789</v>
      </c>
      <c r="H284" s="77" t="s">
        <v>789</v>
      </c>
      <c r="I284" s="1018"/>
      <c r="J284" s="80"/>
      <c r="K284" s="78"/>
      <c r="L284" s="78"/>
      <c r="M284" s="78"/>
      <c r="N284" s="78"/>
      <c r="O284" s="78"/>
      <c r="P284" s="78"/>
      <c r="Q284" s="78"/>
      <c r="R284" s="78"/>
      <c r="S284" s="78"/>
      <c r="T284" s="78"/>
      <c r="U284" s="78"/>
      <c r="V284" s="78"/>
      <c r="W284" s="78"/>
      <c r="X284" s="78"/>
      <c r="Y284" s="78"/>
      <c r="Z284" s="78"/>
      <c r="AA284" s="78"/>
      <c r="AB284" s="78"/>
      <c r="AC284" s="79"/>
      <c r="AD284" s="78"/>
      <c r="AE284" s="78"/>
      <c r="AF284" s="78"/>
      <c r="AG284" s="78"/>
      <c r="AH284" s="78"/>
      <c r="AI284" s="78"/>
      <c r="AJ284" s="78"/>
      <c r="AK284" s="78"/>
      <c r="AL284" s="78"/>
      <c r="AM284" s="78"/>
      <c r="AN284" s="78"/>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7" t="s">
        <v>2649</v>
      </c>
      <c r="B285" s="77">
        <v>277</v>
      </c>
      <c r="C285" s="77">
        <v>16</v>
      </c>
      <c r="D285" s="77">
        <v>97</v>
      </c>
      <c r="E285" s="77">
        <v>2022</v>
      </c>
      <c r="F285" s="77" t="s">
        <v>162</v>
      </c>
      <c r="G285" s="1017" t="s">
        <v>789</v>
      </c>
      <c r="H285" s="77" t="s">
        <v>789</v>
      </c>
      <c r="I285" s="1018"/>
      <c r="J285" s="80"/>
      <c r="K285" s="78"/>
      <c r="L285" s="78"/>
      <c r="M285" s="78"/>
      <c r="N285" s="78"/>
      <c r="O285" s="78"/>
      <c r="P285" s="78"/>
      <c r="Q285" s="78"/>
      <c r="R285" s="78"/>
      <c r="S285" s="78"/>
      <c r="T285" s="78"/>
      <c r="U285" s="78"/>
      <c r="V285" s="78"/>
      <c r="W285" s="78"/>
      <c r="X285" s="78"/>
      <c r="Y285" s="78"/>
      <c r="Z285" s="78"/>
      <c r="AA285" s="78"/>
      <c r="AB285" s="78"/>
      <c r="AC285" s="79"/>
      <c r="AD285" s="78"/>
      <c r="AE285" s="78"/>
      <c r="AF285" s="78"/>
      <c r="AG285" s="78"/>
      <c r="AH285" s="78"/>
      <c r="AI285" s="78"/>
      <c r="AJ285" s="78"/>
      <c r="AK285" s="78"/>
      <c r="AL285" s="78"/>
      <c r="AM285" s="78"/>
      <c r="AN285" s="78"/>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7" t="s">
        <v>2649</v>
      </c>
      <c r="B286" s="77">
        <v>278</v>
      </c>
      <c r="C286" s="77">
        <v>16</v>
      </c>
      <c r="D286" s="77">
        <v>98</v>
      </c>
      <c r="E286" s="77">
        <v>2022</v>
      </c>
      <c r="F286" s="77" t="s">
        <v>162</v>
      </c>
      <c r="G286" s="1017" t="s">
        <v>789</v>
      </c>
      <c r="H286" s="77" t="s">
        <v>789</v>
      </c>
      <c r="I286" s="1018"/>
      <c r="J286" s="80"/>
      <c r="K286" s="78"/>
      <c r="L286" s="78"/>
      <c r="M286" s="78"/>
      <c r="N286" s="78"/>
      <c r="O286" s="78"/>
      <c r="P286" s="78"/>
      <c r="Q286" s="78"/>
      <c r="R286" s="78"/>
      <c r="S286" s="78"/>
      <c r="T286" s="78"/>
      <c r="U286" s="78"/>
      <c r="V286" s="78"/>
      <c r="W286" s="78"/>
      <c r="X286" s="78"/>
      <c r="Y286" s="78"/>
      <c r="Z286" s="78"/>
      <c r="AA286" s="78"/>
      <c r="AB286" s="78"/>
      <c r="AC286" s="79"/>
      <c r="AD286" s="78"/>
      <c r="AE286" s="78"/>
      <c r="AF286" s="78"/>
      <c r="AG286" s="78"/>
      <c r="AH286" s="78"/>
      <c r="AI286" s="78"/>
      <c r="AJ286" s="78"/>
      <c r="AK286" s="78"/>
      <c r="AL286" s="78"/>
      <c r="AM286" s="78"/>
      <c r="AN286" s="78"/>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7" t="s">
        <v>2649</v>
      </c>
      <c r="B287" s="77">
        <v>279</v>
      </c>
      <c r="C287" s="77">
        <v>16</v>
      </c>
      <c r="D287" s="77">
        <v>99</v>
      </c>
      <c r="E287" s="77">
        <v>2022</v>
      </c>
      <c r="F287" s="77" t="s">
        <v>162</v>
      </c>
      <c r="G287" s="1017" t="s">
        <v>789</v>
      </c>
      <c r="H287" s="77" t="s">
        <v>789</v>
      </c>
      <c r="I287" s="1018"/>
      <c r="J287" s="80"/>
      <c r="K287" s="78"/>
      <c r="L287" s="78"/>
      <c r="M287" s="78"/>
      <c r="N287" s="78"/>
      <c r="O287" s="78"/>
      <c r="P287" s="78"/>
      <c r="Q287" s="78"/>
      <c r="R287" s="78"/>
      <c r="S287" s="78"/>
      <c r="T287" s="78"/>
      <c r="U287" s="78"/>
      <c r="V287" s="78"/>
      <c r="W287" s="78"/>
      <c r="X287" s="78"/>
      <c r="Y287" s="78"/>
      <c r="Z287" s="78"/>
      <c r="AA287" s="78"/>
      <c r="AB287" s="78"/>
      <c r="AC287" s="79"/>
      <c r="AD287" s="78"/>
      <c r="AE287" s="78"/>
      <c r="AF287" s="78"/>
      <c r="AG287" s="78"/>
      <c r="AH287" s="78"/>
      <c r="AI287" s="78"/>
      <c r="AJ287" s="78"/>
      <c r="AK287" s="78"/>
      <c r="AL287" s="78"/>
      <c r="AM287" s="78"/>
      <c r="AN287" s="78"/>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7" t="s">
        <v>2649</v>
      </c>
      <c r="B288" s="77">
        <v>280</v>
      </c>
      <c r="C288" s="77">
        <v>16</v>
      </c>
      <c r="D288" s="77">
        <v>100</v>
      </c>
      <c r="E288" s="77">
        <v>2022</v>
      </c>
      <c r="F288" s="77" t="s">
        <v>162</v>
      </c>
      <c r="G288" s="1017" t="s">
        <v>789</v>
      </c>
      <c r="H288" s="77" t="s">
        <v>789</v>
      </c>
      <c r="I288" s="1018"/>
      <c r="J288" s="80"/>
      <c r="K288" s="78"/>
      <c r="L288" s="78"/>
      <c r="M288" s="78"/>
      <c r="N288" s="78"/>
      <c r="O288" s="78"/>
      <c r="P288" s="78"/>
      <c r="Q288" s="78"/>
      <c r="R288" s="78"/>
      <c r="S288" s="78"/>
      <c r="T288" s="78"/>
      <c r="U288" s="78"/>
      <c r="V288" s="78"/>
      <c r="W288" s="78"/>
      <c r="X288" s="78"/>
      <c r="Y288" s="78"/>
      <c r="Z288" s="78"/>
      <c r="AA288" s="78"/>
      <c r="AB288" s="78"/>
      <c r="AC288" s="79"/>
      <c r="AD288" s="78"/>
      <c r="AE288" s="78"/>
      <c r="AF288" s="78"/>
      <c r="AG288" s="78"/>
      <c r="AH288" s="78"/>
      <c r="AI288" s="78"/>
      <c r="AJ288" s="78"/>
      <c r="AK288" s="78"/>
      <c r="AL288" s="78"/>
      <c r="AM288" s="78"/>
      <c r="AN288" s="78"/>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7" t="s">
        <v>2649</v>
      </c>
      <c r="B289" s="77">
        <v>281</v>
      </c>
      <c r="C289" s="77">
        <v>16</v>
      </c>
      <c r="D289" s="77">
        <v>101</v>
      </c>
      <c r="E289" s="77">
        <v>2022</v>
      </c>
      <c r="F289" s="77" t="s">
        <v>162</v>
      </c>
      <c r="G289" s="1017" t="s">
        <v>789</v>
      </c>
      <c r="H289" s="77" t="s">
        <v>789</v>
      </c>
      <c r="I289" s="1018"/>
      <c r="J289" s="80"/>
      <c r="K289" s="78"/>
      <c r="L289" s="78"/>
      <c r="M289" s="78"/>
      <c r="N289" s="78"/>
      <c r="O289" s="78"/>
      <c r="P289" s="78"/>
      <c r="Q289" s="78"/>
      <c r="R289" s="78"/>
      <c r="S289" s="78"/>
      <c r="T289" s="78"/>
      <c r="U289" s="78"/>
      <c r="V289" s="78"/>
      <c r="W289" s="78"/>
      <c r="X289" s="78"/>
      <c r="Y289" s="78"/>
      <c r="Z289" s="78"/>
      <c r="AA289" s="78"/>
      <c r="AB289" s="78"/>
      <c r="AC289" s="79"/>
      <c r="AD289" s="78"/>
      <c r="AE289" s="78"/>
      <c r="AF289" s="78"/>
      <c r="AG289" s="78"/>
      <c r="AH289" s="78"/>
      <c r="AI289" s="78"/>
      <c r="AJ289" s="78"/>
      <c r="AK289" s="78"/>
      <c r="AL289" s="78"/>
      <c r="AM289" s="78"/>
      <c r="AN289" s="78"/>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7" t="s">
        <v>2649</v>
      </c>
      <c r="B290" s="77">
        <v>282</v>
      </c>
      <c r="C290" s="77">
        <v>16</v>
      </c>
      <c r="D290" s="77">
        <v>102</v>
      </c>
      <c r="E290" s="77">
        <v>2022</v>
      </c>
      <c r="F290" s="77" t="s">
        <v>162</v>
      </c>
      <c r="G290" s="1017" t="s">
        <v>789</v>
      </c>
      <c r="H290" s="77" t="s">
        <v>789</v>
      </c>
      <c r="I290" s="1018"/>
      <c r="J290" s="80"/>
      <c r="K290" s="78"/>
      <c r="L290" s="78"/>
      <c r="M290" s="78"/>
      <c r="N290" s="78"/>
      <c r="O290" s="78"/>
      <c r="P290" s="78"/>
      <c r="Q290" s="78"/>
      <c r="R290" s="78"/>
      <c r="S290" s="78"/>
      <c r="T290" s="78"/>
      <c r="U290" s="78"/>
      <c r="V290" s="78"/>
      <c r="W290" s="78"/>
      <c r="X290" s="78"/>
      <c r="Y290" s="78"/>
      <c r="Z290" s="78"/>
      <c r="AA290" s="78"/>
      <c r="AB290" s="78"/>
      <c r="AC290" s="79"/>
      <c r="AD290" s="78"/>
      <c r="AE290" s="78"/>
      <c r="AF290" s="78"/>
      <c r="AG290" s="78"/>
      <c r="AH290" s="78"/>
      <c r="AI290" s="78"/>
      <c r="AJ290" s="78"/>
      <c r="AK290" s="78"/>
      <c r="AL290" s="78"/>
      <c r="AM290" s="78"/>
      <c r="AN290" s="78"/>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7" t="s">
        <v>2649</v>
      </c>
      <c r="B291" s="77">
        <v>283</v>
      </c>
      <c r="C291" s="77">
        <v>16</v>
      </c>
      <c r="D291" s="77">
        <v>103</v>
      </c>
      <c r="E291" s="77">
        <v>2022</v>
      </c>
      <c r="F291" s="77" t="s">
        <v>162</v>
      </c>
      <c r="G291" s="1017" t="s">
        <v>789</v>
      </c>
      <c r="H291" s="77" t="s">
        <v>789</v>
      </c>
      <c r="I291" s="1018"/>
      <c r="J291" s="80"/>
      <c r="K291" s="78"/>
      <c r="L291" s="78"/>
      <c r="M291" s="78"/>
      <c r="N291" s="78"/>
      <c r="O291" s="78"/>
      <c r="P291" s="78"/>
      <c r="Q291" s="78"/>
      <c r="R291" s="78"/>
      <c r="S291" s="78"/>
      <c r="T291" s="78"/>
      <c r="U291" s="78"/>
      <c r="V291" s="78"/>
      <c r="W291" s="78"/>
      <c r="X291" s="78"/>
      <c r="Y291" s="78"/>
      <c r="Z291" s="78"/>
      <c r="AA291" s="78"/>
      <c r="AB291" s="78"/>
      <c r="AC291" s="79"/>
      <c r="AD291" s="78"/>
      <c r="AE291" s="78"/>
      <c r="AF291" s="78"/>
      <c r="AG291" s="78"/>
      <c r="AH291" s="78"/>
      <c r="AI291" s="78"/>
      <c r="AJ291" s="78"/>
      <c r="AK291" s="78"/>
      <c r="AL291" s="78"/>
      <c r="AM291" s="78"/>
      <c r="AN291" s="78"/>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7" t="s">
        <v>2649</v>
      </c>
      <c r="B292" s="77">
        <v>284</v>
      </c>
      <c r="C292" s="77">
        <v>16</v>
      </c>
      <c r="D292" s="77">
        <v>104</v>
      </c>
      <c r="E292" s="77">
        <v>2022</v>
      </c>
      <c r="F292" s="77" t="s">
        <v>162</v>
      </c>
      <c r="G292" s="1017" t="s">
        <v>789</v>
      </c>
      <c r="H292" s="77" t="s">
        <v>789</v>
      </c>
      <c r="I292" s="1018"/>
      <c r="J292" s="80"/>
      <c r="K292" s="78"/>
      <c r="L292" s="78"/>
      <c r="M292" s="78"/>
      <c r="N292" s="78"/>
      <c r="O292" s="78"/>
      <c r="P292" s="78"/>
      <c r="Q292" s="78"/>
      <c r="R292" s="78"/>
      <c r="S292" s="78"/>
      <c r="T292" s="78"/>
      <c r="U292" s="78"/>
      <c r="V292" s="78"/>
      <c r="W292" s="78"/>
      <c r="X292" s="78"/>
      <c r="Y292" s="78"/>
      <c r="Z292" s="78"/>
      <c r="AA292" s="78"/>
      <c r="AB292" s="78"/>
      <c r="AC292" s="79"/>
      <c r="AD292" s="78"/>
      <c r="AE292" s="78"/>
      <c r="AF292" s="78"/>
      <c r="AG292" s="78"/>
      <c r="AH292" s="78"/>
      <c r="AI292" s="78"/>
      <c r="AJ292" s="78"/>
      <c r="AK292" s="78"/>
      <c r="AL292" s="78"/>
      <c r="AM292" s="78"/>
      <c r="AN292" s="78"/>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7" t="s">
        <v>2649</v>
      </c>
      <c r="B293" s="77">
        <v>285</v>
      </c>
      <c r="C293" s="77">
        <v>16</v>
      </c>
      <c r="D293" s="77">
        <v>105</v>
      </c>
      <c r="E293" s="77">
        <v>2022</v>
      </c>
      <c r="F293" s="77" t="s">
        <v>162</v>
      </c>
      <c r="G293" s="1017" t="s">
        <v>789</v>
      </c>
      <c r="H293" s="77" t="s">
        <v>789</v>
      </c>
      <c r="I293" s="1018"/>
      <c r="J293" s="80"/>
      <c r="K293" s="78"/>
      <c r="L293" s="78"/>
      <c r="M293" s="78"/>
      <c r="N293" s="78"/>
      <c r="O293" s="78"/>
      <c r="P293" s="78"/>
      <c r="Q293" s="78"/>
      <c r="R293" s="78"/>
      <c r="S293" s="78"/>
      <c r="T293" s="78"/>
      <c r="U293" s="78"/>
      <c r="V293" s="78"/>
      <c r="W293" s="78"/>
      <c r="X293" s="78"/>
      <c r="Y293" s="78"/>
      <c r="Z293" s="78"/>
      <c r="AA293" s="78"/>
      <c r="AB293" s="78"/>
      <c r="AC293" s="79"/>
      <c r="AD293" s="78"/>
      <c r="AE293" s="78"/>
      <c r="AF293" s="78"/>
      <c r="AG293" s="78"/>
      <c r="AH293" s="78"/>
      <c r="AI293" s="78"/>
      <c r="AJ293" s="78"/>
      <c r="AK293" s="78"/>
      <c r="AL293" s="78"/>
      <c r="AM293" s="78"/>
      <c r="AN293" s="78"/>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7" t="s">
        <v>2649</v>
      </c>
      <c r="B294" s="77">
        <v>286</v>
      </c>
      <c r="C294" s="77">
        <v>16</v>
      </c>
      <c r="D294" s="77">
        <v>106</v>
      </c>
      <c r="E294" s="77">
        <v>2022</v>
      </c>
      <c r="F294" s="77" t="s">
        <v>162</v>
      </c>
      <c r="G294" s="1017" t="s">
        <v>789</v>
      </c>
      <c r="H294" s="77" t="s">
        <v>789</v>
      </c>
      <c r="I294" s="1018"/>
      <c r="J294" s="80"/>
      <c r="K294" s="78"/>
      <c r="L294" s="78"/>
      <c r="M294" s="78"/>
      <c r="N294" s="78"/>
      <c r="O294" s="78"/>
      <c r="P294" s="78"/>
      <c r="Q294" s="78"/>
      <c r="R294" s="78"/>
      <c r="S294" s="78"/>
      <c r="T294" s="78"/>
      <c r="U294" s="78"/>
      <c r="V294" s="78"/>
      <c r="W294" s="78"/>
      <c r="X294" s="78"/>
      <c r="Y294" s="78"/>
      <c r="Z294" s="78"/>
      <c r="AA294" s="78"/>
      <c r="AB294" s="78"/>
      <c r="AC294" s="79"/>
      <c r="AD294" s="78"/>
      <c r="AE294" s="78"/>
      <c r="AF294" s="78"/>
      <c r="AG294" s="78"/>
      <c r="AH294" s="78"/>
      <c r="AI294" s="78"/>
      <c r="AJ294" s="78"/>
      <c r="AK294" s="78"/>
      <c r="AL294" s="78"/>
      <c r="AM294" s="78"/>
      <c r="AN294" s="78"/>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7" t="s">
        <v>2649</v>
      </c>
      <c r="B295" s="77">
        <v>287</v>
      </c>
      <c r="C295" s="77">
        <v>16</v>
      </c>
      <c r="D295" s="77">
        <v>107</v>
      </c>
      <c r="E295" s="77">
        <v>2022</v>
      </c>
      <c r="F295" s="77" t="s">
        <v>162</v>
      </c>
      <c r="G295" s="1017" t="s">
        <v>789</v>
      </c>
      <c r="H295" s="77" t="s">
        <v>789</v>
      </c>
      <c r="I295" s="1018"/>
      <c r="J295" s="80"/>
      <c r="K295" s="78"/>
      <c r="L295" s="78"/>
      <c r="M295" s="78"/>
      <c r="N295" s="78"/>
      <c r="O295" s="78"/>
      <c r="P295" s="78"/>
      <c r="Q295" s="78"/>
      <c r="R295" s="78"/>
      <c r="S295" s="78"/>
      <c r="T295" s="78"/>
      <c r="U295" s="78"/>
      <c r="V295" s="78"/>
      <c r="W295" s="78"/>
      <c r="X295" s="78"/>
      <c r="Y295" s="78"/>
      <c r="Z295" s="78"/>
      <c r="AA295" s="78"/>
      <c r="AB295" s="78"/>
      <c r="AC295" s="79"/>
      <c r="AD295" s="78"/>
      <c r="AE295" s="78"/>
      <c r="AF295" s="78"/>
      <c r="AG295" s="78"/>
      <c r="AH295" s="78"/>
      <c r="AI295" s="78"/>
      <c r="AJ295" s="78"/>
      <c r="AK295" s="78"/>
      <c r="AL295" s="78"/>
      <c r="AM295" s="78"/>
      <c r="AN295" s="78"/>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7" t="s">
        <v>2649</v>
      </c>
      <c r="B296" s="77">
        <v>288</v>
      </c>
      <c r="C296" s="77">
        <v>16</v>
      </c>
      <c r="D296" s="77">
        <v>108</v>
      </c>
      <c r="E296" s="77">
        <v>2022</v>
      </c>
      <c r="F296" s="77" t="s">
        <v>162</v>
      </c>
      <c r="G296" s="1017" t="s">
        <v>789</v>
      </c>
      <c r="H296" s="77" t="s">
        <v>789</v>
      </c>
      <c r="I296" s="1018"/>
      <c r="J296" s="80"/>
      <c r="K296" s="78"/>
      <c r="L296" s="78"/>
      <c r="M296" s="78"/>
      <c r="N296" s="78"/>
      <c r="O296" s="78"/>
      <c r="P296" s="78"/>
      <c r="Q296" s="78"/>
      <c r="R296" s="78"/>
      <c r="S296" s="78"/>
      <c r="T296" s="78"/>
      <c r="U296" s="78"/>
      <c r="V296" s="78"/>
      <c r="W296" s="78"/>
      <c r="X296" s="78"/>
      <c r="Y296" s="78"/>
      <c r="Z296" s="78"/>
      <c r="AA296" s="78"/>
      <c r="AB296" s="78"/>
      <c r="AC296" s="79"/>
      <c r="AD296" s="78"/>
      <c r="AE296" s="78"/>
      <c r="AF296" s="78"/>
      <c r="AG296" s="78"/>
      <c r="AH296" s="78"/>
      <c r="AI296" s="78"/>
      <c r="AJ296" s="78"/>
      <c r="AK296" s="78"/>
      <c r="AL296" s="78"/>
      <c r="AM296" s="78"/>
      <c r="AN296" s="78"/>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7" t="s">
        <v>2649</v>
      </c>
      <c r="B297" s="77">
        <v>289</v>
      </c>
      <c r="C297" s="77">
        <v>16</v>
      </c>
      <c r="D297" s="77">
        <v>109</v>
      </c>
      <c r="E297" s="77">
        <v>2022</v>
      </c>
      <c r="F297" s="77" t="s">
        <v>162</v>
      </c>
      <c r="G297" s="1017" t="s">
        <v>789</v>
      </c>
      <c r="H297" s="77" t="s">
        <v>789</v>
      </c>
      <c r="I297" s="1018"/>
      <c r="J297" s="80"/>
      <c r="K297" s="78"/>
      <c r="L297" s="78"/>
      <c r="M297" s="78"/>
      <c r="N297" s="78"/>
      <c r="O297" s="78"/>
      <c r="P297" s="78"/>
      <c r="Q297" s="78"/>
      <c r="R297" s="78"/>
      <c r="S297" s="78"/>
      <c r="T297" s="78"/>
      <c r="U297" s="78"/>
      <c r="V297" s="78"/>
      <c r="W297" s="78"/>
      <c r="X297" s="78"/>
      <c r="Y297" s="78"/>
      <c r="Z297" s="78"/>
      <c r="AA297" s="78"/>
      <c r="AB297" s="78"/>
      <c r="AC297" s="79"/>
      <c r="AD297" s="78"/>
      <c r="AE297" s="78"/>
      <c r="AF297" s="78"/>
      <c r="AG297" s="78"/>
      <c r="AH297" s="78"/>
      <c r="AI297" s="78"/>
      <c r="AJ297" s="78"/>
      <c r="AK297" s="78"/>
      <c r="AL297" s="78"/>
      <c r="AM297" s="78"/>
      <c r="AN297" s="78"/>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7" t="s">
        <v>2649</v>
      </c>
      <c r="B298" s="77">
        <v>290</v>
      </c>
      <c r="C298" s="77">
        <v>16</v>
      </c>
      <c r="D298" s="77">
        <v>110</v>
      </c>
      <c r="E298" s="77">
        <v>2022</v>
      </c>
      <c r="F298" s="77" t="s">
        <v>162</v>
      </c>
      <c r="G298" s="1017" t="s">
        <v>789</v>
      </c>
      <c r="H298" s="77" t="s">
        <v>789</v>
      </c>
      <c r="I298" s="1018"/>
      <c r="J298" s="80"/>
      <c r="K298" s="78"/>
      <c r="L298" s="78"/>
      <c r="M298" s="78"/>
      <c r="N298" s="78"/>
      <c r="O298" s="78"/>
      <c r="P298" s="78"/>
      <c r="Q298" s="78"/>
      <c r="R298" s="78"/>
      <c r="S298" s="78"/>
      <c r="T298" s="78"/>
      <c r="U298" s="78"/>
      <c r="V298" s="78"/>
      <c r="W298" s="78"/>
      <c r="X298" s="78"/>
      <c r="Y298" s="78"/>
      <c r="Z298" s="78"/>
      <c r="AA298" s="78"/>
      <c r="AB298" s="78"/>
      <c r="AC298" s="79"/>
      <c r="AD298" s="78"/>
      <c r="AE298" s="78"/>
      <c r="AF298" s="78"/>
      <c r="AG298" s="78"/>
      <c r="AH298" s="78"/>
      <c r="AI298" s="78"/>
      <c r="AJ298" s="78"/>
      <c r="AK298" s="78"/>
      <c r="AL298" s="78"/>
      <c r="AM298" s="78"/>
      <c r="AN298" s="78"/>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7" t="s">
        <v>2649</v>
      </c>
      <c r="B299" s="77">
        <v>291</v>
      </c>
      <c r="C299" s="77">
        <v>16</v>
      </c>
      <c r="D299" s="77">
        <v>111</v>
      </c>
      <c r="E299" s="77">
        <v>2022</v>
      </c>
      <c r="F299" s="77" t="s">
        <v>162</v>
      </c>
      <c r="G299" s="1017" t="s">
        <v>789</v>
      </c>
      <c r="H299" s="77" t="s">
        <v>789</v>
      </c>
      <c r="I299" s="1018"/>
      <c r="J299" s="80"/>
      <c r="K299" s="78"/>
      <c r="L299" s="78"/>
      <c r="M299" s="78"/>
      <c r="N299" s="78"/>
      <c r="O299" s="78"/>
      <c r="P299" s="78"/>
      <c r="Q299" s="78"/>
      <c r="R299" s="78"/>
      <c r="S299" s="78"/>
      <c r="T299" s="78"/>
      <c r="U299" s="78"/>
      <c r="V299" s="78"/>
      <c r="W299" s="78"/>
      <c r="X299" s="78"/>
      <c r="Y299" s="78"/>
      <c r="Z299" s="78"/>
      <c r="AA299" s="78"/>
      <c r="AB299" s="78"/>
      <c r="AC299" s="79"/>
      <c r="AD299" s="78"/>
      <c r="AE299" s="78"/>
      <c r="AF299" s="78"/>
      <c r="AG299" s="78"/>
      <c r="AH299" s="78"/>
      <c r="AI299" s="78"/>
      <c r="AJ299" s="78"/>
      <c r="AK299" s="78"/>
      <c r="AL299" s="78"/>
      <c r="AM299" s="78"/>
      <c r="AN299" s="78"/>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7" t="s">
        <v>2649</v>
      </c>
      <c r="B300" s="77">
        <v>292</v>
      </c>
      <c r="C300" s="77">
        <v>16</v>
      </c>
      <c r="D300" s="77">
        <v>112</v>
      </c>
      <c r="E300" s="77">
        <v>2022</v>
      </c>
      <c r="F300" s="77" t="s">
        <v>162</v>
      </c>
      <c r="G300" s="1017" t="s">
        <v>789</v>
      </c>
      <c r="H300" s="77" t="s">
        <v>789</v>
      </c>
      <c r="I300" s="1018"/>
      <c r="J300" s="80"/>
      <c r="K300" s="78"/>
      <c r="L300" s="78"/>
      <c r="M300" s="78"/>
      <c r="N300" s="78"/>
      <c r="O300" s="78"/>
      <c r="P300" s="78"/>
      <c r="Q300" s="78"/>
      <c r="R300" s="78"/>
      <c r="S300" s="78"/>
      <c r="T300" s="78"/>
      <c r="U300" s="78"/>
      <c r="V300" s="78"/>
      <c r="W300" s="78"/>
      <c r="X300" s="78"/>
      <c r="Y300" s="78"/>
      <c r="Z300" s="78"/>
      <c r="AA300" s="78"/>
      <c r="AB300" s="78"/>
      <c r="AC300" s="79"/>
      <c r="AD300" s="78"/>
      <c r="AE300" s="78"/>
      <c r="AF300" s="78"/>
      <c r="AG300" s="78"/>
      <c r="AH300" s="78"/>
      <c r="AI300" s="78"/>
      <c r="AJ300" s="78"/>
      <c r="AK300" s="78"/>
      <c r="AL300" s="78"/>
      <c r="AM300" s="78"/>
      <c r="AN300" s="78"/>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7" t="s">
        <v>2649</v>
      </c>
      <c r="B301" s="77">
        <v>293</v>
      </c>
      <c r="C301" s="77">
        <v>16</v>
      </c>
      <c r="D301" s="77">
        <v>113</v>
      </c>
      <c r="E301" s="77">
        <v>2022</v>
      </c>
      <c r="F301" s="77" t="s">
        <v>162</v>
      </c>
      <c r="G301" s="1017" t="s">
        <v>789</v>
      </c>
      <c r="H301" s="77" t="s">
        <v>789</v>
      </c>
      <c r="I301" s="1018"/>
      <c r="J301" s="80"/>
      <c r="K301" s="78"/>
      <c r="L301" s="78"/>
      <c r="M301" s="78"/>
      <c r="N301" s="78"/>
      <c r="O301" s="78"/>
      <c r="P301" s="78"/>
      <c r="Q301" s="78"/>
      <c r="R301" s="78"/>
      <c r="S301" s="78"/>
      <c r="T301" s="78"/>
      <c r="U301" s="78"/>
      <c r="V301" s="78"/>
      <c r="W301" s="78"/>
      <c r="X301" s="78"/>
      <c r="Y301" s="78"/>
      <c r="Z301" s="78"/>
      <c r="AA301" s="78"/>
      <c r="AB301" s="78"/>
      <c r="AC301" s="79"/>
      <c r="AD301" s="78"/>
      <c r="AE301" s="78"/>
      <c r="AF301" s="78"/>
      <c r="AG301" s="78"/>
      <c r="AH301" s="78"/>
      <c r="AI301" s="78"/>
      <c r="AJ301" s="78"/>
      <c r="AK301" s="78"/>
      <c r="AL301" s="78"/>
      <c r="AM301" s="78"/>
      <c r="AN301" s="78"/>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7" t="s">
        <v>2649</v>
      </c>
      <c r="B302" s="77">
        <v>294</v>
      </c>
      <c r="C302" s="77">
        <v>16</v>
      </c>
      <c r="D302" s="77">
        <v>114</v>
      </c>
      <c r="E302" s="77">
        <v>2022</v>
      </c>
      <c r="F302" s="77" t="s">
        <v>162</v>
      </c>
      <c r="G302" s="1017" t="s">
        <v>789</v>
      </c>
      <c r="H302" s="77" t="s">
        <v>789</v>
      </c>
      <c r="I302" s="1018"/>
      <c r="J302" s="80"/>
      <c r="K302" s="78"/>
      <c r="L302" s="78"/>
      <c r="M302" s="78"/>
      <c r="N302" s="78"/>
      <c r="O302" s="78"/>
      <c r="P302" s="78"/>
      <c r="Q302" s="78"/>
      <c r="R302" s="78"/>
      <c r="S302" s="78"/>
      <c r="T302" s="78"/>
      <c r="U302" s="78"/>
      <c r="V302" s="78"/>
      <c r="W302" s="78"/>
      <c r="X302" s="78"/>
      <c r="Y302" s="78"/>
      <c r="Z302" s="78"/>
      <c r="AA302" s="78"/>
      <c r="AB302" s="78"/>
      <c r="AC302" s="79"/>
      <c r="AD302" s="78"/>
      <c r="AE302" s="78"/>
      <c r="AF302" s="78"/>
      <c r="AG302" s="78"/>
      <c r="AH302" s="78"/>
      <c r="AI302" s="78"/>
      <c r="AJ302" s="78"/>
      <c r="AK302" s="78"/>
      <c r="AL302" s="78"/>
      <c r="AM302" s="78"/>
      <c r="AN302" s="78"/>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7" t="s">
        <v>2649</v>
      </c>
      <c r="B303" s="77">
        <v>295</v>
      </c>
      <c r="C303" s="77">
        <v>16</v>
      </c>
      <c r="D303" s="77">
        <v>115</v>
      </c>
      <c r="E303" s="77">
        <v>2022</v>
      </c>
      <c r="F303" s="77" t="s">
        <v>162</v>
      </c>
      <c r="G303" s="1017" t="s">
        <v>789</v>
      </c>
      <c r="H303" s="77" t="s">
        <v>789</v>
      </c>
      <c r="I303" s="1018"/>
      <c r="J303" s="80"/>
      <c r="K303" s="78"/>
      <c r="L303" s="78"/>
      <c r="M303" s="78"/>
      <c r="N303" s="78"/>
      <c r="O303" s="78"/>
      <c r="P303" s="78"/>
      <c r="Q303" s="78"/>
      <c r="R303" s="78"/>
      <c r="S303" s="78"/>
      <c r="T303" s="78"/>
      <c r="U303" s="78"/>
      <c r="V303" s="78"/>
      <c r="W303" s="78"/>
      <c r="X303" s="78"/>
      <c r="Y303" s="78"/>
      <c r="Z303" s="78"/>
      <c r="AA303" s="78"/>
      <c r="AB303" s="78"/>
      <c r="AC303" s="79"/>
      <c r="AD303" s="78"/>
      <c r="AE303" s="78"/>
      <c r="AF303" s="78"/>
      <c r="AG303" s="78"/>
      <c r="AH303" s="78"/>
      <c r="AI303" s="78"/>
      <c r="AJ303" s="78"/>
      <c r="AK303" s="78"/>
      <c r="AL303" s="78"/>
      <c r="AM303" s="78"/>
      <c r="AN303" s="78"/>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7" t="s">
        <v>2649</v>
      </c>
      <c r="B304" s="77">
        <v>296</v>
      </c>
      <c r="C304" s="77">
        <v>16</v>
      </c>
      <c r="D304" s="77">
        <v>116</v>
      </c>
      <c r="E304" s="77">
        <v>2022</v>
      </c>
      <c r="F304" s="77" t="s">
        <v>162</v>
      </c>
      <c r="G304" s="1017" t="s">
        <v>789</v>
      </c>
      <c r="H304" s="77" t="s">
        <v>789</v>
      </c>
      <c r="I304" s="1018"/>
      <c r="J304" s="80"/>
      <c r="K304" s="78"/>
      <c r="L304" s="78"/>
      <c r="M304" s="78"/>
      <c r="N304" s="78"/>
      <c r="O304" s="78"/>
      <c r="P304" s="78"/>
      <c r="Q304" s="78"/>
      <c r="R304" s="78"/>
      <c r="S304" s="78"/>
      <c r="T304" s="78"/>
      <c r="U304" s="78"/>
      <c r="V304" s="78"/>
      <c r="W304" s="78"/>
      <c r="X304" s="78"/>
      <c r="Y304" s="78"/>
      <c r="Z304" s="78"/>
      <c r="AA304" s="78"/>
      <c r="AB304" s="78"/>
      <c r="AC304" s="79"/>
      <c r="AD304" s="78"/>
      <c r="AE304" s="78"/>
      <c r="AF304" s="78"/>
      <c r="AG304" s="78"/>
      <c r="AH304" s="78"/>
      <c r="AI304" s="78"/>
      <c r="AJ304" s="78"/>
      <c r="AK304" s="78"/>
      <c r="AL304" s="78"/>
      <c r="AM304" s="78"/>
      <c r="AN304" s="78"/>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7" t="s">
        <v>2649</v>
      </c>
      <c r="B305" s="77">
        <v>297</v>
      </c>
      <c r="C305" s="77">
        <v>16</v>
      </c>
      <c r="D305" s="77">
        <v>117</v>
      </c>
      <c r="E305" s="77">
        <v>2022</v>
      </c>
      <c r="F305" s="77" t="s">
        <v>162</v>
      </c>
      <c r="G305" s="1017" t="s">
        <v>789</v>
      </c>
      <c r="H305" s="77" t="s">
        <v>789</v>
      </c>
      <c r="I305" s="1018"/>
      <c r="J305" s="80"/>
      <c r="K305" s="78"/>
      <c r="L305" s="78"/>
      <c r="M305" s="78"/>
      <c r="N305" s="78"/>
      <c r="O305" s="78"/>
      <c r="P305" s="78"/>
      <c r="Q305" s="78"/>
      <c r="R305" s="78"/>
      <c r="S305" s="78"/>
      <c r="T305" s="78"/>
      <c r="U305" s="78"/>
      <c r="V305" s="78"/>
      <c r="W305" s="78"/>
      <c r="X305" s="78"/>
      <c r="Y305" s="78"/>
      <c r="Z305" s="78"/>
      <c r="AA305" s="78"/>
      <c r="AB305" s="78"/>
      <c r="AC305" s="79"/>
      <c r="AD305" s="78"/>
      <c r="AE305" s="78"/>
      <c r="AF305" s="78"/>
      <c r="AG305" s="78"/>
      <c r="AH305" s="78"/>
      <c r="AI305" s="78"/>
      <c r="AJ305" s="78"/>
      <c r="AK305" s="78"/>
      <c r="AL305" s="78"/>
      <c r="AM305" s="78"/>
      <c r="AN305" s="78"/>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7" t="s">
        <v>2649</v>
      </c>
      <c r="B306" s="77">
        <v>298</v>
      </c>
      <c r="C306" s="77">
        <v>16</v>
      </c>
      <c r="D306" s="77">
        <v>118</v>
      </c>
      <c r="E306" s="77">
        <v>2022</v>
      </c>
      <c r="F306" s="77" t="s">
        <v>162</v>
      </c>
      <c r="G306" s="1017" t="s">
        <v>789</v>
      </c>
      <c r="H306" s="77" t="s">
        <v>789</v>
      </c>
      <c r="I306" s="1018"/>
      <c r="J306" s="80"/>
      <c r="K306" s="78"/>
      <c r="L306" s="78"/>
      <c r="M306" s="78"/>
      <c r="N306" s="78"/>
      <c r="O306" s="78"/>
      <c r="P306" s="78"/>
      <c r="Q306" s="78"/>
      <c r="R306" s="78"/>
      <c r="S306" s="78"/>
      <c r="T306" s="78"/>
      <c r="U306" s="78"/>
      <c r="V306" s="78"/>
      <c r="W306" s="78"/>
      <c r="X306" s="78"/>
      <c r="Y306" s="78"/>
      <c r="Z306" s="78"/>
      <c r="AA306" s="78"/>
      <c r="AB306" s="78"/>
      <c r="AC306" s="79"/>
      <c r="AD306" s="78"/>
      <c r="AE306" s="78"/>
      <c r="AF306" s="78"/>
      <c r="AG306" s="78"/>
      <c r="AH306" s="78"/>
      <c r="AI306" s="78"/>
      <c r="AJ306" s="78"/>
      <c r="AK306" s="78"/>
      <c r="AL306" s="78"/>
      <c r="AM306" s="78"/>
      <c r="AN306" s="78"/>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7" t="s">
        <v>2649</v>
      </c>
      <c r="B307" s="77">
        <v>299</v>
      </c>
      <c r="C307" s="77">
        <v>16</v>
      </c>
      <c r="D307" s="77">
        <v>119</v>
      </c>
      <c r="E307" s="77">
        <v>2022</v>
      </c>
      <c r="F307" s="77" t="s">
        <v>162</v>
      </c>
      <c r="G307" s="1017" t="s">
        <v>789</v>
      </c>
      <c r="H307" s="77" t="s">
        <v>789</v>
      </c>
      <c r="I307" s="1018"/>
      <c r="J307" s="80"/>
      <c r="K307" s="78"/>
      <c r="L307" s="78"/>
      <c r="M307" s="78"/>
      <c r="N307" s="78"/>
      <c r="O307" s="78"/>
      <c r="P307" s="78"/>
      <c r="Q307" s="78"/>
      <c r="R307" s="78"/>
      <c r="S307" s="78"/>
      <c r="T307" s="78"/>
      <c r="U307" s="78"/>
      <c r="V307" s="78"/>
      <c r="W307" s="78"/>
      <c r="X307" s="78"/>
      <c r="Y307" s="78"/>
      <c r="Z307" s="78"/>
      <c r="AA307" s="78"/>
      <c r="AB307" s="78"/>
      <c r="AC307" s="79"/>
      <c r="AD307" s="78"/>
      <c r="AE307" s="78"/>
      <c r="AF307" s="78"/>
      <c r="AG307" s="78"/>
      <c r="AH307" s="78"/>
      <c r="AI307" s="78"/>
      <c r="AJ307" s="78"/>
      <c r="AK307" s="78"/>
      <c r="AL307" s="78"/>
      <c r="AM307" s="78"/>
      <c r="AN307" s="78"/>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7" t="s">
        <v>2649</v>
      </c>
      <c r="B308" s="77">
        <v>300</v>
      </c>
      <c r="C308" s="77">
        <v>16</v>
      </c>
      <c r="D308" s="77">
        <v>120</v>
      </c>
      <c r="E308" s="77">
        <v>2022</v>
      </c>
      <c r="F308" s="77" t="s">
        <v>162</v>
      </c>
      <c r="G308" s="1017" t="s">
        <v>789</v>
      </c>
      <c r="H308" s="77" t="s">
        <v>789</v>
      </c>
      <c r="I308" s="1018"/>
      <c r="J308" s="80"/>
      <c r="K308" s="78"/>
      <c r="L308" s="78"/>
      <c r="M308" s="78"/>
      <c r="N308" s="78"/>
      <c r="O308" s="78"/>
      <c r="P308" s="78"/>
      <c r="Q308" s="78"/>
      <c r="R308" s="78"/>
      <c r="S308" s="78"/>
      <c r="T308" s="78"/>
      <c r="U308" s="78"/>
      <c r="V308" s="78"/>
      <c r="W308" s="78"/>
      <c r="X308" s="78"/>
      <c r="Y308" s="78"/>
      <c r="Z308" s="78"/>
      <c r="AA308" s="78"/>
      <c r="AB308" s="78"/>
      <c r="AC308" s="79"/>
      <c r="AD308" s="78"/>
      <c r="AE308" s="78"/>
      <c r="AF308" s="78"/>
      <c r="AG308" s="78"/>
      <c r="AH308" s="78"/>
      <c r="AI308" s="78"/>
      <c r="AJ308" s="78"/>
      <c r="AK308" s="78"/>
      <c r="AL308" s="78"/>
      <c r="AM308" s="78"/>
      <c r="AN308" s="78"/>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7" t="s">
        <v>2649</v>
      </c>
      <c r="B309" s="77">
        <v>301</v>
      </c>
      <c r="C309" s="77">
        <v>16</v>
      </c>
      <c r="D309" s="77">
        <v>121</v>
      </c>
      <c r="E309" s="77">
        <v>2022</v>
      </c>
      <c r="F309" s="77" t="s">
        <v>162</v>
      </c>
      <c r="G309" s="1017" t="s">
        <v>789</v>
      </c>
      <c r="H309" s="77" t="s">
        <v>789</v>
      </c>
      <c r="I309" s="1018"/>
      <c r="J309" s="80"/>
      <c r="K309" s="78"/>
      <c r="L309" s="78"/>
      <c r="M309" s="78"/>
      <c r="N309" s="78"/>
      <c r="O309" s="78"/>
      <c r="P309" s="78"/>
      <c r="Q309" s="78"/>
      <c r="R309" s="78"/>
      <c r="S309" s="78"/>
      <c r="T309" s="78"/>
      <c r="U309" s="78"/>
      <c r="V309" s="78"/>
      <c r="W309" s="78"/>
      <c r="X309" s="78"/>
      <c r="Y309" s="78"/>
      <c r="Z309" s="78"/>
      <c r="AA309" s="78"/>
      <c r="AB309" s="78"/>
      <c r="AC309" s="79"/>
      <c r="AD309" s="78"/>
      <c r="AE309" s="78"/>
      <c r="AF309" s="78"/>
      <c r="AG309" s="78"/>
      <c r="AH309" s="78"/>
      <c r="AI309" s="78"/>
      <c r="AJ309" s="78"/>
      <c r="AK309" s="78"/>
      <c r="AL309" s="78"/>
      <c r="AM309" s="78"/>
      <c r="AN309" s="78"/>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7" t="s">
        <v>2649</v>
      </c>
      <c r="B310" s="77">
        <v>302</v>
      </c>
      <c r="C310" s="77">
        <v>16</v>
      </c>
      <c r="D310" s="77">
        <v>122</v>
      </c>
      <c r="E310" s="77">
        <v>2022</v>
      </c>
      <c r="F310" s="77" t="s">
        <v>162</v>
      </c>
      <c r="G310" s="1017" t="s">
        <v>789</v>
      </c>
      <c r="H310" s="77" t="s">
        <v>789</v>
      </c>
      <c r="I310" s="1018"/>
      <c r="J310" s="80"/>
      <c r="K310" s="78"/>
      <c r="L310" s="78"/>
      <c r="M310" s="78"/>
      <c r="N310" s="78"/>
      <c r="O310" s="78"/>
      <c r="P310" s="78"/>
      <c r="Q310" s="78"/>
      <c r="R310" s="78"/>
      <c r="S310" s="78"/>
      <c r="T310" s="78"/>
      <c r="U310" s="78"/>
      <c r="V310" s="78"/>
      <c r="W310" s="78"/>
      <c r="X310" s="78"/>
      <c r="Y310" s="78"/>
      <c r="Z310" s="78"/>
      <c r="AA310" s="78"/>
      <c r="AB310" s="78"/>
      <c r="AC310" s="79"/>
      <c r="AD310" s="78"/>
      <c r="AE310" s="78"/>
      <c r="AF310" s="78"/>
      <c r="AG310" s="78"/>
      <c r="AH310" s="78"/>
      <c r="AI310" s="78"/>
      <c r="AJ310" s="78"/>
      <c r="AK310" s="78"/>
      <c r="AL310" s="78"/>
      <c r="AM310" s="78"/>
      <c r="AN310" s="78"/>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7" t="s">
        <v>2649</v>
      </c>
      <c r="B311" s="77">
        <v>303</v>
      </c>
      <c r="C311" s="77">
        <v>16</v>
      </c>
      <c r="D311" s="77">
        <v>123</v>
      </c>
      <c r="E311" s="77">
        <v>2022</v>
      </c>
      <c r="F311" s="77" t="s">
        <v>162</v>
      </c>
      <c r="G311" s="1017" t="s">
        <v>789</v>
      </c>
      <c r="H311" s="77" t="s">
        <v>789</v>
      </c>
      <c r="I311" s="1018"/>
      <c r="J311" s="80"/>
      <c r="K311" s="78"/>
      <c r="L311" s="78"/>
      <c r="M311" s="78"/>
      <c r="N311" s="78"/>
      <c r="O311" s="78"/>
      <c r="P311" s="78"/>
      <c r="Q311" s="78"/>
      <c r="R311" s="78"/>
      <c r="S311" s="78"/>
      <c r="T311" s="78"/>
      <c r="U311" s="78"/>
      <c r="V311" s="78"/>
      <c r="W311" s="78"/>
      <c r="X311" s="78"/>
      <c r="Y311" s="78"/>
      <c r="Z311" s="78"/>
      <c r="AA311" s="78"/>
      <c r="AB311" s="78"/>
      <c r="AC311" s="79"/>
      <c r="AD311" s="78"/>
      <c r="AE311" s="78"/>
      <c r="AF311" s="78"/>
      <c r="AG311" s="78"/>
      <c r="AH311" s="78"/>
      <c r="AI311" s="78"/>
      <c r="AJ311" s="78"/>
      <c r="AK311" s="78"/>
      <c r="AL311" s="78"/>
      <c r="AM311" s="78"/>
      <c r="AN311" s="78"/>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7" t="s">
        <v>2649</v>
      </c>
      <c r="B312" s="77">
        <v>304</v>
      </c>
      <c r="C312" s="77">
        <v>16</v>
      </c>
      <c r="D312" s="77">
        <v>124</v>
      </c>
      <c r="E312" s="77">
        <v>2022</v>
      </c>
      <c r="F312" s="77" t="s">
        <v>162</v>
      </c>
      <c r="G312" s="1017" t="s">
        <v>789</v>
      </c>
      <c r="H312" s="77" t="s">
        <v>789</v>
      </c>
      <c r="I312" s="1018"/>
      <c r="J312" s="80"/>
      <c r="K312" s="78"/>
      <c r="L312" s="78"/>
      <c r="M312" s="78"/>
      <c r="N312" s="78"/>
      <c r="O312" s="78"/>
      <c r="P312" s="78"/>
      <c r="Q312" s="78"/>
      <c r="R312" s="78"/>
      <c r="S312" s="78"/>
      <c r="T312" s="78"/>
      <c r="U312" s="78"/>
      <c r="V312" s="78"/>
      <c r="W312" s="78"/>
      <c r="X312" s="78"/>
      <c r="Y312" s="78"/>
      <c r="Z312" s="78"/>
      <c r="AA312" s="78"/>
      <c r="AB312" s="78"/>
      <c r="AC312" s="79"/>
      <c r="AD312" s="78"/>
      <c r="AE312" s="78"/>
      <c r="AF312" s="78"/>
      <c r="AG312" s="78"/>
      <c r="AH312" s="78"/>
      <c r="AI312" s="78"/>
      <c r="AJ312" s="78"/>
      <c r="AK312" s="78"/>
      <c r="AL312" s="78"/>
      <c r="AM312" s="78"/>
      <c r="AN312" s="78"/>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7" t="s">
        <v>2649</v>
      </c>
      <c r="B313" s="77">
        <v>305</v>
      </c>
      <c r="C313" s="77">
        <v>16</v>
      </c>
      <c r="D313" s="77">
        <v>125</v>
      </c>
      <c r="E313" s="77">
        <v>2022</v>
      </c>
      <c r="F313" s="77" t="s">
        <v>162</v>
      </c>
      <c r="G313" s="1017" t="s">
        <v>789</v>
      </c>
      <c r="H313" s="77" t="s">
        <v>789</v>
      </c>
      <c r="I313" s="1018"/>
      <c r="J313" s="80"/>
      <c r="K313" s="78"/>
      <c r="L313" s="78"/>
      <c r="M313" s="78"/>
      <c r="N313" s="78"/>
      <c r="O313" s="78"/>
      <c r="P313" s="78"/>
      <c r="Q313" s="78"/>
      <c r="R313" s="78"/>
      <c r="S313" s="78"/>
      <c r="T313" s="78"/>
      <c r="U313" s="78"/>
      <c r="V313" s="78"/>
      <c r="W313" s="78"/>
      <c r="X313" s="78"/>
      <c r="Y313" s="78"/>
      <c r="Z313" s="78"/>
      <c r="AA313" s="78"/>
      <c r="AB313" s="78"/>
      <c r="AC313" s="79"/>
      <c r="AD313" s="78"/>
      <c r="AE313" s="78"/>
      <c r="AF313" s="78"/>
      <c r="AG313" s="78"/>
      <c r="AH313" s="78"/>
      <c r="AI313" s="78"/>
      <c r="AJ313" s="78"/>
      <c r="AK313" s="78"/>
      <c r="AL313" s="78"/>
      <c r="AM313" s="78"/>
      <c r="AN313" s="78"/>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7" t="s">
        <v>2649</v>
      </c>
      <c r="B314" s="77">
        <v>306</v>
      </c>
      <c r="C314" s="77">
        <v>16</v>
      </c>
      <c r="D314" s="77">
        <v>126</v>
      </c>
      <c r="E314" s="77">
        <v>2022</v>
      </c>
      <c r="F314" s="77" t="s">
        <v>162</v>
      </c>
      <c r="G314" s="1017" t="s">
        <v>789</v>
      </c>
      <c r="H314" s="77" t="s">
        <v>789</v>
      </c>
      <c r="I314" s="1018"/>
      <c r="J314" s="80"/>
      <c r="K314" s="78"/>
      <c r="L314" s="78"/>
      <c r="M314" s="78"/>
      <c r="N314" s="78"/>
      <c r="O314" s="78"/>
      <c r="P314" s="78"/>
      <c r="Q314" s="78"/>
      <c r="R314" s="78"/>
      <c r="S314" s="78"/>
      <c r="T314" s="78"/>
      <c r="U314" s="78"/>
      <c r="V314" s="78"/>
      <c r="W314" s="78"/>
      <c r="X314" s="78"/>
      <c r="Y314" s="78"/>
      <c r="Z314" s="78"/>
      <c r="AA314" s="78"/>
      <c r="AB314" s="78"/>
      <c r="AC314" s="79"/>
      <c r="AD314" s="78"/>
      <c r="AE314" s="78"/>
      <c r="AF314" s="78"/>
      <c r="AG314" s="78"/>
      <c r="AH314" s="78"/>
      <c r="AI314" s="78"/>
      <c r="AJ314" s="78"/>
      <c r="AK314" s="78"/>
      <c r="AL314" s="78"/>
      <c r="AM314" s="78"/>
      <c r="AN314" s="78"/>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7" t="s">
        <v>2649</v>
      </c>
      <c r="B315" s="77">
        <v>307</v>
      </c>
      <c r="C315" s="77">
        <v>16</v>
      </c>
      <c r="D315" s="77">
        <v>127</v>
      </c>
      <c r="E315" s="77">
        <v>2022</v>
      </c>
      <c r="F315" s="77" t="s">
        <v>162</v>
      </c>
      <c r="G315" s="1017" t="s">
        <v>789</v>
      </c>
      <c r="H315" s="77" t="s">
        <v>789</v>
      </c>
      <c r="I315" s="1018"/>
      <c r="J315" s="80"/>
      <c r="K315" s="78"/>
      <c r="L315" s="78"/>
      <c r="M315" s="78"/>
      <c r="N315" s="78"/>
      <c r="O315" s="78"/>
      <c r="P315" s="78"/>
      <c r="Q315" s="78"/>
      <c r="R315" s="78"/>
      <c r="S315" s="78"/>
      <c r="T315" s="78"/>
      <c r="U315" s="78"/>
      <c r="V315" s="78"/>
      <c r="W315" s="78"/>
      <c r="X315" s="78"/>
      <c r="Y315" s="78"/>
      <c r="Z315" s="78"/>
      <c r="AA315" s="78"/>
      <c r="AB315" s="78"/>
      <c r="AC315" s="79"/>
      <c r="AD315" s="78"/>
      <c r="AE315" s="78"/>
      <c r="AF315" s="78"/>
      <c r="AG315" s="78"/>
      <c r="AH315" s="78"/>
      <c r="AI315" s="78"/>
      <c r="AJ315" s="78"/>
      <c r="AK315" s="78"/>
      <c r="AL315" s="78"/>
      <c r="AM315" s="78"/>
      <c r="AN315" s="78"/>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7" t="s">
        <v>2649</v>
      </c>
      <c r="B316" s="77">
        <v>308</v>
      </c>
      <c r="C316" s="77">
        <v>16</v>
      </c>
      <c r="D316" s="77">
        <v>128</v>
      </c>
      <c r="E316" s="77">
        <v>2022</v>
      </c>
      <c r="F316" s="77" t="s">
        <v>162</v>
      </c>
      <c r="G316" s="1017" t="s">
        <v>789</v>
      </c>
      <c r="H316" s="77" t="s">
        <v>789</v>
      </c>
      <c r="I316" s="1018"/>
      <c r="J316" s="80"/>
      <c r="K316" s="78"/>
      <c r="L316" s="78"/>
      <c r="M316" s="78"/>
      <c r="N316" s="78"/>
      <c r="O316" s="78"/>
      <c r="P316" s="78"/>
      <c r="Q316" s="78"/>
      <c r="R316" s="78"/>
      <c r="S316" s="78"/>
      <c r="T316" s="78"/>
      <c r="U316" s="78"/>
      <c r="V316" s="78"/>
      <c r="W316" s="78"/>
      <c r="X316" s="78"/>
      <c r="Y316" s="78"/>
      <c r="Z316" s="78"/>
      <c r="AA316" s="78"/>
      <c r="AB316" s="78"/>
      <c r="AC316" s="79"/>
      <c r="AD316" s="78"/>
      <c r="AE316" s="78"/>
      <c r="AF316" s="78"/>
      <c r="AG316" s="78"/>
      <c r="AH316" s="78"/>
      <c r="AI316" s="78"/>
      <c r="AJ316" s="78"/>
      <c r="AK316" s="78"/>
      <c r="AL316" s="78"/>
      <c r="AM316" s="78"/>
      <c r="AN316" s="78"/>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7" t="s">
        <v>2649</v>
      </c>
      <c r="B317" s="77">
        <v>309</v>
      </c>
      <c r="C317" s="77">
        <v>16</v>
      </c>
      <c r="D317" s="77">
        <v>129</v>
      </c>
      <c r="E317" s="77">
        <v>2022</v>
      </c>
      <c r="F317" s="77" t="s">
        <v>162</v>
      </c>
      <c r="G317" s="1017" t="s">
        <v>789</v>
      </c>
      <c r="H317" s="77" t="s">
        <v>789</v>
      </c>
      <c r="I317" s="1018"/>
      <c r="J317" s="80"/>
      <c r="K317" s="78"/>
      <c r="L317" s="78"/>
      <c r="M317" s="78"/>
      <c r="N317" s="78"/>
      <c r="O317" s="78"/>
      <c r="P317" s="78"/>
      <c r="Q317" s="78"/>
      <c r="R317" s="78"/>
      <c r="S317" s="78"/>
      <c r="T317" s="78"/>
      <c r="U317" s="78"/>
      <c r="V317" s="78"/>
      <c r="W317" s="78"/>
      <c r="X317" s="78"/>
      <c r="Y317" s="78"/>
      <c r="Z317" s="78"/>
      <c r="AA317" s="78"/>
      <c r="AB317" s="78"/>
      <c r="AC317" s="79"/>
      <c r="AD317" s="78"/>
      <c r="AE317" s="78"/>
      <c r="AF317" s="78"/>
      <c r="AG317" s="78"/>
      <c r="AH317" s="78"/>
      <c r="AI317" s="78"/>
      <c r="AJ317" s="78"/>
      <c r="AK317" s="78"/>
      <c r="AL317" s="78"/>
      <c r="AM317" s="78"/>
      <c r="AN317" s="78"/>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7" t="s">
        <v>2649</v>
      </c>
      <c r="B318" s="77">
        <v>310</v>
      </c>
      <c r="C318" s="77">
        <v>16</v>
      </c>
      <c r="D318" s="77">
        <v>130</v>
      </c>
      <c r="E318" s="77">
        <v>2022</v>
      </c>
      <c r="F318" s="77" t="s">
        <v>162</v>
      </c>
      <c r="G318" s="1017" t="s">
        <v>789</v>
      </c>
      <c r="H318" s="77" t="s">
        <v>789</v>
      </c>
      <c r="I318" s="1018"/>
      <c r="J318" s="80"/>
      <c r="K318" s="78"/>
      <c r="L318" s="78"/>
      <c r="M318" s="78"/>
      <c r="N318" s="78"/>
      <c r="O318" s="78"/>
      <c r="P318" s="78"/>
      <c r="Q318" s="78"/>
      <c r="R318" s="78"/>
      <c r="S318" s="78"/>
      <c r="T318" s="78"/>
      <c r="U318" s="78"/>
      <c r="V318" s="78"/>
      <c r="W318" s="78"/>
      <c r="X318" s="78"/>
      <c r="Y318" s="78"/>
      <c r="Z318" s="78"/>
      <c r="AA318" s="78"/>
      <c r="AB318" s="78"/>
      <c r="AC318" s="79"/>
      <c r="AD318" s="78"/>
      <c r="AE318" s="78"/>
      <c r="AF318" s="78"/>
      <c r="AG318" s="78"/>
      <c r="AH318" s="78"/>
      <c r="AI318" s="78"/>
      <c r="AJ318" s="78"/>
      <c r="AK318" s="78"/>
      <c r="AL318" s="78"/>
      <c r="AM318" s="78"/>
      <c r="AN318" s="78"/>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7" t="s">
        <v>2649</v>
      </c>
      <c r="B319" s="77">
        <v>311</v>
      </c>
      <c r="C319" s="77">
        <v>16</v>
      </c>
      <c r="D319" s="77">
        <v>131</v>
      </c>
      <c r="E319" s="77">
        <v>2022</v>
      </c>
      <c r="F319" s="77" t="s">
        <v>162</v>
      </c>
      <c r="G319" s="1017" t="s">
        <v>789</v>
      </c>
      <c r="H319" s="77" t="s">
        <v>789</v>
      </c>
      <c r="I319" s="1018"/>
      <c r="J319" s="80"/>
      <c r="K319" s="78"/>
      <c r="L319" s="78"/>
      <c r="M319" s="78"/>
      <c r="N319" s="78"/>
      <c r="O319" s="78"/>
      <c r="P319" s="78"/>
      <c r="Q319" s="78"/>
      <c r="R319" s="78"/>
      <c r="S319" s="78"/>
      <c r="T319" s="78"/>
      <c r="U319" s="78"/>
      <c r="V319" s="78"/>
      <c r="W319" s="78"/>
      <c r="X319" s="78"/>
      <c r="Y319" s="78"/>
      <c r="Z319" s="78"/>
      <c r="AA319" s="78"/>
      <c r="AB319" s="78"/>
      <c r="AC319" s="79"/>
      <c r="AD319" s="78"/>
      <c r="AE319" s="78"/>
      <c r="AF319" s="78"/>
      <c r="AG319" s="78"/>
      <c r="AH319" s="78"/>
      <c r="AI319" s="78"/>
      <c r="AJ319" s="78"/>
      <c r="AK319" s="78"/>
      <c r="AL319" s="78"/>
      <c r="AM319" s="78"/>
      <c r="AN319" s="78"/>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7" t="s">
        <v>2649</v>
      </c>
      <c r="B320" s="77">
        <v>312</v>
      </c>
      <c r="C320" s="77">
        <v>16</v>
      </c>
      <c r="D320" s="77">
        <v>132</v>
      </c>
      <c r="E320" s="77">
        <v>2022</v>
      </c>
      <c r="F320" s="77" t="s">
        <v>162</v>
      </c>
      <c r="G320" s="1017" t="s">
        <v>789</v>
      </c>
      <c r="H320" s="77" t="s">
        <v>789</v>
      </c>
      <c r="I320" s="1018"/>
      <c r="J320" s="80"/>
      <c r="K320" s="78"/>
      <c r="L320" s="78"/>
      <c r="M320" s="78"/>
      <c r="N320" s="78"/>
      <c r="O320" s="78"/>
      <c r="P320" s="78"/>
      <c r="Q320" s="78"/>
      <c r="R320" s="78"/>
      <c r="S320" s="78"/>
      <c r="T320" s="78"/>
      <c r="U320" s="78"/>
      <c r="V320" s="78"/>
      <c r="W320" s="78"/>
      <c r="X320" s="78"/>
      <c r="Y320" s="78"/>
      <c r="Z320" s="78"/>
      <c r="AA320" s="78"/>
      <c r="AB320" s="78"/>
      <c r="AC320" s="79"/>
      <c r="AD320" s="78"/>
      <c r="AE320" s="78"/>
      <c r="AF320" s="78"/>
      <c r="AG320" s="78"/>
      <c r="AH320" s="78"/>
      <c r="AI320" s="78"/>
      <c r="AJ320" s="78"/>
      <c r="AK320" s="78"/>
      <c r="AL320" s="78"/>
      <c r="AM320" s="78"/>
      <c r="AN320" s="78"/>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7" t="s">
        <v>2649</v>
      </c>
      <c r="B321" s="77">
        <v>313</v>
      </c>
      <c r="C321" s="77">
        <v>16</v>
      </c>
      <c r="D321" s="77">
        <v>133</v>
      </c>
      <c r="E321" s="77">
        <v>2022</v>
      </c>
      <c r="F321" s="77" t="s">
        <v>162</v>
      </c>
      <c r="G321" s="1017" t="s">
        <v>789</v>
      </c>
      <c r="H321" s="77" t="s">
        <v>789</v>
      </c>
      <c r="I321" s="1018"/>
      <c r="J321" s="80"/>
      <c r="K321" s="78"/>
      <c r="L321" s="78"/>
      <c r="M321" s="78"/>
      <c r="N321" s="78"/>
      <c r="O321" s="78"/>
      <c r="P321" s="78"/>
      <c r="Q321" s="78"/>
      <c r="R321" s="78"/>
      <c r="S321" s="78"/>
      <c r="T321" s="78"/>
      <c r="U321" s="78"/>
      <c r="V321" s="78"/>
      <c r="W321" s="78"/>
      <c r="X321" s="78"/>
      <c r="Y321" s="78"/>
      <c r="Z321" s="78"/>
      <c r="AA321" s="78"/>
      <c r="AB321" s="78"/>
      <c r="AC321" s="79"/>
      <c r="AD321" s="78"/>
      <c r="AE321" s="78"/>
      <c r="AF321" s="78"/>
      <c r="AG321" s="78"/>
      <c r="AH321" s="78"/>
      <c r="AI321" s="78"/>
      <c r="AJ321" s="78"/>
      <c r="AK321" s="78"/>
      <c r="AL321" s="78"/>
      <c r="AM321" s="78"/>
      <c r="AN321" s="78"/>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7" t="s">
        <v>2649</v>
      </c>
      <c r="B322" s="77">
        <v>314</v>
      </c>
      <c r="C322" s="77">
        <v>16</v>
      </c>
      <c r="D322" s="77">
        <v>134</v>
      </c>
      <c r="E322" s="77">
        <v>2022</v>
      </c>
      <c r="F322" s="77" t="s">
        <v>162</v>
      </c>
      <c r="G322" s="1017" t="s">
        <v>789</v>
      </c>
      <c r="H322" s="77" t="s">
        <v>789</v>
      </c>
      <c r="I322" s="1018"/>
      <c r="J322" s="80"/>
      <c r="K322" s="78"/>
      <c r="L322" s="78"/>
      <c r="M322" s="78"/>
      <c r="N322" s="78"/>
      <c r="O322" s="78"/>
      <c r="P322" s="78"/>
      <c r="Q322" s="78"/>
      <c r="R322" s="78"/>
      <c r="S322" s="78"/>
      <c r="T322" s="78"/>
      <c r="U322" s="78"/>
      <c r="V322" s="78"/>
      <c r="W322" s="78"/>
      <c r="X322" s="78"/>
      <c r="Y322" s="78"/>
      <c r="Z322" s="78"/>
      <c r="AA322" s="78"/>
      <c r="AB322" s="78"/>
      <c r="AC322" s="79"/>
      <c r="AD322" s="78"/>
      <c r="AE322" s="78"/>
      <c r="AF322" s="78"/>
      <c r="AG322" s="78"/>
      <c r="AH322" s="78"/>
      <c r="AI322" s="78"/>
      <c r="AJ322" s="78"/>
      <c r="AK322" s="78"/>
      <c r="AL322" s="78"/>
      <c r="AM322" s="78"/>
      <c r="AN322" s="78"/>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7" t="s">
        <v>2649</v>
      </c>
      <c r="B323" s="77">
        <v>315</v>
      </c>
      <c r="C323" s="77">
        <v>16</v>
      </c>
      <c r="D323" s="77">
        <v>135</v>
      </c>
      <c r="E323" s="77">
        <v>2022</v>
      </c>
      <c r="F323" s="77" t="s">
        <v>162</v>
      </c>
      <c r="G323" s="1017" t="s">
        <v>789</v>
      </c>
      <c r="H323" s="77" t="s">
        <v>789</v>
      </c>
      <c r="I323" s="1018"/>
      <c r="J323" s="80"/>
      <c r="K323" s="78"/>
      <c r="L323" s="78"/>
      <c r="M323" s="78"/>
      <c r="N323" s="78"/>
      <c r="O323" s="78"/>
      <c r="P323" s="78"/>
      <c r="Q323" s="78"/>
      <c r="R323" s="78"/>
      <c r="S323" s="78"/>
      <c r="T323" s="78"/>
      <c r="U323" s="78"/>
      <c r="V323" s="78"/>
      <c r="W323" s="78"/>
      <c r="X323" s="78"/>
      <c r="Y323" s="78"/>
      <c r="Z323" s="78"/>
      <c r="AA323" s="78"/>
      <c r="AB323" s="78"/>
      <c r="AC323" s="79"/>
      <c r="AD323" s="78"/>
      <c r="AE323" s="78"/>
      <c r="AF323" s="78"/>
      <c r="AG323" s="78"/>
      <c r="AH323" s="78"/>
      <c r="AI323" s="78"/>
      <c r="AJ323" s="78"/>
      <c r="AK323" s="78"/>
      <c r="AL323" s="78"/>
      <c r="AM323" s="78"/>
      <c r="AN323" s="78"/>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7" t="s">
        <v>2649</v>
      </c>
      <c r="B324" s="77">
        <v>316</v>
      </c>
      <c r="C324" s="77">
        <v>16</v>
      </c>
      <c r="D324" s="77">
        <v>136</v>
      </c>
      <c r="E324" s="77">
        <v>2022</v>
      </c>
      <c r="F324" s="77" t="s">
        <v>162</v>
      </c>
      <c r="G324" s="1017" t="s">
        <v>789</v>
      </c>
      <c r="H324" s="77" t="s">
        <v>789</v>
      </c>
      <c r="I324" s="1018"/>
      <c r="J324" s="80"/>
      <c r="K324" s="78"/>
      <c r="L324" s="78"/>
      <c r="M324" s="78"/>
      <c r="N324" s="78"/>
      <c r="O324" s="78"/>
      <c r="P324" s="78"/>
      <c r="Q324" s="78"/>
      <c r="R324" s="78"/>
      <c r="S324" s="78"/>
      <c r="T324" s="78"/>
      <c r="U324" s="78"/>
      <c r="V324" s="78"/>
      <c r="W324" s="78"/>
      <c r="X324" s="78"/>
      <c r="Y324" s="78"/>
      <c r="Z324" s="78"/>
      <c r="AA324" s="78"/>
      <c r="AB324" s="78"/>
      <c r="AC324" s="79"/>
      <c r="AD324" s="78"/>
      <c r="AE324" s="78"/>
      <c r="AF324" s="78"/>
      <c r="AG324" s="78"/>
      <c r="AH324" s="78"/>
      <c r="AI324" s="78"/>
      <c r="AJ324" s="78"/>
      <c r="AK324" s="78"/>
      <c r="AL324" s="78"/>
      <c r="AM324" s="78"/>
      <c r="AN324" s="78"/>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7" t="s">
        <v>2649</v>
      </c>
      <c r="B325" s="77">
        <v>317</v>
      </c>
      <c r="C325" s="77">
        <v>16</v>
      </c>
      <c r="D325" s="77">
        <v>137</v>
      </c>
      <c r="E325" s="77">
        <v>2022</v>
      </c>
      <c r="F325" s="77" t="s">
        <v>162</v>
      </c>
      <c r="G325" s="1017" t="s">
        <v>789</v>
      </c>
      <c r="H325" s="77" t="s">
        <v>789</v>
      </c>
      <c r="I325" s="1018"/>
      <c r="J325" s="80"/>
      <c r="K325" s="78"/>
      <c r="L325" s="78"/>
      <c r="M325" s="78"/>
      <c r="N325" s="78"/>
      <c r="O325" s="78"/>
      <c r="P325" s="78"/>
      <c r="Q325" s="78"/>
      <c r="R325" s="78"/>
      <c r="S325" s="78"/>
      <c r="T325" s="78"/>
      <c r="U325" s="78"/>
      <c r="V325" s="78"/>
      <c r="W325" s="78"/>
      <c r="X325" s="78"/>
      <c r="Y325" s="78"/>
      <c r="Z325" s="78"/>
      <c r="AA325" s="78"/>
      <c r="AB325" s="78"/>
      <c r="AC325" s="79"/>
      <c r="AD325" s="78"/>
      <c r="AE325" s="78"/>
      <c r="AF325" s="78"/>
      <c r="AG325" s="78"/>
      <c r="AH325" s="78"/>
      <c r="AI325" s="78"/>
      <c r="AJ325" s="78"/>
      <c r="AK325" s="78"/>
      <c r="AL325" s="78"/>
      <c r="AM325" s="78"/>
      <c r="AN325" s="78"/>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7" t="s">
        <v>2649</v>
      </c>
      <c r="B326" s="77">
        <v>318</v>
      </c>
      <c r="C326" s="77">
        <v>16</v>
      </c>
      <c r="D326" s="77">
        <v>138</v>
      </c>
      <c r="E326" s="77">
        <v>2022</v>
      </c>
      <c r="F326" s="77" t="s">
        <v>162</v>
      </c>
      <c r="G326" s="1017" t="s">
        <v>789</v>
      </c>
      <c r="H326" s="77" t="s">
        <v>789</v>
      </c>
      <c r="I326" s="1018"/>
      <c r="J326" s="80"/>
      <c r="K326" s="78"/>
      <c r="L326" s="78"/>
      <c r="M326" s="78"/>
      <c r="N326" s="78"/>
      <c r="O326" s="78"/>
      <c r="P326" s="78"/>
      <c r="Q326" s="78"/>
      <c r="R326" s="78"/>
      <c r="S326" s="78"/>
      <c r="T326" s="78"/>
      <c r="U326" s="78"/>
      <c r="V326" s="78"/>
      <c r="W326" s="78"/>
      <c r="X326" s="78"/>
      <c r="Y326" s="78"/>
      <c r="Z326" s="78"/>
      <c r="AA326" s="78"/>
      <c r="AB326" s="78"/>
      <c r="AC326" s="79"/>
      <c r="AD326" s="78"/>
      <c r="AE326" s="78"/>
      <c r="AF326" s="78"/>
      <c r="AG326" s="78"/>
      <c r="AH326" s="78"/>
      <c r="AI326" s="78"/>
      <c r="AJ326" s="78"/>
      <c r="AK326" s="78"/>
      <c r="AL326" s="78"/>
      <c r="AM326" s="78"/>
      <c r="AN326" s="78"/>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7" t="s">
        <v>2649</v>
      </c>
      <c r="B327" s="77">
        <v>319</v>
      </c>
      <c r="C327" s="77">
        <v>16</v>
      </c>
      <c r="D327" s="77">
        <v>139</v>
      </c>
      <c r="E327" s="77">
        <v>2022</v>
      </c>
      <c r="F327" s="77" t="s">
        <v>162</v>
      </c>
      <c r="G327" s="1017" t="s">
        <v>789</v>
      </c>
      <c r="H327" s="77" t="s">
        <v>789</v>
      </c>
      <c r="I327" s="1018"/>
      <c r="J327" s="80"/>
      <c r="K327" s="78"/>
      <c r="L327" s="78"/>
      <c r="M327" s="78"/>
      <c r="N327" s="78"/>
      <c r="O327" s="78"/>
      <c r="P327" s="78"/>
      <c r="Q327" s="78"/>
      <c r="R327" s="78"/>
      <c r="S327" s="78"/>
      <c r="T327" s="78"/>
      <c r="U327" s="78"/>
      <c r="V327" s="78"/>
      <c r="W327" s="78"/>
      <c r="X327" s="78"/>
      <c r="Y327" s="78"/>
      <c r="Z327" s="78"/>
      <c r="AA327" s="78"/>
      <c r="AB327" s="78"/>
      <c r="AC327" s="79"/>
      <c r="AD327" s="78"/>
      <c r="AE327" s="78"/>
      <c r="AF327" s="78"/>
      <c r="AG327" s="78"/>
      <c r="AH327" s="78"/>
      <c r="AI327" s="78"/>
      <c r="AJ327" s="78"/>
      <c r="AK327" s="78"/>
      <c r="AL327" s="78"/>
      <c r="AM327" s="78"/>
      <c r="AN327" s="78"/>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7" t="s">
        <v>2649</v>
      </c>
      <c r="B328" s="77">
        <v>320</v>
      </c>
      <c r="C328" s="77">
        <v>16</v>
      </c>
      <c r="D328" s="77">
        <v>140</v>
      </c>
      <c r="E328" s="77">
        <v>2022</v>
      </c>
      <c r="F328" s="77" t="s">
        <v>162</v>
      </c>
      <c r="G328" s="1017" t="s">
        <v>789</v>
      </c>
      <c r="H328" s="77" t="s">
        <v>789</v>
      </c>
      <c r="I328" s="1018"/>
      <c r="J328" s="80"/>
      <c r="K328" s="78"/>
      <c r="L328" s="78"/>
      <c r="M328" s="78"/>
      <c r="N328" s="78"/>
      <c r="O328" s="78"/>
      <c r="P328" s="78"/>
      <c r="Q328" s="78"/>
      <c r="R328" s="78"/>
      <c r="S328" s="78"/>
      <c r="T328" s="78"/>
      <c r="U328" s="78"/>
      <c r="V328" s="78"/>
      <c r="W328" s="78"/>
      <c r="X328" s="78"/>
      <c r="Y328" s="78"/>
      <c r="Z328" s="78"/>
      <c r="AA328" s="78"/>
      <c r="AB328" s="78"/>
      <c r="AC328" s="79"/>
      <c r="AD328" s="78"/>
      <c r="AE328" s="78"/>
      <c r="AF328" s="78"/>
      <c r="AG328" s="78"/>
      <c r="AH328" s="78"/>
      <c r="AI328" s="78"/>
      <c r="AJ328" s="78"/>
      <c r="AK328" s="78"/>
      <c r="AL328" s="78"/>
      <c r="AM328" s="78"/>
      <c r="AN328" s="78"/>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7" t="s">
        <v>2649</v>
      </c>
      <c r="B329" s="77">
        <v>321</v>
      </c>
      <c r="C329" s="77">
        <v>16</v>
      </c>
      <c r="D329" s="77">
        <v>141</v>
      </c>
      <c r="E329" s="77">
        <v>2022</v>
      </c>
      <c r="F329" s="77" t="s">
        <v>162</v>
      </c>
      <c r="G329" s="1017" t="s">
        <v>789</v>
      </c>
      <c r="H329" s="77" t="s">
        <v>789</v>
      </c>
      <c r="I329" s="1018"/>
      <c r="J329" s="80"/>
      <c r="K329" s="78"/>
      <c r="L329" s="78"/>
      <c r="M329" s="78"/>
      <c r="N329" s="78"/>
      <c r="O329" s="78"/>
      <c r="P329" s="78"/>
      <c r="Q329" s="78"/>
      <c r="R329" s="78"/>
      <c r="S329" s="78"/>
      <c r="T329" s="78"/>
      <c r="U329" s="78"/>
      <c r="V329" s="78"/>
      <c r="W329" s="78"/>
      <c r="X329" s="78"/>
      <c r="Y329" s="78"/>
      <c r="Z329" s="78"/>
      <c r="AA329" s="78"/>
      <c r="AB329" s="78"/>
      <c r="AC329" s="79"/>
      <c r="AD329" s="78"/>
      <c r="AE329" s="78"/>
      <c r="AF329" s="78"/>
      <c r="AG329" s="78"/>
      <c r="AH329" s="78"/>
      <c r="AI329" s="78"/>
      <c r="AJ329" s="78"/>
      <c r="AK329" s="78"/>
      <c r="AL329" s="78"/>
      <c r="AM329" s="78"/>
      <c r="AN329" s="78"/>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7" t="s">
        <v>2649</v>
      </c>
      <c r="B330" s="77">
        <v>322</v>
      </c>
      <c r="C330" s="77">
        <v>16</v>
      </c>
      <c r="D330" s="77">
        <v>142</v>
      </c>
      <c r="E330" s="77">
        <v>2022</v>
      </c>
      <c r="F330" s="77" t="s">
        <v>162</v>
      </c>
      <c r="G330" s="1017" t="s">
        <v>789</v>
      </c>
      <c r="H330" s="77" t="s">
        <v>789</v>
      </c>
      <c r="I330" s="1018"/>
      <c r="J330" s="80"/>
      <c r="K330" s="78"/>
      <c r="L330" s="78"/>
      <c r="M330" s="78"/>
      <c r="N330" s="78"/>
      <c r="O330" s="78"/>
      <c r="P330" s="78"/>
      <c r="Q330" s="78"/>
      <c r="R330" s="78"/>
      <c r="S330" s="78"/>
      <c r="T330" s="78"/>
      <c r="U330" s="78"/>
      <c r="V330" s="78"/>
      <c r="W330" s="78"/>
      <c r="X330" s="78"/>
      <c r="Y330" s="78"/>
      <c r="Z330" s="78"/>
      <c r="AA330" s="78"/>
      <c r="AB330" s="78"/>
      <c r="AC330" s="79"/>
      <c r="AD330" s="78"/>
      <c r="AE330" s="78"/>
      <c r="AF330" s="78"/>
      <c r="AG330" s="78"/>
      <c r="AH330" s="78"/>
      <c r="AI330" s="78"/>
      <c r="AJ330" s="78"/>
      <c r="AK330" s="78"/>
      <c r="AL330" s="78"/>
      <c r="AM330" s="78"/>
      <c r="AN330" s="78"/>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7" t="s">
        <v>2649</v>
      </c>
      <c r="B331" s="77">
        <v>323</v>
      </c>
      <c r="C331" s="77">
        <v>16</v>
      </c>
      <c r="D331" s="77">
        <v>143</v>
      </c>
      <c r="E331" s="77">
        <v>2022</v>
      </c>
      <c r="F331" s="77" t="s">
        <v>162</v>
      </c>
      <c r="G331" s="1017" t="s">
        <v>789</v>
      </c>
      <c r="H331" s="77" t="s">
        <v>789</v>
      </c>
      <c r="I331" s="1018"/>
      <c r="J331" s="80"/>
      <c r="K331" s="78"/>
      <c r="L331" s="78"/>
      <c r="M331" s="78"/>
      <c r="N331" s="78"/>
      <c r="O331" s="78"/>
      <c r="P331" s="78"/>
      <c r="Q331" s="78"/>
      <c r="R331" s="78"/>
      <c r="S331" s="78"/>
      <c r="T331" s="78"/>
      <c r="U331" s="78"/>
      <c r="V331" s="78"/>
      <c r="W331" s="78"/>
      <c r="X331" s="78"/>
      <c r="Y331" s="78"/>
      <c r="Z331" s="78"/>
      <c r="AA331" s="78"/>
      <c r="AB331" s="78"/>
      <c r="AC331" s="79"/>
      <c r="AD331" s="78"/>
      <c r="AE331" s="78"/>
      <c r="AF331" s="78"/>
      <c r="AG331" s="78"/>
      <c r="AH331" s="78"/>
      <c r="AI331" s="78"/>
      <c r="AJ331" s="78"/>
      <c r="AK331" s="78"/>
      <c r="AL331" s="78"/>
      <c r="AM331" s="78"/>
      <c r="AN331" s="78"/>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7" t="s">
        <v>2649</v>
      </c>
      <c r="B332" s="77">
        <v>324</v>
      </c>
      <c r="C332" s="77">
        <v>16</v>
      </c>
      <c r="D332" s="77">
        <v>144</v>
      </c>
      <c r="E332" s="77">
        <v>2022</v>
      </c>
      <c r="F332" s="77" t="s">
        <v>162</v>
      </c>
      <c r="G332" s="1017" t="s">
        <v>789</v>
      </c>
      <c r="H332" s="77" t="s">
        <v>789</v>
      </c>
      <c r="I332" s="1018"/>
      <c r="J332" s="80"/>
      <c r="K332" s="78"/>
      <c r="L332" s="78"/>
      <c r="M332" s="78"/>
      <c r="N332" s="78"/>
      <c r="O332" s="78"/>
      <c r="P332" s="78"/>
      <c r="Q332" s="78"/>
      <c r="R332" s="78"/>
      <c r="S332" s="78"/>
      <c r="T332" s="78"/>
      <c r="U332" s="78"/>
      <c r="V332" s="78"/>
      <c r="W332" s="78"/>
      <c r="X332" s="78"/>
      <c r="Y332" s="78"/>
      <c r="Z332" s="78"/>
      <c r="AA332" s="78"/>
      <c r="AB332" s="78"/>
      <c r="AC332" s="79"/>
      <c r="AD332" s="78"/>
      <c r="AE332" s="78"/>
      <c r="AF332" s="78"/>
      <c r="AG332" s="78"/>
      <c r="AH332" s="78"/>
      <c r="AI332" s="78"/>
      <c r="AJ332" s="78"/>
      <c r="AK332" s="78"/>
      <c r="AL332" s="78"/>
      <c r="AM332" s="78"/>
      <c r="AN332" s="78"/>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7" t="s">
        <v>2649</v>
      </c>
      <c r="B333" s="77">
        <v>325</v>
      </c>
      <c r="C333" s="77">
        <v>16</v>
      </c>
      <c r="D333" s="77">
        <v>145</v>
      </c>
      <c r="E333" s="77">
        <v>2022</v>
      </c>
      <c r="F333" s="77" t="s">
        <v>162</v>
      </c>
      <c r="G333" s="1017" t="s">
        <v>789</v>
      </c>
      <c r="H333" s="77" t="s">
        <v>789</v>
      </c>
      <c r="I333" s="1018"/>
      <c r="J333" s="80"/>
      <c r="K333" s="78"/>
      <c r="L333" s="78"/>
      <c r="M333" s="78"/>
      <c r="N333" s="78"/>
      <c r="O333" s="78"/>
      <c r="P333" s="78"/>
      <c r="Q333" s="78"/>
      <c r="R333" s="78"/>
      <c r="S333" s="78"/>
      <c r="T333" s="78"/>
      <c r="U333" s="78"/>
      <c r="V333" s="78"/>
      <c r="W333" s="78"/>
      <c r="X333" s="78"/>
      <c r="Y333" s="78"/>
      <c r="Z333" s="78"/>
      <c r="AA333" s="78"/>
      <c r="AB333" s="78"/>
      <c r="AC333" s="79"/>
      <c r="AD333" s="78"/>
      <c r="AE333" s="78"/>
      <c r="AF333" s="78"/>
      <c r="AG333" s="78"/>
      <c r="AH333" s="78"/>
      <c r="AI333" s="78"/>
      <c r="AJ333" s="78"/>
      <c r="AK333" s="78"/>
      <c r="AL333" s="78"/>
      <c r="AM333" s="78"/>
      <c r="AN333" s="78"/>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7" t="s">
        <v>2649</v>
      </c>
      <c r="B334" s="77">
        <v>326</v>
      </c>
      <c r="C334" s="77">
        <v>16</v>
      </c>
      <c r="D334" s="77">
        <v>146</v>
      </c>
      <c r="E334" s="77">
        <v>2022</v>
      </c>
      <c r="F334" s="77" t="s">
        <v>162</v>
      </c>
      <c r="G334" s="1017" t="s">
        <v>789</v>
      </c>
      <c r="H334" s="77" t="s">
        <v>789</v>
      </c>
      <c r="I334" s="1018"/>
      <c r="J334" s="80"/>
      <c r="K334" s="78"/>
      <c r="L334" s="78"/>
      <c r="M334" s="78"/>
      <c r="N334" s="78"/>
      <c r="O334" s="78"/>
      <c r="P334" s="78"/>
      <c r="Q334" s="78"/>
      <c r="R334" s="78"/>
      <c r="S334" s="78"/>
      <c r="T334" s="78"/>
      <c r="U334" s="78"/>
      <c r="V334" s="78"/>
      <c r="W334" s="78"/>
      <c r="X334" s="78"/>
      <c r="Y334" s="78"/>
      <c r="Z334" s="78"/>
      <c r="AA334" s="78"/>
      <c r="AB334" s="78"/>
      <c r="AC334" s="79"/>
      <c r="AD334" s="78"/>
      <c r="AE334" s="78"/>
      <c r="AF334" s="78"/>
      <c r="AG334" s="78"/>
      <c r="AH334" s="78"/>
      <c r="AI334" s="78"/>
      <c r="AJ334" s="78"/>
      <c r="AK334" s="78"/>
      <c r="AL334" s="78"/>
      <c r="AM334" s="78"/>
      <c r="AN334" s="78"/>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7" t="s">
        <v>2649</v>
      </c>
      <c r="B335" s="77">
        <v>327</v>
      </c>
      <c r="C335" s="77">
        <v>16</v>
      </c>
      <c r="D335" s="77">
        <v>147</v>
      </c>
      <c r="E335" s="77">
        <v>2022</v>
      </c>
      <c r="F335" s="77" t="s">
        <v>162</v>
      </c>
      <c r="G335" s="1017" t="s">
        <v>789</v>
      </c>
      <c r="H335" s="77" t="s">
        <v>789</v>
      </c>
      <c r="I335" s="1018"/>
      <c r="J335" s="80"/>
      <c r="K335" s="78"/>
      <c r="L335" s="78"/>
      <c r="M335" s="78"/>
      <c r="N335" s="78"/>
      <c r="O335" s="78"/>
      <c r="P335" s="78"/>
      <c r="Q335" s="78"/>
      <c r="R335" s="78"/>
      <c r="S335" s="78"/>
      <c r="T335" s="78"/>
      <c r="U335" s="78"/>
      <c r="V335" s="78"/>
      <c r="W335" s="78"/>
      <c r="X335" s="78"/>
      <c r="Y335" s="78"/>
      <c r="Z335" s="78"/>
      <c r="AA335" s="78"/>
      <c r="AB335" s="78"/>
      <c r="AC335" s="79"/>
      <c r="AD335" s="78"/>
      <c r="AE335" s="78"/>
      <c r="AF335" s="78"/>
      <c r="AG335" s="78"/>
      <c r="AH335" s="78"/>
      <c r="AI335" s="78"/>
      <c r="AJ335" s="78"/>
      <c r="AK335" s="78"/>
      <c r="AL335" s="78"/>
      <c r="AM335" s="78"/>
      <c r="AN335" s="78"/>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7" t="s">
        <v>2649</v>
      </c>
      <c r="B336" s="77">
        <v>328</v>
      </c>
      <c r="C336" s="77">
        <v>16</v>
      </c>
      <c r="D336" s="77">
        <v>148</v>
      </c>
      <c r="E336" s="77">
        <v>2022</v>
      </c>
      <c r="F336" s="77" t="s">
        <v>162</v>
      </c>
      <c r="G336" s="1017" t="s">
        <v>789</v>
      </c>
      <c r="H336" s="77" t="s">
        <v>789</v>
      </c>
      <c r="I336" s="1018"/>
      <c r="J336" s="80"/>
      <c r="K336" s="78"/>
      <c r="L336" s="78"/>
      <c r="M336" s="78"/>
      <c r="N336" s="78"/>
      <c r="O336" s="78"/>
      <c r="P336" s="78"/>
      <c r="Q336" s="78"/>
      <c r="R336" s="78"/>
      <c r="S336" s="78"/>
      <c r="T336" s="78"/>
      <c r="U336" s="78"/>
      <c r="V336" s="78"/>
      <c r="W336" s="78"/>
      <c r="X336" s="78"/>
      <c r="Y336" s="78"/>
      <c r="Z336" s="78"/>
      <c r="AA336" s="78"/>
      <c r="AB336" s="78"/>
      <c r="AC336" s="79"/>
      <c r="AD336" s="78"/>
      <c r="AE336" s="78"/>
      <c r="AF336" s="78"/>
      <c r="AG336" s="78"/>
      <c r="AH336" s="78"/>
      <c r="AI336" s="78"/>
      <c r="AJ336" s="78"/>
      <c r="AK336" s="78"/>
      <c r="AL336" s="78"/>
      <c r="AM336" s="78"/>
      <c r="AN336" s="78"/>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7" t="s">
        <v>2649</v>
      </c>
      <c r="B337" s="77">
        <v>329</v>
      </c>
      <c r="C337" s="77">
        <v>16</v>
      </c>
      <c r="D337" s="77">
        <v>149</v>
      </c>
      <c r="E337" s="77">
        <v>2022</v>
      </c>
      <c r="F337" s="77" t="s">
        <v>162</v>
      </c>
      <c r="G337" s="1017" t="s">
        <v>789</v>
      </c>
      <c r="H337" s="77" t="s">
        <v>789</v>
      </c>
      <c r="I337" s="1018"/>
      <c r="J337" s="80"/>
      <c r="K337" s="78"/>
      <c r="L337" s="78"/>
      <c r="M337" s="78"/>
      <c r="N337" s="78"/>
      <c r="O337" s="78"/>
      <c r="P337" s="78"/>
      <c r="Q337" s="78"/>
      <c r="R337" s="78"/>
      <c r="S337" s="78"/>
      <c r="T337" s="78"/>
      <c r="U337" s="78"/>
      <c r="V337" s="78"/>
      <c r="W337" s="78"/>
      <c r="X337" s="78"/>
      <c r="Y337" s="78"/>
      <c r="Z337" s="78"/>
      <c r="AA337" s="78"/>
      <c r="AB337" s="78"/>
      <c r="AC337" s="79"/>
      <c r="AD337" s="78"/>
      <c r="AE337" s="78"/>
      <c r="AF337" s="78"/>
      <c r="AG337" s="78"/>
      <c r="AH337" s="78"/>
      <c r="AI337" s="78"/>
      <c r="AJ337" s="78"/>
      <c r="AK337" s="78"/>
      <c r="AL337" s="78"/>
      <c r="AM337" s="78"/>
      <c r="AN337" s="78"/>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7" t="s">
        <v>2649</v>
      </c>
      <c r="B338" s="77">
        <v>330</v>
      </c>
      <c r="C338" s="77">
        <v>16</v>
      </c>
      <c r="D338" s="77">
        <v>150</v>
      </c>
      <c r="E338" s="77">
        <v>2022</v>
      </c>
      <c r="F338" s="77" t="s">
        <v>162</v>
      </c>
      <c r="G338" s="1017" t="s">
        <v>789</v>
      </c>
      <c r="H338" s="77" t="s">
        <v>789</v>
      </c>
      <c r="I338" s="1018"/>
      <c r="J338" s="80"/>
      <c r="K338" s="78"/>
      <c r="L338" s="78"/>
      <c r="M338" s="78"/>
      <c r="N338" s="78"/>
      <c r="O338" s="78"/>
      <c r="P338" s="78"/>
      <c r="Q338" s="78"/>
      <c r="R338" s="78"/>
      <c r="S338" s="78"/>
      <c r="T338" s="78"/>
      <c r="U338" s="78"/>
      <c r="V338" s="78"/>
      <c r="W338" s="78"/>
      <c r="X338" s="78"/>
      <c r="Y338" s="78"/>
      <c r="Z338" s="78"/>
      <c r="AA338" s="78"/>
      <c r="AB338" s="78"/>
      <c r="AC338" s="79"/>
      <c r="AD338" s="78"/>
      <c r="AE338" s="78"/>
      <c r="AF338" s="78"/>
      <c r="AG338" s="78"/>
      <c r="AH338" s="78"/>
      <c r="AI338" s="78"/>
      <c r="AJ338" s="78"/>
      <c r="AK338" s="78"/>
      <c r="AL338" s="78"/>
      <c r="AM338" s="78"/>
      <c r="AN338" s="78"/>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7" t="s">
        <v>2649</v>
      </c>
      <c r="B339" s="77">
        <v>331</v>
      </c>
      <c r="C339" s="77">
        <v>16</v>
      </c>
      <c r="D339" s="77">
        <v>151</v>
      </c>
      <c r="E339" s="77">
        <v>2022</v>
      </c>
      <c r="F339" s="77" t="s">
        <v>162</v>
      </c>
      <c r="G339" s="1017" t="s">
        <v>789</v>
      </c>
      <c r="H339" s="77" t="s">
        <v>789</v>
      </c>
      <c r="I339" s="1018"/>
      <c r="J339" s="80"/>
      <c r="K339" s="78"/>
      <c r="L339" s="78"/>
      <c r="M339" s="78"/>
      <c r="N339" s="78"/>
      <c r="O339" s="78"/>
      <c r="P339" s="78"/>
      <c r="Q339" s="78"/>
      <c r="R339" s="78"/>
      <c r="S339" s="78"/>
      <c r="T339" s="78"/>
      <c r="U339" s="78"/>
      <c r="V339" s="78"/>
      <c r="W339" s="78"/>
      <c r="X339" s="78"/>
      <c r="Y339" s="78"/>
      <c r="Z339" s="78"/>
      <c r="AA339" s="78"/>
      <c r="AB339" s="78"/>
      <c r="AC339" s="79"/>
      <c r="AD339" s="78"/>
      <c r="AE339" s="78"/>
      <c r="AF339" s="78"/>
      <c r="AG339" s="78"/>
      <c r="AH339" s="78"/>
      <c r="AI339" s="78"/>
      <c r="AJ339" s="78"/>
      <c r="AK339" s="78"/>
      <c r="AL339" s="78"/>
      <c r="AM339" s="78"/>
      <c r="AN339" s="78"/>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7" t="s">
        <v>2649</v>
      </c>
      <c r="B340" s="77">
        <v>332</v>
      </c>
      <c r="C340" s="77">
        <v>16</v>
      </c>
      <c r="D340" s="77">
        <v>152</v>
      </c>
      <c r="E340" s="77">
        <v>2022</v>
      </c>
      <c r="F340" s="77" t="s">
        <v>162</v>
      </c>
      <c r="G340" s="1017" t="s">
        <v>789</v>
      </c>
      <c r="H340" s="77" t="s">
        <v>789</v>
      </c>
      <c r="I340" s="1018"/>
      <c r="J340" s="80"/>
      <c r="K340" s="78"/>
      <c r="L340" s="78"/>
      <c r="M340" s="78"/>
      <c r="N340" s="78"/>
      <c r="O340" s="78"/>
      <c r="P340" s="78"/>
      <c r="Q340" s="78"/>
      <c r="R340" s="78"/>
      <c r="S340" s="78"/>
      <c r="T340" s="78"/>
      <c r="U340" s="78"/>
      <c r="V340" s="78"/>
      <c r="W340" s="78"/>
      <c r="X340" s="78"/>
      <c r="Y340" s="78"/>
      <c r="Z340" s="78"/>
      <c r="AA340" s="78"/>
      <c r="AB340" s="78"/>
      <c r="AC340" s="79"/>
      <c r="AD340" s="78"/>
      <c r="AE340" s="78"/>
      <c r="AF340" s="78"/>
      <c r="AG340" s="78"/>
      <c r="AH340" s="78"/>
      <c r="AI340" s="78"/>
      <c r="AJ340" s="78"/>
      <c r="AK340" s="78"/>
      <c r="AL340" s="78"/>
      <c r="AM340" s="78"/>
      <c r="AN340" s="78"/>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7" t="s">
        <v>2649</v>
      </c>
      <c r="B341" s="77">
        <v>333</v>
      </c>
      <c r="C341" s="77">
        <v>16</v>
      </c>
      <c r="D341" s="77">
        <v>153</v>
      </c>
      <c r="E341" s="77">
        <v>2022</v>
      </c>
      <c r="F341" s="77" t="s">
        <v>162</v>
      </c>
      <c r="G341" s="1017" t="s">
        <v>789</v>
      </c>
      <c r="H341" s="77" t="s">
        <v>789</v>
      </c>
      <c r="I341" s="1018"/>
      <c r="J341" s="80"/>
      <c r="K341" s="78"/>
      <c r="L341" s="78"/>
      <c r="M341" s="78"/>
      <c r="N341" s="78"/>
      <c r="O341" s="78"/>
      <c r="P341" s="78"/>
      <c r="Q341" s="78"/>
      <c r="R341" s="78"/>
      <c r="S341" s="78"/>
      <c r="T341" s="78"/>
      <c r="U341" s="78"/>
      <c r="V341" s="78"/>
      <c r="W341" s="78"/>
      <c r="X341" s="78"/>
      <c r="Y341" s="78"/>
      <c r="Z341" s="78"/>
      <c r="AA341" s="78"/>
      <c r="AB341" s="78"/>
      <c r="AC341" s="79"/>
      <c r="AD341" s="78"/>
      <c r="AE341" s="78"/>
      <c r="AF341" s="78"/>
      <c r="AG341" s="78"/>
      <c r="AH341" s="78"/>
      <c r="AI341" s="78"/>
      <c r="AJ341" s="78"/>
      <c r="AK341" s="78"/>
      <c r="AL341" s="78"/>
      <c r="AM341" s="78"/>
      <c r="AN341" s="78"/>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7" t="s">
        <v>2649</v>
      </c>
      <c r="B342" s="77">
        <v>334</v>
      </c>
      <c r="C342" s="77">
        <v>16</v>
      </c>
      <c r="D342" s="77">
        <v>154</v>
      </c>
      <c r="E342" s="77">
        <v>2022</v>
      </c>
      <c r="F342" s="77" t="s">
        <v>162</v>
      </c>
      <c r="G342" s="1017" t="s">
        <v>789</v>
      </c>
      <c r="H342" s="77" t="s">
        <v>789</v>
      </c>
      <c r="I342" s="1018"/>
      <c r="J342" s="80"/>
      <c r="K342" s="78"/>
      <c r="L342" s="78"/>
      <c r="M342" s="78"/>
      <c r="N342" s="78"/>
      <c r="O342" s="78"/>
      <c r="P342" s="78"/>
      <c r="Q342" s="78"/>
      <c r="R342" s="78"/>
      <c r="S342" s="78"/>
      <c r="T342" s="78"/>
      <c r="U342" s="78"/>
      <c r="V342" s="78"/>
      <c r="W342" s="78"/>
      <c r="X342" s="78"/>
      <c r="Y342" s="78"/>
      <c r="Z342" s="78"/>
      <c r="AA342" s="78"/>
      <c r="AB342" s="78"/>
      <c r="AC342" s="79"/>
      <c r="AD342" s="78"/>
      <c r="AE342" s="78"/>
      <c r="AF342" s="78"/>
      <c r="AG342" s="78"/>
      <c r="AH342" s="78"/>
      <c r="AI342" s="78"/>
      <c r="AJ342" s="78"/>
      <c r="AK342" s="78"/>
      <c r="AL342" s="78"/>
      <c r="AM342" s="78"/>
      <c r="AN342" s="78"/>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7" t="s">
        <v>2649</v>
      </c>
      <c r="B343" s="77">
        <v>335</v>
      </c>
      <c r="C343" s="77">
        <v>16</v>
      </c>
      <c r="D343" s="77">
        <v>155</v>
      </c>
      <c r="E343" s="77">
        <v>2022</v>
      </c>
      <c r="F343" s="77" t="s">
        <v>162</v>
      </c>
      <c r="G343" s="1017" t="s">
        <v>789</v>
      </c>
      <c r="H343" s="77" t="s">
        <v>789</v>
      </c>
      <c r="I343" s="1018"/>
      <c r="J343" s="80"/>
      <c r="K343" s="78"/>
      <c r="L343" s="78"/>
      <c r="M343" s="78"/>
      <c r="N343" s="78"/>
      <c r="O343" s="78"/>
      <c r="P343" s="78"/>
      <c r="Q343" s="78"/>
      <c r="R343" s="78"/>
      <c r="S343" s="78"/>
      <c r="T343" s="78"/>
      <c r="U343" s="78"/>
      <c r="V343" s="78"/>
      <c r="W343" s="78"/>
      <c r="X343" s="78"/>
      <c r="Y343" s="78"/>
      <c r="Z343" s="78"/>
      <c r="AA343" s="78"/>
      <c r="AB343" s="78"/>
      <c r="AC343" s="79"/>
      <c r="AD343" s="78"/>
      <c r="AE343" s="78"/>
      <c r="AF343" s="78"/>
      <c r="AG343" s="78"/>
      <c r="AH343" s="78"/>
      <c r="AI343" s="78"/>
      <c r="AJ343" s="78"/>
      <c r="AK343" s="78"/>
      <c r="AL343" s="78"/>
      <c r="AM343" s="78"/>
      <c r="AN343" s="78"/>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7" t="s">
        <v>2649</v>
      </c>
      <c r="B344" s="77">
        <v>336</v>
      </c>
      <c r="C344" s="77">
        <v>16</v>
      </c>
      <c r="D344" s="77">
        <v>156</v>
      </c>
      <c r="E344" s="77">
        <v>2022</v>
      </c>
      <c r="F344" s="77" t="s">
        <v>162</v>
      </c>
      <c r="G344" s="1017" t="s">
        <v>789</v>
      </c>
      <c r="H344" s="77" t="s">
        <v>789</v>
      </c>
      <c r="I344" s="1018"/>
      <c r="J344" s="80"/>
      <c r="K344" s="78"/>
      <c r="L344" s="78"/>
      <c r="M344" s="78"/>
      <c r="N344" s="78"/>
      <c r="O344" s="78"/>
      <c r="P344" s="78"/>
      <c r="Q344" s="78"/>
      <c r="R344" s="78"/>
      <c r="S344" s="78"/>
      <c r="T344" s="78"/>
      <c r="U344" s="78"/>
      <c r="V344" s="78"/>
      <c r="W344" s="78"/>
      <c r="X344" s="78"/>
      <c r="Y344" s="78"/>
      <c r="Z344" s="78"/>
      <c r="AA344" s="78"/>
      <c r="AB344" s="78"/>
      <c r="AC344" s="79"/>
      <c r="AD344" s="78"/>
      <c r="AE344" s="78"/>
      <c r="AF344" s="78"/>
      <c r="AG344" s="78"/>
      <c r="AH344" s="78"/>
      <c r="AI344" s="78"/>
      <c r="AJ344" s="78"/>
      <c r="AK344" s="78"/>
      <c r="AL344" s="78"/>
      <c r="AM344" s="78"/>
      <c r="AN344" s="78"/>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7" t="s">
        <v>2649</v>
      </c>
      <c r="B345" s="77">
        <v>337</v>
      </c>
      <c r="C345" s="77">
        <v>16</v>
      </c>
      <c r="D345" s="77">
        <v>157</v>
      </c>
      <c r="E345" s="77">
        <v>2022</v>
      </c>
      <c r="F345" s="77" t="s">
        <v>162</v>
      </c>
      <c r="G345" s="1017" t="s">
        <v>789</v>
      </c>
      <c r="H345" s="77" t="s">
        <v>789</v>
      </c>
      <c r="I345" s="1018"/>
      <c r="J345" s="80"/>
      <c r="K345" s="78"/>
      <c r="L345" s="78"/>
      <c r="M345" s="78"/>
      <c r="N345" s="78"/>
      <c r="O345" s="78"/>
      <c r="P345" s="78"/>
      <c r="Q345" s="78"/>
      <c r="R345" s="78"/>
      <c r="S345" s="78"/>
      <c r="T345" s="78"/>
      <c r="U345" s="78"/>
      <c r="V345" s="78"/>
      <c r="W345" s="78"/>
      <c r="X345" s="78"/>
      <c r="Y345" s="78"/>
      <c r="Z345" s="78"/>
      <c r="AA345" s="78"/>
      <c r="AB345" s="78"/>
      <c r="AC345" s="79"/>
      <c r="AD345" s="78"/>
      <c r="AE345" s="78"/>
      <c r="AF345" s="78"/>
      <c r="AG345" s="78"/>
      <c r="AH345" s="78"/>
      <c r="AI345" s="78"/>
      <c r="AJ345" s="78"/>
      <c r="AK345" s="78"/>
      <c r="AL345" s="78"/>
      <c r="AM345" s="78"/>
      <c r="AN345" s="78"/>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7" t="s">
        <v>2649</v>
      </c>
      <c r="B346" s="77">
        <v>338</v>
      </c>
      <c r="C346" s="77">
        <v>16</v>
      </c>
      <c r="D346" s="77">
        <v>158</v>
      </c>
      <c r="E346" s="77">
        <v>2022</v>
      </c>
      <c r="F346" s="77" t="s">
        <v>162</v>
      </c>
      <c r="G346" s="1017" t="s">
        <v>789</v>
      </c>
      <c r="H346" s="77" t="s">
        <v>789</v>
      </c>
      <c r="I346" s="1018"/>
      <c r="J346" s="80"/>
      <c r="K346" s="78"/>
      <c r="L346" s="78"/>
      <c r="M346" s="78"/>
      <c r="N346" s="78"/>
      <c r="O346" s="78"/>
      <c r="P346" s="78"/>
      <c r="Q346" s="78"/>
      <c r="R346" s="78"/>
      <c r="S346" s="78"/>
      <c r="T346" s="78"/>
      <c r="U346" s="78"/>
      <c r="V346" s="78"/>
      <c r="W346" s="78"/>
      <c r="X346" s="78"/>
      <c r="Y346" s="78"/>
      <c r="Z346" s="78"/>
      <c r="AA346" s="78"/>
      <c r="AB346" s="78"/>
      <c r="AC346" s="79"/>
      <c r="AD346" s="78"/>
      <c r="AE346" s="78"/>
      <c r="AF346" s="78"/>
      <c r="AG346" s="78"/>
      <c r="AH346" s="78"/>
      <c r="AI346" s="78"/>
      <c r="AJ346" s="78"/>
      <c r="AK346" s="78"/>
      <c r="AL346" s="78"/>
      <c r="AM346" s="78"/>
      <c r="AN346" s="78"/>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7" t="s">
        <v>2649</v>
      </c>
      <c r="B347" s="77">
        <v>339</v>
      </c>
      <c r="C347" s="77">
        <v>16</v>
      </c>
      <c r="D347" s="77">
        <v>159</v>
      </c>
      <c r="E347" s="77">
        <v>2022</v>
      </c>
      <c r="F347" s="77" t="s">
        <v>162</v>
      </c>
      <c r="G347" s="1017" t="s">
        <v>789</v>
      </c>
      <c r="H347" s="77" t="s">
        <v>789</v>
      </c>
      <c r="I347" s="1018"/>
      <c r="J347" s="80"/>
      <c r="K347" s="78"/>
      <c r="L347" s="78"/>
      <c r="M347" s="78"/>
      <c r="N347" s="78"/>
      <c r="O347" s="78"/>
      <c r="P347" s="78"/>
      <c r="Q347" s="78"/>
      <c r="R347" s="78"/>
      <c r="S347" s="78"/>
      <c r="T347" s="78"/>
      <c r="U347" s="78"/>
      <c r="V347" s="78"/>
      <c r="W347" s="78"/>
      <c r="X347" s="78"/>
      <c r="Y347" s="78"/>
      <c r="Z347" s="78"/>
      <c r="AA347" s="78"/>
      <c r="AB347" s="78"/>
      <c r="AC347" s="79"/>
      <c r="AD347" s="78"/>
      <c r="AE347" s="78"/>
      <c r="AF347" s="78"/>
      <c r="AG347" s="78"/>
      <c r="AH347" s="78"/>
      <c r="AI347" s="78"/>
      <c r="AJ347" s="78"/>
      <c r="AK347" s="78"/>
      <c r="AL347" s="78"/>
      <c r="AM347" s="78"/>
      <c r="AN347" s="78"/>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7" t="s">
        <v>2649</v>
      </c>
      <c r="B348" s="77">
        <v>340</v>
      </c>
      <c r="C348" s="77">
        <v>16</v>
      </c>
      <c r="D348" s="77">
        <v>160</v>
      </c>
      <c r="E348" s="77">
        <v>2022</v>
      </c>
      <c r="F348" s="77" t="s">
        <v>162</v>
      </c>
      <c r="G348" s="1017" t="s">
        <v>789</v>
      </c>
      <c r="H348" s="77" t="s">
        <v>789</v>
      </c>
      <c r="I348" s="1018"/>
      <c r="J348" s="80"/>
      <c r="K348" s="78"/>
      <c r="L348" s="78"/>
      <c r="M348" s="78"/>
      <c r="N348" s="78"/>
      <c r="O348" s="78"/>
      <c r="P348" s="78"/>
      <c r="Q348" s="78"/>
      <c r="R348" s="78"/>
      <c r="S348" s="78"/>
      <c r="T348" s="78"/>
      <c r="U348" s="78"/>
      <c r="V348" s="78"/>
      <c r="W348" s="78"/>
      <c r="X348" s="78"/>
      <c r="Y348" s="78"/>
      <c r="Z348" s="78"/>
      <c r="AA348" s="78"/>
      <c r="AB348" s="78"/>
      <c r="AC348" s="79"/>
      <c r="AD348" s="78"/>
      <c r="AE348" s="78"/>
      <c r="AF348" s="78"/>
      <c r="AG348" s="78"/>
      <c r="AH348" s="78"/>
      <c r="AI348" s="78"/>
      <c r="AJ348" s="78"/>
      <c r="AK348" s="78"/>
      <c r="AL348" s="78"/>
      <c r="AM348" s="78"/>
      <c r="AN348" s="78"/>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7" t="s">
        <v>2649</v>
      </c>
      <c r="B349" s="77">
        <v>341</v>
      </c>
      <c r="C349" s="77">
        <v>16</v>
      </c>
      <c r="D349" s="77">
        <v>161</v>
      </c>
      <c r="E349" s="77">
        <v>2022</v>
      </c>
      <c r="F349" s="77" t="s">
        <v>162</v>
      </c>
      <c r="G349" s="1017" t="s">
        <v>789</v>
      </c>
      <c r="H349" s="77" t="s">
        <v>789</v>
      </c>
      <c r="I349" s="1018"/>
      <c r="J349" s="80"/>
      <c r="K349" s="78"/>
      <c r="L349" s="78"/>
      <c r="M349" s="78"/>
      <c r="N349" s="78"/>
      <c r="O349" s="78"/>
      <c r="P349" s="78"/>
      <c r="Q349" s="78"/>
      <c r="R349" s="78"/>
      <c r="S349" s="78"/>
      <c r="T349" s="78"/>
      <c r="U349" s="78"/>
      <c r="V349" s="78"/>
      <c r="W349" s="78"/>
      <c r="X349" s="78"/>
      <c r="Y349" s="78"/>
      <c r="Z349" s="78"/>
      <c r="AA349" s="78"/>
      <c r="AB349" s="78"/>
      <c r="AC349" s="79"/>
      <c r="AD349" s="78"/>
      <c r="AE349" s="78"/>
      <c r="AF349" s="78"/>
      <c r="AG349" s="78"/>
      <c r="AH349" s="78"/>
      <c r="AI349" s="78"/>
      <c r="AJ349" s="78"/>
      <c r="AK349" s="78"/>
      <c r="AL349" s="78"/>
      <c r="AM349" s="78"/>
      <c r="AN349" s="78"/>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7" t="s">
        <v>2649</v>
      </c>
      <c r="B350" s="77">
        <v>342</v>
      </c>
      <c r="C350" s="77">
        <v>16</v>
      </c>
      <c r="D350" s="77">
        <v>162</v>
      </c>
      <c r="E350" s="77">
        <v>2022</v>
      </c>
      <c r="F350" s="77" t="s">
        <v>162</v>
      </c>
      <c r="G350" s="1017" t="s">
        <v>789</v>
      </c>
      <c r="H350" s="77" t="s">
        <v>789</v>
      </c>
      <c r="I350" s="1018"/>
      <c r="J350" s="80"/>
      <c r="K350" s="78"/>
      <c r="L350" s="78"/>
      <c r="M350" s="78"/>
      <c r="N350" s="78"/>
      <c r="O350" s="78"/>
      <c r="P350" s="78"/>
      <c r="Q350" s="78"/>
      <c r="R350" s="78"/>
      <c r="S350" s="78"/>
      <c r="T350" s="78"/>
      <c r="U350" s="78"/>
      <c r="V350" s="78"/>
      <c r="W350" s="78"/>
      <c r="X350" s="78"/>
      <c r="Y350" s="78"/>
      <c r="Z350" s="78"/>
      <c r="AA350" s="78"/>
      <c r="AB350" s="78"/>
      <c r="AC350" s="79"/>
      <c r="AD350" s="78"/>
      <c r="AE350" s="78"/>
      <c r="AF350" s="78"/>
      <c r="AG350" s="78"/>
      <c r="AH350" s="78"/>
      <c r="AI350" s="78"/>
      <c r="AJ350" s="78"/>
      <c r="AK350" s="78"/>
      <c r="AL350" s="78"/>
      <c r="AM350" s="78"/>
      <c r="AN350" s="78"/>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7" t="s">
        <v>2649</v>
      </c>
      <c r="B351" s="77">
        <v>343</v>
      </c>
      <c r="C351" s="77">
        <v>16</v>
      </c>
      <c r="D351" s="77">
        <v>163</v>
      </c>
      <c r="E351" s="77">
        <v>2022</v>
      </c>
      <c r="F351" s="77" t="s">
        <v>162</v>
      </c>
      <c r="G351" s="1017" t="s">
        <v>789</v>
      </c>
      <c r="H351" s="77" t="s">
        <v>789</v>
      </c>
      <c r="I351" s="1018"/>
      <c r="J351" s="80"/>
      <c r="K351" s="78"/>
      <c r="L351" s="78"/>
      <c r="M351" s="78"/>
      <c r="N351" s="78"/>
      <c r="O351" s="78"/>
      <c r="P351" s="78"/>
      <c r="Q351" s="78"/>
      <c r="R351" s="78"/>
      <c r="S351" s="78"/>
      <c r="T351" s="78"/>
      <c r="U351" s="78"/>
      <c r="V351" s="78"/>
      <c r="W351" s="78"/>
      <c r="X351" s="78"/>
      <c r="Y351" s="78"/>
      <c r="Z351" s="78"/>
      <c r="AA351" s="78"/>
      <c r="AB351" s="78"/>
      <c r="AC351" s="79"/>
      <c r="AD351" s="78"/>
      <c r="AE351" s="78"/>
      <c r="AF351" s="78"/>
      <c r="AG351" s="78"/>
      <c r="AH351" s="78"/>
      <c r="AI351" s="78"/>
      <c r="AJ351" s="78"/>
      <c r="AK351" s="78"/>
      <c r="AL351" s="78"/>
      <c r="AM351" s="78"/>
      <c r="AN351" s="78"/>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7" t="s">
        <v>2649</v>
      </c>
      <c r="B352" s="77">
        <v>344</v>
      </c>
      <c r="C352" s="77">
        <v>16</v>
      </c>
      <c r="D352" s="77">
        <v>164</v>
      </c>
      <c r="E352" s="77">
        <v>2022</v>
      </c>
      <c r="F352" s="77" t="s">
        <v>162</v>
      </c>
      <c r="G352" s="1017" t="s">
        <v>789</v>
      </c>
      <c r="H352" s="77" t="s">
        <v>789</v>
      </c>
      <c r="I352" s="1018"/>
      <c r="J352" s="80"/>
      <c r="K352" s="78"/>
      <c r="L352" s="78"/>
      <c r="M352" s="78"/>
      <c r="N352" s="78"/>
      <c r="O352" s="78"/>
      <c r="P352" s="78"/>
      <c r="Q352" s="78"/>
      <c r="R352" s="78"/>
      <c r="S352" s="78"/>
      <c r="T352" s="78"/>
      <c r="U352" s="78"/>
      <c r="V352" s="78"/>
      <c r="W352" s="78"/>
      <c r="X352" s="78"/>
      <c r="Y352" s="78"/>
      <c r="Z352" s="78"/>
      <c r="AA352" s="78"/>
      <c r="AB352" s="78"/>
      <c r="AC352" s="79"/>
      <c r="AD352" s="78"/>
      <c r="AE352" s="78"/>
      <c r="AF352" s="78"/>
      <c r="AG352" s="78"/>
      <c r="AH352" s="78"/>
      <c r="AI352" s="78"/>
      <c r="AJ352" s="78"/>
      <c r="AK352" s="78"/>
      <c r="AL352" s="78"/>
      <c r="AM352" s="78"/>
      <c r="AN352" s="78"/>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7" t="s">
        <v>2649</v>
      </c>
      <c r="B353" s="77">
        <v>345</v>
      </c>
      <c r="C353" s="77">
        <v>16</v>
      </c>
      <c r="D353" s="77">
        <v>165</v>
      </c>
      <c r="E353" s="77">
        <v>2022</v>
      </c>
      <c r="F353" s="77" t="s">
        <v>162</v>
      </c>
      <c r="G353" s="1017" t="s">
        <v>789</v>
      </c>
      <c r="H353" s="77" t="s">
        <v>789</v>
      </c>
      <c r="I353" s="1018"/>
      <c r="J353" s="80"/>
      <c r="K353" s="78"/>
      <c r="L353" s="78"/>
      <c r="M353" s="78"/>
      <c r="N353" s="78"/>
      <c r="O353" s="78"/>
      <c r="P353" s="78"/>
      <c r="Q353" s="78"/>
      <c r="R353" s="78"/>
      <c r="S353" s="78"/>
      <c r="T353" s="78"/>
      <c r="U353" s="78"/>
      <c r="V353" s="78"/>
      <c r="W353" s="78"/>
      <c r="X353" s="78"/>
      <c r="Y353" s="78"/>
      <c r="Z353" s="78"/>
      <c r="AA353" s="78"/>
      <c r="AB353" s="78"/>
      <c r="AC353" s="79"/>
      <c r="AD353" s="78"/>
      <c r="AE353" s="78"/>
      <c r="AF353" s="78"/>
      <c r="AG353" s="78"/>
      <c r="AH353" s="78"/>
      <c r="AI353" s="78"/>
      <c r="AJ353" s="78"/>
      <c r="AK353" s="78"/>
      <c r="AL353" s="78"/>
      <c r="AM353" s="78"/>
      <c r="AN353" s="78"/>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7" t="s">
        <v>2649</v>
      </c>
      <c r="B354" s="77">
        <v>346</v>
      </c>
      <c r="C354" s="77">
        <v>16</v>
      </c>
      <c r="D354" s="77">
        <v>166</v>
      </c>
      <c r="E354" s="77">
        <v>2022</v>
      </c>
      <c r="F354" s="77" t="s">
        <v>162</v>
      </c>
      <c r="G354" s="1017" t="s">
        <v>789</v>
      </c>
      <c r="H354" s="77" t="s">
        <v>789</v>
      </c>
      <c r="I354" s="1018"/>
      <c r="J354" s="80"/>
      <c r="K354" s="78"/>
      <c r="L354" s="78"/>
      <c r="M354" s="78"/>
      <c r="N354" s="78"/>
      <c r="O354" s="78"/>
      <c r="P354" s="78"/>
      <c r="Q354" s="78"/>
      <c r="R354" s="78"/>
      <c r="S354" s="78"/>
      <c r="T354" s="78"/>
      <c r="U354" s="78"/>
      <c r="V354" s="78"/>
      <c r="W354" s="78"/>
      <c r="X354" s="78"/>
      <c r="Y354" s="78"/>
      <c r="Z354" s="78"/>
      <c r="AA354" s="78"/>
      <c r="AB354" s="78"/>
      <c r="AC354" s="79"/>
      <c r="AD354" s="78"/>
      <c r="AE354" s="78"/>
      <c r="AF354" s="78"/>
      <c r="AG354" s="78"/>
      <c r="AH354" s="78"/>
      <c r="AI354" s="78"/>
      <c r="AJ354" s="78"/>
      <c r="AK354" s="78"/>
      <c r="AL354" s="78"/>
      <c r="AM354" s="78"/>
      <c r="AN354" s="78"/>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7" t="s">
        <v>2649</v>
      </c>
      <c r="B355" s="77">
        <v>347</v>
      </c>
      <c r="C355" s="77">
        <v>16</v>
      </c>
      <c r="D355" s="77">
        <v>167</v>
      </c>
      <c r="E355" s="77">
        <v>2022</v>
      </c>
      <c r="F355" s="77" t="s">
        <v>162</v>
      </c>
      <c r="G355" s="1017" t="s">
        <v>789</v>
      </c>
      <c r="H355" s="77" t="s">
        <v>789</v>
      </c>
      <c r="I355" s="1018"/>
      <c r="J355" s="80"/>
      <c r="K355" s="78"/>
      <c r="L355" s="78"/>
      <c r="M355" s="78"/>
      <c r="N355" s="78"/>
      <c r="O355" s="78"/>
      <c r="P355" s="78"/>
      <c r="Q355" s="78"/>
      <c r="R355" s="78"/>
      <c r="S355" s="78"/>
      <c r="T355" s="78"/>
      <c r="U355" s="78"/>
      <c r="V355" s="78"/>
      <c r="W355" s="78"/>
      <c r="X355" s="78"/>
      <c r="Y355" s="78"/>
      <c r="Z355" s="78"/>
      <c r="AA355" s="78"/>
      <c r="AB355" s="78"/>
      <c r="AC355" s="79"/>
      <c r="AD355" s="78"/>
      <c r="AE355" s="78"/>
      <c r="AF355" s="78"/>
      <c r="AG355" s="78"/>
      <c r="AH355" s="78"/>
      <c r="AI355" s="78"/>
      <c r="AJ355" s="78"/>
      <c r="AK355" s="78"/>
      <c r="AL355" s="78"/>
      <c r="AM355" s="78"/>
      <c r="AN355" s="78"/>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7" t="s">
        <v>2649</v>
      </c>
      <c r="B356" s="77">
        <v>348</v>
      </c>
      <c r="C356" s="77">
        <v>16</v>
      </c>
      <c r="D356" s="77">
        <v>168</v>
      </c>
      <c r="E356" s="77">
        <v>2022</v>
      </c>
      <c r="F356" s="77" t="s">
        <v>162</v>
      </c>
      <c r="G356" s="1017" t="s">
        <v>789</v>
      </c>
      <c r="H356" s="77" t="s">
        <v>789</v>
      </c>
      <c r="I356" s="1018"/>
      <c r="J356" s="80"/>
      <c r="K356" s="78"/>
      <c r="L356" s="78"/>
      <c r="M356" s="78"/>
      <c r="N356" s="78"/>
      <c r="O356" s="78"/>
      <c r="P356" s="78"/>
      <c r="Q356" s="78"/>
      <c r="R356" s="78"/>
      <c r="S356" s="78"/>
      <c r="T356" s="78"/>
      <c r="U356" s="78"/>
      <c r="V356" s="78"/>
      <c r="W356" s="78"/>
      <c r="X356" s="78"/>
      <c r="Y356" s="78"/>
      <c r="Z356" s="78"/>
      <c r="AA356" s="78"/>
      <c r="AB356" s="78"/>
      <c r="AC356" s="79"/>
      <c r="AD356" s="78"/>
      <c r="AE356" s="78"/>
      <c r="AF356" s="78"/>
      <c r="AG356" s="78"/>
      <c r="AH356" s="78"/>
      <c r="AI356" s="78"/>
      <c r="AJ356" s="78"/>
      <c r="AK356" s="78"/>
      <c r="AL356" s="78"/>
      <c r="AM356" s="78"/>
      <c r="AN356" s="78"/>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7" t="s">
        <v>2649</v>
      </c>
      <c r="B357" s="77">
        <v>349</v>
      </c>
      <c r="C357" s="77">
        <v>16</v>
      </c>
      <c r="D357" s="77">
        <v>169</v>
      </c>
      <c r="E357" s="77">
        <v>2022</v>
      </c>
      <c r="F357" s="77" t="s">
        <v>162</v>
      </c>
      <c r="G357" s="1017" t="s">
        <v>789</v>
      </c>
      <c r="H357" s="77" t="s">
        <v>789</v>
      </c>
      <c r="I357" s="1018"/>
      <c r="J357" s="80"/>
      <c r="K357" s="78"/>
      <c r="L357" s="78"/>
      <c r="M357" s="78"/>
      <c r="N357" s="78"/>
      <c r="O357" s="78"/>
      <c r="P357" s="78"/>
      <c r="Q357" s="78"/>
      <c r="R357" s="78"/>
      <c r="S357" s="78"/>
      <c r="T357" s="78"/>
      <c r="U357" s="78"/>
      <c r="V357" s="78"/>
      <c r="W357" s="78"/>
      <c r="X357" s="78"/>
      <c r="Y357" s="78"/>
      <c r="Z357" s="78"/>
      <c r="AA357" s="78"/>
      <c r="AB357" s="78"/>
      <c r="AC357" s="79"/>
      <c r="AD357" s="78"/>
      <c r="AE357" s="78"/>
      <c r="AF357" s="78"/>
      <c r="AG357" s="78"/>
      <c r="AH357" s="78"/>
      <c r="AI357" s="78"/>
      <c r="AJ357" s="78"/>
      <c r="AK357" s="78"/>
      <c r="AL357" s="78"/>
      <c r="AM357" s="78"/>
      <c r="AN357" s="78"/>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7" t="s">
        <v>2649</v>
      </c>
      <c r="B358" s="77">
        <v>350</v>
      </c>
      <c r="C358" s="77">
        <v>16</v>
      </c>
      <c r="D358" s="77">
        <v>170</v>
      </c>
      <c r="E358" s="77">
        <v>2022</v>
      </c>
      <c r="F358" s="77" t="s">
        <v>162</v>
      </c>
      <c r="G358" s="1017" t="s">
        <v>789</v>
      </c>
      <c r="H358" s="77" t="s">
        <v>789</v>
      </c>
      <c r="I358" s="1018"/>
      <c r="J358" s="80"/>
      <c r="K358" s="78"/>
      <c r="L358" s="78"/>
      <c r="M358" s="78"/>
      <c r="N358" s="78"/>
      <c r="O358" s="78"/>
      <c r="P358" s="78"/>
      <c r="Q358" s="78"/>
      <c r="R358" s="78"/>
      <c r="S358" s="78"/>
      <c r="T358" s="78"/>
      <c r="U358" s="78"/>
      <c r="V358" s="78"/>
      <c r="W358" s="78"/>
      <c r="X358" s="78"/>
      <c r="Y358" s="78"/>
      <c r="Z358" s="78"/>
      <c r="AA358" s="78"/>
      <c r="AB358" s="78"/>
      <c r="AC358" s="79"/>
      <c r="AD358" s="78"/>
      <c r="AE358" s="78"/>
      <c r="AF358" s="78"/>
      <c r="AG358" s="78"/>
      <c r="AH358" s="78"/>
      <c r="AI358" s="78"/>
      <c r="AJ358" s="78"/>
      <c r="AK358" s="78"/>
      <c r="AL358" s="78"/>
      <c r="AM358" s="78"/>
      <c r="AN358" s="78"/>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7" t="s">
        <v>2649</v>
      </c>
      <c r="B359" s="77">
        <v>351</v>
      </c>
      <c r="C359" s="77">
        <v>16</v>
      </c>
      <c r="D359" s="77">
        <v>171</v>
      </c>
      <c r="E359" s="77">
        <v>2022</v>
      </c>
      <c r="F359" s="77" t="s">
        <v>162</v>
      </c>
      <c r="G359" s="1017" t="s">
        <v>789</v>
      </c>
      <c r="H359" s="77" t="s">
        <v>789</v>
      </c>
      <c r="I359" s="1018"/>
      <c r="J359" s="80"/>
      <c r="K359" s="78"/>
      <c r="L359" s="78"/>
      <c r="M359" s="78"/>
      <c r="N359" s="78"/>
      <c r="O359" s="78"/>
      <c r="P359" s="78"/>
      <c r="Q359" s="78"/>
      <c r="R359" s="78"/>
      <c r="S359" s="78"/>
      <c r="T359" s="78"/>
      <c r="U359" s="78"/>
      <c r="V359" s="78"/>
      <c r="W359" s="78"/>
      <c r="X359" s="78"/>
      <c r="Y359" s="78"/>
      <c r="Z359" s="78"/>
      <c r="AA359" s="78"/>
      <c r="AB359" s="78"/>
      <c r="AC359" s="79"/>
      <c r="AD359" s="78"/>
      <c r="AE359" s="78"/>
      <c r="AF359" s="78"/>
      <c r="AG359" s="78"/>
      <c r="AH359" s="78"/>
      <c r="AI359" s="78"/>
      <c r="AJ359" s="78"/>
      <c r="AK359" s="78"/>
      <c r="AL359" s="78"/>
      <c r="AM359" s="78"/>
      <c r="AN359" s="78"/>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7" t="s">
        <v>2649</v>
      </c>
      <c r="B360" s="77">
        <v>352</v>
      </c>
      <c r="C360" s="77">
        <v>16</v>
      </c>
      <c r="D360" s="77">
        <v>172</v>
      </c>
      <c r="E360" s="77">
        <v>2022</v>
      </c>
      <c r="F360" s="77" t="s">
        <v>162</v>
      </c>
      <c r="G360" s="1017" t="s">
        <v>789</v>
      </c>
      <c r="H360" s="77" t="s">
        <v>789</v>
      </c>
      <c r="I360" s="1018"/>
      <c r="J360" s="80"/>
      <c r="K360" s="78"/>
      <c r="L360" s="78"/>
      <c r="M360" s="78"/>
      <c r="N360" s="78"/>
      <c r="O360" s="78"/>
      <c r="P360" s="78"/>
      <c r="Q360" s="78"/>
      <c r="R360" s="78"/>
      <c r="S360" s="78"/>
      <c r="T360" s="78"/>
      <c r="U360" s="78"/>
      <c r="V360" s="78"/>
      <c r="W360" s="78"/>
      <c r="X360" s="78"/>
      <c r="Y360" s="78"/>
      <c r="Z360" s="78"/>
      <c r="AA360" s="78"/>
      <c r="AB360" s="78"/>
      <c r="AC360" s="79"/>
      <c r="AD360" s="78"/>
      <c r="AE360" s="78"/>
      <c r="AF360" s="78"/>
      <c r="AG360" s="78"/>
      <c r="AH360" s="78"/>
      <c r="AI360" s="78"/>
      <c r="AJ360" s="78"/>
      <c r="AK360" s="78"/>
      <c r="AL360" s="78"/>
      <c r="AM360" s="78"/>
      <c r="AN360" s="78"/>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7" t="s">
        <v>2649</v>
      </c>
      <c r="B361" s="77">
        <v>353</v>
      </c>
      <c r="C361" s="77">
        <v>16</v>
      </c>
      <c r="D361" s="77">
        <v>173</v>
      </c>
      <c r="E361" s="77">
        <v>2022</v>
      </c>
      <c r="F361" s="77" t="s">
        <v>162</v>
      </c>
      <c r="G361" s="1017" t="s">
        <v>789</v>
      </c>
      <c r="H361" s="77" t="s">
        <v>789</v>
      </c>
      <c r="I361" s="1018"/>
      <c r="J361" s="80"/>
      <c r="K361" s="78"/>
      <c r="L361" s="78"/>
      <c r="M361" s="78"/>
      <c r="N361" s="78"/>
      <c r="O361" s="78"/>
      <c r="P361" s="78"/>
      <c r="Q361" s="78"/>
      <c r="R361" s="78"/>
      <c r="S361" s="78"/>
      <c r="T361" s="78"/>
      <c r="U361" s="78"/>
      <c r="V361" s="78"/>
      <c r="W361" s="78"/>
      <c r="X361" s="78"/>
      <c r="Y361" s="78"/>
      <c r="Z361" s="78"/>
      <c r="AA361" s="78"/>
      <c r="AB361" s="78"/>
      <c r="AC361" s="79"/>
      <c r="AD361" s="78"/>
      <c r="AE361" s="78"/>
      <c r="AF361" s="78"/>
      <c r="AG361" s="78"/>
      <c r="AH361" s="78"/>
      <c r="AI361" s="78"/>
      <c r="AJ361" s="78"/>
      <c r="AK361" s="78"/>
      <c r="AL361" s="78"/>
      <c r="AM361" s="78"/>
      <c r="AN361" s="78"/>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7" t="s">
        <v>2649</v>
      </c>
      <c r="B362" s="77">
        <v>354</v>
      </c>
      <c r="C362" s="77">
        <v>16</v>
      </c>
      <c r="D362" s="77">
        <v>174</v>
      </c>
      <c r="E362" s="77">
        <v>2022</v>
      </c>
      <c r="F362" s="77" t="s">
        <v>162</v>
      </c>
      <c r="G362" s="1017" t="s">
        <v>789</v>
      </c>
      <c r="H362" s="77" t="s">
        <v>789</v>
      </c>
      <c r="I362" s="1018"/>
      <c r="J362" s="80"/>
      <c r="K362" s="78"/>
      <c r="L362" s="78"/>
      <c r="M362" s="78"/>
      <c r="N362" s="78"/>
      <c r="O362" s="78"/>
      <c r="P362" s="78"/>
      <c r="Q362" s="78"/>
      <c r="R362" s="78"/>
      <c r="S362" s="78"/>
      <c r="T362" s="78"/>
      <c r="U362" s="78"/>
      <c r="V362" s="78"/>
      <c r="W362" s="78"/>
      <c r="X362" s="78"/>
      <c r="Y362" s="78"/>
      <c r="Z362" s="78"/>
      <c r="AA362" s="78"/>
      <c r="AB362" s="78"/>
      <c r="AC362" s="79"/>
      <c r="AD362" s="78"/>
      <c r="AE362" s="78"/>
      <c r="AF362" s="78"/>
      <c r="AG362" s="78"/>
      <c r="AH362" s="78"/>
      <c r="AI362" s="78"/>
      <c r="AJ362" s="78"/>
      <c r="AK362" s="78"/>
      <c r="AL362" s="78"/>
      <c r="AM362" s="78"/>
      <c r="AN362" s="78"/>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7" t="s">
        <v>2649</v>
      </c>
      <c r="B363" s="77">
        <v>355</v>
      </c>
      <c r="C363" s="77">
        <v>16</v>
      </c>
      <c r="D363" s="77">
        <v>175</v>
      </c>
      <c r="E363" s="77">
        <v>2022</v>
      </c>
      <c r="F363" s="77" t="s">
        <v>162</v>
      </c>
      <c r="G363" s="1017" t="s">
        <v>789</v>
      </c>
      <c r="H363" s="77" t="s">
        <v>789</v>
      </c>
      <c r="I363" s="1018"/>
      <c r="J363" s="80"/>
      <c r="K363" s="78"/>
      <c r="L363" s="78"/>
      <c r="M363" s="78"/>
      <c r="N363" s="78"/>
      <c r="O363" s="78"/>
      <c r="P363" s="78"/>
      <c r="Q363" s="78"/>
      <c r="R363" s="78"/>
      <c r="S363" s="78"/>
      <c r="T363" s="78"/>
      <c r="U363" s="78"/>
      <c r="V363" s="78"/>
      <c r="W363" s="78"/>
      <c r="X363" s="78"/>
      <c r="Y363" s="78"/>
      <c r="Z363" s="78"/>
      <c r="AA363" s="78"/>
      <c r="AB363" s="78"/>
      <c r="AC363" s="79"/>
      <c r="AD363" s="78"/>
      <c r="AE363" s="78"/>
      <c r="AF363" s="78"/>
      <c r="AG363" s="78"/>
      <c r="AH363" s="78"/>
      <c r="AI363" s="78"/>
      <c r="AJ363" s="78"/>
      <c r="AK363" s="78"/>
      <c r="AL363" s="78"/>
      <c r="AM363" s="78"/>
      <c r="AN363" s="78"/>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7" t="s">
        <v>2649</v>
      </c>
      <c r="B364" s="77">
        <v>356</v>
      </c>
      <c r="C364" s="77">
        <v>16</v>
      </c>
      <c r="D364" s="77">
        <v>176</v>
      </c>
      <c r="E364" s="77">
        <v>2022</v>
      </c>
      <c r="F364" s="77" t="s">
        <v>162</v>
      </c>
      <c r="G364" s="1017" t="s">
        <v>789</v>
      </c>
      <c r="H364" s="77" t="s">
        <v>789</v>
      </c>
      <c r="I364" s="1018"/>
      <c r="J364" s="80"/>
      <c r="K364" s="78"/>
      <c r="L364" s="78"/>
      <c r="M364" s="78"/>
      <c r="N364" s="78"/>
      <c r="O364" s="78"/>
      <c r="P364" s="78"/>
      <c r="Q364" s="78"/>
      <c r="R364" s="78"/>
      <c r="S364" s="78"/>
      <c r="T364" s="78"/>
      <c r="U364" s="78"/>
      <c r="V364" s="78"/>
      <c r="W364" s="78"/>
      <c r="X364" s="78"/>
      <c r="Y364" s="78"/>
      <c r="Z364" s="78"/>
      <c r="AA364" s="78"/>
      <c r="AB364" s="78"/>
      <c r="AC364" s="79"/>
      <c r="AD364" s="78"/>
      <c r="AE364" s="78"/>
      <c r="AF364" s="78"/>
      <c r="AG364" s="78"/>
      <c r="AH364" s="78"/>
      <c r="AI364" s="78"/>
      <c r="AJ364" s="78"/>
      <c r="AK364" s="78"/>
      <c r="AL364" s="78"/>
      <c r="AM364" s="78"/>
      <c r="AN364" s="78"/>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7" t="s">
        <v>2649</v>
      </c>
      <c r="B365" s="77">
        <v>357</v>
      </c>
      <c r="C365" s="77">
        <v>16</v>
      </c>
      <c r="D365" s="77">
        <v>177</v>
      </c>
      <c r="E365" s="77">
        <v>2022</v>
      </c>
      <c r="F365" s="77" t="s">
        <v>162</v>
      </c>
      <c r="G365" s="1017" t="s">
        <v>789</v>
      </c>
      <c r="H365" s="77" t="s">
        <v>789</v>
      </c>
      <c r="I365" s="1018"/>
      <c r="J365" s="80"/>
      <c r="K365" s="78"/>
      <c r="L365" s="78"/>
      <c r="M365" s="78"/>
      <c r="N365" s="78"/>
      <c r="O365" s="78"/>
      <c r="P365" s="78"/>
      <c r="Q365" s="78"/>
      <c r="R365" s="78"/>
      <c r="S365" s="78"/>
      <c r="T365" s="78"/>
      <c r="U365" s="78"/>
      <c r="V365" s="78"/>
      <c r="W365" s="78"/>
      <c r="X365" s="78"/>
      <c r="Y365" s="78"/>
      <c r="Z365" s="78"/>
      <c r="AA365" s="78"/>
      <c r="AB365" s="78"/>
      <c r="AC365" s="79"/>
      <c r="AD365" s="78"/>
      <c r="AE365" s="78"/>
      <c r="AF365" s="78"/>
      <c r="AG365" s="78"/>
      <c r="AH365" s="78"/>
      <c r="AI365" s="78"/>
      <c r="AJ365" s="78"/>
      <c r="AK365" s="78"/>
      <c r="AL365" s="78"/>
      <c r="AM365" s="78"/>
      <c r="AN365" s="78"/>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7" t="s">
        <v>2649</v>
      </c>
      <c r="B366" s="77">
        <v>358</v>
      </c>
      <c r="C366" s="77">
        <v>16</v>
      </c>
      <c r="D366" s="77">
        <v>178</v>
      </c>
      <c r="E366" s="77">
        <v>2022</v>
      </c>
      <c r="F366" s="77" t="s">
        <v>162</v>
      </c>
      <c r="G366" s="1017" t="s">
        <v>789</v>
      </c>
      <c r="H366" s="77" t="s">
        <v>789</v>
      </c>
      <c r="I366" s="1018"/>
      <c r="J366" s="80"/>
      <c r="K366" s="78"/>
      <c r="L366" s="78"/>
      <c r="M366" s="78"/>
      <c r="N366" s="78"/>
      <c r="O366" s="78"/>
      <c r="P366" s="78"/>
      <c r="Q366" s="78"/>
      <c r="R366" s="78"/>
      <c r="S366" s="78"/>
      <c r="T366" s="78"/>
      <c r="U366" s="78"/>
      <c r="V366" s="78"/>
      <c r="W366" s="78"/>
      <c r="X366" s="78"/>
      <c r="Y366" s="78"/>
      <c r="Z366" s="78"/>
      <c r="AA366" s="78"/>
      <c r="AB366" s="78"/>
      <c r="AC366" s="79"/>
      <c r="AD366" s="78"/>
      <c r="AE366" s="78"/>
      <c r="AF366" s="78"/>
      <c r="AG366" s="78"/>
      <c r="AH366" s="78"/>
      <c r="AI366" s="78"/>
      <c r="AJ366" s="78"/>
      <c r="AK366" s="78"/>
      <c r="AL366" s="78"/>
      <c r="AM366" s="78"/>
      <c r="AN366" s="78"/>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7" t="s">
        <v>2649</v>
      </c>
      <c r="B367" s="77">
        <v>359</v>
      </c>
      <c r="C367" s="77">
        <v>16</v>
      </c>
      <c r="D367" s="77">
        <v>179</v>
      </c>
      <c r="E367" s="77">
        <v>2022</v>
      </c>
      <c r="F367" s="77" t="s">
        <v>162</v>
      </c>
      <c r="G367" s="1017" t="s">
        <v>789</v>
      </c>
      <c r="H367" s="77" t="s">
        <v>789</v>
      </c>
      <c r="I367" s="1018"/>
      <c r="J367" s="80"/>
      <c r="K367" s="78"/>
      <c r="L367" s="78"/>
      <c r="M367" s="78"/>
      <c r="N367" s="78"/>
      <c r="O367" s="78"/>
      <c r="P367" s="78"/>
      <c r="Q367" s="78"/>
      <c r="R367" s="78"/>
      <c r="S367" s="78"/>
      <c r="T367" s="78"/>
      <c r="U367" s="78"/>
      <c r="V367" s="78"/>
      <c r="W367" s="78"/>
      <c r="X367" s="78"/>
      <c r="Y367" s="78"/>
      <c r="Z367" s="78"/>
      <c r="AA367" s="78"/>
      <c r="AB367" s="78"/>
      <c r="AC367" s="79"/>
      <c r="AD367" s="78"/>
      <c r="AE367" s="78"/>
      <c r="AF367" s="78"/>
      <c r="AG367" s="78"/>
      <c r="AH367" s="78"/>
      <c r="AI367" s="78"/>
      <c r="AJ367" s="78"/>
      <c r="AK367" s="78"/>
      <c r="AL367" s="78"/>
      <c r="AM367" s="78"/>
      <c r="AN367" s="78"/>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7" t="s">
        <v>2649</v>
      </c>
      <c r="B368" s="77">
        <v>360</v>
      </c>
      <c r="C368" s="77">
        <v>16</v>
      </c>
      <c r="D368" s="77">
        <v>180</v>
      </c>
      <c r="E368" s="77">
        <v>2022</v>
      </c>
      <c r="F368" s="77" t="s">
        <v>162</v>
      </c>
      <c r="G368" s="1017" t="s">
        <v>789</v>
      </c>
      <c r="H368" s="77" t="s">
        <v>789</v>
      </c>
      <c r="I368" s="1019"/>
      <c r="J368" s="80"/>
      <c r="K368" s="78"/>
      <c r="L368" s="78"/>
      <c r="M368" s="78"/>
      <c r="N368" s="78"/>
      <c r="O368" s="78"/>
      <c r="P368" s="78"/>
      <c r="Q368" s="78"/>
      <c r="R368" s="78"/>
      <c r="S368" s="78"/>
      <c r="T368" s="78"/>
      <c r="U368" s="78"/>
      <c r="V368" s="78"/>
      <c r="W368" s="78"/>
      <c r="X368" s="78"/>
      <c r="Y368" s="78"/>
      <c r="Z368" s="78"/>
      <c r="AA368" s="78"/>
      <c r="AB368" s="78"/>
      <c r="AC368" s="79"/>
      <c r="AD368" s="78"/>
      <c r="AE368" s="78"/>
      <c r="AF368" s="78"/>
      <c r="AG368" s="78"/>
      <c r="AH368" s="78"/>
      <c r="AI368" s="78"/>
      <c r="AJ368" s="78"/>
      <c r="AK368" s="78"/>
      <c r="AL368" s="78"/>
      <c r="AM368" s="78"/>
      <c r="AN368" s="78"/>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3"/>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81"/>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81"/>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81"/>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81"/>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81"/>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81"/>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81"/>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81"/>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81"/>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81"/>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81"/>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81"/>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81"/>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81"/>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81"/>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81"/>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81"/>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81"/>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81"/>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81"/>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81"/>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81"/>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81"/>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81"/>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81"/>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81"/>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81"/>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81"/>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81"/>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81"/>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81"/>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81"/>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81"/>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81"/>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81"/>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81"/>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81"/>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81"/>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81"/>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81"/>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81"/>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81"/>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81"/>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81"/>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81"/>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81"/>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81"/>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81"/>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81"/>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81"/>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81"/>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81"/>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81"/>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81"/>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81"/>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81"/>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81"/>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81"/>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81"/>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81"/>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81"/>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81"/>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81"/>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81"/>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81"/>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81"/>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81"/>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81"/>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81"/>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81"/>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81"/>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81"/>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81"/>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81"/>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81"/>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81"/>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81"/>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81"/>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81"/>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81"/>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81"/>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81"/>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81"/>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81"/>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81"/>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81"/>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81"/>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81"/>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81"/>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81"/>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81"/>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81"/>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81"/>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81"/>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81"/>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81"/>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81"/>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81"/>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81"/>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81"/>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81"/>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81"/>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81"/>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81"/>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81"/>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81"/>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81"/>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81"/>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81"/>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81"/>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81"/>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81"/>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81"/>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81"/>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81"/>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81"/>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81"/>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81"/>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81"/>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81"/>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81"/>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81"/>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81"/>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81"/>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81"/>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81"/>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81"/>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81"/>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81"/>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81"/>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81"/>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81"/>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81"/>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81"/>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81"/>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81"/>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81"/>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81"/>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81"/>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81"/>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81"/>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81"/>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81"/>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81"/>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81"/>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81"/>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81"/>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81"/>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81"/>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81"/>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81"/>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81"/>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81"/>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81"/>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81"/>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81"/>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81"/>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81"/>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81"/>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81"/>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81"/>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81"/>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81"/>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81"/>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81"/>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81"/>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81"/>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81"/>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81"/>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81"/>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81"/>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81"/>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81"/>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81"/>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81"/>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81"/>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81"/>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81"/>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81"/>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81"/>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81"/>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81"/>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81"/>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81"/>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81"/>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81"/>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81"/>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81"/>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81"/>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81"/>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81"/>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81"/>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81"/>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81"/>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81"/>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81"/>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81"/>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81"/>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81"/>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81"/>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81"/>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81"/>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81"/>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81"/>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81"/>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81"/>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81"/>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81"/>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81"/>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81"/>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81"/>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81"/>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81"/>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81"/>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81"/>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81"/>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81"/>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81"/>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81"/>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81"/>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81"/>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81"/>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81"/>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81"/>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81"/>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81"/>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81"/>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81"/>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81"/>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81"/>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81"/>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81"/>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81"/>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81"/>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81"/>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81"/>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81"/>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81"/>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81"/>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81"/>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81"/>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81"/>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81"/>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81"/>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81"/>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81"/>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81"/>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81"/>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81"/>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81"/>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81"/>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81"/>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81"/>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81"/>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81"/>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81"/>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81"/>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81"/>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81"/>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81"/>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81"/>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81"/>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81"/>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81"/>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81"/>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81"/>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81"/>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81"/>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81"/>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81"/>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81"/>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81"/>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81"/>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81"/>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81"/>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81"/>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81"/>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81"/>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81"/>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81"/>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81"/>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81"/>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81"/>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81"/>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81"/>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81"/>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81"/>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81"/>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81"/>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81"/>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81"/>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81"/>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81"/>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81"/>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81"/>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81"/>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81"/>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81"/>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81"/>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81"/>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81"/>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81"/>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81"/>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81"/>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81"/>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81"/>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81"/>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81"/>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81"/>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81"/>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81"/>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81"/>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81"/>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81"/>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81"/>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81"/>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81"/>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81"/>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81"/>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81"/>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81"/>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81"/>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81"/>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81"/>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81"/>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81"/>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81"/>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81"/>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81"/>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81"/>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81"/>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81"/>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81"/>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81"/>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81"/>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81"/>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81"/>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81"/>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81"/>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81"/>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81"/>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81"/>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81"/>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81"/>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81"/>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81"/>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81"/>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81"/>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81"/>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81"/>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81"/>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81"/>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81"/>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81"/>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81"/>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81"/>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81"/>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81"/>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81"/>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81"/>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81"/>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81"/>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81"/>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81"/>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81"/>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81"/>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81"/>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81"/>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81"/>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81"/>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81"/>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81"/>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81"/>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81"/>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81"/>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81"/>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81"/>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81"/>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81"/>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81"/>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81"/>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81"/>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81"/>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81"/>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81"/>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81"/>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81"/>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81"/>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81"/>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81"/>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81"/>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81"/>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81"/>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81"/>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81"/>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81"/>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81"/>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81"/>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81"/>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81"/>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81"/>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81"/>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81"/>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81"/>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81"/>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81"/>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81"/>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81"/>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81"/>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81"/>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81"/>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81"/>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81"/>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81"/>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81"/>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81"/>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81"/>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81"/>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81"/>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81"/>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81"/>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81"/>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81"/>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81"/>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81"/>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81"/>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81"/>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81"/>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81"/>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81"/>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81"/>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81"/>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81"/>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81"/>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81"/>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81"/>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81"/>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81"/>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81"/>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81"/>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81"/>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81"/>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81"/>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81"/>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81"/>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81"/>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81"/>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81"/>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81"/>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81"/>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81"/>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81"/>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81"/>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81"/>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81"/>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81"/>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81"/>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81"/>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81"/>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81"/>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81"/>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81"/>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81"/>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81"/>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81"/>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81"/>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81"/>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81"/>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81"/>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81"/>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81"/>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81"/>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81"/>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81"/>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81"/>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81"/>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81"/>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81"/>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81"/>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81"/>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81"/>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81"/>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81"/>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81"/>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81"/>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81"/>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81"/>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81"/>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81"/>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81"/>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81"/>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81"/>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81"/>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81"/>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81"/>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81"/>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81"/>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81"/>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81"/>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81"/>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81"/>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81"/>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81"/>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81"/>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81"/>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81"/>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81"/>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81"/>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81"/>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81"/>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81"/>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81"/>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81"/>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81"/>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81"/>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81"/>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81"/>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81"/>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81"/>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81"/>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81"/>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81"/>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81"/>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81"/>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81"/>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81"/>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81"/>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81"/>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81"/>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81"/>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81"/>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81"/>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81"/>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81"/>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81"/>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81"/>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81"/>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81"/>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81"/>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81"/>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81"/>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81"/>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81"/>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81"/>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81"/>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81"/>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81"/>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81"/>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81"/>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81"/>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81"/>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81"/>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81"/>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81"/>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81"/>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81"/>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81"/>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81"/>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81"/>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81"/>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81"/>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81"/>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81"/>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81"/>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81"/>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81"/>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81"/>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81"/>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81"/>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81"/>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81"/>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81"/>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81"/>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81"/>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81"/>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81"/>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81"/>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81"/>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81"/>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81"/>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81"/>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81"/>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81"/>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81"/>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81"/>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81"/>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81"/>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81"/>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81"/>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81"/>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81"/>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81"/>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81"/>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81"/>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81"/>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81"/>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81"/>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81"/>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81"/>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81"/>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81"/>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81"/>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81"/>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81"/>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81"/>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81"/>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81"/>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81"/>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81"/>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81"/>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81"/>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81"/>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81"/>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81"/>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81"/>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81"/>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81"/>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81"/>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81"/>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81"/>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81"/>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81"/>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81"/>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81"/>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81"/>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07"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7"/>
      <c r="B1" s="17"/>
      <c r="C1" s="17"/>
      <c r="D1" s="17"/>
      <c r="E1" s="17"/>
      <c r="F1" s="17"/>
      <c r="G1" s="17"/>
      <c r="H1" s="17"/>
      <c r="I1" s="17"/>
      <c r="J1" s="17"/>
      <c r="K1" s="1002"/>
      <c r="L1" s="1002"/>
      <c r="M1" s="1002"/>
      <c r="N1" s="17"/>
      <c r="O1" s="17"/>
      <c r="P1" s="17"/>
      <c r="Q1" s="17"/>
      <c r="R1" s="17"/>
      <c r="S1" s="17"/>
      <c r="T1" s="17"/>
      <c r="U1" s="17"/>
      <c r="V1" s="17"/>
      <c r="W1" s="17"/>
      <c r="X1" s="17"/>
      <c r="Y1" s="17"/>
      <c r="Z1" s="17"/>
      <c r="AA1" s="17"/>
      <c r="AB1" s="17"/>
      <c r="AC1" s="17"/>
      <c r="AD1" s="17"/>
      <c r="AE1" s="17"/>
      <c r="AF1" s="17"/>
    </row>
    <row r="2" spans="1:32" ht="12">
      <c r="A2" s="17"/>
      <c r="B2" s="17"/>
      <c r="C2" s="17"/>
      <c r="D2" s="17"/>
      <c r="E2" s="17"/>
      <c r="F2" s="17"/>
      <c r="G2" s="17" t="s">
        <v>1508</v>
      </c>
      <c r="H2" s="17"/>
      <c r="I2" s="17"/>
      <c r="J2" s="17"/>
      <c r="K2" s="1002"/>
      <c r="L2" s="1002"/>
      <c r="M2" s="1002"/>
      <c r="N2" s="17"/>
      <c r="O2" s="17"/>
      <c r="P2" s="17"/>
      <c r="Q2" s="17"/>
      <c r="R2" s="17"/>
      <c r="S2" s="17"/>
      <c r="T2" s="17"/>
      <c r="U2" s="17"/>
      <c r="V2" s="17"/>
      <c r="W2" s="17"/>
      <c r="X2" s="17"/>
      <c r="Y2" s="17"/>
      <c r="Z2" s="17"/>
      <c r="AA2" s="17"/>
      <c r="AB2" s="17"/>
      <c r="AC2" s="17"/>
      <c r="AD2" s="17"/>
      <c r="AE2" s="17"/>
      <c r="AF2" s="17"/>
    </row>
    <row r="3" spans="1:32" ht="3.75" customHeight="1">
      <c r="A3" s="17"/>
      <c r="B3" s="17"/>
      <c r="C3" s="17"/>
      <c r="D3" s="17"/>
      <c r="E3" s="17"/>
      <c r="F3" s="17"/>
      <c r="G3" s="17"/>
      <c r="H3" s="17"/>
      <c r="I3" s="17"/>
      <c r="J3" s="17"/>
      <c r="K3" s="1002"/>
      <c r="L3" s="1002"/>
      <c r="M3" s="1002"/>
      <c r="N3" s="17"/>
      <c r="O3" s="17"/>
      <c r="P3" s="17"/>
      <c r="Q3" s="17"/>
      <c r="R3" s="17"/>
      <c r="S3" s="17"/>
      <c r="T3" s="17"/>
      <c r="U3" s="17"/>
      <c r="V3" s="17"/>
      <c r="W3" s="17"/>
      <c r="X3" s="17"/>
      <c r="Y3" s="17"/>
      <c r="Z3" s="17"/>
      <c r="AA3" s="17"/>
      <c r="AB3" s="17"/>
      <c r="AC3" s="17"/>
      <c r="AD3" s="17"/>
      <c r="AE3" s="17"/>
      <c r="AF3" s="17"/>
    </row>
    <row r="4" spans="1:32" ht="12">
      <c r="A4" s="17"/>
      <c r="B4" s="17"/>
      <c r="C4" s="17"/>
      <c r="D4" s="17"/>
      <c r="E4" s="17"/>
      <c r="F4" s="17"/>
      <c r="G4" s="17" t="s">
        <v>1509</v>
      </c>
      <c r="H4" s="17"/>
      <c r="I4" s="17"/>
      <c r="J4" s="17"/>
      <c r="K4" s="1002"/>
      <c r="L4" s="1002"/>
      <c r="M4" s="1002"/>
      <c r="N4" s="17" t="s">
        <v>1510</v>
      </c>
      <c r="O4" s="17"/>
      <c r="P4" s="17"/>
      <c r="Q4" s="17"/>
      <c r="R4" s="17"/>
      <c r="S4" s="17" t="s">
        <v>1511</v>
      </c>
      <c r="T4" s="17"/>
      <c r="U4" s="17"/>
      <c r="V4" s="17"/>
      <c r="W4" s="17"/>
      <c r="X4" s="17" t="s">
        <v>1512</v>
      </c>
      <c r="Y4" s="17"/>
      <c r="Z4" s="17"/>
      <c r="AA4" s="17"/>
      <c r="AB4" s="17"/>
      <c r="AC4" s="17" t="s">
        <v>1513</v>
      </c>
      <c r="AD4" s="17"/>
      <c r="AE4" s="17"/>
      <c r="AF4" s="17"/>
    </row>
    <row r="5" spans="1:32" ht="12">
      <c r="A5" s="17"/>
      <c r="B5" s="17"/>
      <c r="C5" s="17"/>
      <c r="D5" s="17"/>
      <c r="F5" s="82" t="s">
        <v>1514</v>
      </c>
      <c r="G5" s="82" t="s">
        <v>1515</v>
      </c>
      <c r="H5" s="82" t="s">
        <v>1516</v>
      </c>
      <c r="I5" s="82" t="s">
        <v>1517</v>
      </c>
      <c r="J5" s="82" t="s">
        <v>1518</v>
      </c>
      <c r="K5" s="1003" t="s">
        <v>2574</v>
      </c>
      <c r="L5" s="1004" t="s">
        <v>2575</v>
      </c>
      <c r="M5" s="1002"/>
      <c r="N5" s="997" t="s">
        <v>1519</v>
      </c>
      <c r="O5" s="82" t="s">
        <v>1520</v>
      </c>
      <c r="P5" s="82" t="s">
        <v>1521</v>
      </c>
      <c r="Q5" s="82" t="s">
        <v>1514</v>
      </c>
      <c r="R5" s="17"/>
      <c r="S5" s="82" t="s">
        <v>1519</v>
      </c>
      <c r="T5" s="82" t="s">
        <v>1520</v>
      </c>
      <c r="U5" s="82" t="s">
        <v>1521</v>
      </c>
      <c r="V5" s="82" t="s">
        <v>1514</v>
      </c>
      <c r="W5" s="17"/>
      <c r="X5" s="82" t="s">
        <v>1519</v>
      </c>
      <c r="Y5" s="82" t="s">
        <v>1520</v>
      </c>
      <c r="Z5" s="82" t="s">
        <v>1521</v>
      </c>
      <c r="AA5" s="82" t="s">
        <v>1514</v>
      </c>
      <c r="AB5" s="17"/>
      <c r="AC5" s="82" t="s">
        <v>1519</v>
      </c>
      <c r="AD5" s="82" t="s">
        <v>1520</v>
      </c>
      <c r="AE5" s="82" t="s">
        <v>1521</v>
      </c>
      <c r="AF5" s="82" t="s">
        <v>1514</v>
      </c>
    </row>
    <row r="6" spans="1:32" ht="12">
      <c r="A6" s="17"/>
      <c r="B6" s="17"/>
      <c r="C6" s="17"/>
      <c r="D6" s="17"/>
      <c r="F6" s="82" t="s">
        <v>1528</v>
      </c>
      <c r="G6" s="83" t="s">
        <v>1611</v>
      </c>
      <c r="H6" s="84" t="s">
        <v>1612</v>
      </c>
      <c r="I6" s="84" t="s">
        <v>1611</v>
      </c>
      <c r="J6" s="84" t="s">
        <v>1612</v>
      </c>
      <c r="K6" s="1005" t="s">
        <v>2576</v>
      </c>
      <c r="L6" s="1006">
        <v>28</v>
      </c>
      <c r="M6" s="1002"/>
      <c r="N6" s="998">
        <v>1</v>
      </c>
      <c r="O6" s="84" t="s">
        <v>1559</v>
      </c>
      <c r="P6" s="84" t="s">
        <v>1560</v>
      </c>
      <c r="Q6" s="84" t="s">
        <v>1528</v>
      </c>
      <c r="R6" s="17"/>
      <c r="S6" s="84">
        <v>1</v>
      </c>
      <c r="T6" s="84" t="s">
        <v>1611</v>
      </c>
      <c r="U6" s="84" t="s">
        <v>1612</v>
      </c>
      <c r="V6" s="84" t="s">
        <v>1528</v>
      </c>
      <c r="W6" s="17"/>
      <c r="X6" s="84">
        <v>1</v>
      </c>
      <c r="Y6" s="704" t="s">
        <v>1559</v>
      </c>
      <c r="Z6" s="84" t="s">
        <v>1560</v>
      </c>
      <c r="AA6" s="84" t="s">
        <v>1528</v>
      </c>
      <c r="AB6" s="17"/>
      <c r="AC6" s="84">
        <v>1</v>
      </c>
      <c r="AD6" s="84" t="s">
        <v>1611</v>
      </c>
      <c r="AE6" s="84" t="s">
        <v>1612</v>
      </c>
      <c r="AF6" s="84" t="s">
        <v>1528</v>
      </c>
    </row>
    <row r="7" spans="1:32" ht="12">
      <c r="A7" s="17"/>
      <c r="B7" s="17"/>
      <c r="C7" s="17"/>
      <c r="D7" s="17"/>
      <c r="F7" s="17"/>
      <c r="G7" s="17"/>
      <c r="H7" s="17"/>
      <c r="I7" s="17"/>
      <c r="J7" s="17"/>
      <c r="K7" s="1002"/>
      <c r="L7" s="1002"/>
      <c r="M7" s="1002"/>
      <c r="N7" s="998">
        <v>2</v>
      </c>
      <c r="O7" s="84" t="s">
        <v>796</v>
      </c>
      <c r="P7" s="84" t="s">
        <v>797</v>
      </c>
      <c r="Q7" s="84" t="s">
        <v>1528</v>
      </c>
      <c r="R7" s="17"/>
      <c r="S7" s="84">
        <v>2</v>
      </c>
      <c r="T7" s="83" t="s">
        <v>817</v>
      </c>
      <c r="U7" s="84" t="s">
        <v>1523</v>
      </c>
      <c r="V7" s="84" t="s">
        <v>1523</v>
      </c>
      <c r="W7" s="17"/>
      <c r="X7" s="84">
        <v>2</v>
      </c>
      <c r="Y7" s="704" t="s">
        <v>796</v>
      </c>
      <c r="Z7" s="84" t="s">
        <v>797</v>
      </c>
      <c r="AA7" s="84" t="s">
        <v>1528</v>
      </c>
      <c r="AB7" s="17"/>
      <c r="AC7" s="84">
        <v>2</v>
      </c>
      <c r="AD7" s="84" t="s">
        <v>2712</v>
      </c>
      <c r="AE7" s="84" t="s">
        <v>2713</v>
      </c>
      <c r="AF7" s="84" t="s">
        <v>1522</v>
      </c>
    </row>
    <row r="8" spans="1:32" ht="12">
      <c r="A8" s="17"/>
      <c r="B8" s="17"/>
      <c r="C8" s="17"/>
      <c r="D8" s="17"/>
      <c r="F8" s="17"/>
      <c r="G8" s="17"/>
      <c r="H8" s="17"/>
      <c r="I8" s="17"/>
      <c r="J8" s="17"/>
      <c r="K8" s="1002"/>
      <c r="L8" s="1002"/>
      <c r="M8" s="1002"/>
      <c r="N8" s="998">
        <v>3</v>
      </c>
      <c r="O8" s="84" t="s">
        <v>1561</v>
      </c>
      <c r="P8" s="84" t="s">
        <v>1562</v>
      </c>
      <c r="Q8" s="84" t="s">
        <v>1528</v>
      </c>
      <c r="R8" s="17"/>
      <c r="S8" s="17"/>
      <c r="T8" s="17"/>
      <c r="U8" s="17"/>
      <c r="V8" s="17"/>
      <c r="W8" s="17"/>
      <c r="X8" s="84">
        <v>3</v>
      </c>
      <c r="Y8" s="704" t="s">
        <v>1561</v>
      </c>
      <c r="Z8" s="84" t="s">
        <v>1562</v>
      </c>
      <c r="AA8" s="84" t="s">
        <v>1528</v>
      </c>
      <c r="AB8" s="17"/>
      <c r="AC8" s="84">
        <v>3</v>
      </c>
      <c r="AD8" s="84" t="s">
        <v>2715</v>
      </c>
      <c r="AE8" s="84" t="s">
        <v>2716</v>
      </c>
      <c r="AF8" s="84" t="s">
        <v>1522</v>
      </c>
    </row>
    <row r="9" spans="1:32" ht="12">
      <c r="A9" s="17"/>
      <c r="B9" s="17"/>
      <c r="C9" s="17"/>
      <c r="D9" s="17"/>
      <c r="F9" s="82" t="s">
        <v>1514</v>
      </c>
      <c r="G9" s="82" t="s">
        <v>1507</v>
      </c>
      <c r="H9" s="82" t="s">
        <v>1524</v>
      </c>
      <c r="I9" s="82" t="s">
        <v>1517</v>
      </c>
      <c r="J9" s="82" t="s">
        <v>1518</v>
      </c>
      <c r="K9" s="1003" t="s">
        <v>2577</v>
      </c>
      <c r="L9" s="1004" t="s">
        <v>2577</v>
      </c>
      <c r="M9" s="1002"/>
      <c r="N9" s="998">
        <v>4</v>
      </c>
      <c r="O9" s="84" t="s">
        <v>1563</v>
      </c>
      <c r="P9" s="84" t="s">
        <v>1564</v>
      </c>
      <c r="Q9" s="84" t="s">
        <v>1528</v>
      </c>
      <c r="R9" s="17"/>
      <c r="S9" s="17"/>
      <c r="T9" s="17"/>
      <c r="U9" s="17"/>
      <c r="V9" s="17"/>
      <c r="W9" s="17"/>
      <c r="X9" s="84">
        <v>4</v>
      </c>
      <c r="Y9" s="704" t="s">
        <v>1563</v>
      </c>
      <c r="Z9" s="84" t="s">
        <v>1564</v>
      </c>
      <c r="AA9" s="84" t="s">
        <v>1528</v>
      </c>
      <c r="AB9" s="17"/>
      <c r="AC9" s="84">
        <v>4</v>
      </c>
      <c r="AD9" s="84" t="s">
        <v>2718</v>
      </c>
      <c r="AE9" s="84" t="s">
        <v>2719</v>
      </c>
      <c r="AF9" s="84" t="s">
        <v>1522</v>
      </c>
    </row>
    <row r="10" spans="1:32" ht="12">
      <c r="A10" s="17"/>
      <c r="B10" s="17"/>
      <c r="C10" s="17"/>
      <c r="D10" s="17"/>
      <c r="F10" s="82" t="s">
        <v>1522</v>
      </c>
      <c r="G10" s="83" t="s">
        <v>1611</v>
      </c>
      <c r="H10" s="84"/>
      <c r="I10" s="84"/>
      <c r="J10" s="84"/>
      <c r="K10" s="1003"/>
      <c r="L10" s="1004"/>
      <c r="M10" s="1002"/>
      <c r="N10" s="998">
        <v>5</v>
      </c>
      <c r="O10" s="84" t="s">
        <v>1565</v>
      </c>
      <c r="P10" s="84" t="s">
        <v>1566</v>
      </c>
      <c r="Q10" s="84" t="s">
        <v>1528</v>
      </c>
      <c r="R10" s="17"/>
      <c r="S10" s="17"/>
      <c r="T10" s="17"/>
      <c r="U10" s="17"/>
      <c r="V10" s="17"/>
      <c r="W10" s="17"/>
      <c r="X10" s="84">
        <v>5</v>
      </c>
      <c r="Y10" s="704" t="s">
        <v>1565</v>
      </c>
      <c r="Z10" s="84" t="s">
        <v>1566</v>
      </c>
      <c r="AA10" s="84" t="s">
        <v>1528</v>
      </c>
      <c r="AB10" s="17"/>
      <c r="AC10" s="84">
        <v>5</v>
      </c>
      <c r="AD10" s="84" t="s">
        <v>2721</v>
      </c>
      <c r="AE10" s="84" t="s">
        <v>2722</v>
      </c>
      <c r="AF10" s="84" t="s">
        <v>1522</v>
      </c>
    </row>
    <row r="11" spans="1:32" ht="12">
      <c r="A11" s="17"/>
      <c r="B11" s="17"/>
      <c r="C11" s="17"/>
      <c r="D11" s="17"/>
      <c r="F11" s="82" t="s">
        <v>1514</v>
      </c>
      <c r="G11" s="82" t="s">
        <v>1517</v>
      </c>
      <c r="H11" s="82" t="s">
        <v>1518</v>
      </c>
      <c r="I11" s="82" t="s">
        <v>1517</v>
      </c>
      <c r="J11" s="82" t="s">
        <v>1518</v>
      </c>
      <c r="K11" s="1003" t="s">
        <v>2577</v>
      </c>
      <c r="L11" s="1004" t="s">
        <v>2577</v>
      </c>
      <c r="M11" s="1002"/>
      <c r="N11" s="998">
        <v>6</v>
      </c>
      <c r="O11" s="84" t="s">
        <v>1567</v>
      </c>
      <c r="P11" s="84" t="s">
        <v>1568</v>
      </c>
      <c r="Q11" s="84" t="s">
        <v>1528</v>
      </c>
      <c r="R11" s="17"/>
      <c r="S11" s="17"/>
      <c r="T11" s="17"/>
      <c r="U11" s="17"/>
      <c r="V11" s="17"/>
      <c r="W11" s="17"/>
      <c r="X11" s="84">
        <v>6</v>
      </c>
      <c r="Y11" s="704" t="s">
        <v>1567</v>
      </c>
      <c r="Z11" s="84" t="s">
        <v>1568</v>
      </c>
      <c r="AA11" s="84" t="s">
        <v>1528</v>
      </c>
      <c r="AB11" s="17"/>
      <c r="AC11" s="84">
        <v>6</v>
      </c>
      <c r="AD11" s="84" t="s">
        <v>2724</v>
      </c>
      <c r="AE11" s="84" t="s">
        <v>2725</v>
      </c>
      <c r="AF11" s="84" t="s">
        <v>1522</v>
      </c>
    </row>
    <row r="12" spans="1:32" ht="12">
      <c r="A12" s="17"/>
      <c r="B12" s="17"/>
      <c r="C12" s="17"/>
      <c r="D12" s="17"/>
      <c r="F12" s="82" t="s">
        <v>1525</v>
      </c>
      <c r="G12" s="83" t="s">
        <v>1611</v>
      </c>
      <c r="H12" s="84" t="s">
        <v>1612</v>
      </c>
      <c r="I12" s="84" t="s">
        <v>1611</v>
      </c>
      <c r="J12" s="84" t="s">
        <v>1612</v>
      </c>
      <c r="K12" s="1003" t="s">
        <v>2576</v>
      </c>
      <c r="L12" s="1004">
        <v>28</v>
      </c>
      <c r="M12" s="1002"/>
      <c r="N12" s="998">
        <v>7</v>
      </c>
      <c r="O12" s="84" t="s">
        <v>1569</v>
      </c>
      <c r="P12" s="84" t="s">
        <v>1570</v>
      </c>
      <c r="Q12" s="84" t="s">
        <v>1528</v>
      </c>
      <c r="R12" s="17"/>
      <c r="S12" s="17"/>
      <c r="T12" s="17"/>
      <c r="U12" s="17"/>
      <c r="V12" s="17"/>
      <c r="W12" s="17"/>
      <c r="X12" s="84">
        <v>7</v>
      </c>
      <c r="Y12" s="704" t="s">
        <v>1569</v>
      </c>
      <c r="Z12" s="84" t="s">
        <v>1570</v>
      </c>
      <c r="AA12" s="84" t="s">
        <v>1528</v>
      </c>
      <c r="AB12" s="17"/>
      <c r="AC12" s="84">
        <v>7</v>
      </c>
      <c r="AD12" s="84" t="s">
        <v>2727</v>
      </c>
      <c r="AE12" s="84" t="s">
        <v>2728</v>
      </c>
      <c r="AF12" s="84" t="s">
        <v>1522</v>
      </c>
    </row>
    <row r="13" spans="1:32" ht="12">
      <c r="A13" s="17"/>
      <c r="B13" s="17"/>
      <c r="C13" s="17"/>
      <c r="D13" s="17"/>
      <c r="F13" s="82" t="s">
        <v>1514</v>
      </c>
      <c r="G13" s="82" t="s">
        <v>1526</v>
      </c>
      <c r="H13" s="82" t="s">
        <v>1527</v>
      </c>
      <c r="I13" s="82" t="s">
        <v>1517</v>
      </c>
      <c r="J13" s="82" t="s">
        <v>1518</v>
      </c>
      <c r="K13" s="1003" t="s">
        <v>2577</v>
      </c>
      <c r="L13" s="1004" t="s">
        <v>2577</v>
      </c>
      <c r="M13" s="1002"/>
      <c r="N13" s="998">
        <v>8</v>
      </c>
      <c r="O13" s="84" t="s">
        <v>1571</v>
      </c>
      <c r="P13" s="84" t="s">
        <v>1572</v>
      </c>
      <c r="Q13" s="84" t="s">
        <v>1528</v>
      </c>
      <c r="R13" s="17"/>
      <c r="S13" s="17"/>
      <c r="T13" s="17"/>
      <c r="U13" s="17"/>
      <c r="V13" s="17"/>
      <c r="W13" s="17"/>
      <c r="X13" s="84">
        <v>8</v>
      </c>
      <c r="Y13" s="704" t="s">
        <v>1571</v>
      </c>
      <c r="Z13" s="84" t="s">
        <v>1572</v>
      </c>
      <c r="AA13" s="84" t="s">
        <v>1528</v>
      </c>
      <c r="AB13" s="17"/>
      <c r="AC13" s="84">
        <v>8</v>
      </c>
      <c r="AD13" s="84" t="s">
        <v>2730</v>
      </c>
      <c r="AE13" s="84" t="s">
        <v>2731</v>
      </c>
      <c r="AF13" s="84" t="s">
        <v>1522</v>
      </c>
    </row>
    <row r="14" spans="1:32" ht="12">
      <c r="A14" s="17"/>
      <c r="B14" s="17"/>
      <c r="C14" s="17"/>
      <c r="D14" s="17"/>
      <c r="F14" s="82" t="s">
        <v>1523</v>
      </c>
      <c r="G14" s="83" t="s">
        <v>817</v>
      </c>
      <c r="H14" s="84" t="s">
        <v>1523</v>
      </c>
      <c r="I14" s="84" t="s">
        <v>817</v>
      </c>
      <c r="J14" s="84" t="s">
        <v>818</v>
      </c>
      <c r="K14" s="1003" t="s">
        <v>2576</v>
      </c>
      <c r="L14" s="1004" t="s">
        <v>2576</v>
      </c>
      <c r="M14" s="1002"/>
      <c r="N14" s="998">
        <v>9</v>
      </c>
      <c r="O14" s="84" t="s">
        <v>1573</v>
      </c>
      <c r="P14" s="84" t="s">
        <v>1574</v>
      </c>
      <c r="Q14" s="84" t="s">
        <v>1528</v>
      </c>
      <c r="R14" s="17"/>
      <c r="S14" s="17"/>
      <c r="T14" s="17"/>
      <c r="U14" s="17"/>
      <c r="V14" s="17"/>
      <c r="W14" s="17"/>
      <c r="X14" s="84">
        <v>9</v>
      </c>
      <c r="Y14" s="704" t="s">
        <v>1573</v>
      </c>
      <c r="Z14" s="84" t="s">
        <v>1574</v>
      </c>
      <c r="AA14" s="84" t="s">
        <v>1528</v>
      </c>
      <c r="AB14" s="17"/>
      <c r="AC14" s="84">
        <v>9</v>
      </c>
      <c r="AD14" s="84" t="s">
        <v>2733</v>
      </c>
      <c r="AE14" s="84" t="s">
        <v>2734</v>
      </c>
      <c r="AF14" s="84" t="s">
        <v>1522</v>
      </c>
    </row>
    <row r="15" spans="1:32" ht="12">
      <c r="A15" s="17"/>
      <c r="B15" s="17"/>
      <c r="C15" s="17"/>
      <c r="D15" s="17"/>
      <c r="E15" s="17"/>
      <c r="F15" s="17"/>
      <c r="G15" s="17"/>
      <c r="H15" s="17"/>
      <c r="I15" s="17"/>
      <c r="J15" s="17"/>
      <c r="K15" s="1002"/>
      <c r="L15" s="1002"/>
      <c r="M15" s="1002"/>
      <c r="N15" s="998">
        <v>10</v>
      </c>
      <c r="O15" s="84" t="s">
        <v>1575</v>
      </c>
      <c r="P15" s="84" t="s">
        <v>1576</v>
      </c>
      <c r="Q15" s="84" t="s">
        <v>1528</v>
      </c>
      <c r="R15" s="17"/>
      <c r="S15" s="17"/>
      <c r="T15" s="17"/>
      <c r="U15" s="17"/>
      <c r="V15" s="17"/>
      <c r="W15" s="17"/>
      <c r="X15" s="84">
        <v>10</v>
      </c>
      <c r="Y15" s="704" t="s">
        <v>1575</v>
      </c>
      <c r="Z15" s="84" t="s">
        <v>1576</v>
      </c>
      <c r="AA15" s="84" t="s">
        <v>1528</v>
      </c>
      <c r="AB15" s="17"/>
      <c r="AC15" s="84">
        <v>10</v>
      </c>
      <c r="AD15" s="84" t="s">
        <v>2736</v>
      </c>
      <c r="AE15" s="84" t="s">
        <v>2737</v>
      </c>
      <c r="AF15" s="84" t="s">
        <v>1522</v>
      </c>
    </row>
    <row r="16" spans="1:32" ht="12">
      <c r="A16" s="17"/>
      <c r="B16" s="17"/>
      <c r="C16" s="17"/>
      <c r="D16" s="17"/>
      <c r="E16" s="17"/>
      <c r="F16" s="17"/>
      <c r="G16" s="17"/>
      <c r="H16" s="17"/>
      <c r="I16" s="17"/>
      <c r="J16" s="17"/>
      <c r="K16" s="1002"/>
      <c r="L16" s="1002"/>
      <c r="M16" s="1002"/>
      <c r="N16" s="998">
        <v>11</v>
      </c>
      <c r="O16" s="84" t="s">
        <v>1577</v>
      </c>
      <c r="P16" s="84" t="s">
        <v>1578</v>
      </c>
      <c r="Q16" s="84" t="s">
        <v>1528</v>
      </c>
      <c r="R16" s="17"/>
      <c r="S16" s="17"/>
      <c r="T16" s="17"/>
      <c r="U16" s="17"/>
      <c r="V16" s="17"/>
      <c r="W16" s="17"/>
      <c r="X16" s="84">
        <v>11</v>
      </c>
      <c r="Y16" s="704" t="s">
        <v>1577</v>
      </c>
      <c r="Z16" s="84" t="s">
        <v>1578</v>
      </c>
      <c r="AA16" s="84" t="s">
        <v>1528</v>
      </c>
      <c r="AB16" s="17"/>
      <c r="AC16" s="84">
        <v>11</v>
      </c>
      <c r="AD16" s="84" t="s">
        <v>2739</v>
      </c>
      <c r="AE16" s="84" t="s">
        <v>2740</v>
      </c>
      <c r="AF16" s="84" t="s">
        <v>1522</v>
      </c>
    </row>
    <row r="17" spans="1:32" ht="12">
      <c r="A17" s="17"/>
      <c r="B17" s="17"/>
      <c r="C17" s="17"/>
      <c r="D17" s="17"/>
      <c r="E17" s="17"/>
      <c r="F17" s="17"/>
      <c r="G17" s="17"/>
      <c r="H17" s="17"/>
      <c r="I17" s="17"/>
      <c r="J17" s="17"/>
      <c r="K17" s="1002"/>
      <c r="L17" s="1002"/>
      <c r="M17" s="1002"/>
      <c r="N17" s="998">
        <v>12</v>
      </c>
      <c r="O17" s="84" t="s">
        <v>1579</v>
      </c>
      <c r="P17" s="84" t="s">
        <v>1580</v>
      </c>
      <c r="Q17" s="84" t="s">
        <v>1528</v>
      </c>
      <c r="R17" s="17"/>
      <c r="S17" s="17"/>
      <c r="T17" s="17"/>
      <c r="U17" s="17"/>
      <c r="V17" s="17"/>
      <c r="W17" s="17"/>
      <c r="X17" s="84">
        <v>12</v>
      </c>
      <c r="Y17" s="704" t="s">
        <v>1579</v>
      </c>
      <c r="Z17" s="84" t="s">
        <v>1580</v>
      </c>
      <c r="AA17" s="84" t="s">
        <v>1528</v>
      </c>
      <c r="AB17" s="17"/>
      <c r="AC17" s="84">
        <v>12</v>
      </c>
      <c r="AD17" s="84" t="s">
        <v>2742</v>
      </c>
      <c r="AE17" s="84" t="s">
        <v>2743</v>
      </c>
      <c r="AF17" s="84" t="s">
        <v>1522</v>
      </c>
    </row>
    <row r="18" spans="1:32" ht="12">
      <c r="A18" s="17"/>
      <c r="B18" s="17"/>
      <c r="C18" s="17"/>
      <c r="D18" s="17"/>
      <c r="E18" s="17"/>
      <c r="F18" s="17"/>
      <c r="G18" s="17"/>
      <c r="H18" s="17"/>
      <c r="I18" s="17"/>
      <c r="J18" s="17"/>
      <c r="K18" s="1002"/>
      <c r="L18" s="1002"/>
      <c r="M18" s="1002"/>
      <c r="N18" s="998">
        <v>13</v>
      </c>
      <c r="O18" s="84" t="s">
        <v>1581</v>
      </c>
      <c r="P18" s="84" t="s">
        <v>1582</v>
      </c>
      <c r="Q18" s="84" t="s">
        <v>1528</v>
      </c>
      <c r="R18" s="17"/>
      <c r="S18" s="17"/>
      <c r="T18" s="17"/>
      <c r="U18" s="17"/>
      <c r="V18" s="17"/>
      <c r="W18" s="17"/>
      <c r="X18" s="84">
        <v>13</v>
      </c>
      <c r="Y18" s="704" t="s">
        <v>1581</v>
      </c>
      <c r="Z18" s="84" t="s">
        <v>1582</v>
      </c>
      <c r="AA18" s="84" t="s">
        <v>1528</v>
      </c>
      <c r="AB18" s="17"/>
      <c r="AC18" s="84">
        <v>13</v>
      </c>
      <c r="AD18" s="84" t="s">
        <v>2745</v>
      </c>
      <c r="AE18" s="84" t="s">
        <v>2746</v>
      </c>
      <c r="AF18" s="84" t="s">
        <v>1522</v>
      </c>
    </row>
    <row r="19" spans="1:32" ht="12">
      <c r="A19" s="17"/>
      <c r="B19" s="17"/>
      <c r="C19" s="17"/>
      <c r="D19" s="17"/>
      <c r="E19" s="17"/>
      <c r="F19" s="17"/>
      <c r="G19" s="17"/>
      <c r="H19" s="17"/>
      <c r="I19" s="17"/>
      <c r="J19" s="17"/>
      <c r="K19" s="1002"/>
      <c r="L19" s="1002"/>
      <c r="M19" s="1002"/>
      <c r="N19" s="998">
        <v>14</v>
      </c>
      <c r="O19" s="84" t="s">
        <v>1583</v>
      </c>
      <c r="P19" s="84" t="s">
        <v>1584</v>
      </c>
      <c r="Q19" s="84" t="s">
        <v>1528</v>
      </c>
      <c r="R19" s="17"/>
      <c r="S19" s="17"/>
      <c r="T19" s="17"/>
      <c r="U19" s="17"/>
      <c r="V19" s="17"/>
      <c r="W19" s="17"/>
      <c r="X19" s="84">
        <v>14</v>
      </c>
      <c r="Y19" s="704" t="s">
        <v>1583</v>
      </c>
      <c r="Z19" s="84" t="s">
        <v>1584</v>
      </c>
      <c r="AA19" s="84" t="s">
        <v>1528</v>
      </c>
      <c r="AB19" s="17"/>
      <c r="AC19" s="84">
        <v>14</v>
      </c>
      <c r="AD19" s="84" t="s">
        <v>2748</v>
      </c>
      <c r="AE19" s="84" t="s">
        <v>2749</v>
      </c>
      <c r="AF19" s="84" t="s">
        <v>1522</v>
      </c>
    </row>
    <row r="20" spans="1:32" ht="12">
      <c r="A20" s="17"/>
      <c r="B20" s="17"/>
      <c r="C20" s="17"/>
      <c r="D20" s="17"/>
      <c r="E20" s="17"/>
      <c r="F20" s="17"/>
      <c r="G20" s="17"/>
      <c r="H20" s="17"/>
      <c r="I20" s="17"/>
      <c r="J20" s="17"/>
      <c r="K20" s="1002"/>
      <c r="L20" s="1002"/>
      <c r="M20" s="1002"/>
      <c r="N20" s="998">
        <v>15</v>
      </c>
      <c r="O20" s="84" t="s">
        <v>1585</v>
      </c>
      <c r="P20" s="84" t="s">
        <v>1586</v>
      </c>
      <c r="Q20" s="84" t="s">
        <v>1528</v>
      </c>
      <c r="R20" s="17"/>
      <c r="S20" s="17"/>
      <c r="T20" s="17"/>
      <c r="U20" s="17"/>
      <c r="V20" s="17"/>
      <c r="W20" s="17"/>
      <c r="X20" s="84">
        <v>15</v>
      </c>
      <c r="Y20" s="704" t="s">
        <v>1585</v>
      </c>
      <c r="Z20" s="84" t="s">
        <v>1586</v>
      </c>
      <c r="AA20" s="84" t="s">
        <v>1528</v>
      </c>
      <c r="AB20" s="17"/>
      <c r="AC20" s="84">
        <v>15</v>
      </c>
      <c r="AD20" s="84" t="s">
        <v>2751</v>
      </c>
      <c r="AE20" s="84" t="s">
        <v>2752</v>
      </c>
      <c r="AF20" s="84" t="s">
        <v>1522</v>
      </c>
    </row>
    <row r="21" spans="1:32" ht="12">
      <c r="A21" s="17"/>
      <c r="B21" s="17"/>
      <c r="C21" s="17"/>
      <c r="D21" s="17"/>
      <c r="E21" s="17"/>
      <c r="F21" s="17"/>
      <c r="G21" s="17"/>
      <c r="H21" s="17"/>
      <c r="I21" s="17"/>
      <c r="J21" s="17"/>
      <c r="K21" s="1002"/>
      <c r="L21" s="1002"/>
      <c r="M21" s="1002"/>
      <c r="N21" s="998">
        <v>16</v>
      </c>
      <c r="O21" s="84" t="s">
        <v>1587</v>
      </c>
      <c r="P21" s="84" t="s">
        <v>1588</v>
      </c>
      <c r="Q21" s="84" t="s">
        <v>1528</v>
      </c>
      <c r="R21" s="17"/>
      <c r="S21" s="17"/>
      <c r="T21" s="17"/>
      <c r="U21" s="17"/>
      <c r="V21" s="17"/>
      <c r="W21" s="17"/>
      <c r="X21" s="84">
        <v>16</v>
      </c>
      <c r="Y21" s="704" t="s">
        <v>1587</v>
      </c>
      <c r="Z21" s="84" t="s">
        <v>1588</v>
      </c>
      <c r="AA21" s="84" t="s">
        <v>1528</v>
      </c>
      <c r="AB21" s="17"/>
      <c r="AC21" s="84">
        <v>16</v>
      </c>
      <c r="AD21" s="84" t="s">
        <v>2754</v>
      </c>
      <c r="AE21" s="84" t="s">
        <v>2755</v>
      </c>
      <c r="AF21" s="84" t="s">
        <v>1522</v>
      </c>
    </row>
    <row r="22" spans="1:32" ht="12">
      <c r="A22" s="17"/>
      <c r="B22" s="17"/>
      <c r="C22" s="17"/>
      <c r="D22" s="17"/>
      <c r="E22" s="17"/>
      <c r="F22" s="17"/>
      <c r="G22" s="17"/>
      <c r="H22" s="17"/>
      <c r="I22" s="17"/>
      <c r="J22" s="17"/>
      <c r="K22" s="1002"/>
      <c r="L22" s="1002"/>
      <c r="M22" s="1002"/>
      <c r="N22" s="998">
        <v>17</v>
      </c>
      <c r="O22" s="84" t="s">
        <v>1589</v>
      </c>
      <c r="P22" s="84" t="s">
        <v>1590</v>
      </c>
      <c r="Q22" s="84" t="s">
        <v>1528</v>
      </c>
      <c r="R22" s="17"/>
      <c r="S22" s="17"/>
      <c r="T22" s="17"/>
      <c r="U22" s="17"/>
      <c r="V22" s="17"/>
      <c r="W22" s="17"/>
      <c r="X22" s="84">
        <v>17</v>
      </c>
      <c r="Y22" s="704" t="s">
        <v>1589</v>
      </c>
      <c r="Z22" s="84" t="s">
        <v>1590</v>
      </c>
      <c r="AA22" s="84" t="s">
        <v>1528</v>
      </c>
      <c r="AB22" s="17"/>
      <c r="AC22" s="84">
        <v>17</v>
      </c>
      <c r="AD22" s="84" t="s">
        <v>2757</v>
      </c>
      <c r="AE22" s="84" t="s">
        <v>2758</v>
      </c>
      <c r="AF22" s="84" t="s">
        <v>1522</v>
      </c>
    </row>
    <row r="23" spans="1:32" ht="12">
      <c r="A23" s="17"/>
      <c r="B23" s="17"/>
      <c r="C23" s="17"/>
      <c r="D23" s="17"/>
      <c r="E23" s="17"/>
      <c r="F23" s="17"/>
      <c r="G23" s="17"/>
      <c r="H23" s="17"/>
      <c r="I23" s="17"/>
      <c r="J23" s="17"/>
      <c r="K23" s="1002"/>
      <c r="L23" s="1002"/>
      <c r="M23" s="1002"/>
      <c r="N23" s="998">
        <v>18</v>
      </c>
      <c r="O23" s="84" t="s">
        <v>1591</v>
      </c>
      <c r="P23" s="84" t="s">
        <v>1592</v>
      </c>
      <c r="Q23" s="84" t="s">
        <v>1528</v>
      </c>
      <c r="R23" s="17"/>
      <c r="S23" s="17"/>
      <c r="T23" s="17"/>
      <c r="U23" s="17"/>
      <c r="V23" s="17"/>
      <c r="W23" s="17"/>
      <c r="X23" s="84">
        <v>18</v>
      </c>
      <c r="Y23" s="704" t="s">
        <v>1591</v>
      </c>
      <c r="Z23" s="84" t="s">
        <v>1592</v>
      </c>
      <c r="AA23" s="84" t="s">
        <v>1528</v>
      </c>
      <c r="AB23" s="17"/>
      <c r="AC23" s="84">
        <v>18</v>
      </c>
      <c r="AD23" s="84" t="s">
        <v>2760</v>
      </c>
      <c r="AE23" s="84" t="s">
        <v>2761</v>
      </c>
      <c r="AF23" s="84" t="s">
        <v>1522</v>
      </c>
    </row>
    <row r="24" spans="1:32" ht="12">
      <c r="A24" s="17"/>
      <c r="B24" s="17"/>
      <c r="C24" s="17"/>
      <c r="D24" s="17"/>
      <c r="E24" s="17"/>
      <c r="F24" s="17"/>
      <c r="G24" s="17"/>
      <c r="H24" s="17"/>
      <c r="I24" s="17"/>
      <c r="J24" s="17"/>
      <c r="K24" s="1002"/>
      <c r="L24" s="1002"/>
      <c r="M24" s="1002"/>
      <c r="N24" s="998">
        <v>19</v>
      </c>
      <c r="O24" s="84" t="s">
        <v>1593</v>
      </c>
      <c r="P24" s="84" t="s">
        <v>1594</v>
      </c>
      <c r="Q24" s="84" t="s">
        <v>1528</v>
      </c>
      <c r="R24" s="17"/>
      <c r="S24" s="17"/>
      <c r="T24" s="17"/>
      <c r="U24" s="17"/>
      <c r="V24" s="17"/>
      <c r="W24" s="17"/>
      <c r="X24" s="84">
        <v>19</v>
      </c>
      <c r="Y24" s="704" t="s">
        <v>1593</v>
      </c>
      <c r="Z24" s="84" t="s">
        <v>1594</v>
      </c>
      <c r="AA24" s="84" t="s">
        <v>1528</v>
      </c>
      <c r="AB24" s="17"/>
      <c r="AC24" s="84">
        <v>19</v>
      </c>
      <c r="AD24" s="84" t="s">
        <v>2763</v>
      </c>
      <c r="AE24" s="84" t="s">
        <v>2764</v>
      </c>
      <c r="AF24" s="84" t="s">
        <v>1522</v>
      </c>
    </row>
    <row r="25" spans="1:32" ht="12">
      <c r="A25" s="17"/>
      <c r="B25" s="17"/>
      <c r="C25" s="17"/>
      <c r="D25" s="17"/>
      <c r="E25" s="17"/>
      <c r="F25" s="17"/>
      <c r="G25" s="17"/>
      <c r="H25" s="17"/>
      <c r="I25" s="17"/>
      <c r="J25" s="17"/>
      <c r="K25" s="1002"/>
      <c r="L25" s="1002"/>
      <c r="M25" s="1002"/>
      <c r="N25" s="998">
        <v>20</v>
      </c>
      <c r="O25" s="84" t="s">
        <v>1595</v>
      </c>
      <c r="P25" s="84" t="s">
        <v>1596</v>
      </c>
      <c r="Q25" s="84" t="s">
        <v>1528</v>
      </c>
      <c r="R25" s="17"/>
      <c r="S25" s="17"/>
      <c r="T25" s="17"/>
      <c r="U25" s="17"/>
      <c r="V25" s="17"/>
      <c r="W25" s="17"/>
      <c r="X25" s="84">
        <v>20</v>
      </c>
      <c r="Y25" s="704" t="s">
        <v>1595</v>
      </c>
      <c r="Z25" s="84" t="s">
        <v>1596</v>
      </c>
      <c r="AA25" s="84" t="s">
        <v>1528</v>
      </c>
      <c r="AB25" s="17"/>
      <c r="AC25" s="84">
        <v>20</v>
      </c>
      <c r="AD25" s="84" t="s">
        <v>2766</v>
      </c>
      <c r="AE25" s="84" t="s">
        <v>2767</v>
      </c>
      <c r="AF25" s="84" t="s">
        <v>1522</v>
      </c>
    </row>
    <row r="26" spans="1:32" ht="12">
      <c r="A26" s="17"/>
      <c r="B26" s="17"/>
      <c r="C26" s="17"/>
      <c r="D26" s="17"/>
      <c r="E26" s="17"/>
      <c r="F26" s="17"/>
      <c r="G26" s="17"/>
      <c r="H26" s="17"/>
      <c r="I26" s="17"/>
      <c r="J26" s="17"/>
      <c r="K26" s="1002"/>
      <c r="L26" s="1002"/>
      <c r="M26" s="1002"/>
      <c r="N26" s="998">
        <v>21</v>
      </c>
      <c r="O26" s="84" t="s">
        <v>1597</v>
      </c>
      <c r="P26" s="84" t="s">
        <v>1598</v>
      </c>
      <c r="Q26" s="84" t="s">
        <v>1528</v>
      </c>
      <c r="R26" s="17"/>
      <c r="S26" s="17"/>
      <c r="T26" s="17"/>
      <c r="U26" s="17"/>
      <c r="V26" s="17"/>
      <c r="W26" s="17"/>
      <c r="X26" s="84">
        <v>21</v>
      </c>
      <c r="Y26" s="704" t="s">
        <v>1597</v>
      </c>
      <c r="Z26" s="84" t="s">
        <v>1598</v>
      </c>
      <c r="AA26" s="84" t="s">
        <v>1528</v>
      </c>
      <c r="AB26" s="17"/>
      <c r="AC26" s="84">
        <v>21</v>
      </c>
      <c r="AD26" s="84" t="s">
        <v>2769</v>
      </c>
      <c r="AE26" s="84" t="s">
        <v>2770</v>
      </c>
      <c r="AF26" s="84" t="s">
        <v>1522</v>
      </c>
    </row>
    <row r="27" spans="1:32" ht="12">
      <c r="A27" s="17"/>
      <c r="B27" s="17"/>
      <c r="C27" s="17"/>
      <c r="D27" s="17"/>
      <c r="E27" s="17"/>
      <c r="F27" s="17"/>
      <c r="G27" s="17"/>
      <c r="H27" s="17"/>
      <c r="I27" s="17"/>
      <c r="J27" s="17"/>
      <c r="K27" s="1002"/>
      <c r="L27" s="1002"/>
      <c r="M27" s="1002"/>
      <c r="N27" s="998">
        <v>22</v>
      </c>
      <c r="O27" s="84" t="s">
        <v>1599</v>
      </c>
      <c r="P27" s="84" t="s">
        <v>1600</v>
      </c>
      <c r="Q27" s="84" t="s">
        <v>1528</v>
      </c>
      <c r="R27" s="17"/>
      <c r="S27" s="17"/>
      <c r="T27" s="17"/>
      <c r="U27" s="17"/>
      <c r="V27" s="17"/>
      <c r="W27" s="17"/>
      <c r="X27" s="84">
        <v>22</v>
      </c>
      <c r="Y27" s="704" t="s">
        <v>1599</v>
      </c>
      <c r="Z27" s="84" t="s">
        <v>1600</v>
      </c>
      <c r="AA27" s="84" t="s">
        <v>1528</v>
      </c>
      <c r="AB27" s="17"/>
      <c r="AC27" s="84">
        <v>22</v>
      </c>
      <c r="AD27" s="84" t="s">
        <v>2772</v>
      </c>
      <c r="AE27" s="84" t="s">
        <v>2773</v>
      </c>
      <c r="AF27" s="84" t="s">
        <v>1522</v>
      </c>
    </row>
    <row r="28" spans="1:32" ht="12">
      <c r="A28" s="17"/>
      <c r="B28" s="17"/>
      <c r="C28" s="17"/>
      <c r="D28" s="17"/>
      <c r="E28" s="17"/>
      <c r="F28" s="17"/>
      <c r="G28" s="17"/>
      <c r="H28" s="17"/>
      <c r="I28" s="17"/>
      <c r="J28" s="17"/>
      <c r="K28" s="1002"/>
      <c r="L28" s="1002"/>
      <c r="M28" s="1002"/>
      <c r="N28" s="998">
        <v>23</v>
      </c>
      <c r="O28" s="84" t="s">
        <v>1601</v>
      </c>
      <c r="P28" s="84" t="s">
        <v>1602</v>
      </c>
      <c r="Q28" s="84" t="s">
        <v>1528</v>
      </c>
      <c r="R28" s="17"/>
      <c r="S28" s="17"/>
      <c r="T28" s="17"/>
      <c r="U28" s="17"/>
      <c r="V28" s="17"/>
      <c r="W28" s="17"/>
      <c r="X28" s="84">
        <v>23</v>
      </c>
      <c r="Y28" s="704" t="s">
        <v>1601</v>
      </c>
      <c r="Z28" s="84" t="s">
        <v>1602</v>
      </c>
      <c r="AA28" s="84" t="s">
        <v>1528</v>
      </c>
      <c r="AB28" s="17"/>
      <c r="AC28" s="84">
        <v>23</v>
      </c>
      <c r="AD28" s="84" t="s">
        <v>2775</v>
      </c>
      <c r="AE28" s="84" t="s">
        <v>2776</v>
      </c>
      <c r="AF28" s="84" t="s">
        <v>1522</v>
      </c>
    </row>
    <row r="29" spans="1:32" ht="12">
      <c r="A29" s="17"/>
      <c r="B29" s="17"/>
      <c r="C29" s="17"/>
      <c r="D29" s="17"/>
      <c r="E29" s="17"/>
      <c r="F29" s="17"/>
      <c r="G29" s="17"/>
      <c r="H29" s="17"/>
      <c r="I29" s="17"/>
      <c r="J29" s="17"/>
      <c r="K29" s="1002"/>
      <c r="L29" s="1002"/>
      <c r="M29" s="1002"/>
      <c r="N29" s="998">
        <v>24</v>
      </c>
      <c r="O29" s="84" t="s">
        <v>1603</v>
      </c>
      <c r="P29" s="84" t="s">
        <v>1604</v>
      </c>
      <c r="Q29" s="84" t="s">
        <v>1528</v>
      </c>
      <c r="R29" s="17"/>
      <c r="S29" s="17"/>
      <c r="T29" s="17"/>
      <c r="U29" s="17"/>
      <c r="V29" s="17"/>
      <c r="W29" s="17"/>
      <c r="X29" s="84">
        <v>24</v>
      </c>
      <c r="Y29" s="704" t="s">
        <v>1603</v>
      </c>
      <c r="Z29" s="84" t="s">
        <v>1604</v>
      </c>
      <c r="AA29" s="84" t="s">
        <v>1528</v>
      </c>
      <c r="AB29" s="17"/>
      <c r="AC29" s="84">
        <v>24</v>
      </c>
      <c r="AD29" s="84" t="s">
        <v>2778</v>
      </c>
      <c r="AE29" s="84" t="s">
        <v>2779</v>
      </c>
      <c r="AF29" s="84" t="s">
        <v>1522</v>
      </c>
    </row>
    <row r="30" spans="1:32" ht="12">
      <c r="A30" s="17"/>
      <c r="B30" s="17"/>
      <c r="C30" s="17"/>
      <c r="D30" s="17"/>
      <c r="E30" s="17"/>
      <c r="F30" s="17"/>
      <c r="G30" s="17"/>
      <c r="H30" s="17"/>
      <c r="I30" s="17"/>
      <c r="J30" s="17"/>
      <c r="K30" s="1002"/>
      <c r="L30" s="1002"/>
      <c r="M30" s="1002"/>
      <c r="N30" s="998">
        <v>25</v>
      </c>
      <c r="O30" s="84" t="s">
        <v>1605</v>
      </c>
      <c r="P30" s="84" t="s">
        <v>1606</v>
      </c>
      <c r="Q30" s="84" t="s">
        <v>1528</v>
      </c>
      <c r="R30" s="17"/>
      <c r="S30" s="17"/>
      <c r="T30" s="17"/>
      <c r="U30" s="17"/>
      <c r="V30" s="17"/>
      <c r="W30" s="17"/>
      <c r="X30" s="84">
        <v>25</v>
      </c>
      <c r="Y30" s="704" t="s">
        <v>1605</v>
      </c>
      <c r="Z30" s="84" t="s">
        <v>1606</v>
      </c>
      <c r="AA30" s="84" t="s">
        <v>1528</v>
      </c>
      <c r="AB30" s="17"/>
      <c r="AC30" s="84">
        <v>25</v>
      </c>
      <c r="AD30" s="84" t="s">
        <v>2781</v>
      </c>
      <c r="AE30" s="84" t="s">
        <v>2782</v>
      </c>
      <c r="AF30" s="84" t="s">
        <v>1522</v>
      </c>
    </row>
    <row r="31" spans="1:32" ht="12">
      <c r="A31" s="17"/>
      <c r="B31" s="17"/>
      <c r="C31" s="17"/>
      <c r="D31" s="17"/>
      <c r="E31" s="17"/>
      <c r="F31" s="17"/>
      <c r="G31" s="17"/>
      <c r="H31" s="17"/>
      <c r="I31" s="17"/>
      <c r="J31" s="17"/>
      <c r="K31" s="1002"/>
      <c r="L31" s="1002"/>
      <c r="M31" s="1002"/>
      <c r="N31" s="998">
        <v>26</v>
      </c>
      <c r="O31" s="84" t="s">
        <v>1607</v>
      </c>
      <c r="P31" s="84" t="s">
        <v>1608</v>
      </c>
      <c r="Q31" s="84" t="s">
        <v>1528</v>
      </c>
      <c r="R31" s="17"/>
      <c r="S31" s="17"/>
      <c r="T31" s="17"/>
      <c r="U31" s="17"/>
      <c r="V31" s="17"/>
      <c r="W31" s="17"/>
      <c r="X31" s="84">
        <v>26</v>
      </c>
      <c r="Y31" s="704" t="s">
        <v>1607</v>
      </c>
      <c r="Z31" s="84" t="s">
        <v>1608</v>
      </c>
      <c r="AA31" s="84" t="s">
        <v>1528</v>
      </c>
      <c r="AB31" s="17"/>
      <c r="AC31" s="84">
        <v>26</v>
      </c>
      <c r="AD31" s="84" t="s">
        <v>2784</v>
      </c>
      <c r="AE31" s="84" t="s">
        <v>2785</v>
      </c>
      <c r="AF31" s="84" t="s">
        <v>1522</v>
      </c>
    </row>
    <row r="32" spans="1:32" ht="12">
      <c r="A32" s="17"/>
      <c r="B32" s="17"/>
      <c r="C32" s="17"/>
      <c r="D32" s="17"/>
      <c r="E32" s="17"/>
      <c r="F32" s="17"/>
      <c r="G32" s="17"/>
      <c r="H32" s="17"/>
      <c r="I32" s="17"/>
      <c r="J32" s="17"/>
      <c r="K32" s="1002"/>
      <c r="L32" s="1002"/>
      <c r="M32" s="1002"/>
      <c r="N32" s="998">
        <v>27</v>
      </c>
      <c r="O32" s="84" t="s">
        <v>1609</v>
      </c>
      <c r="P32" s="84" t="s">
        <v>1610</v>
      </c>
      <c r="Q32" s="84" t="s">
        <v>1528</v>
      </c>
      <c r="R32" s="17"/>
      <c r="S32" s="17"/>
      <c r="T32" s="17"/>
      <c r="U32" s="17"/>
      <c r="V32" s="17"/>
      <c r="W32" s="17"/>
      <c r="X32" s="84">
        <v>27</v>
      </c>
      <c r="Y32" s="704" t="s">
        <v>1609</v>
      </c>
      <c r="Z32" s="84" t="s">
        <v>1610</v>
      </c>
      <c r="AA32" s="84" t="s">
        <v>1528</v>
      </c>
      <c r="AB32" s="17"/>
      <c r="AC32" s="84">
        <v>27</v>
      </c>
      <c r="AD32" s="84" t="s">
        <v>2787</v>
      </c>
      <c r="AE32" s="84" t="s">
        <v>2704</v>
      </c>
      <c r="AF32" s="84" t="s">
        <v>1522</v>
      </c>
    </row>
    <row r="33" spans="1:32" ht="12">
      <c r="A33" s="17"/>
      <c r="B33" s="17"/>
      <c r="C33" s="17"/>
      <c r="D33" s="17"/>
      <c r="E33" s="17"/>
      <c r="F33" s="17"/>
      <c r="G33" s="17"/>
      <c r="H33" s="17"/>
      <c r="I33" s="17"/>
      <c r="J33" s="17"/>
      <c r="K33" s="1002"/>
      <c r="L33" s="1002"/>
      <c r="M33" s="1002"/>
      <c r="N33" s="998">
        <v>28</v>
      </c>
      <c r="O33" s="84" t="s">
        <v>1611</v>
      </c>
      <c r="P33" s="84" t="s">
        <v>1612</v>
      </c>
      <c r="Q33" s="84" t="s">
        <v>1528</v>
      </c>
      <c r="R33" s="17"/>
      <c r="S33" s="17"/>
      <c r="T33" s="17"/>
      <c r="U33" s="17"/>
      <c r="V33" s="17"/>
      <c r="W33" s="17"/>
      <c r="X33" s="84">
        <v>28</v>
      </c>
      <c r="Y33" s="704" t="s">
        <v>1611</v>
      </c>
      <c r="Z33" s="84" t="s">
        <v>1612</v>
      </c>
      <c r="AA33" s="84" t="s">
        <v>1528</v>
      </c>
      <c r="AB33" s="17"/>
      <c r="AC33" s="84">
        <v>28</v>
      </c>
      <c r="AD33" s="84" t="s">
        <v>2789</v>
      </c>
      <c r="AE33" s="84" t="s">
        <v>2790</v>
      </c>
      <c r="AF33" s="84" t="s">
        <v>1522</v>
      </c>
    </row>
    <row r="34" spans="1:32" ht="12">
      <c r="A34" s="17"/>
      <c r="B34" s="17"/>
      <c r="C34" s="17"/>
      <c r="D34" s="17"/>
      <c r="E34" s="17"/>
      <c r="F34" s="17"/>
      <c r="G34" s="17"/>
      <c r="H34" s="17"/>
      <c r="I34" s="17"/>
      <c r="J34" s="17"/>
      <c r="K34" s="1002"/>
      <c r="L34" s="1002"/>
      <c r="M34" s="1002"/>
      <c r="N34" s="998">
        <v>29</v>
      </c>
      <c r="O34" s="84" t="s">
        <v>1613</v>
      </c>
      <c r="P34" s="84" t="s">
        <v>1614</v>
      </c>
      <c r="Q34" s="84" t="s">
        <v>1528</v>
      </c>
      <c r="R34" s="17"/>
      <c r="S34" s="17"/>
      <c r="T34" s="17"/>
      <c r="U34" s="17"/>
      <c r="V34" s="17"/>
      <c r="W34" s="17"/>
      <c r="X34" s="84">
        <v>29</v>
      </c>
      <c r="Y34" s="704" t="s">
        <v>1613</v>
      </c>
      <c r="Z34" s="84" t="s">
        <v>1614</v>
      </c>
      <c r="AA34" s="84" t="s">
        <v>1528</v>
      </c>
      <c r="AB34" s="17"/>
      <c r="AC34" s="84">
        <v>29</v>
      </c>
      <c r="AD34" s="84" t="s">
        <v>2792</v>
      </c>
      <c r="AE34" s="84" t="s">
        <v>2793</v>
      </c>
      <c r="AF34" s="84" t="s">
        <v>1522</v>
      </c>
    </row>
    <row r="35" spans="1:32" ht="12">
      <c r="A35" s="17"/>
      <c r="B35" s="17"/>
      <c r="C35" s="17"/>
      <c r="D35" s="17"/>
      <c r="E35" s="17"/>
      <c r="F35" s="17"/>
      <c r="G35" s="17"/>
      <c r="H35" s="17"/>
      <c r="I35" s="17"/>
      <c r="J35" s="17"/>
      <c r="K35" s="1002"/>
      <c r="L35" s="1002"/>
      <c r="M35" s="1002"/>
      <c r="N35" s="998">
        <v>30</v>
      </c>
      <c r="O35" s="84" t="s">
        <v>1615</v>
      </c>
      <c r="P35" s="84" t="s">
        <v>1616</v>
      </c>
      <c r="Q35" s="84" t="s">
        <v>1528</v>
      </c>
      <c r="R35" s="17"/>
      <c r="S35" s="17"/>
      <c r="T35" s="17"/>
      <c r="U35" s="17"/>
      <c r="V35" s="17"/>
      <c r="W35" s="17"/>
      <c r="X35" s="84">
        <v>30</v>
      </c>
      <c r="Y35" s="704" t="s">
        <v>1615</v>
      </c>
      <c r="Z35" s="84" t="s">
        <v>1616</v>
      </c>
      <c r="AA35" s="84" t="s">
        <v>1528</v>
      </c>
      <c r="AB35" s="17"/>
      <c r="AC35" s="84">
        <v>30</v>
      </c>
      <c r="AD35" s="84" t="s">
        <v>2795</v>
      </c>
      <c r="AE35" s="84" t="s">
        <v>2796</v>
      </c>
      <c r="AF35" s="84" t="s">
        <v>1522</v>
      </c>
    </row>
    <row r="36" spans="1:32" ht="12">
      <c r="A36" s="17"/>
      <c r="B36" s="17"/>
      <c r="C36" s="17"/>
      <c r="D36" s="17"/>
      <c r="E36" s="17"/>
      <c r="F36" s="17"/>
      <c r="G36" s="17"/>
      <c r="H36" s="17"/>
      <c r="I36" s="17"/>
      <c r="J36" s="17"/>
      <c r="K36" s="1002"/>
      <c r="L36" s="1002"/>
      <c r="M36" s="1002"/>
      <c r="N36" s="998">
        <v>31</v>
      </c>
      <c r="O36" s="84" t="s">
        <v>1617</v>
      </c>
      <c r="P36" s="84" t="s">
        <v>1618</v>
      </c>
      <c r="Q36" s="84" t="s">
        <v>1528</v>
      </c>
      <c r="R36" s="17"/>
      <c r="S36" s="17"/>
      <c r="T36" s="17"/>
      <c r="U36" s="17"/>
      <c r="V36" s="17"/>
      <c r="W36" s="17"/>
      <c r="X36" s="84">
        <v>31</v>
      </c>
      <c r="Y36" s="704" t="s">
        <v>1617</v>
      </c>
      <c r="Z36" s="84" t="s">
        <v>1618</v>
      </c>
      <c r="AA36" s="84" t="s">
        <v>1528</v>
      </c>
      <c r="AB36" s="17"/>
      <c r="AC36" s="84">
        <v>31</v>
      </c>
      <c r="AD36" s="84" t="s">
        <v>2798</v>
      </c>
      <c r="AE36" s="84" t="s">
        <v>2799</v>
      </c>
      <c r="AF36" s="84" t="s">
        <v>1522</v>
      </c>
    </row>
    <row r="37" spans="1:32" ht="12">
      <c r="A37" s="17"/>
      <c r="B37" s="17"/>
      <c r="C37" s="17"/>
      <c r="D37" s="17"/>
      <c r="E37" s="17"/>
      <c r="F37" s="17"/>
      <c r="G37" s="17"/>
      <c r="H37" s="17"/>
      <c r="I37" s="17"/>
      <c r="J37" s="17"/>
      <c r="K37" s="1002"/>
      <c r="L37" s="1002"/>
      <c r="M37" s="1002"/>
      <c r="N37" s="998">
        <v>32</v>
      </c>
      <c r="O37" s="84" t="s">
        <v>1619</v>
      </c>
      <c r="P37" s="84" t="s">
        <v>1620</v>
      </c>
      <c r="Q37" s="84" t="s">
        <v>1528</v>
      </c>
      <c r="R37" s="17"/>
      <c r="S37" s="17"/>
      <c r="T37" s="17"/>
      <c r="U37" s="17"/>
      <c r="V37" s="17"/>
      <c r="W37" s="17"/>
      <c r="X37" s="84">
        <v>32</v>
      </c>
      <c r="Y37" s="704" t="s">
        <v>1619</v>
      </c>
      <c r="Z37" s="84" t="s">
        <v>1620</v>
      </c>
      <c r="AA37" s="84" t="s">
        <v>1528</v>
      </c>
      <c r="AB37" s="17"/>
      <c r="AC37" s="84">
        <v>32</v>
      </c>
      <c r="AD37" s="84" t="s">
        <v>2801</v>
      </c>
      <c r="AE37" s="84" t="s">
        <v>2802</v>
      </c>
      <c r="AF37" s="84" t="s">
        <v>1522</v>
      </c>
    </row>
    <row r="38" spans="1:32" ht="12">
      <c r="A38" s="17"/>
      <c r="B38" s="17"/>
      <c r="C38" s="17"/>
      <c r="D38" s="17"/>
      <c r="E38" s="17"/>
      <c r="F38" s="17"/>
      <c r="G38" s="17"/>
      <c r="H38" s="17"/>
      <c r="I38" s="17"/>
      <c r="J38" s="17"/>
      <c r="K38" s="1002"/>
      <c r="L38" s="1002"/>
      <c r="M38" s="1002"/>
      <c r="N38" s="998">
        <v>33</v>
      </c>
      <c r="O38" s="84" t="s">
        <v>1621</v>
      </c>
      <c r="P38" s="84" t="s">
        <v>1622</v>
      </c>
      <c r="Q38" s="84" t="s">
        <v>1528</v>
      </c>
      <c r="R38" s="17"/>
      <c r="S38" s="17"/>
      <c r="T38" s="17"/>
      <c r="U38" s="17"/>
      <c r="V38" s="17"/>
      <c r="W38" s="17"/>
      <c r="X38" s="84">
        <v>33</v>
      </c>
      <c r="Y38" s="704" t="s">
        <v>1621</v>
      </c>
      <c r="Z38" s="84" t="s">
        <v>1622</v>
      </c>
      <c r="AA38" s="84" t="s">
        <v>1528</v>
      </c>
      <c r="AB38" s="17"/>
      <c r="AC38" s="84">
        <v>33</v>
      </c>
      <c r="AD38" s="84" t="s">
        <v>2804</v>
      </c>
      <c r="AE38" s="84" t="s">
        <v>2805</v>
      </c>
      <c r="AF38" s="84" t="s">
        <v>1522</v>
      </c>
    </row>
    <row r="39" spans="1:32" ht="12">
      <c r="A39" s="17"/>
      <c r="B39" s="17"/>
      <c r="C39" s="17"/>
      <c r="D39" s="17"/>
      <c r="E39" s="17"/>
      <c r="F39" s="17"/>
      <c r="G39" s="17"/>
      <c r="H39" s="17"/>
      <c r="I39" s="17"/>
      <c r="J39" s="17"/>
      <c r="K39" s="1002"/>
      <c r="L39" s="1002"/>
      <c r="M39" s="1002"/>
      <c r="N39" s="998">
        <v>34</v>
      </c>
      <c r="O39" s="84" t="s">
        <v>1623</v>
      </c>
      <c r="P39" s="84" t="s">
        <v>1624</v>
      </c>
      <c r="Q39" s="84" t="s">
        <v>1528</v>
      </c>
      <c r="R39" s="17"/>
      <c r="S39" s="17"/>
      <c r="T39" s="17"/>
      <c r="U39" s="17"/>
      <c r="V39" s="17"/>
      <c r="W39" s="17"/>
      <c r="X39" s="84">
        <v>34</v>
      </c>
      <c r="Y39" s="704" t="s">
        <v>1623</v>
      </c>
      <c r="Z39" s="84" t="s">
        <v>1624</v>
      </c>
      <c r="AA39" s="84" t="s">
        <v>1528</v>
      </c>
      <c r="AB39" s="17"/>
      <c r="AC39" s="84">
        <v>34</v>
      </c>
      <c r="AD39" s="84" t="s">
        <v>2807</v>
      </c>
      <c r="AE39" s="84" t="s">
        <v>2808</v>
      </c>
      <c r="AF39" s="84" t="s">
        <v>1522</v>
      </c>
    </row>
    <row r="40" spans="1:32" ht="12">
      <c r="A40" s="17"/>
      <c r="B40" s="17"/>
      <c r="C40" s="17"/>
      <c r="D40" s="17"/>
      <c r="E40" s="17"/>
      <c r="F40" s="17"/>
      <c r="G40" s="17"/>
      <c r="H40" s="17"/>
      <c r="I40" s="17"/>
      <c r="J40" s="17"/>
      <c r="K40" s="1002"/>
      <c r="L40" s="1002"/>
      <c r="M40" s="1002"/>
      <c r="N40" s="998">
        <v>35</v>
      </c>
      <c r="O40" s="84" t="s">
        <v>1625</v>
      </c>
      <c r="P40" s="84" t="s">
        <v>1626</v>
      </c>
      <c r="Q40" s="84" t="s">
        <v>1528</v>
      </c>
      <c r="R40" s="17"/>
      <c r="S40" s="17"/>
      <c r="T40" s="17"/>
      <c r="U40" s="17"/>
      <c r="V40" s="17"/>
      <c r="W40" s="17"/>
      <c r="X40" s="84">
        <v>35</v>
      </c>
      <c r="Y40" s="704" t="s">
        <v>1625</v>
      </c>
      <c r="Z40" s="84" t="s">
        <v>1626</v>
      </c>
      <c r="AA40" s="84" t="s">
        <v>1528</v>
      </c>
      <c r="AB40" s="17"/>
      <c r="AC40" s="84">
        <v>35</v>
      </c>
      <c r="AD40" s="84" t="s">
        <v>2810</v>
      </c>
      <c r="AE40" s="84" t="s">
        <v>2811</v>
      </c>
      <c r="AF40" s="84" t="s">
        <v>1522</v>
      </c>
    </row>
    <row r="41" spans="1:32" ht="12">
      <c r="A41" s="17"/>
      <c r="B41" s="17"/>
      <c r="C41" s="17"/>
      <c r="D41" s="17"/>
      <c r="E41" s="17"/>
      <c r="F41" s="17"/>
      <c r="G41" s="17"/>
      <c r="H41" s="17"/>
      <c r="I41" s="17"/>
      <c r="J41" s="17"/>
      <c r="K41" s="1002"/>
      <c r="L41" s="1002"/>
      <c r="M41" s="1002"/>
      <c r="N41" s="998">
        <v>36</v>
      </c>
      <c r="O41" s="84" t="s">
        <v>1627</v>
      </c>
      <c r="P41" s="84" t="s">
        <v>1628</v>
      </c>
      <c r="Q41" s="84" t="s">
        <v>1528</v>
      </c>
      <c r="R41" s="17"/>
      <c r="S41" s="17"/>
      <c r="T41" s="17"/>
      <c r="U41" s="17"/>
      <c r="V41" s="17"/>
      <c r="W41" s="17"/>
      <c r="X41" s="84">
        <v>36</v>
      </c>
      <c r="Y41" s="704" t="s">
        <v>1627</v>
      </c>
      <c r="Z41" s="84" t="s">
        <v>1628</v>
      </c>
      <c r="AA41" s="84" t="s">
        <v>1528</v>
      </c>
      <c r="AB41" s="17"/>
      <c r="AC41" s="84">
        <v>36</v>
      </c>
      <c r="AD41" s="84" t="s">
        <v>2813</v>
      </c>
      <c r="AE41" s="84" t="s">
        <v>2814</v>
      </c>
      <c r="AF41" s="84" t="s">
        <v>1522</v>
      </c>
    </row>
    <row r="42" spans="1:32" ht="12">
      <c r="A42" s="17"/>
      <c r="B42" s="17"/>
      <c r="C42" s="17"/>
      <c r="D42" s="17"/>
      <c r="E42" s="17"/>
      <c r="F42" s="17"/>
      <c r="G42" s="17"/>
      <c r="H42" s="17"/>
      <c r="I42" s="17"/>
      <c r="J42" s="17"/>
      <c r="K42" s="1002"/>
      <c r="L42" s="1002"/>
      <c r="M42" s="1002"/>
      <c r="N42" s="998">
        <v>37</v>
      </c>
      <c r="O42" s="84" t="s">
        <v>1629</v>
      </c>
      <c r="P42" s="84" t="s">
        <v>1630</v>
      </c>
      <c r="Q42" s="84" t="s">
        <v>1528</v>
      </c>
      <c r="R42" s="17"/>
      <c r="S42" s="17"/>
      <c r="T42" s="17"/>
      <c r="U42" s="17"/>
      <c r="V42" s="17"/>
      <c r="W42" s="17"/>
      <c r="X42" s="84">
        <v>37</v>
      </c>
      <c r="Y42" s="704" t="s">
        <v>1629</v>
      </c>
      <c r="Z42" s="84" t="s">
        <v>1630</v>
      </c>
      <c r="AA42" s="84" t="s">
        <v>1528</v>
      </c>
      <c r="AB42" s="17"/>
      <c r="AC42" s="84">
        <v>37</v>
      </c>
      <c r="AD42" s="84" t="s">
        <v>2816</v>
      </c>
      <c r="AE42" s="84" t="s">
        <v>2817</v>
      </c>
      <c r="AF42" s="84" t="s">
        <v>1522</v>
      </c>
    </row>
    <row r="43" spans="1:32" ht="12">
      <c r="A43" s="17"/>
      <c r="B43" s="17"/>
      <c r="C43" s="17"/>
      <c r="D43" s="17"/>
      <c r="E43" s="17"/>
      <c r="F43" s="17"/>
      <c r="G43" s="17"/>
      <c r="H43" s="17"/>
      <c r="I43" s="17"/>
      <c r="J43" s="17"/>
      <c r="K43" s="1002"/>
      <c r="L43" s="1002"/>
      <c r="M43" s="1002"/>
      <c r="N43" s="998">
        <v>38</v>
      </c>
      <c r="O43" s="84" t="s">
        <v>1631</v>
      </c>
      <c r="P43" s="84" t="s">
        <v>1632</v>
      </c>
      <c r="Q43" s="84" t="s">
        <v>1528</v>
      </c>
      <c r="R43" s="17"/>
      <c r="S43" s="17"/>
      <c r="T43" s="17"/>
      <c r="U43" s="17"/>
      <c r="V43" s="17"/>
      <c r="W43" s="17"/>
      <c r="X43" s="84">
        <v>38</v>
      </c>
      <c r="Y43" s="704" t="s">
        <v>1631</v>
      </c>
      <c r="Z43" s="84" t="s">
        <v>1632</v>
      </c>
      <c r="AA43" s="84" t="s">
        <v>1528</v>
      </c>
      <c r="AB43" s="17"/>
      <c r="AC43" s="84">
        <v>38</v>
      </c>
      <c r="AD43" s="84" t="s">
        <v>2819</v>
      </c>
      <c r="AE43" s="84" t="s">
        <v>2820</v>
      </c>
      <c r="AF43" s="84" t="s">
        <v>1522</v>
      </c>
    </row>
    <row r="44" spans="1:32" ht="12">
      <c r="A44" s="17"/>
      <c r="B44" s="17"/>
      <c r="C44" s="17"/>
      <c r="D44" s="17"/>
      <c r="E44" s="17"/>
      <c r="F44" s="17"/>
      <c r="G44" s="17"/>
      <c r="H44" s="17"/>
      <c r="I44" s="17"/>
      <c r="J44" s="17"/>
      <c r="K44" s="1002"/>
      <c r="L44" s="1002"/>
      <c r="M44" s="1002"/>
      <c r="N44" s="998">
        <v>39</v>
      </c>
      <c r="O44" s="84" t="s">
        <v>1633</v>
      </c>
      <c r="P44" s="84" t="s">
        <v>1634</v>
      </c>
      <c r="Q44" s="84" t="s">
        <v>1528</v>
      </c>
      <c r="R44" s="17"/>
      <c r="S44" s="17"/>
      <c r="T44" s="17"/>
      <c r="U44" s="17"/>
      <c r="V44" s="17"/>
      <c r="W44" s="17"/>
      <c r="X44" s="84">
        <v>39</v>
      </c>
      <c r="Y44" s="704" t="s">
        <v>1633</v>
      </c>
      <c r="Z44" s="84" t="s">
        <v>1634</v>
      </c>
      <c r="AA44" s="84" t="s">
        <v>1528</v>
      </c>
      <c r="AB44" s="17"/>
      <c r="AC44" s="84">
        <v>39</v>
      </c>
      <c r="AD44" s="84" t="s">
        <v>2822</v>
      </c>
      <c r="AE44" s="84" t="s">
        <v>2823</v>
      </c>
      <c r="AF44" s="84" t="s">
        <v>1522</v>
      </c>
    </row>
    <row r="45" spans="1:32" ht="12">
      <c r="A45" s="17"/>
      <c r="B45" s="17"/>
      <c r="C45" s="17"/>
      <c r="D45" s="17"/>
      <c r="E45" s="17"/>
      <c r="F45" s="17"/>
      <c r="G45" s="17"/>
      <c r="H45" s="17"/>
      <c r="I45" s="17"/>
      <c r="J45" s="17"/>
      <c r="K45" s="1002"/>
      <c r="L45" s="1002"/>
      <c r="M45" s="1002"/>
      <c r="N45" s="998">
        <v>40</v>
      </c>
      <c r="O45" s="84" t="s">
        <v>1635</v>
      </c>
      <c r="P45" s="84" t="s">
        <v>1636</v>
      </c>
      <c r="Q45" s="84" t="s">
        <v>1528</v>
      </c>
      <c r="R45" s="17"/>
      <c r="S45" s="17"/>
      <c r="T45" s="17"/>
      <c r="U45" s="17"/>
      <c r="V45" s="17"/>
      <c r="W45" s="17"/>
      <c r="X45" s="84">
        <v>40</v>
      </c>
      <c r="Y45" s="704" t="s">
        <v>1635</v>
      </c>
      <c r="Z45" s="84" t="s">
        <v>1636</v>
      </c>
      <c r="AA45" s="84" t="s">
        <v>1528</v>
      </c>
      <c r="AB45" s="17"/>
      <c r="AC45" s="84">
        <v>40</v>
      </c>
      <c r="AD45" s="84" t="s">
        <v>2825</v>
      </c>
      <c r="AE45" s="84" t="s">
        <v>2826</v>
      </c>
      <c r="AF45" s="84" t="s">
        <v>1522</v>
      </c>
    </row>
    <row r="46" spans="1:32" ht="12">
      <c r="A46" s="17"/>
      <c r="B46" s="17"/>
      <c r="C46" s="17"/>
      <c r="D46" s="17"/>
      <c r="E46" s="17"/>
      <c r="F46" s="17"/>
      <c r="G46" s="17"/>
      <c r="H46" s="17"/>
      <c r="I46" s="17"/>
      <c r="J46" s="17"/>
      <c r="K46" s="1002"/>
      <c r="L46" s="1002"/>
      <c r="M46" s="1002"/>
      <c r="N46" s="998">
        <v>41</v>
      </c>
      <c r="O46" s="84" t="s">
        <v>1637</v>
      </c>
      <c r="P46" s="84" t="s">
        <v>1638</v>
      </c>
      <c r="Q46" s="84" t="s">
        <v>1528</v>
      </c>
      <c r="R46" s="17"/>
      <c r="S46" s="17"/>
      <c r="T46" s="17"/>
      <c r="U46" s="17"/>
      <c r="V46" s="17"/>
      <c r="W46" s="17"/>
      <c r="X46" s="84">
        <v>41</v>
      </c>
      <c r="Y46" s="704" t="s">
        <v>1637</v>
      </c>
      <c r="Z46" s="84" t="s">
        <v>1638</v>
      </c>
      <c r="AA46" s="84" t="s">
        <v>1528</v>
      </c>
      <c r="AB46" s="17"/>
      <c r="AC46" s="84">
        <v>41</v>
      </c>
      <c r="AD46" s="84" t="s">
        <v>2828</v>
      </c>
      <c r="AE46" s="84" t="s">
        <v>2829</v>
      </c>
      <c r="AF46" s="84" t="s">
        <v>1522</v>
      </c>
    </row>
    <row r="47" spans="1:32" ht="12">
      <c r="A47" s="17"/>
      <c r="B47" s="17"/>
      <c r="C47" s="17"/>
      <c r="D47" s="17"/>
      <c r="E47" s="17"/>
      <c r="F47" s="17"/>
      <c r="G47" s="17"/>
      <c r="H47" s="17"/>
      <c r="I47" s="17"/>
      <c r="J47" s="17"/>
      <c r="K47" s="1002"/>
      <c r="L47" s="1002"/>
      <c r="M47" s="1002"/>
      <c r="N47" s="998">
        <v>42</v>
      </c>
      <c r="O47" s="84" t="s">
        <v>1639</v>
      </c>
      <c r="P47" s="84" t="s">
        <v>1640</v>
      </c>
      <c r="Q47" s="84" t="s">
        <v>1528</v>
      </c>
      <c r="R47" s="17"/>
      <c r="S47" s="17"/>
      <c r="T47" s="17"/>
      <c r="U47" s="17"/>
      <c r="V47" s="17"/>
      <c r="W47" s="17"/>
      <c r="X47" s="84">
        <v>42</v>
      </c>
      <c r="Y47" s="704" t="s">
        <v>1639</v>
      </c>
      <c r="Z47" s="84" t="s">
        <v>1640</v>
      </c>
      <c r="AA47" s="84" t="s">
        <v>1528</v>
      </c>
      <c r="AB47" s="17"/>
      <c r="AC47" s="84">
        <v>42</v>
      </c>
      <c r="AD47" s="84" t="s">
        <v>2831</v>
      </c>
      <c r="AE47" s="84" t="s">
        <v>2832</v>
      </c>
      <c r="AF47" s="84" t="s">
        <v>1522</v>
      </c>
    </row>
    <row r="48" spans="1:32" ht="12">
      <c r="A48" s="17"/>
      <c r="B48" s="17"/>
      <c r="C48" s="17"/>
      <c r="D48" s="17"/>
      <c r="E48" s="17"/>
      <c r="F48" s="17"/>
      <c r="G48" s="17"/>
      <c r="H48" s="17"/>
      <c r="I48" s="17"/>
      <c r="J48" s="17"/>
      <c r="K48" s="1002"/>
      <c r="L48" s="1002"/>
      <c r="M48" s="1002"/>
      <c r="N48" s="998">
        <v>43</v>
      </c>
      <c r="O48" s="84" t="s">
        <v>1641</v>
      </c>
      <c r="P48" s="84" t="s">
        <v>1642</v>
      </c>
      <c r="Q48" s="84" t="s">
        <v>1528</v>
      </c>
      <c r="R48" s="17"/>
      <c r="S48" s="17"/>
      <c r="T48" s="17"/>
      <c r="U48" s="17"/>
      <c r="V48" s="17"/>
      <c r="W48" s="17"/>
      <c r="X48" s="84">
        <v>43</v>
      </c>
      <c r="Y48" s="704" t="s">
        <v>1641</v>
      </c>
      <c r="Z48" s="84" t="s">
        <v>1642</v>
      </c>
      <c r="AA48" s="84" t="s">
        <v>1528</v>
      </c>
      <c r="AB48" s="17"/>
      <c r="AC48" s="84">
        <v>43</v>
      </c>
      <c r="AD48" s="84"/>
      <c r="AE48" s="84"/>
      <c r="AF48" s="84" t="s">
        <v>1522</v>
      </c>
    </row>
    <row r="49" spans="1:32" ht="12">
      <c r="A49" s="17"/>
      <c r="B49" s="17"/>
      <c r="C49" s="17"/>
      <c r="D49" s="17"/>
      <c r="E49" s="17"/>
      <c r="F49" s="17"/>
      <c r="G49" s="17"/>
      <c r="H49" s="17"/>
      <c r="I49" s="17"/>
      <c r="J49" s="17"/>
      <c r="K49" s="1002"/>
      <c r="L49" s="1002"/>
      <c r="M49" s="1002"/>
      <c r="N49" s="998">
        <v>44</v>
      </c>
      <c r="O49" s="84" t="s">
        <v>1643</v>
      </c>
      <c r="P49" s="84" t="s">
        <v>1644</v>
      </c>
      <c r="Q49" s="84" t="s">
        <v>1528</v>
      </c>
      <c r="R49" s="17"/>
      <c r="S49" s="17"/>
      <c r="T49" s="17"/>
      <c r="U49" s="17"/>
      <c r="V49" s="17"/>
      <c r="W49" s="17"/>
      <c r="X49" s="84">
        <v>44</v>
      </c>
      <c r="Y49" s="704" t="s">
        <v>1643</v>
      </c>
      <c r="Z49" s="84" t="s">
        <v>1644</v>
      </c>
      <c r="AA49" s="84" t="s">
        <v>1528</v>
      </c>
      <c r="AB49" s="17"/>
      <c r="AC49" s="84">
        <v>44</v>
      </c>
      <c r="AD49" s="84"/>
      <c r="AE49" s="84"/>
      <c r="AF49" s="84" t="s">
        <v>1522</v>
      </c>
    </row>
    <row r="50" spans="1:32" ht="12">
      <c r="A50" s="17"/>
      <c r="B50" s="17"/>
      <c r="C50" s="17"/>
      <c r="D50" s="17"/>
      <c r="E50" s="17"/>
      <c r="F50" s="17"/>
      <c r="G50" s="17"/>
      <c r="H50" s="17"/>
      <c r="I50" s="17"/>
      <c r="J50" s="17"/>
      <c r="K50" s="1002"/>
      <c r="L50" s="1002"/>
      <c r="M50" s="1002"/>
      <c r="N50" s="998">
        <v>45</v>
      </c>
      <c r="O50" s="84" t="s">
        <v>1645</v>
      </c>
      <c r="P50" s="84" t="s">
        <v>1646</v>
      </c>
      <c r="Q50" s="84" t="s">
        <v>1528</v>
      </c>
      <c r="R50" s="17"/>
      <c r="S50" s="17"/>
      <c r="T50" s="17"/>
      <c r="U50" s="17"/>
      <c r="V50" s="17"/>
      <c r="W50" s="17"/>
      <c r="X50" s="84">
        <v>45</v>
      </c>
      <c r="Y50" s="704" t="s">
        <v>1645</v>
      </c>
      <c r="Z50" s="84" t="s">
        <v>1646</v>
      </c>
      <c r="AA50" s="84" t="s">
        <v>1528</v>
      </c>
      <c r="AB50" s="17"/>
      <c r="AC50" s="84">
        <v>45</v>
      </c>
      <c r="AD50" s="84"/>
      <c r="AE50" s="84"/>
      <c r="AF50" s="84" t="s">
        <v>1522</v>
      </c>
    </row>
    <row r="51" spans="1:32" ht="12">
      <c r="A51" s="17"/>
      <c r="B51" s="17"/>
      <c r="C51" s="17"/>
      <c r="D51" s="17"/>
      <c r="E51" s="17"/>
      <c r="F51" s="17"/>
      <c r="G51" s="17"/>
      <c r="H51" s="17"/>
      <c r="I51" s="17"/>
      <c r="J51" s="17"/>
      <c r="K51" s="1002"/>
      <c r="L51" s="1002"/>
      <c r="M51" s="1002"/>
      <c r="N51" s="998">
        <v>46</v>
      </c>
      <c r="O51" s="84" t="s">
        <v>1647</v>
      </c>
      <c r="P51" s="84" t="s">
        <v>1648</v>
      </c>
      <c r="Q51" s="84" t="s">
        <v>1528</v>
      </c>
      <c r="R51" s="17"/>
      <c r="S51" s="17"/>
      <c r="T51" s="17"/>
      <c r="U51" s="17"/>
      <c r="V51" s="17"/>
      <c r="W51" s="17"/>
      <c r="X51" s="84">
        <v>46</v>
      </c>
      <c r="Y51" s="704" t="s">
        <v>1647</v>
      </c>
      <c r="Z51" s="84" t="s">
        <v>1648</v>
      </c>
      <c r="AA51" s="84" t="s">
        <v>1528</v>
      </c>
      <c r="AB51" s="17"/>
      <c r="AC51" s="84">
        <v>46</v>
      </c>
      <c r="AD51" s="84"/>
      <c r="AE51" s="84"/>
      <c r="AF51" s="84" t="s">
        <v>1522</v>
      </c>
    </row>
    <row r="52" spans="1:32" ht="12">
      <c r="A52" s="17"/>
      <c r="B52" s="17"/>
      <c r="C52" s="17"/>
      <c r="D52" s="17"/>
      <c r="E52" s="17"/>
      <c r="F52" s="17"/>
      <c r="G52" s="17"/>
      <c r="H52" s="17"/>
      <c r="I52" s="17"/>
      <c r="J52" s="17"/>
      <c r="K52" s="1002"/>
      <c r="L52" s="1002"/>
      <c r="M52" s="1002"/>
      <c r="N52" s="998">
        <v>47</v>
      </c>
      <c r="O52" s="84" t="s">
        <v>1649</v>
      </c>
      <c r="P52" s="84" t="s">
        <v>1650</v>
      </c>
      <c r="Q52" s="84" t="s">
        <v>1528</v>
      </c>
      <c r="R52" s="17"/>
      <c r="S52" s="17"/>
      <c r="T52" s="17"/>
      <c r="U52" s="17"/>
      <c r="V52" s="17"/>
      <c r="W52" s="17"/>
      <c r="X52" s="84">
        <v>47</v>
      </c>
      <c r="Y52" s="704" t="s">
        <v>1649</v>
      </c>
      <c r="Z52" s="84" t="s">
        <v>1650</v>
      </c>
      <c r="AA52" s="84" t="s">
        <v>1528</v>
      </c>
      <c r="AB52" s="17"/>
      <c r="AC52" s="84">
        <v>47</v>
      </c>
      <c r="AD52" s="84"/>
      <c r="AE52" s="84"/>
      <c r="AF52" s="84" t="s">
        <v>1522</v>
      </c>
    </row>
    <row r="53" spans="1:32" ht="12">
      <c r="A53" s="17"/>
      <c r="B53" s="17"/>
      <c r="C53" s="17"/>
      <c r="D53" s="17"/>
      <c r="E53" s="17"/>
      <c r="F53" s="17"/>
      <c r="G53" s="17"/>
      <c r="H53" s="17"/>
      <c r="I53" s="17"/>
      <c r="J53" s="17"/>
      <c r="K53" s="1002"/>
      <c r="L53" s="1002"/>
      <c r="M53" s="1002"/>
      <c r="N53" s="998">
        <v>48</v>
      </c>
      <c r="O53" s="84" t="s">
        <v>817</v>
      </c>
      <c r="P53" s="84" t="s">
        <v>818</v>
      </c>
      <c r="Q53" s="84" t="s">
        <v>818</v>
      </c>
      <c r="R53" s="17"/>
      <c r="S53" s="17"/>
      <c r="T53" s="17"/>
      <c r="U53" s="17"/>
      <c r="V53" s="17"/>
      <c r="W53" s="17"/>
      <c r="X53" s="84">
        <v>48</v>
      </c>
      <c r="Y53" s="704">
        <v>0</v>
      </c>
      <c r="Z53" s="84">
        <v>0</v>
      </c>
      <c r="AA53" s="84">
        <v>0</v>
      </c>
      <c r="AB53" s="17"/>
      <c r="AC53" s="84">
        <v>48</v>
      </c>
      <c r="AD53" s="84"/>
      <c r="AE53" s="84"/>
      <c r="AF53" s="84" t="s">
        <v>1522</v>
      </c>
    </row>
    <row r="54" spans="1:32" ht="12">
      <c r="A54" s="17"/>
      <c r="B54" s="17"/>
      <c r="C54" s="17"/>
      <c r="D54" s="17"/>
      <c r="E54" s="17"/>
      <c r="F54" s="17"/>
      <c r="G54" s="17"/>
      <c r="H54" s="17"/>
      <c r="I54" s="17"/>
      <c r="J54" s="17"/>
      <c r="K54" s="1002"/>
      <c r="L54" s="1002"/>
      <c r="M54" s="1002"/>
      <c r="N54" s="17"/>
      <c r="O54" s="17"/>
      <c r="P54" s="17"/>
      <c r="Q54" s="17"/>
      <c r="R54" s="17"/>
      <c r="S54" s="17"/>
      <c r="T54" s="17"/>
      <c r="U54" s="17"/>
      <c r="V54" s="17"/>
      <c r="W54" s="17"/>
      <c r="X54" s="17"/>
      <c r="Y54" s="17"/>
      <c r="Z54" s="17"/>
      <c r="AA54" s="17"/>
      <c r="AB54" s="17"/>
      <c r="AC54" s="84">
        <v>49</v>
      </c>
      <c r="AD54" s="84"/>
      <c r="AE54" s="84"/>
      <c r="AF54" s="84" t="s">
        <v>1522</v>
      </c>
    </row>
    <row r="55" spans="1:32" ht="12">
      <c r="A55" s="17"/>
      <c r="B55" s="17"/>
      <c r="C55" s="17"/>
      <c r="D55" s="17"/>
      <c r="E55" s="17"/>
      <c r="F55" s="17"/>
      <c r="G55" s="17"/>
      <c r="H55" s="17"/>
      <c r="I55" s="17"/>
      <c r="J55" s="17"/>
      <c r="K55" s="1002"/>
      <c r="L55" s="1002"/>
      <c r="M55" s="1002"/>
      <c r="N55" s="17"/>
      <c r="O55" s="17"/>
      <c r="P55" s="17"/>
      <c r="Q55" s="17"/>
      <c r="R55" s="17"/>
      <c r="S55" s="17"/>
      <c r="T55" s="17"/>
      <c r="U55" s="17"/>
      <c r="V55" s="17"/>
      <c r="W55" s="17"/>
      <c r="X55" s="17"/>
      <c r="Y55" s="17"/>
      <c r="Z55" s="17"/>
      <c r="AA55" s="17"/>
      <c r="AB55" s="17"/>
      <c r="AC55" s="84">
        <v>50</v>
      </c>
      <c r="AD55" s="84"/>
      <c r="AE55" s="84"/>
      <c r="AF55" s="84" t="s">
        <v>1522</v>
      </c>
    </row>
    <row r="56" spans="1:32" ht="12">
      <c r="A56" s="17"/>
      <c r="B56" s="17"/>
      <c r="C56" s="17"/>
      <c r="D56" s="17"/>
      <c r="E56" s="17"/>
      <c r="F56" s="17"/>
      <c r="G56" s="17"/>
      <c r="H56" s="17"/>
      <c r="I56" s="17"/>
      <c r="J56" s="17"/>
      <c r="K56" s="1002"/>
      <c r="L56" s="1002"/>
      <c r="M56" s="1002"/>
      <c r="N56" s="17"/>
      <c r="O56" s="17"/>
      <c r="P56" s="17"/>
      <c r="Q56" s="17"/>
      <c r="R56" s="17"/>
      <c r="S56" s="17"/>
      <c r="T56" s="17"/>
      <c r="U56" s="17"/>
      <c r="V56" s="17"/>
      <c r="W56" s="17"/>
      <c r="X56" s="17"/>
      <c r="Y56" s="17"/>
      <c r="Z56" s="17"/>
      <c r="AA56" s="17"/>
      <c r="AB56" s="17"/>
      <c r="AC56" s="84">
        <v>51</v>
      </c>
      <c r="AD56" s="84"/>
      <c r="AE56" s="84"/>
      <c r="AF56" s="84" t="s">
        <v>1522</v>
      </c>
    </row>
    <row r="57" spans="1:32" ht="12">
      <c r="A57" s="17"/>
      <c r="B57" s="17"/>
      <c r="C57" s="17"/>
      <c r="D57" s="17"/>
      <c r="E57" s="17"/>
      <c r="F57" s="17"/>
      <c r="G57" s="17"/>
      <c r="H57" s="17"/>
      <c r="I57" s="17"/>
      <c r="J57" s="17"/>
      <c r="K57" s="1002"/>
      <c r="L57" s="1002"/>
      <c r="M57" s="1002"/>
      <c r="N57" s="17"/>
      <c r="O57" s="17"/>
      <c r="P57" s="17"/>
      <c r="Q57" s="17"/>
      <c r="R57" s="17"/>
      <c r="S57" s="17"/>
      <c r="T57" s="17"/>
      <c r="U57" s="17"/>
      <c r="V57" s="17"/>
      <c r="W57" s="17"/>
      <c r="X57" s="17"/>
      <c r="Y57" s="17"/>
      <c r="Z57" s="17"/>
      <c r="AA57" s="17"/>
      <c r="AB57" s="17"/>
      <c r="AC57" s="84">
        <v>52</v>
      </c>
      <c r="AD57" s="84"/>
      <c r="AE57" s="84"/>
      <c r="AF57" s="84" t="s">
        <v>1522</v>
      </c>
    </row>
    <row r="58" spans="1:32" ht="12">
      <c r="A58" s="17"/>
      <c r="B58" s="17"/>
      <c r="C58" s="17"/>
      <c r="D58" s="17"/>
      <c r="E58" s="17"/>
      <c r="F58" s="17"/>
      <c r="G58" s="17"/>
      <c r="H58" s="17"/>
      <c r="I58" s="17"/>
      <c r="J58" s="17"/>
      <c r="K58" s="1002"/>
      <c r="L58" s="1002"/>
      <c r="M58" s="1002"/>
      <c r="N58" s="17"/>
      <c r="O58" s="17"/>
      <c r="P58" s="17"/>
      <c r="Q58" s="17"/>
      <c r="R58" s="17"/>
      <c r="S58" s="17"/>
      <c r="T58" s="17"/>
      <c r="U58" s="17"/>
      <c r="V58" s="17"/>
      <c r="W58" s="17"/>
      <c r="X58" s="17"/>
      <c r="Y58" s="17"/>
      <c r="Z58" s="17"/>
      <c r="AA58" s="17"/>
      <c r="AB58" s="17"/>
      <c r="AC58" s="84">
        <v>53</v>
      </c>
      <c r="AD58" s="84"/>
      <c r="AE58" s="84"/>
      <c r="AF58" s="84" t="s">
        <v>1522</v>
      </c>
    </row>
    <row r="59" spans="1:32" ht="12">
      <c r="A59" s="17"/>
      <c r="B59" s="17"/>
      <c r="C59" s="17"/>
      <c r="D59" s="17"/>
      <c r="E59" s="17"/>
      <c r="F59" s="17"/>
      <c r="G59" s="17"/>
      <c r="H59" s="17"/>
      <c r="I59" s="17"/>
      <c r="J59" s="17"/>
      <c r="K59" s="1002"/>
      <c r="L59" s="1002"/>
      <c r="M59" s="1002"/>
      <c r="N59" s="17"/>
      <c r="O59" s="17"/>
      <c r="P59" s="17"/>
      <c r="Q59" s="17"/>
      <c r="R59" s="17"/>
      <c r="S59" s="17"/>
      <c r="T59" s="17"/>
      <c r="U59" s="17"/>
      <c r="V59" s="17"/>
      <c r="W59" s="17"/>
      <c r="X59" s="17"/>
      <c r="Y59" s="17"/>
      <c r="Z59" s="17"/>
      <c r="AA59" s="17"/>
      <c r="AB59" s="17"/>
      <c r="AC59" s="84">
        <v>54</v>
      </c>
      <c r="AD59" s="84"/>
      <c r="AE59" s="84"/>
      <c r="AF59" s="84" t="s">
        <v>1522</v>
      </c>
    </row>
    <row r="60" spans="1:32" ht="12">
      <c r="A60" s="17"/>
      <c r="B60" s="17"/>
      <c r="C60" s="17"/>
      <c r="D60" s="17"/>
      <c r="E60" s="17"/>
      <c r="F60" s="17"/>
      <c r="G60" s="17"/>
      <c r="H60" s="17"/>
      <c r="I60" s="17"/>
      <c r="J60" s="17"/>
      <c r="K60" s="1002"/>
      <c r="L60" s="1002"/>
      <c r="M60" s="1002"/>
      <c r="N60" s="17"/>
      <c r="O60" s="17"/>
      <c r="P60" s="17"/>
      <c r="Q60" s="17"/>
      <c r="R60" s="17"/>
      <c r="S60" s="17"/>
      <c r="T60" s="17"/>
      <c r="U60" s="17"/>
      <c r="V60" s="17"/>
      <c r="W60" s="17"/>
      <c r="X60" s="17"/>
      <c r="Y60" s="17"/>
      <c r="Z60" s="17"/>
      <c r="AA60" s="17"/>
      <c r="AB60" s="17"/>
      <c r="AC60" s="84">
        <v>55</v>
      </c>
      <c r="AD60" s="84"/>
      <c r="AE60" s="84"/>
      <c r="AF60" s="84" t="s">
        <v>1522</v>
      </c>
    </row>
    <row r="61" spans="1:32" ht="12">
      <c r="A61" s="17"/>
      <c r="B61" s="17"/>
      <c r="C61" s="17"/>
      <c r="D61" s="17"/>
      <c r="E61" s="17"/>
      <c r="F61" s="17"/>
      <c r="G61" s="17"/>
      <c r="H61" s="17"/>
      <c r="I61" s="17"/>
      <c r="J61" s="17"/>
      <c r="K61" s="1002"/>
      <c r="L61" s="1002"/>
      <c r="M61" s="1002"/>
      <c r="N61" s="17"/>
      <c r="O61" s="17"/>
      <c r="P61" s="17"/>
      <c r="Q61" s="17"/>
      <c r="R61" s="17"/>
      <c r="S61" s="17"/>
      <c r="T61" s="17"/>
      <c r="U61" s="17"/>
      <c r="V61" s="17"/>
      <c r="W61" s="17"/>
      <c r="X61" s="17"/>
      <c r="Y61" s="17"/>
      <c r="Z61" s="17"/>
      <c r="AA61" s="17"/>
      <c r="AB61" s="17"/>
      <c r="AC61" s="84">
        <v>56</v>
      </c>
      <c r="AD61" s="84"/>
      <c r="AE61" s="84"/>
      <c r="AF61" s="84" t="s">
        <v>1522</v>
      </c>
    </row>
    <row r="62" spans="1:32" ht="12">
      <c r="A62" s="17"/>
      <c r="B62" s="17"/>
      <c r="C62" s="17"/>
      <c r="D62" s="17"/>
      <c r="E62" s="17"/>
      <c r="F62" s="17"/>
      <c r="G62" s="17"/>
      <c r="H62" s="17"/>
      <c r="I62" s="17"/>
      <c r="J62" s="17"/>
      <c r="K62" s="1002"/>
      <c r="L62" s="1002"/>
      <c r="M62" s="1002"/>
      <c r="N62" s="17"/>
      <c r="O62" s="17"/>
      <c r="P62" s="17"/>
      <c r="Q62" s="17"/>
      <c r="R62" s="17"/>
      <c r="S62" s="17"/>
      <c r="T62" s="17"/>
      <c r="U62" s="17"/>
      <c r="V62" s="17"/>
      <c r="W62" s="17"/>
      <c r="X62" s="17"/>
      <c r="Y62" s="17"/>
      <c r="Z62" s="17"/>
      <c r="AA62" s="17"/>
      <c r="AB62" s="17"/>
      <c r="AC62" s="84">
        <v>57</v>
      </c>
      <c r="AD62" s="84"/>
      <c r="AE62" s="84"/>
      <c r="AF62" s="84" t="s">
        <v>1522</v>
      </c>
    </row>
    <row r="63" spans="1:32" ht="12">
      <c r="A63" s="17"/>
      <c r="B63" s="17"/>
      <c r="C63" s="17"/>
      <c r="D63" s="17"/>
      <c r="E63" s="17"/>
      <c r="F63" s="17"/>
      <c r="G63" s="17"/>
      <c r="H63" s="17"/>
      <c r="I63" s="17"/>
      <c r="J63" s="17"/>
      <c r="K63" s="1002"/>
      <c r="L63" s="1002"/>
      <c r="M63" s="1002"/>
      <c r="N63" s="17"/>
      <c r="O63" s="17"/>
      <c r="P63" s="17"/>
      <c r="Q63" s="17"/>
      <c r="R63" s="17"/>
      <c r="S63" s="17"/>
      <c r="T63" s="17"/>
      <c r="U63" s="17"/>
      <c r="V63" s="17"/>
      <c r="W63" s="17"/>
      <c r="X63" s="17"/>
      <c r="Y63" s="17"/>
      <c r="Z63" s="17"/>
      <c r="AA63" s="17"/>
      <c r="AB63" s="17"/>
      <c r="AC63" s="84">
        <v>58</v>
      </c>
      <c r="AD63" s="84"/>
      <c r="AE63" s="84"/>
      <c r="AF63" s="84" t="s">
        <v>1522</v>
      </c>
    </row>
    <row r="64" spans="1:32" ht="12">
      <c r="A64" s="17"/>
      <c r="B64" s="17"/>
      <c r="C64" s="17"/>
      <c r="D64" s="17"/>
      <c r="E64" s="17"/>
      <c r="F64" s="17"/>
      <c r="G64" s="17"/>
      <c r="H64" s="17"/>
      <c r="I64" s="17"/>
      <c r="J64" s="17"/>
      <c r="K64" s="1002"/>
      <c r="L64" s="1002"/>
      <c r="M64" s="1002"/>
      <c r="N64" s="17"/>
      <c r="O64" s="17"/>
      <c r="P64" s="17"/>
      <c r="Q64" s="17"/>
      <c r="R64" s="17"/>
      <c r="S64" s="17"/>
      <c r="T64" s="17"/>
      <c r="U64" s="17"/>
      <c r="V64" s="17"/>
      <c r="W64" s="17"/>
      <c r="X64" s="17"/>
      <c r="Y64" s="17"/>
      <c r="Z64" s="17"/>
      <c r="AA64" s="17"/>
      <c r="AB64" s="17"/>
      <c r="AC64" s="84">
        <v>59</v>
      </c>
      <c r="AD64" s="84"/>
      <c r="AE64" s="84"/>
      <c r="AF64" s="84" t="s">
        <v>1522</v>
      </c>
    </row>
    <row r="65" spans="1:32" ht="12">
      <c r="A65" s="17"/>
      <c r="B65" s="17"/>
      <c r="C65" s="17"/>
      <c r="D65" s="17"/>
      <c r="E65" s="17"/>
      <c r="F65" s="17"/>
      <c r="G65" s="17"/>
      <c r="H65" s="17"/>
      <c r="I65" s="17"/>
      <c r="J65" s="17"/>
      <c r="K65" s="1002"/>
      <c r="L65" s="1002"/>
      <c r="M65" s="1002"/>
      <c r="N65" s="17"/>
      <c r="O65" s="17"/>
      <c r="P65" s="17"/>
      <c r="Q65" s="17"/>
      <c r="R65" s="17"/>
      <c r="S65" s="17"/>
      <c r="T65" s="17"/>
      <c r="U65" s="17"/>
      <c r="V65" s="17"/>
      <c r="W65" s="17"/>
      <c r="X65" s="17"/>
      <c r="Y65" s="17"/>
      <c r="Z65" s="17"/>
      <c r="AA65" s="17"/>
      <c r="AB65" s="17"/>
      <c r="AC65" s="84">
        <v>60</v>
      </c>
      <c r="AD65" s="84"/>
      <c r="AE65" s="84"/>
      <c r="AF65" s="84" t="s">
        <v>1522</v>
      </c>
    </row>
    <row r="66" spans="1:32" ht="12">
      <c r="A66" s="17"/>
      <c r="B66" s="17"/>
      <c r="C66" s="17"/>
      <c r="D66" s="17"/>
      <c r="E66" s="17"/>
      <c r="F66" s="17"/>
      <c r="G66" s="17"/>
      <c r="H66" s="17"/>
      <c r="I66" s="17"/>
      <c r="J66" s="17"/>
      <c r="K66" s="1002"/>
      <c r="L66" s="1002"/>
      <c r="M66" s="1002"/>
      <c r="N66" s="17"/>
      <c r="O66" s="17"/>
      <c r="P66" s="17"/>
      <c r="Q66" s="17"/>
      <c r="R66" s="17"/>
      <c r="S66" s="17"/>
      <c r="T66" s="17"/>
      <c r="U66" s="17"/>
      <c r="V66" s="17"/>
      <c r="W66" s="17"/>
      <c r="X66" s="17"/>
      <c r="Y66" s="17"/>
      <c r="Z66" s="17"/>
      <c r="AA66" s="17"/>
      <c r="AB66" s="17"/>
      <c r="AC66" s="84">
        <v>61</v>
      </c>
      <c r="AD66" s="84"/>
      <c r="AE66" s="84"/>
      <c r="AF66" s="84" t="s">
        <v>1522</v>
      </c>
    </row>
    <row r="67" spans="1:32" ht="12">
      <c r="A67" s="17"/>
      <c r="B67" s="17"/>
      <c r="C67" s="17"/>
      <c r="D67" s="17"/>
      <c r="E67" s="17"/>
      <c r="F67" s="17"/>
      <c r="G67" s="17"/>
      <c r="H67" s="17"/>
      <c r="I67" s="17"/>
      <c r="J67" s="17"/>
      <c r="K67" s="1002"/>
      <c r="L67" s="1002"/>
      <c r="M67" s="1002"/>
      <c r="N67" s="17"/>
      <c r="O67" s="17"/>
      <c r="P67" s="17"/>
      <c r="Q67" s="17"/>
      <c r="R67" s="17"/>
      <c r="S67" s="17"/>
      <c r="T67" s="17"/>
      <c r="U67" s="17"/>
      <c r="V67" s="17"/>
      <c r="W67" s="17"/>
      <c r="X67" s="17"/>
      <c r="Y67" s="17"/>
      <c r="Z67" s="17"/>
      <c r="AA67" s="17"/>
      <c r="AB67" s="17"/>
      <c r="AC67" s="84">
        <v>62</v>
      </c>
      <c r="AD67" s="84"/>
      <c r="AE67" s="84"/>
      <c r="AF67" s="84" t="s">
        <v>1522</v>
      </c>
    </row>
    <row r="68" spans="1:32" ht="12">
      <c r="A68" s="17"/>
      <c r="B68" s="17"/>
      <c r="C68" s="17"/>
      <c r="D68" s="17"/>
      <c r="E68" s="17"/>
      <c r="F68" s="17"/>
      <c r="G68" s="17"/>
      <c r="H68" s="17"/>
      <c r="I68" s="17"/>
      <c r="J68" s="17"/>
      <c r="K68" s="1002"/>
      <c r="L68" s="1002"/>
      <c r="M68" s="1002"/>
      <c r="N68" s="17"/>
      <c r="O68" s="17"/>
      <c r="P68" s="17"/>
      <c r="Q68" s="17"/>
      <c r="R68" s="17"/>
      <c r="S68" s="17"/>
      <c r="T68" s="17"/>
      <c r="U68" s="17"/>
      <c r="V68" s="17"/>
      <c r="W68" s="17"/>
      <c r="X68" s="17"/>
      <c r="Y68" s="17"/>
      <c r="Z68" s="17"/>
      <c r="AA68" s="17"/>
      <c r="AB68" s="17"/>
      <c r="AC68" s="84">
        <v>63</v>
      </c>
      <c r="AD68" s="84"/>
      <c r="AE68" s="84"/>
      <c r="AF68" s="84" t="s">
        <v>1522</v>
      </c>
    </row>
    <row r="69" spans="1:32" ht="12">
      <c r="A69" s="17"/>
      <c r="B69" s="17"/>
      <c r="C69" s="17"/>
      <c r="D69" s="17"/>
      <c r="E69" s="17"/>
      <c r="F69" s="17"/>
      <c r="G69" s="17"/>
      <c r="H69" s="17"/>
      <c r="I69" s="17"/>
      <c r="J69" s="17"/>
      <c r="K69" s="1002"/>
      <c r="L69" s="1002"/>
      <c r="M69" s="1002"/>
      <c r="N69" s="17"/>
      <c r="O69" s="17"/>
      <c r="P69" s="17"/>
      <c r="Q69" s="17"/>
      <c r="R69" s="17"/>
      <c r="S69" s="17"/>
      <c r="T69" s="17"/>
      <c r="U69" s="17"/>
      <c r="V69" s="17"/>
      <c r="W69" s="17"/>
      <c r="X69" s="17"/>
      <c r="Y69" s="17"/>
      <c r="Z69" s="17"/>
      <c r="AA69" s="17"/>
      <c r="AB69" s="17"/>
      <c r="AC69" s="84">
        <v>64</v>
      </c>
      <c r="AD69" s="84"/>
      <c r="AE69" s="84"/>
      <c r="AF69" s="84" t="s">
        <v>1522</v>
      </c>
    </row>
    <row r="70" spans="1:32" ht="12">
      <c r="A70" s="17"/>
      <c r="B70" s="17"/>
      <c r="C70" s="17"/>
      <c r="D70" s="17"/>
      <c r="E70" s="17"/>
      <c r="F70" s="17"/>
      <c r="G70" s="17"/>
      <c r="H70" s="17"/>
      <c r="I70" s="17"/>
      <c r="J70" s="17"/>
      <c r="K70" s="1002"/>
      <c r="L70" s="1002"/>
      <c r="M70" s="1002"/>
      <c r="N70" s="17"/>
      <c r="O70" s="17"/>
      <c r="P70" s="17"/>
      <c r="Q70" s="17"/>
      <c r="R70" s="17"/>
      <c r="S70" s="17"/>
      <c r="T70" s="17"/>
      <c r="U70" s="17"/>
      <c r="V70" s="17"/>
      <c r="W70" s="17"/>
      <c r="X70" s="17"/>
      <c r="Y70" s="17"/>
      <c r="Z70" s="17"/>
      <c r="AA70" s="17"/>
      <c r="AB70" s="17"/>
      <c r="AC70" s="84">
        <v>65</v>
      </c>
      <c r="AD70" s="84"/>
      <c r="AE70" s="84"/>
      <c r="AF70" s="84" t="s">
        <v>1522</v>
      </c>
    </row>
    <row r="71" spans="1:32" ht="12">
      <c r="A71" s="17"/>
      <c r="B71" s="17"/>
      <c r="C71" s="17"/>
      <c r="D71" s="17"/>
      <c r="E71" s="17"/>
      <c r="F71" s="17"/>
      <c r="G71" s="17"/>
      <c r="H71" s="17"/>
      <c r="I71" s="17"/>
      <c r="J71" s="17"/>
      <c r="K71" s="1002"/>
      <c r="L71" s="1002"/>
      <c r="M71" s="1002"/>
      <c r="N71" s="17"/>
      <c r="O71" s="17"/>
      <c r="P71" s="17"/>
      <c r="Q71" s="17"/>
      <c r="R71" s="17"/>
      <c r="S71" s="17"/>
      <c r="T71" s="17"/>
      <c r="U71" s="17"/>
      <c r="V71" s="17"/>
      <c r="W71" s="17"/>
      <c r="X71" s="17"/>
      <c r="Y71" s="17"/>
      <c r="Z71" s="17"/>
      <c r="AA71" s="17"/>
      <c r="AB71" s="17"/>
      <c r="AC71" s="84">
        <v>66</v>
      </c>
      <c r="AD71" s="84"/>
      <c r="AE71" s="84"/>
      <c r="AF71" s="84" t="s">
        <v>1522</v>
      </c>
    </row>
    <row r="72" spans="1:32" ht="12">
      <c r="A72" s="17"/>
      <c r="B72" s="17"/>
      <c r="C72" s="17"/>
      <c r="D72" s="17"/>
      <c r="E72" s="17"/>
      <c r="F72" s="17"/>
      <c r="G72" s="17"/>
      <c r="H72" s="17"/>
      <c r="I72" s="17"/>
      <c r="J72" s="17"/>
      <c r="K72" s="1002"/>
      <c r="L72" s="1002"/>
      <c r="M72" s="1002"/>
      <c r="N72" s="17"/>
      <c r="O72" s="17"/>
      <c r="P72" s="17"/>
      <c r="Q72" s="17"/>
      <c r="R72" s="17"/>
      <c r="S72" s="17"/>
      <c r="T72" s="17"/>
      <c r="U72" s="17"/>
      <c r="V72" s="17"/>
      <c r="W72" s="17"/>
      <c r="X72" s="17"/>
      <c r="Y72" s="17"/>
      <c r="Z72" s="17"/>
      <c r="AA72" s="17"/>
      <c r="AB72" s="17"/>
      <c r="AC72" s="84">
        <v>67</v>
      </c>
      <c r="AD72" s="84"/>
      <c r="AE72" s="84"/>
      <c r="AF72" s="84" t="s">
        <v>1522</v>
      </c>
    </row>
    <row r="73" spans="1:32" ht="12">
      <c r="A73" s="17"/>
      <c r="B73" s="17"/>
      <c r="C73" s="17"/>
      <c r="D73" s="17"/>
      <c r="E73" s="17"/>
      <c r="F73" s="17"/>
      <c r="G73" s="17"/>
      <c r="H73" s="17"/>
      <c r="I73" s="17"/>
      <c r="J73" s="17"/>
      <c r="K73" s="1002"/>
      <c r="L73" s="1002"/>
      <c r="M73" s="1002"/>
      <c r="N73" s="17"/>
      <c r="O73" s="17"/>
      <c r="P73" s="17"/>
      <c r="Q73" s="17"/>
      <c r="R73" s="17"/>
      <c r="S73" s="17"/>
      <c r="T73" s="17"/>
      <c r="U73" s="17"/>
      <c r="V73" s="17"/>
      <c r="W73" s="17"/>
      <c r="X73" s="17"/>
      <c r="Y73" s="17"/>
      <c r="Z73" s="17"/>
      <c r="AA73" s="17"/>
      <c r="AB73" s="17"/>
      <c r="AC73" s="84">
        <v>68</v>
      </c>
      <c r="AD73" s="84"/>
      <c r="AE73" s="84"/>
      <c r="AF73" s="84" t="s">
        <v>1522</v>
      </c>
    </row>
    <row r="74" spans="1:32" ht="12">
      <c r="A74" s="17"/>
      <c r="B74" s="17"/>
      <c r="C74" s="17"/>
      <c r="D74" s="17"/>
      <c r="E74" s="17"/>
      <c r="F74" s="17"/>
      <c r="G74" s="17"/>
      <c r="H74" s="17"/>
      <c r="I74" s="17"/>
      <c r="J74" s="17"/>
      <c r="K74" s="1002"/>
      <c r="L74" s="1002"/>
      <c r="M74" s="1002"/>
      <c r="N74" s="17"/>
      <c r="O74" s="17"/>
      <c r="P74" s="17"/>
      <c r="Q74" s="17"/>
      <c r="R74" s="17"/>
      <c r="S74" s="17"/>
      <c r="T74" s="17"/>
      <c r="U74" s="17"/>
      <c r="V74" s="17"/>
      <c r="W74" s="17"/>
      <c r="X74" s="17"/>
      <c r="Y74" s="17"/>
      <c r="Z74" s="17"/>
      <c r="AA74" s="17"/>
      <c r="AB74" s="17"/>
      <c r="AC74" s="84">
        <v>69</v>
      </c>
      <c r="AD74" s="84"/>
      <c r="AE74" s="84"/>
      <c r="AF74" s="84" t="s">
        <v>1522</v>
      </c>
    </row>
    <row r="75" spans="1:32" ht="12">
      <c r="A75" s="17"/>
      <c r="B75" s="17"/>
      <c r="C75" s="17"/>
      <c r="D75" s="17"/>
      <c r="E75" s="17"/>
      <c r="F75" s="17"/>
      <c r="G75" s="17"/>
      <c r="H75" s="17"/>
      <c r="I75" s="17"/>
      <c r="J75" s="17"/>
      <c r="K75" s="1002"/>
      <c r="L75" s="1002"/>
      <c r="M75" s="1002"/>
      <c r="N75" s="17"/>
      <c r="O75" s="17"/>
      <c r="P75" s="17"/>
      <c r="Q75" s="17"/>
      <c r="R75" s="17"/>
      <c r="S75" s="17"/>
      <c r="T75" s="17"/>
      <c r="U75" s="17"/>
      <c r="V75" s="17"/>
      <c r="W75" s="17"/>
      <c r="X75" s="17"/>
      <c r="Y75" s="17"/>
      <c r="Z75" s="17"/>
      <c r="AA75" s="17"/>
      <c r="AB75" s="17"/>
      <c r="AC75" s="84">
        <v>70</v>
      </c>
      <c r="AD75" s="84"/>
      <c r="AE75" s="84"/>
      <c r="AF75" s="84" t="s">
        <v>1522</v>
      </c>
    </row>
    <row r="76" spans="1:32" ht="12">
      <c r="A76" s="17"/>
      <c r="B76" s="17"/>
      <c r="C76" s="17"/>
      <c r="D76" s="17"/>
      <c r="E76" s="17"/>
      <c r="F76" s="17"/>
      <c r="G76" s="17"/>
      <c r="H76" s="17"/>
      <c r="I76" s="17"/>
      <c r="J76" s="17"/>
      <c r="K76" s="1002"/>
      <c r="L76" s="1002"/>
      <c r="M76" s="1002"/>
      <c r="N76" s="17"/>
      <c r="O76" s="17"/>
      <c r="P76" s="17"/>
      <c r="Q76" s="17"/>
      <c r="R76" s="17"/>
      <c r="S76" s="17"/>
      <c r="T76" s="17"/>
      <c r="U76" s="17"/>
      <c r="V76" s="17"/>
      <c r="W76" s="17"/>
      <c r="X76" s="17"/>
      <c r="Y76" s="17"/>
      <c r="Z76" s="17"/>
      <c r="AA76" s="17"/>
      <c r="AB76" s="17"/>
      <c r="AC76" s="84">
        <v>71</v>
      </c>
      <c r="AD76" s="84"/>
      <c r="AE76" s="84"/>
      <c r="AF76" s="84" t="s">
        <v>1522</v>
      </c>
    </row>
    <row r="77" spans="1:32" ht="12">
      <c r="A77" s="17"/>
      <c r="B77" s="17"/>
      <c r="C77" s="17"/>
      <c r="D77" s="17"/>
      <c r="E77" s="17"/>
      <c r="F77" s="17"/>
      <c r="G77" s="17"/>
      <c r="H77" s="17"/>
      <c r="I77" s="17"/>
      <c r="J77" s="17"/>
      <c r="K77" s="1002"/>
      <c r="L77" s="1002"/>
      <c r="M77" s="1002"/>
      <c r="N77" s="17"/>
      <c r="O77" s="17"/>
      <c r="P77" s="17"/>
      <c r="Q77" s="17"/>
      <c r="R77" s="17"/>
      <c r="S77" s="17"/>
      <c r="T77" s="17"/>
      <c r="U77" s="17"/>
      <c r="V77" s="17"/>
      <c r="W77" s="17"/>
      <c r="X77" s="17"/>
      <c r="Y77" s="17"/>
      <c r="Z77" s="17"/>
      <c r="AA77" s="17"/>
      <c r="AB77" s="17"/>
      <c r="AC77" s="84">
        <v>72</v>
      </c>
      <c r="AD77" s="84"/>
      <c r="AE77" s="84"/>
      <c r="AF77" s="84" t="s">
        <v>1522</v>
      </c>
    </row>
    <row r="78" spans="1:32" ht="12">
      <c r="A78" s="17"/>
      <c r="B78" s="17"/>
      <c r="C78" s="17"/>
      <c r="D78" s="17"/>
      <c r="E78" s="17"/>
      <c r="F78" s="17"/>
      <c r="G78" s="17"/>
      <c r="H78" s="17"/>
      <c r="I78" s="17"/>
      <c r="J78" s="17"/>
      <c r="K78" s="1002"/>
      <c r="L78" s="1002"/>
      <c r="M78" s="1002"/>
      <c r="N78" s="17"/>
      <c r="O78" s="17"/>
      <c r="P78" s="17"/>
      <c r="Q78" s="17"/>
      <c r="R78" s="17"/>
      <c r="S78" s="17"/>
      <c r="T78" s="17"/>
      <c r="U78" s="17"/>
      <c r="V78" s="17"/>
      <c r="W78" s="17"/>
      <c r="X78" s="17"/>
      <c r="Y78" s="17"/>
      <c r="Z78" s="17"/>
      <c r="AA78" s="17"/>
      <c r="AB78" s="17"/>
      <c r="AC78" s="84">
        <v>73</v>
      </c>
      <c r="AD78" s="84"/>
      <c r="AE78" s="84"/>
      <c r="AF78" s="84" t="s">
        <v>1522</v>
      </c>
    </row>
    <row r="79" spans="1:32" ht="12">
      <c r="A79" s="17"/>
      <c r="B79" s="17"/>
      <c r="C79" s="17"/>
      <c r="D79" s="17"/>
      <c r="E79" s="17"/>
      <c r="F79" s="17"/>
      <c r="G79" s="17"/>
      <c r="H79" s="17"/>
      <c r="I79" s="17"/>
      <c r="J79" s="17"/>
      <c r="K79" s="1002"/>
      <c r="L79" s="1002"/>
      <c r="M79" s="1002"/>
      <c r="N79" s="17"/>
      <c r="O79" s="17"/>
      <c r="P79" s="17"/>
      <c r="Q79" s="17"/>
      <c r="R79" s="17"/>
      <c r="S79" s="17"/>
      <c r="T79" s="17"/>
      <c r="U79" s="17"/>
      <c r="V79" s="17"/>
      <c r="W79" s="17"/>
      <c r="X79" s="17"/>
      <c r="Y79" s="17"/>
      <c r="Z79" s="17"/>
      <c r="AA79" s="17"/>
      <c r="AB79" s="17"/>
      <c r="AC79" s="84">
        <v>74</v>
      </c>
      <c r="AD79" s="84"/>
      <c r="AE79" s="84"/>
      <c r="AF79" s="84" t="s">
        <v>1522</v>
      </c>
    </row>
    <row r="80" spans="1:32" ht="12">
      <c r="A80" s="17"/>
      <c r="B80" s="17"/>
      <c r="C80" s="17"/>
      <c r="D80" s="17"/>
      <c r="E80" s="17"/>
      <c r="F80" s="17"/>
      <c r="G80" s="17"/>
      <c r="H80" s="17"/>
      <c r="I80" s="17"/>
      <c r="J80" s="17"/>
      <c r="K80" s="1002"/>
      <c r="L80" s="1002"/>
      <c r="M80" s="1002"/>
      <c r="N80" s="17"/>
      <c r="O80" s="17"/>
      <c r="P80" s="17"/>
      <c r="Q80" s="17"/>
      <c r="R80" s="17"/>
      <c r="S80" s="17"/>
      <c r="T80" s="17"/>
      <c r="U80" s="17"/>
      <c r="V80" s="17"/>
      <c r="W80" s="17"/>
      <c r="X80" s="17"/>
      <c r="Y80" s="17"/>
      <c r="Z80" s="17"/>
      <c r="AA80" s="17"/>
      <c r="AB80" s="17"/>
      <c r="AC80" s="84">
        <v>75</v>
      </c>
      <c r="AD80" s="84"/>
      <c r="AE80" s="84"/>
      <c r="AF80" s="84" t="s">
        <v>1522</v>
      </c>
    </row>
    <row r="81" spans="1:32" ht="12">
      <c r="A81" s="17"/>
      <c r="B81" s="17"/>
      <c r="C81" s="17"/>
      <c r="D81" s="17"/>
      <c r="E81" s="17"/>
      <c r="F81" s="17"/>
      <c r="G81" s="17"/>
      <c r="H81" s="17"/>
      <c r="I81" s="17"/>
      <c r="J81" s="17"/>
      <c r="K81" s="1002"/>
      <c r="L81" s="1002"/>
      <c r="M81" s="1002"/>
      <c r="N81" s="17"/>
      <c r="O81" s="17"/>
      <c r="P81" s="17"/>
      <c r="Q81" s="17"/>
      <c r="R81" s="17"/>
      <c r="S81" s="17"/>
      <c r="T81" s="17"/>
      <c r="U81" s="17"/>
      <c r="V81" s="17"/>
      <c r="W81" s="17"/>
      <c r="X81" s="17"/>
      <c r="Y81" s="17"/>
      <c r="Z81" s="17"/>
      <c r="AA81" s="17"/>
      <c r="AB81" s="17"/>
      <c r="AC81" s="84">
        <v>76</v>
      </c>
      <c r="AD81" s="84"/>
      <c r="AE81" s="84"/>
      <c r="AF81" s="84" t="s">
        <v>1522</v>
      </c>
    </row>
    <row r="82" spans="1:32" ht="12">
      <c r="A82" s="17"/>
      <c r="B82" s="17"/>
      <c r="C82" s="17"/>
      <c r="D82" s="17"/>
      <c r="E82" s="17"/>
      <c r="F82" s="17"/>
      <c r="G82" s="17"/>
      <c r="H82" s="17"/>
      <c r="I82" s="17"/>
      <c r="J82" s="17"/>
      <c r="K82" s="1002"/>
      <c r="L82" s="1002"/>
      <c r="M82" s="1002"/>
      <c r="N82" s="17"/>
      <c r="O82" s="17"/>
      <c r="P82" s="17"/>
      <c r="Q82" s="17"/>
      <c r="R82" s="17"/>
      <c r="S82" s="17"/>
      <c r="T82" s="17"/>
      <c r="U82" s="17"/>
      <c r="V82" s="17"/>
      <c r="W82" s="17"/>
      <c r="X82" s="17"/>
      <c r="Y82" s="17"/>
      <c r="Z82" s="17"/>
      <c r="AA82" s="17"/>
      <c r="AB82" s="17"/>
      <c r="AC82" s="84">
        <v>77</v>
      </c>
      <c r="AD82" s="84"/>
      <c r="AE82" s="84"/>
      <c r="AF82" s="84" t="s">
        <v>1522</v>
      </c>
    </row>
    <row r="83" spans="1:32" ht="12">
      <c r="A83" s="17"/>
      <c r="B83" s="17"/>
      <c r="C83" s="17"/>
      <c r="D83" s="17"/>
      <c r="E83" s="17"/>
      <c r="F83" s="17"/>
      <c r="G83" s="17"/>
      <c r="H83" s="17"/>
      <c r="I83" s="17"/>
      <c r="J83" s="17"/>
      <c r="K83" s="1002"/>
      <c r="L83" s="1002"/>
      <c r="M83" s="1002"/>
      <c r="N83" s="17"/>
      <c r="O83" s="17"/>
      <c r="P83" s="17"/>
      <c r="Q83" s="17"/>
      <c r="R83" s="17"/>
      <c r="S83" s="17"/>
      <c r="T83" s="17"/>
      <c r="U83" s="17"/>
      <c r="V83" s="17"/>
      <c r="W83" s="17"/>
      <c r="X83" s="17"/>
      <c r="Y83" s="17"/>
      <c r="Z83" s="17"/>
      <c r="AA83" s="17"/>
      <c r="AB83" s="17"/>
      <c r="AC83" s="84">
        <v>78</v>
      </c>
      <c r="AD83" s="84"/>
      <c r="AE83" s="84"/>
      <c r="AF83" s="84" t="s">
        <v>1522</v>
      </c>
    </row>
    <row r="84" spans="1:32" ht="12">
      <c r="A84" s="17"/>
      <c r="B84" s="17"/>
      <c r="C84" s="17"/>
      <c r="D84" s="17"/>
      <c r="E84" s="17"/>
      <c r="F84" s="17"/>
      <c r="G84" s="17"/>
      <c r="H84" s="17"/>
      <c r="I84" s="17"/>
      <c r="J84" s="17"/>
      <c r="K84" s="1002"/>
      <c r="L84" s="1002"/>
      <c r="M84" s="1002"/>
      <c r="N84" s="17"/>
      <c r="O84" s="17"/>
      <c r="P84" s="17"/>
      <c r="Q84" s="17"/>
      <c r="R84" s="17"/>
      <c r="S84" s="17"/>
      <c r="T84" s="17"/>
      <c r="U84" s="17"/>
      <c r="V84" s="17"/>
      <c r="W84" s="17"/>
      <c r="X84" s="17"/>
      <c r="Y84" s="17"/>
      <c r="Z84" s="17"/>
      <c r="AA84" s="17"/>
      <c r="AB84" s="17"/>
      <c r="AC84" s="84">
        <v>79</v>
      </c>
      <c r="AD84" s="84"/>
      <c r="AE84" s="84"/>
      <c r="AF84" s="84" t="s">
        <v>1522</v>
      </c>
    </row>
    <row r="85" spans="1:32" ht="12">
      <c r="A85" s="17"/>
      <c r="B85" s="17"/>
      <c r="C85" s="17"/>
      <c r="D85" s="17"/>
      <c r="E85" s="17"/>
      <c r="F85" s="17"/>
      <c r="G85" s="17"/>
      <c r="H85" s="17"/>
      <c r="I85" s="17"/>
      <c r="J85" s="17"/>
      <c r="K85" s="1002"/>
      <c r="L85" s="1002"/>
      <c r="M85" s="1002"/>
      <c r="N85" s="17"/>
      <c r="O85" s="17"/>
      <c r="P85" s="17"/>
      <c r="Q85" s="17"/>
      <c r="R85" s="17"/>
      <c r="S85" s="17"/>
      <c r="T85" s="17"/>
      <c r="U85" s="17"/>
      <c r="V85" s="17"/>
      <c r="W85" s="17"/>
      <c r="X85" s="17"/>
      <c r="Y85" s="17"/>
      <c r="Z85" s="17"/>
      <c r="AA85" s="17"/>
      <c r="AB85" s="17"/>
      <c r="AC85" s="84">
        <v>80</v>
      </c>
      <c r="AD85" s="84"/>
      <c r="AE85" s="84"/>
      <c r="AF85" s="84" t="s">
        <v>1522</v>
      </c>
    </row>
    <row r="86" spans="1:32" ht="12">
      <c r="A86" s="17"/>
      <c r="B86" s="17"/>
      <c r="C86" s="17"/>
      <c r="D86" s="17"/>
      <c r="E86" s="17"/>
      <c r="F86" s="17"/>
      <c r="G86" s="17"/>
      <c r="H86" s="17"/>
      <c r="I86" s="17"/>
      <c r="J86" s="17"/>
      <c r="K86" s="1002"/>
      <c r="L86" s="1002"/>
      <c r="M86" s="1002"/>
      <c r="N86" s="17"/>
      <c r="O86" s="17"/>
      <c r="P86" s="17"/>
      <c r="Q86" s="17"/>
      <c r="R86" s="17"/>
      <c r="S86" s="17"/>
      <c r="T86" s="17"/>
      <c r="U86" s="17"/>
      <c r="V86" s="17"/>
      <c r="W86" s="17"/>
      <c r="X86" s="17"/>
      <c r="Y86" s="17"/>
      <c r="Z86" s="17"/>
      <c r="AA86" s="17"/>
      <c r="AB86" s="17"/>
      <c r="AC86" s="84">
        <v>81</v>
      </c>
      <c r="AD86" s="84"/>
      <c r="AE86" s="84"/>
      <c r="AF86" s="84" t="s">
        <v>1522</v>
      </c>
    </row>
    <row r="87" spans="1:32" ht="12">
      <c r="A87" s="17"/>
      <c r="B87" s="17"/>
      <c r="C87" s="17"/>
      <c r="D87" s="17"/>
      <c r="E87" s="17"/>
      <c r="F87" s="17"/>
      <c r="G87" s="17"/>
      <c r="H87" s="17"/>
      <c r="I87" s="17"/>
      <c r="J87" s="17"/>
      <c r="K87" s="1002"/>
      <c r="L87" s="1002"/>
      <c r="M87" s="1002"/>
      <c r="N87" s="17"/>
      <c r="O87" s="17"/>
      <c r="P87" s="17"/>
      <c r="Q87" s="17"/>
      <c r="R87" s="17"/>
      <c r="S87" s="17"/>
      <c r="T87" s="17"/>
      <c r="U87" s="17"/>
      <c r="V87" s="17"/>
      <c r="W87" s="17"/>
      <c r="X87" s="17"/>
      <c r="Y87" s="17"/>
      <c r="Z87" s="17"/>
      <c r="AA87" s="17"/>
      <c r="AB87" s="17"/>
      <c r="AC87" s="84">
        <v>82</v>
      </c>
      <c r="AD87" s="84"/>
      <c r="AE87" s="84"/>
      <c r="AF87" s="84" t="s">
        <v>1522</v>
      </c>
    </row>
    <row r="88" spans="1:32" ht="12">
      <c r="A88" s="17"/>
      <c r="B88" s="17"/>
      <c r="C88" s="17"/>
      <c r="D88" s="17"/>
      <c r="E88" s="17"/>
      <c r="F88" s="17"/>
      <c r="G88" s="17"/>
      <c r="H88" s="17"/>
      <c r="I88" s="17"/>
      <c r="J88" s="17"/>
      <c r="K88" s="1002"/>
      <c r="L88" s="1002"/>
      <c r="M88" s="1002"/>
      <c r="N88" s="17"/>
      <c r="O88" s="17"/>
      <c r="P88" s="17"/>
      <c r="Q88" s="17"/>
      <c r="R88" s="17"/>
      <c r="S88" s="17"/>
      <c r="T88" s="17"/>
      <c r="U88" s="17"/>
      <c r="V88" s="17"/>
      <c r="W88" s="17"/>
      <c r="X88" s="17"/>
      <c r="Y88" s="17"/>
      <c r="Z88" s="17"/>
      <c r="AA88" s="17"/>
      <c r="AB88" s="17"/>
      <c r="AC88" s="84">
        <v>83</v>
      </c>
      <c r="AD88" s="84"/>
      <c r="AE88" s="84"/>
      <c r="AF88" s="84" t="s">
        <v>1522</v>
      </c>
    </row>
    <row r="89" spans="1:32" ht="12">
      <c r="A89" s="17"/>
      <c r="B89" s="17"/>
      <c r="C89" s="17"/>
      <c r="D89" s="17"/>
      <c r="E89" s="17"/>
      <c r="F89" s="17"/>
      <c r="G89" s="17"/>
      <c r="H89" s="17"/>
      <c r="I89" s="17"/>
      <c r="J89" s="17"/>
      <c r="K89" s="1002"/>
      <c r="L89" s="1002"/>
      <c r="M89" s="1002"/>
      <c r="N89" s="17"/>
      <c r="O89" s="17"/>
      <c r="P89" s="17"/>
      <c r="Q89" s="17"/>
      <c r="R89" s="17"/>
      <c r="S89" s="17"/>
      <c r="T89" s="17"/>
      <c r="U89" s="17"/>
      <c r="V89" s="17"/>
      <c r="W89" s="17"/>
      <c r="X89" s="17"/>
      <c r="Y89" s="17"/>
      <c r="Z89" s="17"/>
      <c r="AA89" s="17"/>
      <c r="AB89" s="17"/>
      <c r="AC89" s="84">
        <v>84</v>
      </c>
      <c r="AD89" s="84"/>
      <c r="AE89" s="84"/>
      <c r="AF89" s="84" t="s">
        <v>1522</v>
      </c>
    </row>
    <row r="90" spans="1:32" ht="12">
      <c r="A90" s="17"/>
      <c r="B90" s="17"/>
      <c r="C90" s="17"/>
      <c r="D90" s="17"/>
      <c r="E90" s="17"/>
      <c r="F90" s="17"/>
      <c r="G90" s="17"/>
      <c r="H90" s="17"/>
      <c r="I90" s="17"/>
      <c r="J90" s="17"/>
      <c r="K90" s="1002"/>
      <c r="L90" s="1002"/>
      <c r="M90" s="1002"/>
      <c r="N90" s="17"/>
      <c r="O90" s="17"/>
      <c r="P90" s="17"/>
      <c r="Q90" s="17"/>
      <c r="R90" s="17"/>
      <c r="S90" s="17"/>
      <c r="T90" s="17"/>
      <c r="U90" s="17"/>
      <c r="V90" s="17"/>
      <c r="W90" s="17"/>
      <c r="X90" s="17"/>
      <c r="Y90" s="17"/>
      <c r="Z90" s="17"/>
      <c r="AA90" s="17"/>
      <c r="AB90" s="17"/>
      <c r="AC90" s="84">
        <v>85</v>
      </c>
      <c r="AD90" s="84"/>
      <c r="AE90" s="84"/>
      <c r="AF90" s="84" t="s">
        <v>1522</v>
      </c>
    </row>
    <row r="91" spans="1:32" ht="12">
      <c r="A91" s="17"/>
      <c r="B91" s="17"/>
      <c r="C91" s="17"/>
      <c r="D91" s="17"/>
      <c r="E91" s="17"/>
      <c r="F91" s="17"/>
      <c r="G91" s="17"/>
      <c r="H91" s="17"/>
      <c r="I91" s="17"/>
      <c r="J91" s="17"/>
      <c r="K91" s="1002"/>
      <c r="L91" s="1002"/>
      <c r="M91" s="1002"/>
      <c r="N91" s="17"/>
      <c r="O91" s="17"/>
      <c r="P91" s="17"/>
      <c r="Q91" s="17"/>
      <c r="R91" s="17"/>
      <c r="S91" s="17"/>
      <c r="T91" s="17"/>
      <c r="U91" s="17"/>
      <c r="V91" s="17"/>
      <c r="W91" s="17"/>
      <c r="X91" s="17"/>
      <c r="Y91" s="17"/>
      <c r="Z91" s="17"/>
      <c r="AA91" s="17"/>
      <c r="AB91" s="17"/>
      <c r="AC91" s="84">
        <v>86</v>
      </c>
      <c r="AD91" s="84"/>
      <c r="AE91" s="84"/>
      <c r="AF91" s="84" t="s">
        <v>1522</v>
      </c>
    </row>
    <row r="92" spans="1:32" ht="12">
      <c r="A92" s="17"/>
      <c r="B92" s="17"/>
      <c r="C92" s="17"/>
      <c r="D92" s="17"/>
      <c r="E92" s="17"/>
      <c r="F92" s="17"/>
      <c r="G92" s="17"/>
      <c r="H92" s="17"/>
      <c r="I92" s="17"/>
      <c r="J92" s="17"/>
      <c r="K92" s="1002"/>
      <c r="L92" s="1002"/>
      <c r="M92" s="1002"/>
      <c r="N92" s="17"/>
      <c r="O92" s="17"/>
      <c r="P92" s="17"/>
      <c r="Q92" s="17"/>
      <c r="R92" s="17"/>
      <c r="S92" s="17"/>
      <c r="T92" s="17"/>
      <c r="U92" s="17"/>
      <c r="V92" s="17"/>
      <c r="W92" s="17"/>
      <c r="X92" s="17"/>
      <c r="Y92" s="17"/>
      <c r="Z92" s="17"/>
      <c r="AA92" s="17"/>
      <c r="AB92" s="17"/>
      <c r="AC92" s="84">
        <v>87</v>
      </c>
      <c r="AD92" s="84"/>
      <c r="AE92" s="84"/>
      <c r="AF92" s="84" t="s">
        <v>1522</v>
      </c>
    </row>
    <row r="93" spans="1:32" ht="12">
      <c r="A93" s="17"/>
      <c r="B93" s="17"/>
      <c r="C93" s="17"/>
      <c r="D93" s="17"/>
      <c r="E93" s="17"/>
      <c r="F93" s="17"/>
      <c r="G93" s="17"/>
      <c r="H93" s="17"/>
      <c r="I93" s="17"/>
      <c r="J93" s="17"/>
      <c r="K93" s="1002"/>
      <c r="L93" s="1002"/>
      <c r="M93" s="1002"/>
      <c r="N93" s="17"/>
      <c r="O93" s="17"/>
      <c r="P93" s="17"/>
      <c r="Q93" s="17"/>
      <c r="R93" s="17"/>
      <c r="S93" s="17"/>
      <c r="T93" s="17"/>
      <c r="U93" s="17"/>
      <c r="V93" s="17"/>
      <c r="W93" s="17"/>
      <c r="X93" s="17"/>
      <c r="Y93" s="17"/>
      <c r="Z93" s="17"/>
      <c r="AA93" s="17"/>
      <c r="AB93" s="17"/>
      <c r="AC93" s="84">
        <v>88</v>
      </c>
      <c r="AD93" s="84"/>
      <c r="AE93" s="84"/>
      <c r="AF93" s="84" t="s">
        <v>1522</v>
      </c>
    </row>
    <row r="94" spans="1:32" ht="12">
      <c r="A94" s="17"/>
      <c r="B94" s="17"/>
      <c r="C94" s="17"/>
      <c r="D94" s="17"/>
      <c r="E94" s="17"/>
      <c r="F94" s="17"/>
      <c r="G94" s="17"/>
      <c r="H94" s="17"/>
      <c r="I94" s="17"/>
      <c r="J94" s="17"/>
      <c r="K94" s="1002"/>
      <c r="L94" s="1002"/>
      <c r="M94" s="1002"/>
      <c r="N94" s="17"/>
      <c r="O94" s="17"/>
      <c r="P94" s="17"/>
      <c r="Q94" s="17"/>
      <c r="R94" s="17"/>
      <c r="S94" s="17"/>
      <c r="T94" s="17"/>
      <c r="U94" s="17"/>
      <c r="V94" s="17"/>
      <c r="W94" s="17"/>
      <c r="X94" s="17"/>
      <c r="Y94" s="17"/>
      <c r="Z94" s="17"/>
      <c r="AA94" s="17"/>
      <c r="AB94" s="17"/>
      <c r="AC94" s="84">
        <v>89</v>
      </c>
      <c r="AD94" s="84"/>
      <c r="AE94" s="84"/>
      <c r="AF94" s="84" t="s">
        <v>1522</v>
      </c>
    </row>
    <row r="95" spans="1:32" ht="12">
      <c r="A95" s="17"/>
      <c r="B95" s="17"/>
      <c r="C95" s="17"/>
      <c r="D95" s="17"/>
      <c r="E95" s="17"/>
      <c r="F95" s="17"/>
      <c r="G95" s="17"/>
      <c r="H95" s="17"/>
      <c r="I95" s="17"/>
      <c r="J95" s="17"/>
      <c r="K95" s="1002"/>
      <c r="L95" s="1002"/>
      <c r="M95" s="1002"/>
      <c r="N95" s="17"/>
      <c r="O95" s="17"/>
      <c r="P95" s="17"/>
      <c r="Q95" s="17"/>
      <c r="R95" s="17"/>
      <c r="S95" s="17"/>
      <c r="T95" s="17"/>
      <c r="U95" s="17"/>
      <c r="V95" s="17"/>
      <c r="W95" s="17"/>
      <c r="X95" s="17"/>
      <c r="Y95" s="17"/>
      <c r="Z95" s="17"/>
      <c r="AA95" s="17"/>
      <c r="AB95" s="17"/>
      <c r="AC95" s="84">
        <v>90</v>
      </c>
      <c r="AD95" s="84"/>
      <c r="AE95" s="84"/>
      <c r="AF95" s="84" t="s">
        <v>1522</v>
      </c>
    </row>
    <row r="96" spans="1:32" ht="12">
      <c r="A96" s="17"/>
      <c r="B96" s="17"/>
      <c r="C96" s="17"/>
      <c r="D96" s="17"/>
      <c r="E96" s="17"/>
      <c r="F96" s="17"/>
      <c r="G96" s="17"/>
      <c r="H96" s="17"/>
      <c r="I96" s="17"/>
      <c r="J96" s="17"/>
      <c r="K96" s="1002"/>
      <c r="L96" s="1002"/>
      <c r="M96" s="1002"/>
      <c r="N96" s="17"/>
      <c r="O96" s="17"/>
      <c r="P96" s="17"/>
      <c r="Q96" s="17"/>
      <c r="R96" s="17"/>
      <c r="S96" s="17"/>
      <c r="T96" s="17"/>
      <c r="U96" s="17"/>
      <c r="V96" s="17"/>
      <c r="W96" s="17"/>
      <c r="X96" s="17"/>
      <c r="Y96" s="17"/>
      <c r="Z96" s="17"/>
      <c r="AA96" s="17"/>
      <c r="AB96" s="17"/>
      <c r="AC96" s="84">
        <v>91</v>
      </c>
      <c r="AD96" s="84"/>
      <c r="AE96" s="84"/>
      <c r="AF96" s="84" t="s">
        <v>1522</v>
      </c>
    </row>
    <row r="97" spans="1:32" ht="12">
      <c r="A97" s="17"/>
      <c r="B97" s="17"/>
      <c r="C97" s="17"/>
      <c r="D97" s="17"/>
      <c r="E97" s="17"/>
      <c r="F97" s="17"/>
      <c r="G97" s="17"/>
      <c r="H97" s="17"/>
      <c r="I97" s="17"/>
      <c r="J97" s="17"/>
      <c r="K97" s="1002"/>
      <c r="L97" s="1002"/>
      <c r="M97" s="1002"/>
      <c r="N97" s="17"/>
      <c r="O97" s="17"/>
      <c r="P97" s="17"/>
      <c r="Q97" s="17"/>
      <c r="R97" s="17"/>
      <c r="S97" s="17"/>
      <c r="T97" s="17"/>
      <c r="U97" s="17"/>
      <c r="V97" s="17"/>
      <c r="W97" s="17"/>
      <c r="X97" s="17"/>
      <c r="Y97" s="17"/>
      <c r="Z97" s="17"/>
      <c r="AA97" s="17"/>
      <c r="AB97" s="17"/>
      <c r="AC97" s="84">
        <v>92</v>
      </c>
      <c r="AD97" s="84"/>
      <c r="AE97" s="84"/>
      <c r="AF97" s="84" t="s">
        <v>1522</v>
      </c>
    </row>
    <row r="98" spans="1:32" ht="12">
      <c r="A98" s="17"/>
      <c r="B98" s="17"/>
      <c r="C98" s="17"/>
      <c r="D98" s="17"/>
      <c r="E98" s="17"/>
      <c r="F98" s="17"/>
      <c r="G98" s="17"/>
      <c r="H98" s="17"/>
      <c r="I98" s="17"/>
      <c r="J98" s="17"/>
      <c r="K98" s="1002"/>
      <c r="L98" s="1002"/>
      <c r="M98" s="1002"/>
      <c r="N98" s="17"/>
      <c r="O98" s="17"/>
      <c r="P98" s="17"/>
      <c r="Q98" s="17"/>
      <c r="R98" s="17"/>
      <c r="S98" s="17"/>
      <c r="T98" s="17"/>
      <c r="U98" s="17"/>
      <c r="V98" s="17"/>
      <c r="W98" s="17"/>
      <c r="X98" s="17"/>
      <c r="Y98" s="17"/>
      <c r="Z98" s="17"/>
      <c r="AA98" s="17"/>
      <c r="AB98" s="17"/>
      <c r="AC98" s="84">
        <v>93</v>
      </c>
      <c r="AD98" s="84"/>
      <c r="AE98" s="84"/>
      <c r="AF98" s="84" t="s">
        <v>1522</v>
      </c>
    </row>
    <row r="99" spans="1:32" ht="12">
      <c r="A99" s="17"/>
      <c r="B99" s="17"/>
      <c r="C99" s="17"/>
      <c r="D99" s="17"/>
      <c r="E99" s="17"/>
      <c r="F99" s="17"/>
      <c r="G99" s="17"/>
      <c r="H99" s="17"/>
      <c r="I99" s="17"/>
      <c r="J99" s="17"/>
      <c r="K99" s="1002"/>
      <c r="L99" s="1002"/>
      <c r="M99" s="1002"/>
      <c r="N99" s="17"/>
      <c r="O99" s="17"/>
      <c r="P99" s="17"/>
      <c r="Q99" s="17"/>
      <c r="R99" s="17"/>
      <c r="S99" s="17"/>
      <c r="T99" s="17"/>
      <c r="U99" s="17"/>
      <c r="V99" s="17"/>
      <c r="W99" s="17"/>
      <c r="X99" s="17"/>
      <c r="Y99" s="17"/>
      <c r="Z99" s="17"/>
      <c r="AA99" s="17"/>
      <c r="AB99" s="17"/>
      <c r="AC99" s="84">
        <v>94</v>
      </c>
      <c r="AD99" s="84"/>
      <c r="AE99" s="84"/>
      <c r="AF99" s="84" t="s">
        <v>1522</v>
      </c>
    </row>
    <row r="100" spans="1:32" ht="12">
      <c r="A100" s="17"/>
      <c r="B100" s="17"/>
      <c r="C100" s="17"/>
      <c r="D100" s="17"/>
      <c r="E100" s="17"/>
      <c r="F100" s="17"/>
      <c r="G100" s="17"/>
      <c r="H100" s="17"/>
      <c r="I100" s="17"/>
      <c r="J100" s="17"/>
      <c r="K100" s="1002"/>
      <c r="L100" s="1002"/>
      <c r="M100" s="1002"/>
      <c r="N100" s="17"/>
      <c r="O100" s="17"/>
      <c r="P100" s="17"/>
      <c r="Q100" s="17"/>
      <c r="R100" s="17"/>
      <c r="S100" s="17"/>
      <c r="T100" s="17"/>
      <c r="U100" s="17"/>
      <c r="V100" s="17"/>
      <c r="W100" s="17"/>
      <c r="X100" s="17"/>
      <c r="Y100" s="17"/>
      <c r="Z100" s="17"/>
      <c r="AA100" s="17"/>
      <c r="AB100" s="17"/>
      <c r="AC100" s="84">
        <v>95</v>
      </c>
      <c r="AD100" s="84"/>
      <c r="AE100" s="84"/>
      <c r="AF100" s="84" t="s">
        <v>1522</v>
      </c>
    </row>
    <row r="101" spans="1:32" ht="12">
      <c r="A101" s="17"/>
      <c r="B101" s="17"/>
      <c r="C101" s="17"/>
      <c r="D101" s="17"/>
      <c r="E101" s="17"/>
      <c r="F101" s="17"/>
      <c r="G101" s="17"/>
      <c r="H101" s="17"/>
      <c r="I101" s="17"/>
      <c r="J101" s="17"/>
      <c r="K101" s="1002"/>
      <c r="L101" s="1002"/>
      <c r="M101" s="1002"/>
      <c r="N101" s="17"/>
      <c r="O101" s="17"/>
      <c r="P101" s="17"/>
      <c r="Q101" s="17"/>
      <c r="R101" s="17"/>
      <c r="S101" s="17"/>
      <c r="T101" s="17"/>
      <c r="U101" s="17"/>
      <c r="V101" s="17"/>
      <c r="W101" s="17"/>
      <c r="X101" s="17"/>
      <c r="Y101" s="17"/>
      <c r="Z101" s="17"/>
      <c r="AA101" s="17"/>
      <c r="AB101" s="17"/>
      <c r="AC101" s="84">
        <v>96</v>
      </c>
      <c r="AD101" s="84"/>
      <c r="AE101" s="84"/>
      <c r="AF101" s="84" t="s">
        <v>1522</v>
      </c>
    </row>
    <row r="102" spans="1:32" ht="12">
      <c r="A102" s="17"/>
      <c r="B102" s="17"/>
      <c r="C102" s="17"/>
      <c r="D102" s="17"/>
      <c r="E102" s="17"/>
      <c r="F102" s="17"/>
      <c r="G102" s="17"/>
      <c r="H102" s="17"/>
      <c r="I102" s="17"/>
      <c r="J102" s="17"/>
      <c r="K102" s="1002"/>
      <c r="L102" s="1002"/>
      <c r="M102" s="1002"/>
      <c r="N102" s="17"/>
      <c r="O102" s="17"/>
      <c r="P102" s="17"/>
      <c r="Q102" s="17"/>
      <c r="R102" s="17"/>
      <c r="S102" s="17"/>
      <c r="T102" s="17"/>
      <c r="U102" s="17"/>
      <c r="V102" s="17"/>
      <c r="W102" s="17"/>
      <c r="X102" s="17"/>
      <c r="Y102" s="17"/>
      <c r="Z102" s="17"/>
      <c r="AA102" s="17"/>
      <c r="AB102" s="17"/>
      <c r="AC102" s="84">
        <v>97</v>
      </c>
      <c r="AD102" s="84"/>
      <c r="AE102" s="84"/>
      <c r="AF102" s="84" t="s">
        <v>1522</v>
      </c>
    </row>
    <row r="103" spans="1:32" ht="12">
      <c r="A103" s="17"/>
      <c r="B103" s="17"/>
      <c r="C103" s="17"/>
      <c r="D103" s="17"/>
      <c r="E103" s="17"/>
      <c r="F103" s="17"/>
      <c r="G103" s="17"/>
      <c r="H103" s="17"/>
      <c r="I103" s="17"/>
      <c r="J103" s="17"/>
      <c r="K103" s="1002"/>
      <c r="L103" s="1002"/>
      <c r="M103" s="1002"/>
      <c r="N103" s="17"/>
      <c r="O103" s="17"/>
      <c r="P103" s="17"/>
      <c r="Q103" s="17"/>
      <c r="R103" s="17"/>
      <c r="S103" s="17"/>
      <c r="T103" s="17"/>
      <c r="U103" s="17"/>
      <c r="V103" s="17"/>
      <c r="W103" s="17"/>
      <c r="X103" s="17"/>
      <c r="Y103" s="17"/>
      <c r="Z103" s="17"/>
      <c r="AA103" s="17"/>
      <c r="AB103" s="17"/>
      <c r="AC103" s="84">
        <v>98</v>
      </c>
      <c r="AD103" s="84"/>
      <c r="AE103" s="84"/>
      <c r="AF103" s="84" t="s">
        <v>1522</v>
      </c>
    </row>
    <row r="104" spans="1:32" ht="12">
      <c r="A104" s="17"/>
      <c r="B104" s="17"/>
      <c r="C104" s="17"/>
      <c r="D104" s="17"/>
      <c r="E104" s="17"/>
      <c r="F104" s="17"/>
      <c r="G104" s="17"/>
      <c r="H104" s="17"/>
      <c r="I104" s="17"/>
      <c r="J104" s="17"/>
      <c r="K104" s="1002"/>
      <c r="L104" s="1002"/>
      <c r="M104" s="1002"/>
      <c r="N104" s="17"/>
      <c r="O104" s="17"/>
      <c r="P104" s="17"/>
      <c r="Q104" s="17"/>
      <c r="R104" s="17"/>
      <c r="S104" s="17"/>
      <c r="T104" s="17"/>
      <c r="U104" s="17"/>
      <c r="V104" s="17"/>
      <c r="W104" s="17"/>
      <c r="X104" s="17"/>
      <c r="Y104" s="17"/>
      <c r="Z104" s="17"/>
      <c r="AA104" s="17"/>
      <c r="AB104" s="17"/>
      <c r="AC104" s="84">
        <v>99</v>
      </c>
      <c r="AD104" s="84"/>
      <c r="AE104" s="84"/>
      <c r="AF104" s="84" t="s">
        <v>1522</v>
      </c>
    </row>
    <row r="105" spans="1:32" ht="12">
      <c r="A105" s="17"/>
      <c r="B105" s="17"/>
      <c r="C105" s="17"/>
      <c r="D105" s="17"/>
      <c r="E105" s="17"/>
      <c r="F105" s="17"/>
      <c r="G105" s="17"/>
      <c r="H105" s="17"/>
      <c r="I105" s="17"/>
      <c r="J105" s="17"/>
      <c r="K105" s="1002"/>
      <c r="L105" s="1002"/>
      <c r="M105" s="1002"/>
      <c r="N105" s="17"/>
      <c r="O105" s="17"/>
      <c r="P105" s="17"/>
      <c r="Q105" s="17"/>
      <c r="R105" s="17"/>
      <c r="S105" s="17"/>
      <c r="T105" s="17"/>
      <c r="U105" s="17"/>
      <c r="V105" s="17"/>
      <c r="W105" s="17"/>
      <c r="X105" s="17"/>
      <c r="Y105" s="17"/>
      <c r="Z105" s="17"/>
      <c r="AA105" s="17"/>
      <c r="AB105" s="17"/>
      <c r="AC105" s="84">
        <v>100</v>
      </c>
      <c r="AD105" s="84"/>
      <c r="AE105" s="84"/>
      <c r="AF105" s="84" t="s">
        <v>1522</v>
      </c>
    </row>
    <row r="106" spans="1:32" ht="12">
      <c r="A106" s="17"/>
      <c r="B106" s="17"/>
      <c r="C106" s="17"/>
      <c r="D106" s="17"/>
      <c r="E106" s="17"/>
      <c r="F106" s="17"/>
      <c r="G106" s="17"/>
      <c r="H106" s="17"/>
      <c r="I106" s="17"/>
      <c r="J106" s="17"/>
      <c r="K106" s="1002"/>
      <c r="L106" s="1002"/>
      <c r="M106" s="1002"/>
      <c r="N106" s="17"/>
      <c r="O106" s="17"/>
      <c r="P106" s="17"/>
      <c r="Q106" s="17"/>
      <c r="R106" s="17"/>
      <c r="S106" s="17"/>
      <c r="T106" s="17"/>
      <c r="U106" s="17"/>
      <c r="V106" s="17"/>
      <c r="W106" s="17"/>
      <c r="X106" s="17"/>
      <c r="Y106" s="17"/>
      <c r="Z106" s="17"/>
      <c r="AA106" s="17"/>
      <c r="AB106" s="17"/>
      <c r="AC106" s="84">
        <v>101</v>
      </c>
      <c r="AD106" s="84"/>
      <c r="AE106" s="84"/>
      <c r="AF106" s="84" t="s">
        <v>1522</v>
      </c>
    </row>
    <row r="107" spans="1:32" ht="12">
      <c r="A107" s="17"/>
      <c r="B107" s="17"/>
      <c r="C107" s="17"/>
      <c r="D107" s="17"/>
      <c r="E107" s="17"/>
      <c r="F107" s="17"/>
      <c r="G107" s="17"/>
      <c r="H107" s="17"/>
      <c r="I107" s="17"/>
      <c r="J107" s="17"/>
      <c r="K107" s="1002"/>
      <c r="L107" s="1002"/>
      <c r="M107" s="1002"/>
      <c r="N107" s="17"/>
      <c r="O107" s="17"/>
      <c r="P107" s="17"/>
      <c r="Q107" s="17"/>
      <c r="R107" s="17"/>
      <c r="S107" s="17"/>
      <c r="T107" s="17"/>
      <c r="U107" s="17"/>
      <c r="V107" s="17"/>
      <c r="W107" s="17"/>
      <c r="X107" s="17"/>
      <c r="Y107" s="17"/>
      <c r="Z107" s="17"/>
      <c r="AA107" s="17"/>
      <c r="AB107" s="17"/>
      <c r="AC107" s="84">
        <v>102</v>
      </c>
      <c r="AD107" s="84"/>
      <c r="AE107" s="84"/>
      <c r="AF107" s="84" t="s">
        <v>1522</v>
      </c>
    </row>
    <row r="108" spans="1:32" ht="12">
      <c r="A108" s="17"/>
      <c r="B108" s="17"/>
      <c r="C108" s="17"/>
      <c r="D108" s="17"/>
      <c r="E108" s="17"/>
      <c r="F108" s="17"/>
      <c r="G108" s="17"/>
      <c r="H108" s="17"/>
      <c r="I108" s="17"/>
      <c r="J108" s="17"/>
      <c r="K108" s="1002"/>
      <c r="L108" s="1002"/>
      <c r="M108" s="1002"/>
      <c r="N108" s="17"/>
      <c r="O108" s="17"/>
      <c r="P108" s="17"/>
      <c r="Q108" s="17"/>
      <c r="R108" s="17"/>
      <c r="S108" s="17"/>
      <c r="T108" s="17"/>
      <c r="U108" s="17"/>
      <c r="V108" s="17"/>
      <c r="W108" s="17"/>
      <c r="X108" s="17"/>
      <c r="Y108" s="17"/>
      <c r="Z108" s="17"/>
      <c r="AA108" s="17"/>
      <c r="AB108" s="17"/>
      <c r="AC108" s="84">
        <v>103</v>
      </c>
      <c r="AD108" s="84"/>
      <c r="AE108" s="84"/>
      <c r="AF108" s="84" t="s">
        <v>1522</v>
      </c>
    </row>
    <row r="109" spans="1:32" ht="12">
      <c r="A109" s="17"/>
      <c r="B109" s="17"/>
      <c r="C109" s="17"/>
      <c r="D109" s="17"/>
      <c r="E109" s="17"/>
      <c r="F109" s="17"/>
      <c r="G109" s="17"/>
      <c r="H109" s="17"/>
      <c r="I109" s="17"/>
      <c r="J109" s="17"/>
      <c r="K109" s="1002"/>
      <c r="L109" s="1002"/>
      <c r="M109" s="1002"/>
      <c r="N109" s="17"/>
      <c r="O109" s="17"/>
      <c r="P109" s="17"/>
      <c r="Q109" s="17"/>
      <c r="R109" s="17"/>
      <c r="S109" s="17"/>
      <c r="T109" s="17"/>
      <c r="U109" s="17"/>
      <c r="V109" s="17"/>
      <c r="W109" s="17"/>
      <c r="X109" s="17"/>
      <c r="Y109" s="17"/>
      <c r="Z109" s="17"/>
      <c r="AA109" s="17"/>
      <c r="AB109" s="17"/>
      <c r="AC109" s="84">
        <v>104</v>
      </c>
      <c r="AD109" s="84"/>
      <c r="AE109" s="84"/>
      <c r="AF109" s="84" t="s">
        <v>1522</v>
      </c>
    </row>
    <row r="110" spans="1:32" ht="12">
      <c r="A110" s="17"/>
      <c r="B110" s="17"/>
      <c r="C110" s="17"/>
      <c r="D110" s="17"/>
      <c r="E110" s="17"/>
      <c r="F110" s="17"/>
      <c r="G110" s="17"/>
      <c r="H110" s="17"/>
      <c r="I110" s="17"/>
      <c r="J110" s="17"/>
      <c r="K110" s="1002"/>
      <c r="L110" s="1002"/>
      <c r="M110" s="1002"/>
      <c r="N110" s="17"/>
      <c r="O110" s="17"/>
      <c r="P110" s="17"/>
      <c r="Q110" s="17"/>
      <c r="R110" s="17"/>
      <c r="S110" s="17"/>
      <c r="T110" s="17"/>
      <c r="U110" s="17"/>
      <c r="V110" s="17"/>
      <c r="W110" s="17"/>
      <c r="X110" s="17"/>
      <c r="Y110" s="17"/>
      <c r="Z110" s="17"/>
      <c r="AA110" s="17"/>
      <c r="AB110" s="17"/>
      <c r="AC110" s="84">
        <v>105</v>
      </c>
      <c r="AD110" s="84"/>
      <c r="AE110" s="84"/>
      <c r="AF110" s="84" t="s">
        <v>1522</v>
      </c>
    </row>
    <row r="111" spans="1:32" ht="12">
      <c r="A111" s="17"/>
      <c r="B111" s="17"/>
      <c r="C111" s="17"/>
      <c r="D111" s="17"/>
      <c r="E111" s="17"/>
      <c r="F111" s="17"/>
      <c r="G111" s="17"/>
      <c r="H111" s="17"/>
      <c r="I111" s="17"/>
      <c r="J111" s="17"/>
      <c r="K111" s="1002"/>
      <c r="L111" s="1002"/>
      <c r="M111" s="1002"/>
      <c r="N111" s="17"/>
      <c r="O111" s="17"/>
      <c r="P111" s="17"/>
      <c r="Q111" s="17"/>
      <c r="R111" s="17"/>
      <c r="S111" s="17"/>
      <c r="T111" s="17"/>
      <c r="U111" s="17"/>
      <c r="V111" s="17"/>
      <c r="W111" s="17"/>
      <c r="X111" s="17"/>
      <c r="Y111" s="17"/>
      <c r="Z111" s="17"/>
      <c r="AA111" s="17"/>
      <c r="AB111" s="17"/>
      <c r="AC111" s="84">
        <v>106</v>
      </c>
      <c r="AD111" s="84"/>
      <c r="AE111" s="84"/>
      <c r="AF111" s="84" t="s">
        <v>1522</v>
      </c>
    </row>
    <row r="112" spans="1:32" ht="12">
      <c r="A112" s="17"/>
      <c r="B112" s="17"/>
      <c r="C112" s="17"/>
      <c r="D112" s="17"/>
      <c r="E112" s="17"/>
      <c r="F112" s="17"/>
      <c r="G112" s="17"/>
      <c r="H112" s="17"/>
      <c r="I112" s="17"/>
      <c r="J112" s="17"/>
      <c r="K112" s="1002"/>
      <c r="L112" s="1002"/>
      <c r="M112" s="1002"/>
      <c r="N112" s="17"/>
      <c r="O112" s="17"/>
      <c r="P112" s="17"/>
      <c r="Q112" s="17"/>
      <c r="R112" s="17"/>
      <c r="S112" s="17"/>
      <c r="T112" s="17"/>
      <c r="U112" s="17"/>
      <c r="V112" s="17"/>
      <c r="W112" s="17"/>
      <c r="X112" s="17"/>
      <c r="Y112" s="17"/>
      <c r="Z112" s="17"/>
      <c r="AA112" s="17"/>
      <c r="AB112" s="17"/>
      <c r="AC112" s="84">
        <v>107</v>
      </c>
      <c r="AD112" s="84"/>
      <c r="AE112" s="84"/>
      <c r="AF112" s="84" t="s">
        <v>1522</v>
      </c>
    </row>
    <row r="113" spans="1:32" ht="12">
      <c r="A113" s="17"/>
      <c r="B113" s="17"/>
      <c r="C113" s="17"/>
      <c r="D113" s="17"/>
      <c r="E113" s="17"/>
      <c r="F113" s="17"/>
      <c r="G113" s="17"/>
      <c r="H113" s="17"/>
      <c r="I113" s="17"/>
      <c r="J113" s="17"/>
      <c r="K113" s="1002"/>
      <c r="L113" s="1002"/>
      <c r="M113" s="1002"/>
      <c r="N113" s="17"/>
      <c r="O113" s="17"/>
      <c r="P113" s="17"/>
      <c r="Q113" s="17"/>
      <c r="R113" s="17"/>
      <c r="S113" s="17"/>
      <c r="T113" s="17"/>
      <c r="U113" s="17"/>
      <c r="V113" s="17"/>
      <c r="W113" s="17"/>
      <c r="X113" s="17"/>
      <c r="Y113" s="17"/>
      <c r="Z113" s="17"/>
      <c r="AA113" s="17"/>
      <c r="AB113" s="17"/>
      <c r="AC113" s="84">
        <v>108</v>
      </c>
      <c r="AD113" s="84"/>
      <c r="AE113" s="84"/>
      <c r="AF113" s="84" t="s">
        <v>1522</v>
      </c>
    </row>
    <row r="114" spans="1:32" ht="12">
      <c r="A114" s="17"/>
      <c r="B114" s="17"/>
      <c r="C114" s="17"/>
      <c r="D114" s="17"/>
      <c r="E114" s="17"/>
      <c r="F114" s="17"/>
      <c r="G114" s="17"/>
      <c r="H114" s="17"/>
      <c r="I114" s="17"/>
      <c r="J114" s="17"/>
      <c r="K114" s="1002"/>
      <c r="L114" s="1002"/>
      <c r="M114" s="1002"/>
      <c r="N114" s="17"/>
      <c r="O114" s="17"/>
      <c r="P114" s="17"/>
      <c r="Q114" s="17"/>
      <c r="R114" s="17"/>
      <c r="S114" s="17"/>
      <c r="T114" s="17"/>
      <c r="U114" s="17"/>
      <c r="V114" s="17"/>
      <c r="W114" s="17"/>
      <c r="X114" s="17"/>
      <c r="Y114" s="17"/>
      <c r="Z114" s="17"/>
      <c r="AA114" s="17"/>
      <c r="AB114" s="17"/>
      <c r="AC114" s="84">
        <v>109</v>
      </c>
      <c r="AD114" s="84"/>
      <c r="AE114" s="84"/>
      <c r="AF114" s="84" t="s">
        <v>1522</v>
      </c>
    </row>
    <row r="115" spans="1:32" ht="12">
      <c r="A115" s="17"/>
      <c r="B115" s="17"/>
      <c r="C115" s="17"/>
      <c r="D115" s="17"/>
      <c r="E115" s="17"/>
      <c r="F115" s="17"/>
      <c r="G115" s="17"/>
      <c r="H115" s="17"/>
      <c r="I115" s="17"/>
      <c r="J115" s="17"/>
      <c r="K115" s="1002"/>
      <c r="L115" s="1002"/>
      <c r="M115" s="1002"/>
      <c r="N115" s="17"/>
      <c r="O115" s="17"/>
      <c r="P115" s="17"/>
      <c r="Q115" s="17"/>
      <c r="R115" s="17"/>
      <c r="S115" s="17"/>
      <c r="T115" s="17"/>
      <c r="U115" s="17"/>
      <c r="V115" s="17"/>
      <c r="W115" s="17"/>
      <c r="X115" s="17"/>
      <c r="Y115" s="17"/>
      <c r="Z115" s="17"/>
      <c r="AA115" s="17"/>
      <c r="AB115" s="17"/>
      <c r="AC115" s="84">
        <v>110</v>
      </c>
      <c r="AD115" s="84"/>
      <c r="AE115" s="84"/>
      <c r="AF115" s="84" t="s">
        <v>1522</v>
      </c>
    </row>
    <row r="116" spans="1:32" ht="12">
      <c r="A116" s="17"/>
      <c r="B116" s="17"/>
      <c r="C116" s="17"/>
      <c r="D116" s="17"/>
      <c r="E116" s="17"/>
      <c r="F116" s="17"/>
      <c r="G116" s="17"/>
      <c r="H116" s="17"/>
      <c r="I116" s="17"/>
      <c r="J116" s="17"/>
      <c r="K116" s="1002"/>
      <c r="L116" s="1002"/>
      <c r="M116" s="1002"/>
      <c r="N116" s="17"/>
      <c r="O116" s="17"/>
      <c r="P116" s="17"/>
      <c r="Q116" s="17"/>
      <c r="R116" s="17"/>
      <c r="S116" s="17"/>
      <c r="T116" s="17"/>
      <c r="U116" s="17"/>
      <c r="V116" s="17"/>
      <c r="W116" s="17"/>
      <c r="X116" s="17"/>
      <c r="Y116" s="17"/>
      <c r="Z116" s="17"/>
      <c r="AA116" s="17"/>
      <c r="AB116" s="17"/>
      <c r="AC116" s="84">
        <v>111</v>
      </c>
      <c r="AD116" s="84"/>
      <c r="AE116" s="84"/>
      <c r="AF116" s="84" t="s">
        <v>1522</v>
      </c>
    </row>
    <row r="117" spans="1:32" ht="12">
      <c r="A117" s="17"/>
      <c r="B117" s="17"/>
      <c r="C117" s="17"/>
      <c r="D117" s="17"/>
      <c r="E117" s="17"/>
      <c r="F117" s="17"/>
      <c r="G117" s="17"/>
      <c r="H117" s="17"/>
      <c r="I117" s="17"/>
      <c r="J117" s="17"/>
      <c r="K117" s="1002"/>
      <c r="L117" s="1002"/>
      <c r="M117" s="1002"/>
      <c r="N117" s="17"/>
      <c r="O117" s="17"/>
      <c r="P117" s="17"/>
      <c r="Q117" s="17"/>
      <c r="R117" s="17"/>
      <c r="S117" s="17"/>
      <c r="T117" s="17"/>
      <c r="U117" s="17"/>
      <c r="V117" s="17"/>
      <c r="W117" s="17"/>
      <c r="X117" s="17"/>
      <c r="Y117" s="17"/>
      <c r="Z117" s="17"/>
      <c r="AA117" s="17"/>
      <c r="AB117" s="17"/>
      <c r="AC117" s="84">
        <v>112</v>
      </c>
      <c r="AD117" s="84"/>
      <c r="AE117" s="84"/>
      <c r="AF117" s="84" t="s">
        <v>1522</v>
      </c>
    </row>
    <row r="118" spans="1:32" ht="12">
      <c r="A118" s="17"/>
      <c r="B118" s="17"/>
      <c r="C118" s="17"/>
      <c r="D118" s="17"/>
      <c r="E118" s="17"/>
      <c r="F118" s="17"/>
      <c r="G118" s="17"/>
      <c r="H118" s="17"/>
      <c r="I118" s="17"/>
      <c r="J118" s="17"/>
      <c r="K118" s="1002"/>
      <c r="L118" s="1002"/>
      <c r="M118" s="1002"/>
      <c r="N118" s="17"/>
      <c r="O118" s="17"/>
      <c r="P118" s="17"/>
      <c r="Q118" s="17"/>
      <c r="R118" s="17"/>
      <c r="S118" s="17"/>
      <c r="T118" s="17"/>
      <c r="U118" s="17"/>
      <c r="V118" s="17"/>
      <c r="W118" s="17"/>
      <c r="X118" s="17"/>
      <c r="Y118" s="17"/>
      <c r="Z118" s="17"/>
      <c r="AA118" s="17"/>
      <c r="AB118" s="17"/>
      <c r="AC118" s="84">
        <v>113</v>
      </c>
      <c r="AD118" s="84"/>
      <c r="AE118" s="84"/>
      <c r="AF118" s="84" t="s">
        <v>1522</v>
      </c>
    </row>
    <row r="119" spans="1:32" ht="12">
      <c r="A119" s="17"/>
      <c r="B119" s="17"/>
      <c r="C119" s="17"/>
      <c r="D119" s="17"/>
      <c r="E119" s="17"/>
      <c r="F119" s="17"/>
      <c r="G119" s="17"/>
      <c r="H119" s="17"/>
      <c r="I119" s="17"/>
      <c r="J119" s="17"/>
      <c r="K119" s="1002"/>
      <c r="L119" s="1002"/>
      <c r="M119" s="1002"/>
      <c r="N119" s="17"/>
      <c r="O119" s="17"/>
      <c r="P119" s="17"/>
      <c r="Q119" s="17"/>
      <c r="R119" s="17"/>
      <c r="S119" s="17"/>
      <c r="T119" s="17"/>
      <c r="U119" s="17"/>
      <c r="V119" s="17"/>
      <c r="W119" s="17"/>
      <c r="X119" s="17"/>
      <c r="Y119" s="17"/>
      <c r="Z119" s="17"/>
      <c r="AA119" s="17"/>
      <c r="AB119" s="17"/>
      <c r="AC119" s="84">
        <v>114</v>
      </c>
      <c r="AD119" s="84"/>
      <c r="AE119" s="84"/>
      <c r="AF119" s="84" t="s">
        <v>1522</v>
      </c>
    </row>
    <row r="120" spans="1:32" ht="12">
      <c r="A120" s="17"/>
      <c r="B120" s="17"/>
      <c r="C120" s="17"/>
      <c r="D120" s="17"/>
      <c r="E120" s="17"/>
      <c r="F120" s="17"/>
      <c r="G120" s="17"/>
      <c r="H120" s="17"/>
      <c r="I120" s="17"/>
      <c r="J120" s="17"/>
      <c r="K120" s="1002"/>
      <c r="L120" s="1002"/>
      <c r="M120" s="1002"/>
      <c r="N120" s="17"/>
      <c r="O120" s="17"/>
      <c r="P120" s="17"/>
      <c r="Q120" s="17"/>
      <c r="R120" s="17"/>
      <c r="S120" s="17"/>
      <c r="T120" s="17"/>
      <c r="U120" s="17"/>
      <c r="V120" s="17"/>
      <c r="W120" s="17"/>
      <c r="X120" s="17"/>
      <c r="Y120" s="17"/>
      <c r="Z120" s="17"/>
      <c r="AA120" s="17"/>
      <c r="AB120" s="17"/>
      <c r="AC120" s="84">
        <v>115</v>
      </c>
      <c r="AD120" s="84"/>
      <c r="AE120" s="84"/>
      <c r="AF120" s="84" t="s">
        <v>1522</v>
      </c>
    </row>
    <row r="121" spans="1:32" ht="12">
      <c r="A121" s="17"/>
      <c r="B121" s="17"/>
      <c r="C121" s="17"/>
      <c r="D121" s="17"/>
      <c r="E121" s="17"/>
      <c r="F121" s="17"/>
      <c r="G121" s="17"/>
      <c r="H121" s="17"/>
      <c r="I121" s="17"/>
      <c r="J121" s="17"/>
      <c r="K121" s="1002"/>
      <c r="L121" s="1002"/>
      <c r="M121" s="1002"/>
      <c r="N121" s="17"/>
      <c r="O121" s="17"/>
      <c r="P121" s="17"/>
      <c r="Q121" s="17"/>
      <c r="R121" s="17"/>
      <c r="S121" s="17"/>
      <c r="T121" s="17"/>
      <c r="U121" s="17"/>
      <c r="V121" s="17"/>
      <c r="W121" s="17"/>
      <c r="X121" s="17"/>
      <c r="Y121" s="17"/>
      <c r="Z121" s="17"/>
      <c r="AA121" s="17"/>
      <c r="AB121" s="17"/>
      <c r="AC121" s="84">
        <v>116</v>
      </c>
      <c r="AD121" s="84"/>
      <c r="AE121" s="84"/>
      <c r="AF121" s="84" t="s">
        <v>1522</v>
      </c>
    </row>
    <row r="122" spans="1:32" ht="12">
      <c r="A122" s="17"/>
      <c r="B122" s="17"/>
      <c r="C122" s="17"/>
      <c r="D122" s="17"/>
      <c r="E122" s="17"/>
      <c r="F122" s="17"/>
      <c r="G122" s="17"/>
      <c r="H122" s="17"/>
      <c r="I122" s="17"/>
      <c r="J122" s="17"/>
      <c r="K122" s="1002"/>
      <c r="L122" s="1002"/>
      <c r="M122" s="1002"/>
      <c r="N122" s="17"/>
      <c r="O122" s="17"/>
      <c r="P122" s="17"/>
      <c r="Q122" s="17"/>
      <c r="R122" s="17"/>
      <c r="S122" s="17"/>
      <c r="T122" s="17"/>
      <c r="U122" s="17"/>
      <c r="V122" s="17"/>
      <c r="W122" s="17"/>
      <c r="X122" s="17"/>
      <c r="Y122" s="17"/>
      <c r="Z122" s="17"/>
      <c r="AA122" s="17"/>
      <c r="AB122" s="17"/>
      <c r="AC122" s="84">
        <v>117</v>
      </c>
      <c r="AD122" s="84"/>
      <c r="AE122" s="84"/>
      <c r="AF122" s="84" t="s">
        <v>1522</v>
      </c>
    </row>
    <row r="123" spans="1:32" ht="12">
      <c r="A123" s="17"/>
      <c r="B123" s="17"/>
      <c r="C123" s="17"/>
      <c r="D123" s="17"/>
      <c r="E123" s="17"/>
      <c r="F123" s="17"/>
      <c r="G123" s="17"/>
      <c r="H123" s="17"/>
      <c r="I123" s="17"/>
      <c r="J123" s="17"/>
      <c r="K123" s="1002"/>
      <c r="L123" s="1002"/>
      <c r="M123" s="1002"/>
      <c r="N123" s="17"/>
      <c r="O123" s="17"/>
      <c r="P123" s="17"/>
      <c r="Q123" s="17"/>
      <c r="R123" s="17"/>
      <c r="S123" s="17"/>
      <c r="T123" s="17"/>
      <c r="U123" s="17"/>
      <c r="V123" s="17"/>
      <c r="W123" s="17"/>
      <c r="X123" s="17"/>
      <c r="Y123" s="17"/>
      <c r="Z123" s="17"/>
      <c r="AA123" s="17"/>
      <c r="AB123" s="17"/>
      <c r="AC123" s="84">
        <v>118</v>
      </c>
      <c r="AD123" s="84"/>
      <c r="AE123" s="84"/>
      <c r="AF123" s="84" t="s">
        <v>1522</v>
      </c>
    </row>
    <row r="124" spans="1:32" ht="12">
      <c r="A124" s="17"/>
      <c r="B124" s="17"/>
      <c r="C124" s="17"/>
      <c r="D124" s="17"/>
      <c r="E124" s="17"/>
      <c r="F124" s="17"/>
      <c r="G124" s="17"/>
      <c r="H124" s="17"/>
      <c r="I124" s="17"/>
      <c r="J124" s="17"/>
      <c r="K124" s="1002"/>
      <c r="L124" s="1002"/>
      <c r="M124" s="1002"/>
      <c r="N124" s="17"/>
      <c r="O124" s="17"/>
      <c r="P124" s="17"/>
      <c r="Q124" s="17"/>
      <c r="R124" s="17"/>
      <c r="S124" s="17"/>
      <c r="T124" s="17"/>
      <c r="U124" s="17"/>
      <c r="V124" s="17"/>
      <c r="W124" s="17"/>
      <c r="X124" s="17"/>
      <c r="Y124" s="17"/>
      <c r="Z124" s="17"/>
      <c r="AA124" s="17"/>
      <c r="AB124" s="17"/>
      <c r="AC124" s="84">
        <v>119</v>
      </c>
      <c r="AD124" s="84"/>
      <c r="AE124" s="84"/>
      <c r="AF124" s="84" t="s">
        <v>1522</v>
      </c>
    </row>
    <row r="125" spans="1:32" ht="12">
      <c r="A125" s="17"/>
      <c r="B125" s="17"/>
      <c r="C125" s="17"/>
      <c r="D125" s="17"/>
      <c r="E125" s="17"/>
      <c r="F125" s="17"/>
      <c r="G125" s="17"/>
      <c r="H125" s="17"/>
      <c r="I125" s="17"/>
      <c r="J125" s="17"/>
      <c r="K125" s="1002"/>
      <c r="L125" s="1002"/>
      <c r="M125" s="1002"/>
      <c r="N125" s="17"/>
      <c r="O125" s="17"/>
      <c r="P125" s="17"/>
      <c r="Q125" s="17"/>
      <c r="R125" s="17"/>
      <c r="S125" s="17"/>
      <c r="T125" s="17"/>
      <c r="U125" s="17"/>
      <c r="V125" s="17"/>
      <c r="W125" s="17"/>
      <c r="X125" s="17"/>
      <c r="Y125" s="17"/>
      <c r="Z125" s="17"/>
      <c r="AA125" s="17"/>
      <c r="AB125" s="17"/>
      <c r="AC125" s="84">
        <v>120</v>
      </c>
      <c r="AD125" s="84"/>
      <c r="AE125" s="84"/>
      <c r="AF125" s="84" t="s">
        <v>1522</v>
      </c>
    </row>
    <row r="126" spans="1:32" ht="12">
      <c r="A126" s="17"/>
      <c r="B126" s="17"/>
      <c r="C126" s="17"/>
      <c r="D126" s="17"/>
      <c r="E126" s="17"/>
      <c r="F126" s="17"/>
      <c r="G126" s="17"/>
      <c r="H126" s="17"/>
      <c r="I126" s="17"/>
      <c r="J126" s="17"/>
      <c r="K126" s="1002"/>
      <c r="L126" s="1002"/>
      <c r="M126" s="1002"/>
      <c r="N126" s="17"/>
      <c r="O126" s="17"/>
      <c r="P126" s="17"/>
      <c r="Q126" s="17"/>
      <c r="R126" s="17"/>
      <c r="S126" s="17"/>
      <c r="T126" s="17"/>
      <c r="U126" s="17"/>
      <c r="V126" s="17"/>
      <c r="W126" s="17"/>
      <c r="X126" s="17"/>
      <c r="Y126" s="17"/>
      <c r="Z126" s="17"/>
      <c r="AA126" s="17"/>
      <c r="AB126" s="17"/>
      <c r="AC126" s="84">
        <v>121</v>
      </c>
      <c r="AD126" s="84"/>
      <c r="AE126" s="84"/>
      <c r="AF126" s="84" t="s">
        <v>1522</v>
      </c>
    </row>
    <row r="127" spans="1:32" ht="12">
      <c r="A127" s="17"/>
      <c r="B127" s="17"/>
      <c r="C127" s="17"/>
      <c r="D127" s="17"/>
      <c r="E127" s="17"/>
      <c r="F127" s="17"/>
      <c r="G127" s="17"/>
      <c r="H127" s="17"/>
      <c r="I127" s="17"/>
      <c r="J127" s="17"/>
      <c r="K127" s="1002"/>
      <c r="L127" s="1002"/>
      <c r="M127" s="1002"/>
      <c r="N127" s="17"/>
      <c r="O127" s="17"/>
      <c r="P127" s="17"/>
      <c r="Q127" s="17"/>
      <c r="R127" s="17"/>
      <c r="S127" s="17"/>
      <c r="T127" s="17"/>
      <c r="U127" s="17"/>
      <c r="V127" s="17"/>
      <c r="W127" s="17"/>
      <c r="X127" s="17"/>
      <c r="Y127" s="17"/>
      <c r="Z127" s="17"/>
      <c r="AA127" s="17"/>
      <c r="AB127" s="17"/>
      <c r="AC127" s="84">
        <v>122</v>
      </c>
      <c r="AD127" s="84"/>
      <c r="AE127" s="84"/>
      <c r="AF127" s="84" t="s">
        <v>1522</v>
      </c>
    </row>
    <row r="128" spans="1:32" ht="12">
      <c r="A128" s="17"/>
      <c r="B128" s="17"/>
      <c r="C128" s="17"/>
      <c r="D128" s="17"/>
      <c r="E128" s="17"/>
      <c r="F128" s="17"/>
      <c r="G128" s="17"/>
      <c r="H128" s="17"/>
      <c r="I128" s="17"/>
      <c r="J128" s="17"/>
      <c r="K128" s="1002"/>
      <c r="L128" s="1002"/>
      <c r="M128" s="1002"/>
      <c r="N128" s="17"/>
      <c r="O128" s="17"/>
      <c r="P128" s="17"/>
      <c r="Q128" s="17"/>
      <c r="R128" s="17"/>
      <c r="S128" s="17"/>
      <c r="T128" s="17"/>
      <c r="U128" s="17"/>
      <c r="V128" s="17"/>
      <c r="W128" s="17"/>
      <c r="X128" s="17"/>
      <c r="Y128" s="17"/>
      <c r="Z128" s="17"/>
      <c r="AA128" s="17"/>
      <c r="AB128" s="17"/>
      <c r="AC128" s="84">
        <v>123</v>
      </c>
      <c r="AD128" s="84"/>
      <c r="AE128" s="84"/>
      <c r="AF128" s="84" t="s">
        <v>1522</v>
      </c>
    </row>
    <row r="129" spans="1:32" ht="12">
      <c r="A129" s="17"/>
      <c r="B129" s="17"/>
      <c r="C129" s="17"/>
      <c r="D129" s="17"/>
      <c r="E129" s="17"/>
      <c r="F129" s="17"/>
      <c r="G129" s="17"/>
      <c r="H129" s="17"/>
      <c r="I129" s="17"/>
      <c r="J129" s="17"/>
      <c r="K129" s="1002"/>
      <c r="L129" s="1002"/>
      <c r="M129" s="1002"/>
      <c r="N129" s="17"/>
      <c r="O129" s="17"/>
      <c r="P129" s="17"/>
      <c r="Q129" s="17"/>
      <c r="R129" s="17"/>
      <c r="S129" s="17"/>
      <c r="T129" s="17"/>
      <c r="U129" s="17"/>
      <c r="V129" s="17"/>
      <c r="W129" s="17"/>
      <c r="X129" s="17"/>
      <c r="Y129" s="17"/>
      <c r="Z129" s="17"/>
      <c r="AA129" s="17"/>
      <c r="AB129" s="17"/>
      <c r="AC129" s="84">
        <v>124</v>
      </c>
      <c r="AD129" s="84"/>
      <c r="AE129" s="84"/>
      <c r="AF129" s="84" t="s">
        <v>1522</v>
      </c>
    </row>
    <row r="130" spans="1:32" ht="12">
      <c r="A130" s="17"/>
      <c r="B130" s="17"/>
      <c r="C130" s="17"/>
      <c r="D130" s="17"/>
      <c r="E130" s="17"/>
      <c r="F130" s="17"/>
      <c r="G130" s="17"/>
      <c r="H130" s="17"/>
      <c r="I130" s="17"/>
      <c r="J130" s="17"/>
      <c r="K130" s="1002"/>
      <c r="L130" s="1002"/>
      <c r="M130" s="1002"/>
      <c r="N130" s="17"/>
      <c r="O130" s="17"/>
      <c r="P130" s="17"/>
      <c r="Q130" s="17"/>
      <c r="R130" s="17"/>
      <c r="S130" s="17"/>
      <c r="T130" s="17"/>
      <c r="U130" s="17"/>
      <c r="V130" s="17"/>
      <c r="W130" s="17"/>
      <c r="X130" s="17"/>
      <c r="Y130" s="17"/>
      <c r="Z130" s="17"/>
      <c r="AA130" s="17"/>
      <c r="AB130" s="17"/>
      <c r="AC130" s="84">
        <v>125</v>
      </c>
      <c r="AD130" s="84"/>
      <c r="AE130" s="84"/>
      <c r="AF130" s="84" t="s">
        <v>1522</v>
      </c>
    </row>
    <row r="131" spans="1:32" ht="12">
      <c r="A131" s="17"/>
      <c r="B131" s="17"/>
      <c r="C131" s="17"/>
      <c r="D131" s="17"/>
      <c r="E131" s="17"/>
      <c r="F131" s="17"/>
      <c r="G131" s="17"/>
      <c r="H131" s="17"/>
      <c r="I131" s="17"/>
      <c r="J131" s="17"/>
      <c r="K131" s="1002"/>
      <c r="L131" s="1002"/>
      <c r="M131" s="1002"/>
      <c r="N131" s="17"/>
      <c r="O131" s="17"/>
      <c r="P131" s="17"/>
      <c r="Q131" s="17"/>
      <c r="R131" s="17"/>
      <c r="S131" s="17"/>
      <c r="T131" s="17"/>
      <c r="U131" s="17"/>
      <c r="V131" s="17"/>
      <c r="W131" s="17"/>
      <c r="X131" s="17"/>
      <c r="Y131" s="17"/>
      <c r="Z131" s="17"/>
      <c r="AA131" s="17"/>
      <c r="AB131" s="17"/>
      <c r="AC131" s="84">
        <v>126</v>
      </c>
      <c r="AD131" s="84"/>
      <c r="AE131" s="84"/>
      <c r="AF131" s="84" t="s">
        <v>1522</v>
      </c>
    </row>
    <row r="132" spans="1:32" ht="12">
      <c r="A132" s="17"/>
      <c r="B132" s="17"/>
      <c r="C132" s="17"/>
      <c r="D132" s="17"/>
      <c r="E132" s="17"/>
      <c r="F132" s="17"/>
      <c r="G132" s="17"/>
      <c r="H132" s="17"/>
      <c r="I132" s="17"/>
      <c r="J132" s="17"/>
      <c r="K132" s="1002"/>
      <c r="L132" s="1002"/>
      <c r="M132" s="1002"/>
      <c r="N132" s="17"/>
      <c r="O132" s="17"/>
      <c r="P132" s="17"/>
      <c r="Q132" s="17"/>
      <c r="R132" s="17"/>
      <c r="S132" s="17"/>
      <c r="T132" s="17"/>
      <c r="U132" s="17"/>
      <c r="V132" s="17"/>
      <c r="W132" s="17"/>
      <c r="X132" s="17"/>
      <c r="Y132" s="17"/>
      <c r="Z132" s="17"/>
      <c r="AA132" s="17"/>
      <c r="AB132" s="17"/>
      <c r="AC132" s="84">
        <v>127</v>
      </c>
      <c r="AD132" s="84"/>
      <c r="AE132" s="84"/>
      <c r="AF132" s="84" t="s">
        <v>1522</v>
      </c>
    </row>
    <row r="133" spans="1:32" ht="12">
      <c r="A133" s="17"/>
      <c r="B133" s="17"/>
      <c r="C133" s="17"/>
      <c r="D133" s="17"/>
      <c r="E133" s="17"/>
      <c r="F133" s="17"/>
      <c r="G133" s="17"/>
      <c r="H133" s="17"/>
      <c r="I133" s="17"/>
      <c r="J133" s="17"/>
      <c r="K133" s="1002"/>
      <c r="L133" s="1002"/>
      <c r="M133" s="1002"/>
      <c r="N133" s="17"/>
      <c r="O133" s="17"/>
      <c r="P133" s="17"/>
      <c r="Q133" s="17"/>
      <c r="R133" s="17"/>
      <c r="S133" s="17"/>
      <c r="T133" s="17"/>
      <c r="U133" s="17"/>
      <c r="V133" s="17"/>
      <c r="W133" s="17"/>
      <c r="X133" s="17"/>
      <c r="Y133" s="17"/>
      <c r="Z133" s="17"/>
      <c r="AA133" s="17"/>
      <c r="AB133" s="17"/>
      <c r="AC133" s="84">
        <v>128</v>
      </c>
      <c r="AD133" s="84"/>
      <c r="AE133" s="84"/>
      <c r="AF133" s="84" t="s">
        <v>1522</v>
      </c>
    </row>
    <row r="134" spans="1:32" ht="12">
      <c r="A134" s="17"/>
      <c r="B134" s="17"/>
      <c r="C134" s="17"/>
      <c r="D134" s="17"/>
      <c r="E134" s="17"/>
      <c r="F134" s="17"/>
      <c r="G134" s="17"/>
      <c r="H134" s="17"/>
      <c r="I134" s="17"/>
      <c r="J134" s="17"/>
      <c r="K134" s="1002"/>
      <c r="L134" s="1002"/>
      <c r="M134" s="1002"/>
      <c r="N134" s="17"/>
      <c r="O134" s="17"/>
      <c r="P134" s="17"/>
      <c r="Q134" s="17"/>
      <c r="R134" s="17"/>
      <c r="S134" s="17"/>
      <c r="T134" s="17"/>
      <c r="U134" s="17"/>
      <c r="V134" s="17"/>
      <c r="W134" s="17"/>
      <c r="X134" s="17"/>
      <c r="Y134" s="17"/>
      <c r="Z134" s="17"/>
      <c r="AA134" s="17"/>
      <c r="AB134" s="17"/>
      <c r="AC134" s="84">
        <v>129</v>
      </c>
      <c r="AD134" s="84"/>
      <c r="AE134" s="84"/>
      <c r="AF134" s="84" t="s">
        <v>1522</v>
      </c>
    </row>
    <row r="135" spans="1:32" ht="12">
      <c r="A135" s="17"/>
      <c r="B135" s="17"/>
      <c r="C135" s="17"/>
      <c r="D135" s="17"/>
      <c r="E135" s="17"/>
      <c r="F135" s="17"/>
      <c r="G135" s="17"/>
      <c r="H135" s="17"/>
      <c r="I135" s="17"/>
      <c r="J135" s="17"/>
      <c r="K135" s="1002"/>
      <c r="L135" s="1002"/>
      <c r="M135" s="1002"/>
      <c r="N135" s="17"/>
      <c r="O135" s="17"/>
      <c r="P135" s="17"/>
      <c r="Q135" s="17"/>
      <c r="R135" s="17"/>
      <c r="S135" s="17"/>
      <c r="T135" s="17"/>
      <c r="U135" s="17"/>
      <c r="V135" s="17"/>
      <c r="W135" s="17"/>
      <c r="X135" s="17"/>
      <c r="Y135" s="17"/>
      <c r="Z135" s="17"/>
      <c r="AA135" s="17"/>
      <c r="AB135" s="17"/>
      <c r="AC135" s="84">
        <v>130</v>
      </c>
      <c r="AD135" s="84"/>
      <c r="AE135" s="84"/>
      <c r="AF135" s="84" t="s">
        <v>1522</v>
      </c>
    </row>
    <row r="136" spans="1:32" ht="12">
      <c r="A136" s="17"/>
      <c r="B136" s="17"/>
      <c r="C136" s="17"/>
      <c r="D136" s="17"/>
      <c r="E136" s="17"/>
      <c r="F136" s="17"/>
      <c r="G136" s="17"/>
      <c r="H136" s="17"/>
      <c r="I136" s="17"/>
      <c r="J136" s="17"/>
      <c r="K136" s="1002"/>
      <c r="L136" s="1002"/>
      <c r="M136" s="1002"/>
      <c r="N136" s="17"/>
      <c r="O136" s="17"/>
      <c r="P136" s="17"/>
      <c r="Q136" s="17"/>
      <c r="R136" s="17"/>
      <c r="S136" s="17"/>
      <c r="T136" s="17"/>
      <c r="U136" s="17"/>
      <c r="V136" s="17"/>
      <c r="W136" s="17"/>
      <c r="X136" s="17"/>
      <c r="Y136" s="17"/>
      <c r="Z136" s="17"/>
      <c r="AA136" s="17"/>
      <c r="AB136" s="17"/>
      <c r="AC136" s="84">
        <v>131</v>
      </c>
      <c r="AD136" s="84"/>
      <c r="AE136" s="84"/>
      <c r="AF136" s="84" t="s">
        <v>1522</v>
      </c>
    </row>
    <row r="137" spans="1:32" ht="12">
      <c r="A137" s="17"/>
      <c r="B137" s="17"/>
      <c r="C137" s="17"/>
      <c r="D137" s="17"/>
      <c r="E137" s="17"/>
      <c r="F137" s="17"/>
      <c r="G137" s="17"/>
      <c r="H137" s="17"/>
      <c r="I137" s="17"/>
      <c r="J137" s="17"/>
      <c r="K137" s="1002"/>
      <c r="L137" s="1002"/>
      <c r="M137" s="1002"/>
      <c r="N137" s="17"/>
      <c r="O137" s="17"/>
      <c r="P137" s="17"/>
      <c r="Q137" s="17"/>
      <c r="R137" s="17"/>
      <c r="S137" s="17"/>
      <c r="T137" s="17"/>
      <c r="U137" s="17"/>
      <c r="V137" s="17"/>
      <c r="W137" s="17"/>
      <c r="X137" s="17"/>
      <c r="Y137" s="17"/>
      <c r="Z137" s="17"/>
      <c r="AA137" s="17"/>
      <c r="AB137" s="17"/>
      <c r="AC137" s="84">
        <v>132</v>
      </c>
      <c r="AD137" s="84"/>
      <c r="AE137" s="84"/>
      <c r="AF137" s="84" t="s">
        <v>1522</v>
      </c>
    </row>
    <row r="138" spans="1:32" ht="12">
      <c r="A138" s="17"/>
      <c r="B138" s="17"/>
      <c r="C138" s="17"/>
      <c r="D138" s="17"/>
      <c r="E138" s="17"/>
      <c r="F138" s="17"/>
      <c r="G138" s="17"/>
      <c r="H138" s="17"/>
      <c r="I138" s="17"/>
      <c r="J138" s="17"/>
      <c r="K138" s="1002"/>
      <c r="L138" s="1002"/>
      <c r="M138" s="1002"/>
      <c r="N138" s="17"/>
      <c r="O138" s="17"/>
      <c r="P138" s="17"/>
      <c r="Q138" s="17"/>
      <c r="R138" s="17"/>
      <c r="S138" s="17"/>
      <c r="T138" s="17"/>
      <c r="U138" s="17"/>
      <c r="V138" s="17"/>
      <c r="W138" s="17"/>
      <c r="X138" s="17"/>
      <c r="Y138" s="17"/>
      <c r="Z138" s="17"/>
      <c r="AA138" s="17"/>
      <c r="AB138" s="17"/>
      <c r="AC138" s="84">
        <v>133</v>
      </c>
      <c r="AD138" s="84"/>
      <c r="AE138" s="84"/>
      <c r="AF138" s="84" t="s">
        <v>1522</v>
      </c>
    </row>
    <row r="139" spans="1:32" ht="12">
      <c r="A139" s="17"/>
      <c r="B139" s="17"/>
      <c r="C139" s="17"/>
      <c r="D139" s="17"/>
      <c r="E139" s="17"/>
      <c r="F139" s="17"/>
      <c r="G139" s="17"/>
      <c r="H139" s="17"/>
      <c r="I139" s="17"/>
      <c r="J139" s="17"/>
      <c r="K139" s="1002"/>
      <c r="L139" s="1002"/>
      <c r="M139" s="1002"/>
      <c r="N139" s="17"/>
      <c r="O139" s="17"/>
      <c r="P139" s="17"/>
      <c r="Q139" s="17"/>
      <c r="R139" s="17"/>
      <c r="S139" s="17"/>
      <c r="T139" s="17"/>
      <c r="U139" s="17"/>
      <c r="V139" s="17"/>
      <c r="W139" s="17"/>
      <c r="X139" s="17"/>
      <c r="Y139" s="17"/>
      <c r="Z139" s="17"/>
      <c r="AA139" s="17"/>
      <c r="AB139" s="17"/>
      <c r="AC139" s="84">
        <v>134</v>
      </c>
      <c r="AD139" s="84"/>
      <c r="AE139" s="84"/>
      <c r="AF139" s="84" t="s">
        <v>1522</v>
      </c>
    </row>
    <row r="140" spans="1:32" ht="12">
      <c r="A140" s="17"/>
      <c r="B140" s="17"/>
      <c r="C140" s="17"/>
      <c r="D140" s="17"/>
      <c r="E140" s="17"/>
      <c r="F140" s="17"/>
      <c r="G140" s="17"/>
      <c r="H140" s="17"/>
      <c r="I140" s="17"/>
      <c r="J140" s="17"/>
      <c r="K140" s="1002"/>
      <c r="L140" s="1002"/>
      <c r="M140" s="1002"/>
      <c r="N140" s="17"/>
      <c r="O140" s="17"/>
      <c r="P140" s="17"/>
      <c r="Q140" s="17"/>
      <c r="R140" s="17"/>
      <c r="S140" s="17"/>
      <c r="T140" s="17"/>
      <c r="U140" s="17"/>
      <c r="V140" s="17"/>
      <c r="W140" s="17"/>
      <c r="X140" s="17"/>
      <c r="Y140" s="17"/>
      <c r="Z140" s="17"/>
      <c r="AA140" s="17"/>
      <c r="AB140" s="17"/>
      <c r="AC140" s="84">
        <v>135</v>
      </c>
      <c r="AD140" s="84"/>
      <c r="AE140" s="84"/>
      <c r="AF140" s="84" t="s">
        <v>1522</v>
      </c>
    </row>
    <row r="141" spans="1:32" ht="12">
      <c r="A141" s="17"/>
      <c r="B141" s="17"/>
      <c r="C141" s="17"/>
      <c r="D141" s="17"/>
      <c r="E141" s="17"/>
      <c r="F141" s="17"/>
      <c r="G141" s="17"/>
      <c r="H141" s="17"/>
      <c r="I141" s="17"/>
      <c r="J141" s="17"/>
      <c r="K141" s="1002"/>
      <c r="L141" s="1002"/>
      <c r="M141" s="1002"/>
      <c r="N141" s="17"/>
      <c r="O141" s="17"/>
      <c r="P141" s="17"/>
      <c r="Q141" s="17"/>
      <c r="R141" s="17"/>
      <c r="S141" s="17"/>
      <c r="T141" s="17"/>
      <c r="U141" s="17"/>
      <c r="V141" s="17"/>
      <c r="W141" s="17"/>
      <c r="X141" s="17"/>
      <c r="Y141" s="17"/>
      <c r="Z141" s="17"/>
      <c r="AA141" s="17"/>
      <c r="AB141" s="17"/>
      <c r="AC141" s="84">
        <v>136</v>
      </c>
      <c r="AD141" s="84"/>
      <c r="AE141" s="84"/>
      <c r="AF141" s="84" t="s">
        <v>1522</v>
      </c>
    </row>
    <row r="142" spans="1:32" ht="12">
      <c r="A142" s="17"/>
      <c r="B142" s="17"/>
      <c r="C142" s="17"/>
      <c r="D142" s="17"/>
      <c r="E142" s="17"/>
      <c r="F142" s="17"/>
      <c r="G142" s="17"/>
      <c r="H142" s="17"/>
      <c r="I142" s="17"/>
      <c r="J142" s="17"/>
      <c r="K142" s="1002"/>
      <c r="L142" s="1002"/>
      <c r="M142" s="1002"/>
      <c r="N142" s="17"/>
      <c r="O142" s="17"/>
      <c r="P142" s="17"/>
      <c r="Q142" s="17"/>
      <c r="R142" s="17"/>
      <c r="S142" s="17"/>
      <c r="T142" s="17"/>
      <c r="U142" s="17"/>
      <c r="V142" s="17"/>
      <c r="W142" s="17"/>
      <c r="X142" s="17"/>
      <c r="Y142" s="17"/>
      <c r="Z142" s="17"/>
      <c r="AA142" s="17"/>
      <c r="AB142" s="17"/>
      <c r="AC142" s="84">
        <v>137</v>
      </c>
      <c r="AD142" s="84"/>
      <c r="AE142" s="84"/>
      <c r="AF142" s="84" t="s">
        <v>1522</v>
      </c>
    </row>
    <row r="143" spans="1:32" ht="12">
      <c r="A143" s="17"/>
      <c r="B143" s="17"/>
      <c r="C143" s="17"/>
      <c r="D143" s="17"/>
      <c r="E143" s="17"/>
      <c r="F143" s="17"/>
      <c r="G143" s="17"/>
      <c r="H143" s="17"/>
      <c r="I143" s="17"/>
      <c r="J143" s="17"/>
      <c r="K143" s="1002"/>
      <c r="L143" s="1002"/>
      <c r="M143" s="1002"/>
      <c r="N143" s="17"/>
      <c r="O143" s="17"/>
      <c r="P143" s="17"/>
      <c r="Q143" s="17"/>
      <c r="R143" s="17"/>
      <c r="S143" s="17"/>
      <c r="T143" s="17"/>
      <c r="U143" s="17"/>
      <c r="V143" s="17"/>
      <c r="W143" s="17"/>
      <c r="X143" s="17"/>
      <c r="Y143" s="17"/>
      <c r="Z143" s="17"/>
      <c r="AA143" s="17"/>
      <c r="AB143" s="17"/>
      <c r="AC143" s="84">
        <v>138</v>
      </c>
      <c r="AD143" s="84"/>
      <c r="AE143" s="84"/>
      <c r="AF143" s="84" t="s">
        <v>1522</v>
      </c>
    </row>
    <row r="144" spans="1:32" ht="12">
      <c r="A144" s="17"/>
      <c r="B144" s="17"/>
      <c r="C144" s="17"/>
      <c r="D144" s="17"/>
      <c r="E144" s="17"/>
      <c r="F144" s="17"/>
      <c r="G144" s="17"/>
      <c r="H144" s="17"/>
      <c r="I144" s="17"/>
      <c r="J144" s="17"/>
      <c r="K144" s="1002"/>
      <c r="L144" s="1002"/>
      <c r="M144" s="1002"/>
      <c r="N144" s="17"/>
      <c r="O144" s="17"/>
      <c r="P144" s="17"/>
      <c r="Q144" s="17"/>
      <c r="R144" s="17"/>
      <c r="S144" s="17"/>
      <c r="T144" s="17"/>
      <c r="U144" s="17"/>
      <c r="V144" s="17"/>
      <c r="W144" s="17"/>
      <c r="X144" s="17"/>
      <c r="Y144" s="17"/>
      <c r="Z144" s="17"/>
      <c r="AA144" s="17"/>
      <c r="AB144" s="17"/>
      <c r="AC144" s="84">
        <v>139</v>
      </c>
      <c r="AD144" s="84"/>
      <c r="AE144" s="84"/>
      <c r="AF144" s="84" t="s">
        <v>1522</v>
      </c>
    </row>
    <row r="145" spans="1:32" ht="12">
      <c r="A145" s="17"/>
      <c r="B145" s="17"/>
      <c r="C145" s="17"/>
      <c r="D145" s="17"/>
      <c r="E145" s="17"/>
      <c r="F145" s="17"/>
      <c r="G145" s="17"/>
      <c r="H145" s="17"/>
      <c r="I145" s="17"/>
      <c r="J145" s="17"/>
      <c r="K145" s="1002"/>
      <c r="L145" s="1002"/>
      <c r="M145" s="1002"/>
      <c r="N145" s="17"/>
      <c r="O145" s="17"/>
      <c r="P145" s="17"/>
      <c r="Q145" s="17"/>
      <c r="R145" s="17"/>
      <c r="S145" s="17"/>
      <c r="T145" s="17"/>
      <c r="U145" s="17"/>
      <c r="V145" s="17"/>
      <c r="W145" s="17"/>
      <c r="X145" s="17"/>
      <c r="Y145" s="17"/>
      <c r="Z145" s="17"/>
      <c r="AA145" s="17"/>
      <c r="AB145" s="17"/>
      <c r="AC145" s="84">
        <v>140</v>
      </c>
      <c r="AD145" s="84"/>
      <c r="AE145" s="84"/>
      <c r="AF145" s="84" t="s">
        <v>1522</v>
      </c>
    </row>
    <row r="146" spans="1:32" ht="12">
      <c r="A146" s="17"/>
      <c r="B146" s="17"/>
      <c r="C146" s="17"/>
      <c r="D146" s="17"/>
      <c r="E146" s="17"/>
      <c r="F146" s="17"/>
      <c r="G146" s="17"/>
      <c r="H146" s="17"/>
      <c r="I146" s="17"/>
      <c r="J146" s="17"/>
      <c r="K146" s="1002"/>
      <c r="L146" s="1002"/>
      <c r="M146" s="1002"/>
      <c r="N146" s="17"/>
      <c r="O146" s="17"/>
      <c r="P146" s="17"/>
      <c r="Q146" s="17"/>
      <c r="R146" s="17"/>
      <c r="S146" s="17"/>
      <c r="T146" s="17"/>
      <c r="U146" s="17"/>
      <c r="V146" s="17"/>
      <c r="W146" s="17"/>
      <c r="X146" s="17"/>
      <c r="Y146" s="17"/>
      <c r="Z146" s="17"/>
      <c r="AA146" s="17"/>
      <c r="AB146" s="17"/>
      <c r="AC146" s="84">
        <v>141</v>
      </c>
      <c r="AD146" s="84"/>
      <c r="AE146" s="84"/>
      <c r="AF146" s="84" t="s">
        <v>1522</v>
      </c>
    </row>
    <row r="147" spans="1:32" ht="12">
      <c r="A147" s="17"/>
      <c r="B147" s="17"/>
      <c r="C147" s="17"/>
      <c r="D147" s="17"/>
      <c r="E147" s="17"/>
      <c r="F147" s="17"/>
      <c r="G147" s="17"/>
      <c r="H147" s="17"/>
      <c r="I147" s="17"/>
      <c r="J147" s="17"/>
      <c r="K147" s="1002"/>
      <c r="L147" s="1002"/>
      <c r="M147" s="1002"/>
      <c r="N147" s="17"/>
      <c r="O147" s="17"/>
      <c r="P147" s="17"/>
      <c r="Q147" s="17"/>
      <c r="R147" s="17"/>
      <c r="S147" s="17"/>
      <c r="T147" s="17"/>
      <c r="U147" s="17"/>
      <c r="V147" s="17"/>
      <c r="W147" s="17"/>
      <c r="X147" s="17"/>
      <c r="Y147" s="17"/>
      <c r="Z147" s="17"/>
      <c r="AA147" s="17"/>
      <c r="AB147" s="17"/>
      <c r="AC147" s="84">
        <v>142</v>
      </c>
      <c r="AD147" s="84"/>
      <c r="AE147" s="84"/>
      <c r="AF147" s="84" t="s">
        <v>1522</v>
      </c>
    </row>
    <row r="148" spans="1:32" ht="12">
      <c r="A148" s="17"/>
      <c r="B148" s="17"/>
      <c r="C148" s="17"/>
      <c r="D148" s="17"/>
      <c r="E148" s="17"/>
      <c r="F148" s="17"/>
      <c r="G148" s="17"/>
      <c r="H148" s="17"/>
      <c r="I148" s="17"/>
      <c r="J148" s="17"/>
      <c r="K148" s="1002"/>
      <c r="L148" s="1002"/>
      <c r="M148" s="1002"/>
      <c r="N148" s="17"/>
      <c r="O148" s="17"/>
      <c r="P148" s="17"/>
      <c r="Q148" s="17"/>
      <c r="R148" s="17"/>
      <c r="S148" s="17"/>
      <c r="T148" s="17"/>
      <c r="U148" s="17"/>
      <c r="V148" s="17"/>
      <c r="W148" s="17"/>
      <c r="X148" s="17"/>
      <c r="Y148" s="17"/>
      <c r="Z148" s="17"/>
      <c r="AA148" s="17"/>
      <c r="AB148" s="17"/>
      <c r="AC148" s="84">
        <v>143</v>
      </c>
      <c r="AD148" s="84"/>
      <c r="AE148" s="84"/>
      <c r="AF148" s="84" t="s">
        <v>1522</v>
      </c>
    </row>
    <row r="149" spans="1:32" ht="12">
      <c r="A149" s="17"/>
      <c r="B149" s="17"/>
      <c r="C149" s="17"/>
      <c r="D149" s="17"/>
      <c r="E149" s="17"/>
      <c r="F149" s="17"/>
      <c r="G149" s="17"/>
      <c r="H149" s="17"/>
      <c r="I149" s="17"/>
      <c r="J149" s="17"/>
      <c r="K149" s="1002"/>
      <c r="L149" s="1002"/>
      <c r="M149" s="1002"/>
      <c r="N149" s="17"/>
      <c r="O149" s="17"/>
      <c r="P149" s="17"/>
      <c r="Q149" s="17"/>
      <c r="R149" s="17"/>
      <c r="S149" s="17"/>
      <c r="T149" s="17"/>
      <c r="U149" s="17"/>
      <c r="V149" s="17"/>
      <c r="W149" s="17"/>
      <c r="X149" s="17"/>
      <c r="Y149" s="17"/>
      <c r="Z149" s="17"/>
      <c r="AA149" s="17"/>
      <c r="AB149" s="17"/>
      <c r="AC149" s="84">
        <v>144</v>
      </c>
      <c r="AD149" s="84"/>
      <c r="AE149" s="84"/>
      <c r="AF149" s="84" t="s">
        <v>1522</v>
      </c>
    </row>
    <row r="150" spans="1:32" ht="12">
      <c r="A150" s="17"/>
      <c r="B150" s="17"/>
      <c r="C150" s="17"/>
      <c r="D150" s="17"/>
      <c r="E150" s="17"/>
      <c r="F150" s="17"/>
      <c r="G150" s="17"/>
      <c r="H150" s="17"/>
      <c r="I150" s="17"/>
      <c r="J150" s="17"/>
      <c r="K150" s="1002"/>
      <c r="L150" s="1002"/>
      <c r="M150" s="1002"/>
      <c r="N150" s="17"/>
      <c r="O150" s="17"/>
      <c r="P150" s="17"/>
      <c r="Q150" s="17"/>
      <c r="R150" s="17"/>
      <c r="S150" s="17"/>
      <c r="T150" s="17"/>
      <c r="U150" s="17"/>
      <c r="V150" s="17"/>
      <c r="W150" s="17"/>
      <c r="X150" s="17"/>
      <c r="Y150" s="17"/>
      <c r="Z150" s="17"/>
      <c r="AA150" s="17"/>
      <c r="AB150" s="17"/>
      <c r="AC150" s="84">
        <v>145</v>
      </c>
      <c r="AD150" s="84"/>
      <c r="AE150" s="84"/>
      <c r="AF150" s="84" t="s">
        <v>1522</v>
      </c>
    </row>
    <row r="151" spans="1:32" ht="12">
      <c r="A151" s="17"/>
      <c r="B151" s="17"/>
      <c r="C151" s="17"/>
      <c r="D151" s="17"/>
      <c r="E151" s="17"/>
      <c r="F151" s="17"/>
      <c r="G151" s="17"/>
      <c r="H151" s="17"/>
      <c r="I151" s="17"/>
      <c r="J151" s="17"/>
      <c r="K151" s="1002"/>
      <c r="L151" s="1002"/>
      <c r="M151" s="1002"/>
      <c r="N151" s="17"/>
      <c r="O151" s="17"/>
      <c r="P151" s="17"/>
      <c r="Q151" s="17"/>
      <c r="R151" s="17"/>
      <c r="S151" s="17"/>
      <c r="T151" s="17"/>
      <c r="U151" s="17"/>
      <c r="V151" s="17"/>
      <c r="W151" s="17"/>
      <c r="X151" s="17"/>
      <c r="Y151" s="17"/>
      <c r="Z151" s="17"/>
      <c r="AA151" s="17"/>
      <c r="AB151" s="17"/>
      <c r="AC151" s="84">
        <v>146</v>
      </c>
      <c r="AD151" s="84"/>
      <c r="AE151" s="84"/>
      <c r="AF151" s="84" t="s">
        <v>1522</v>
      </c>
    </row>
    <row r="152" spans="1:32" ht="12">
      <c r="A152" s="17"/>
      <c r="B152" s="17"/>
      <c r="C152" s="17"/>
      <c r="D152" s="17"/>
      <c r="E152" s="17"/>
      <c r="F152" s="17"/>
      <c r="G152" s="17"/>
      <c r="H152" s="17"/>
      <c r="I152" s="17"/>
      <c r="J152" s="17"/>
      <c r="K152" s="1002"/>
      <c r="L152" s="1002"/>
      <c r="M152" s="1002"/>
      <c r="N152" s="17"/>
      <c r="O152" s="17"/>
      <c r="P152" s="17"/>
      <c r="Q152" s="17"/>
      <c r="R152" s="17"/>
      <c r="S152" s="17"/>
      <c r="T152" s="17"/>
      <c r="U152" s="17"/>
      <c r="V152" s="17"/>
      <c r="W152" s="17"/>
      <c r="X152" s="17"/>
      <c r="Y152" s="17"/>
      <c r="Z152" s="17"/>
      <c r="AA152" s="17"/>
      <c r="AB152" s="17"/>
      <c r="AC152" s="84">
        <v>147</v>
      </c>
      <c r="AD152" s="84"/>
      <c r="AE152" s="84"/>
      <c r="AF152" s="84" t="s">
        <v>1522</v>
      </c>
    </row>
    <row r="153" spans="1:32" ht="12">
      <c r="A153" s="17"/>
      <c r="B153" s="17"/>
      <c r="C153" s="17"/>
      <c r="D153" s="17"/>
      <c r="E153" s="17"/>
      <c r="F153" s="17"/>
      <c r="G153" s="17"/>
      <c r="H153" s="17"/>
      <c r="I153" s="17"/>
      <c r="J153" s="17"/>
      <c r="K153" s="1002"/>
      <c r="L153" s="1002"/>
      <c r="M153" s="1002"/>
      <c r="N153" s="17"/>
      <c r="O153" s="17"/>
      <c r="P153" s="17"/>
      <c r="Q153" s="17"/>
      <c r="R153" s="17"/>
      <c r="S153" s="17"/>
      <c r="T153" s="17"/>
      <c r="U153" s="17"/>
      <c r="V153" s="17"/>
      <c r="W153" s="17"/>
      <c r="X153" s="17"/>
      <c r="Y153" s="17"/>
      <c r="Z153" s="17"/>
      <c r="AA153" s="17"/>
      <c r="AB153" s="17"/>
      <c r="AC153" s="84">
        <v>148</v>
      </c>
      <c r="AD153" s="84"/>
      <c r="AE153" s="84"/>
      <c r="AF153" s="84" t="s">
        <v>1522</v>
      </c>
    </row>
    <row r="154" spans="1:32" ht="12">
      <c r="A154" s="17"/>
      <c r="B154" s="17"/>
      <c r="C154" s="17"/>
      <c r="D154" s="17"/>
      <c r="E154" s="17"/>
      <c r="F154" s="17"/>
      <c r="G154" s="17"/>
      <c r="H154" s="17"/>
      <c r="I154" s="17"/>
      <c r="J154" s="17"/>
      <c r="K154" s="1002"/>
      <c r="L154" s="1002"/>
      <c r="M154" s="1002"/>
      <c r="N154" s="17"/>
      <c r="O154" s="17"/>
      <c r="P154" s="17"/>
      <c r="Q154" s="17"/>
      <c r="R154" s="17"/>
      <c r="S154" s="17"/>
      <c r="T154" s="17"/>
      <c r="U154" s="17"/>
      <c r="V154" s="17"/>
      <c r="W154" s="17"/>
      <c r="X154" s="17"/>
      <c r="Y154" s="17"/>
      <c r="Z154" s="17"/>
      <c r="AA154" s="17"/>
      <c r="AB154" s="17"/>
      <c r="AC154" s="84">
        <v>149</v>
      </c>
      <c r="AD154" s="84"/>
      <c r="AE154" s="84"/>
      <c r="AF154" s="84" t="s">
        <v>1522</v>
      </c>
    </row>
    <row r="155" spans="1:32" ht="12">
      <c r="A155" s="17"/>
      <c r="B155" s="17"/>
      <c r="C155" s="17"/>
      <c r="D155" s="17"/>
      <c r="E155" s="17"/>
      <c r="F155" s="17"/>
      <c r="G155" s="17"/>
      <c r="H155" s="17"/>
      <c r="I155" s="17"/>
      <c r="J155" s="17"/>
      <c r="K155" s="1002"/>
      <c r="L155" s="1002"/>
      <c r="M155" s="1002"/>
      <c r="N155" s="17"/>
      <c r="O155" s="17"/>
      <c r="P155" s="17"/>
      <c r="Q155" s="17"/>
      <c r="R155" s="17"/>
      <c r="S155" s="17"/>
      <c r="T155" s="17"/>
      <c r="U155" s="17"/>
      <c r="V155" s="17"/>
      <c r="W155" s="17"/>
      <c r="X155" s="17"/>
      <c r="Y155" s="17"/>
      <c r="Z155" s="17"/>
      <c r="AA155" s="17"/>
      <c r="AB155" s="17"/>
      <c r="AC155" s="84">
        <v>150</v>
      </c>
      <c r="AD155" s="84"/>
      <c r="AE155" s="84"/>
      <c r="AF155" s="84" t="s">
        <v>1522</v>
      </c>
    </row>
    <row r="156" spans="1:32" ht="12">
      <c r="A156" s="17"/>
      <c r="B156" s="17"/>
      <c r="C156" s="17"/>
      <c r="D156" s="17"/>
      <c r="E156" s="17"/>
      <c r="F156" s="17"/>
      <c r="G156" s="17"/>
      <c r="H156" s="17"/>
      <c r="I156" s="17"/>
      <c r="J156" s="17"/>
      <c r="K156" s="1002"/>
      <c r="L156" s="1002"/>
      <c r="M156" s="1002"/>
      <c r="N156" s="17"/>
      <c r="O156" s="17"/>
      <c r="P156" s="17"/>
      <c r="Q156" s="17"/>
      <c r="R156" s="17"/>
      <c r="S156" s="17"/>
      <c r="T156" s="17"/>
      <c r="U156" s="17"/>
      <c r="V156" s="17"/>
      <c r="W156" s="17"/>
      <c r="X156" s="17"/>
      <c r="Y156" s="17"/>
      <c r="Z156" s="17"/>
      <c r="AA156" s="17"/>
      <c r="AB156" s="17"/>
      <c r="AC156" s="84">
        <v>151</v>
      </c>
      <c r="AD156" s="84"/>
      <c r="AE156" s="84"/>
      <c r="AF156" s="84" t="s">
        <v>1522</v>
      </c>
    </row>
    <row r="157" spans="1:32" ht="12">
      <c r="A157" s="17"/>
      <c r="B157" s="17"/>
      <c r="C157" s="17"/>
      <c r="D157" s="17"/>
      <c r="E157" s="17"/>
      <c r="F157" s="17"/>
      <c r="G157" s="17"/>
      <c r="H157" s="17"/>
      <c r="I157" s="17"/>
      <c r="J157" s="17"/>
      <c r="K157" s="1002"/>
      <c r="L157" s="1002"/>
      <c r="M157" s="1002"/>
      <c r="N157" s="17"/>
      <c r="O157" s="17"/>
      <c r="P157" s="17"/>
      <c r="Q157" s="17"/>
      <c r="R157" s="17"/>
      <c r="S157" s="17"/>
      <c r="T157" s="17"/>
      <c r="U157" s="17"/>
      <c r="V157" s="17"/>
      <c r="W157" s="17"/>
      <c r="X157" s="17"/>
      <c r="Y157" s="17"/>
      <c r="Z157" s="17"/>
      <c r="AA157" s="17"/>
      <c r="AB157" s="17"/>
      <c r="AC157" s="84">
        <v>152</v>
      </c>
      <c r="AD157" s="84"/>
      <c r="AE157" s="84"/>
      <c r="AF157" s="84" t="s">
        <v>1522</v>
      </c>
    </row>
    <row r="158" spans="1:32" ht="12">
      <c r="A158" s="17"/>
      <c r="B158" s="17"/>
      <c r="C158" s="17"/>
      <c r="D158" s="17"/>
      <c r="E158" s="17"/>
      <c r="F158" s="17"/>
      <c r="G158" s="17"/>
      <c r="H158" s="17"/>
      <c r="I158" s="17"/>
      <c r="J158" s="17"/>
      <c r="K158" s="1002"/>
      <c r="L158" s="1002"/>
      <c r="M158" s="1002"/>
      <c r="N158" s="17"/>
      <c r="O158" s="17"/>
      <c r="P158" s="17"/>
      <c r="Q158" s="17"/>
      <c r="R158" s="17"/>
      <c r="S158" s="17"/>
      <c r="T158" s="17"/>
      <c r="U158" s="17"/>
      <c r="V158" s="17"/>
      <c r="W158" s="17"/>
      <c r="X158" s="17"/>
      <c r="Y158" s="17"/>
      <c r="Z158" s="17"/>
      <c r="AA158" s="17"/>
      <c r="AB158" s="17"/>
      <c r="AC158" s="84">
        <v>153</v>
      </c>
      <c r="AD158" s="84"/>
      <c r="AE158" s="84"/>
      <c r="AF158" s="84" t="s">
        <v>1522</v>
      </c>
    </row>
    <row r="159" spans="1:32" ht="12">
      <c r="A159" s="17"/>
      <c r="B159" s="17"/>
      <c r="C159" s="17"/>
      <c r="D159" s="17"/>
      <c r="E159" s="17"/>
      <c r="F159" s="17"/>
      <c r="G159" s="17"/>
      <c r="H159" s="17"/>
      <c r="I159" s="17"/>
      <c r="J159" s="17"/>
      <c r="K159" s="1002"/>
      <c r="L159" s="1002"/>
      <c r="M159" s="1002"/>
      <c r="N159" s="17"/>
      <c r="O159" s="17"/>
      <c r="P159" s="17"/>
      <c r="Q159" s="17"/>
      <c r="R159" s="17"/>
      <c r="S159" s="17"/>
      <c r="T159" s="17"/>
      <c r="U159" s="17"/>
      <c r="V159" s="17"/>
      <c r="W159" s="17"/>
      <c r="X159" s="17"/>
      <c r="Y159" s="17"/>
      <c r="Z159" s="17"/>
      <c r="AA159" s="17"/>
      <c r="AB159" s="17"/>
      <c r="AC159" s="84">
        <v>154</v>
      </c>
      <c r="AD159" s="84"/>
      <c r="AE159" s="84"/>
      <c r="AF159" s="84" t="s">
        <v>1522</v>
      </c>
    </row>
    <row r="160" spans="1:32" ht="12">
      <c r="A160" s="17"/>
      <c r="B160" s="17"/>
      <c r="C160" s="17"/>
      <c r="D160" s="17"/>
      <c r="E160" s="17"/>
      <c r="F160" s="17"/>
      <c r="G160" s="17"/>
      <c r="H160" s="17"/>
      <c r="I160" s="17"/>
      <c r="J160" s="17"/>
      <c r="K160" s="1002"/>
      <c r="L160" s="1002"/>
      <c r="M160" s="1002"/>
      <c r="N160" s="17"/>
      <c r="O160" s="17"/>
      <c r="P160" s="17"/>
      <c r="Q160" s="17"/>
      <c r="R160" s="17"/>
      <c r="S160" s="17"/>
      <c r="T160" s="17"/>
      <c r="U160" s="17"/>
      <c r="V160" s="17"/>
      <c r="W160" s="17"/>
      <c r="X160" s="17"/>
      <c r="Y160" s="17"/>
      <c r="Z160" s="17"/>
      <c r="AA160" s="17"/>
      <c r="AB160" s="17"/>
      <c r="AC160" s="84">
        <v>155</v>
      </c>
      <c r="AD160" s="84"/>
      <c r="AE160" s="84"/>
      <c r="AF160" s="84" t="s">
        <v>1522</v>
      </c>
    </row>
    <row r="161" spans="1:32" ht="12">
      <c r="A161" s="17"/>
      <c r="B161" s="17"/>
      <c r="C161" s="17"/>
      <c r="D161" s="17"/>
      <c r="E161" s="17"/>
      <c r="F161" s="17"/>
      <c r="G161" s="17"/>
      <c r="H161" s="17"/>
      <c r="I161" s="17"/>
      <c r="J161" s="17"/>
      <c r="K161" s="1002"/>
      <c r="L161" s="1002"/>
      <c r="M161" s="1002"/>
      <c r="N161" s="17"/>
      <c r="O161" s="17"/>
      <c r="P161" s="17"/>
      <c r="Q161" s="17"/>
      <c r="R161" s="17"/>
      <c r="S161" s="17"/>
      <c r="T161" s="17"/>
      <c r="U161" s="17"/>
      <c r="V161" s="17"/>
      <c r="W161" s="17"/>
      <c r="X161" s="17"/>
      <c r="Y161" s="17"/>
      <c r="Z161" s="17"/>
      <c r="AA161" s="17"/>
      <c r="AB161" s="17"/>
      <c r="AC161" s="84">
        <v>156</v>
      </c>
      <c r="AD161" s="84"/>
      <c r="AE161" s="84"/>
      <c r="AF161" s="84" t="s">
        <v>1522</v>
      </c>
    </row>
    <row r="162" spans="1:32" ht="12">
      <c r="A162" s="17"/>
      <c r="B162" s="17"/>
      <c r="C162" s="17"/>
      <c r="D162" s="17"/>
      <c r="E162" s="17"/>
      <c r="F162" s="17"/>
      <c r="G162" s="17"/>
      <c r="H162" s="17"/>
      <c r="I162" s="17"/>
      <c r="J162" s="17"/>
      <c r="K162" s="1002"/>
      <c r="L162" s="1002"/>
      <c r="M162" s="1002"/>
      <c r="N162" s="17"/>
      <c r="O162" s="17"/>
      <c r="P162" s="17"/>
      <c r="Q162" s="17"/>
      <c r="R162" s="17"/>
      <c r="S162" s="17"/>
      <c r="T162" s="17"/>
      <c r="U162" s="17"/>
      <c r="V162" s="17"/>
      <c r="W162" s="17"/>
      <c r="X162" s="17"/>
      <c r="Y162" s="17"/>
      <c r="Z162" s="17"/>
      <c r="AA162" s="17"/>
      <c r="AB162" s="17"/>
      <c r="AC162" s="84">
        <v>157</v>
      </c>
      <c r="AD162" s="84"/>
      <c r="AE162" s="84"/>
      <c r="AF162" s="84" t="s">
        <v>1522</v>
      </c>
    </row>
    <row r="163" spans="1:32" ht="12">
      <c r="A163" s="17"/>
      <c r="B163" s="17"/>
      <c r="C163" s="17"/>
      <c r="D163" s="17"/>
      <c r="E163" s="17"/>
      <c r="F163" s="17"/>
      <c r="G163" s="17"/>
      <c r="H163" s="17"/>
      <c r="I163" s="17"/>
      <c r="J163" s="17"/>
      <c r="K163" s="1002"/>
      <c r="L163" s="1002"/>
      <c r="M163" s="1002"/>
      <c r="N163" s="17"/>
      <c r="O163" s="17"/>
      <c r="P163" s="17"/>
      <c r="Q163" s="17"/>
      <c r="R163" s="17"/>
      <c r="S163" s="17"/>
      <c r="T163" s="17"/>
      <c r="U163" s="17"/>
      <c r="V163" s="17"/>
      <c r="W163" s="17"/>
      <c r="X163" s="17"/>
      <c r="Y163" s="17"/>
      <c r="Z163" s="17"/>
      <c r="AA163" s="17"/>
      <c r="AB163" s="17"/>
      <c r="AC163" s="84">
        <v>158</v>
      </c>
      <c r="AD163" s="84"/>
      <c r="AE163" s="84"/>
      <c r="AF163" s="84" t="s">
        <v>1522</v>
      </c>
    </row>
    <row r="164" spans="1:32" ht="12">
      <c r="A164" s="17"/>
      <c r="B164" s="17"/>
      <c r="C164" s="17"/>
      <c r="D164" s="17"/>
      <c r="E164" s="17"/>
      <c r="F164" s="17"/>
      <c r="G164" s="17"/>
      <c r="H164" s="17"/>
      <c r="I164" s="17"/>
      <c r="J164" s="17"/>
      <c r="K164" s="1002"/>
      <c r="L164" s="1002"/>
      <c r="M164" s="1002"/>
      <c r="N164" s="17"/>
      <c r="O164" s="17"/>
      <c r="P164" s="17"/>
      <c r="Q164" s="17"/>
      <c r="R164" s="17"/>
      <c r="S164" s="17"/>
      <c r="T164" s="17"/>
      <c r="U164" s="17"/>
      <c r="V164" s="17"/>
      <c r="W164" s="17"/>
      <c r="X164" s="17"/>
      <c r="Y164" s="17"/>
      <c r="Z164" s="17"/>
      <c r="AA164" s="17"/>
      <c r="AB164" s="17"/>
      <c r="AC164" s="84">
        <v>159</v>
      </c>
      <c r="AD164" s="84"/>
      <c r="AE164" s="84"/>
      <c r="AF164" s="84" t="s">
        <v>1522</v>
      </c>
    </row>
    <row r="165" spans="1:32" ht="12">
      <c r="A165" s="17"/>
      <c r="B165" s="17"/>
      <c r="C165" s="17"/>
      <c r="D165" s="17"/>
      <c r="E165" s="17"/>
      <c r="F165" s="17"/>
      <c r="G165" s="17"/>
      <c r="H165" s="17"/>
      <c r="I165" s="17"/>
      <c r="J165" s="17"/>
      <c r="K165" s="1002"/>
      <c r="L165" s="1002"/>
      <c r="M165" s="1002"/>
      <c r="N165" s="17"/>
      <c r="O165" s="17"/>
      <c r="P165" s="17"/>
      <c r="Q165" s="17"/>
      <c r="R165" s="17"/>
      <c r="S165" s="17"/>
      <c r="T165" s="17"/>
      <c r="U165" s="17"/>
      <c r="V165" s="17"/>
      <c r="W165" s="17"/>
      <c r="X165" s="17"/>
      <c r="Y165" s="17"/>
      <c r="Z165" s="17"/>
      <c r="AA165" s="17"/>
      <c r="AB165" s="17"/>
      <c r="AC165" s="84">
        <v>160</v>
      </c>
      <c r="AD165" s="84"/>
      <c r="AE165" s="84"/>
      <c r="AF165" s="84" t="s">
        <v>1522</v>
      </c>
    </row>
    <row r="166" spans="1:32" ht="12">
      <c r="A166" s="17"/>
      <c r="B166" s="17"/>
      <c r="C166" s="17"/>
      <c r="D166" s="17"/>
      <c r="E166" s="17"/>
      <c r="F166" s="17"/>
      <c r="G166" s="17"/>
      <c r="H166" s="17"/>
      <c r="I166" s="17"/>
      <c r="J166" s="17"/>
      <c r="K166" s="1002"/>
      <c r="L166" s="1002"/>
      <c r="M166" s="1002"/>
      <c r="N166" s="17"/>
      <c r="O166" s="17"/>
      <c r="P166" s="17"/>
      <c r="Q166" s="17"/>
      <c r="R166" s="17"/>
      <c r="S166" s="17"/>
      <c r="T166" s="17"/>
      <c r="U166" s="17"/>
      <c r="V166" s="17"/>
      <c r="W166" s="17"/>
      <c r="X166" s="17"/>
      <c r="Y166" s="17"/>
      <c r="Z166" s="17"/>
      <c r="AA166" s="17"/>
      <c r="AB166" s="17"/>
      <c r="AC166" s="84">
        <v>161</v>
      </c>
      <c r="AD166" s="84"/>
      <c r="AE166" s="84"/>
      <c r="AF166" s="84" t="s">
        <v>1522</v>
      </c>
    </row>
    <row r="167" spans="1:32" ht="12">
      <c r="A167" s="17"/>
      <c r="B167" s="17"/>
      <c r="C167" s="17"/>
      <c r="D167" s="17"/>
      <c r="E167" s="17"/>
      <c r="F167" s="17"/>
      <c r="G167" s="17"/>
      <c r="H167" s="17"/>
      <c r="I167" s="17"/>
      <c r="J167" s="17"/>
      <c r="K167" s="1002"/>
      <c r="L167" s="1002"/>
      <c r="M167" s="1002"/>
      <c r="N167" s="17"/>
      <c r="O167" s="17"/>
      <c r="P167" s="17"/>
      <c r="Q167" s="17"/>
      <c r="R167" s="17"/>
      <c r="S167" s="17"/>
      <c r="T167" s="17"/>
      <c r="U167" s="17"/>
      <c r="V167" s="17"/>
      <c r="W167" s="17"/>
      <c r="X167" s="17"/>
      <c r="Y167" s="17"/>
      <c r="Z167" s="17"/>
      <c r="AA167" s="17"/>
      <c r="AB167" s="17"/>
      <c r="AC167" s="84">
        <v>162</v>
      </c>
      <c r="AD167" s="84"/>
      <c r="AE167" s="84"/>
      <c r="AF167" s="84" t="s">
        <v>1522</v>
      </c>
    </row>
    <row r="168" spans="1:32" ht="12">
      <c r="A168" s="17"/>
      <c r="B168" s="17"/>
      <c r="C168" s="17"/>
      <c r="D168" s="17"/>
      <c r="E168" s="17"/>
      <c r="F168" s="17"/>
      <c r="G168" s="17"/>
      <c r="H168" s="17"/>
      <c r="I168" s="17"/>
      <c r="J168" s="17"/>
      <c r="K168" s="1002"/>
      <c r="L168" s="1002"/>
      <c r="M168" s="1002"/>
      <c r="N168" s="17"/>
      <c r="O168" s="17"/>
      <c r="P168" s="17"/>
      <c r="Q168" s="17"/>
      <c r="R168" s="17"/>
      <c r="S168" s="17"/>
      <c r="T168" s="17"/>
      <c r="U168" s="17"/>
      <c r="V168" s="17"/>
      <c r="W168" s="17"/>
      <c r="X168" s="17"/>
      <c r="Y168" s="17"/>
      <c r="Z168" s="17"/>
      <c r="AA168" s="17"/>
      <c r="AB168" s="17"/>
      <c r="AC168" s="84">
        <v>163</v>
      </c>
      <c r="AD168" s="84"/>
      <c r="AE168" s="84"/>
      <c r="AF168" s="84" t="s">
        <v>1522</v>
      </c>
    </row>
    <row r="169" spans="1:32" ht="12">
      <c r="A169" s="17"/>
      <c r="B169" s="17"/>
      <c r="C169" s="17"/>
      <c r="D169" s="17"/>
      <c r="E169" s="17"/>
      <c r="F169" s="17"/>
      <c r="G169" s="17"/>
      <c r="H169" s="17"/>
      <c r="I169" s="17"/>
      <c r="J169" s="17"/>
      <c r="K169" s="1002"/>
      <c r="L169" s="1002"/>
      <c r="M169" s="1002"/>
      <c r="N169" s="17"/>
      <c r="O169" s="17"/>
      <c r="P169" s="17"/>
      <c r="Q169" s="17"/>
      <c r="R169" s="17"/>
      <c r="S169" s="17"/>
      <c r="T169" s="17"/>
      <c r="U169" s="17"/>
      <c r="V169" s="17"/>
      <c r="W169" s="17"/>
      <c r="X169" s="17"/>
      <c r="Y169" s="17"/>
      <c r="Z169" s="17"/>
      <c r="AA169" s="17"/>
      <c r="AB169" s="17"/>
      <c r="AC169" s="84">
        <v>164</v>
      </c>
      <c r="AD169" s="84"/>
      <c r="AE169" s="84"/>
      <c r="AF169" s="84" t="s">
        <v>1522</v>
      </c>
    </row>
    <row r="170" spans="1:32" ht="12">
      <c r="A170" s="17"/>
      <c r="B170" s="17"/>
      <c r="C170" s="17"/>
      <c r="D170" s="17"/>
      <c r="E170" s="17"/>
      <c r="F170" s="17"/>
      <c r="G170" s="17"/>
      <c r="H170" s="17"/>
      <c r="I170" s="17"/>
      <c r="J170" s="17"/>
      <c r="K170" s="1002"/>
      <c r="L170" s="1002"/>
      <c r="M170" s="1002"/>
      <c r="N170" s="17"/>
      <c r="O170" s="17"/>
      <c r="P170" s="17"/>
      <c r="Q170" s="17"/>
      <c r="R170" s="17"/>
      <c r="S170" s="17"/>
      <c r="T170" s="17"/>
      <c r="U170" s="17"/>
      <c r="V170" s="17"/>
      <c r="W170" s="17"/>
      <c r="X170" s="17"/>
      <c r="Y170" s="17"/>
      <c r="Z170" s="17"/>
      <c r="AA170" s="17"/>
      <c r="AB170" s="17"/>
      <c r="AC170" s="84">
        <v>165</v>
      </c>
      <c r="AD170" s="84"/>
      <c r="AE170" s="84"/>
      <c r="AF170" s="84" t="s">
        <v>1522</v>
      </c>
    </row>
    <row r="171" spans="1:32" ht="12">
      <c r="A171" s="17"/>
      <c r="B171" s="17"/>
      <c r="C171" s="17"/>
      <c r="D171" s="17"/>
      <c r="E171" s="17"/>
      <c r="F171" s="17"/>
      <c r="G171" s="17"/>
      <c r="H171" s="17"/>
      <c r="I171" s="17"/>
      <c r="J171" s="17"/>
      <c r="K171" s="1002"/>
      <c r="L171" s="1002"/>
      <c r="M171" s="1002"/>
      <c r="N171" s="17"/>
      <c r="O171" s="17"/>
      <c r="P171" s="17"/>
      <c r="Q171" s="17"/>
      <c r="R171" s="17"/>
      <c r="S171" s="17"/>
      <c r="T171" s="17"/>
      <c r="U171" s="17"/>
      <c r="V171" s="17"/>
      <c r="W171" s="17"/>
      <c r="X171" s="17"/>
      <c r="Y171" s="17"/>
      <c r="Z171" s="17"/>
      <c r="AA171" s="17"/>
      <c r="AB171" s="17"/>
      <c r="AC171" s="84">
        <v>166</v>
      </c>
      <c r="AD171" s="84"/>
      <c r="AE171" s="84"/>
      <c r="AF171" s="84" t="s">
        <v>1522</v>
      </c>
    </row>
    <row r="172" spans="1:32" ht="12">
      <c r="A172" s="17"/>
      <c r="B172" s="17"/>
      <c r="C172" s="17"/>
      <c r="D172" s="17"/>
      <c r="E172" s="17"/>
      <c r="F172" s="17"/>
      <c r="G172" s="17"/>
      <c r="H172" s="17"/>
      <c r="I172" s="17"/>
      <c r="J172" s="17"/>
      <c r="K172" s="1002"/>
      <c r="L172" s="1002"/>
      <c r="M172" s="1002"/>
      <c r="N172" s="17"/>
      <c r="O172" s="17"/>
      <c r="P172" s="17"/>
      <c r="Q172" s="17"/>
      <c r="R172" s="17"/>
      <c r="S172" s="17"/>
      <c r="T172" s="17"/>
      <c r="U172" s="17"/>
      <c r="V172" s="17"/>
      <c r="W172" s="17"/>
      <c r="X172" s="17"/>
      <c r="Y172" s="17"/>
      <c r="Z172" s="17"/>
      <c r="AA172" s="17"/>
      <c r="AB172" s="17"/>
      <c r="AC172" s="84">
        <v>167</v>
      </c>
      <c r="AD172" s="84"/>
      <c r="AE172" s="84"/>
      <c r="AF172" s="84" t="s">
        <v>1522</v>
      </c>
    </row>
    <row r="173" spans="1:32" ht="12">
      <c r="A173" s="17"/>
      <c r="B173" s="17"/>
      <c r="C173" s="17"/>
      <c r="D173" s="17"/>
      <c r="E173" s="17"/>
      <c r="F173" s="17"/>
      <c r="G173" s="17"/>
      <c r="H173" s="17"/>
      <c r="I173" s="17"/>
      <c r="J173" s="17"/>
      <c r="K173" s="1002"/>
      <c r="L173" s="1002"/>
      <c r="M173" s="1002"/>
      <c r="N173" s="17"/>
      <c r="O173" s="17"/>
      <c r="P173" s="17"/>
      <c r="Q173" s="17"/>
      <c r="R173" s="17"/>
      <c r="S173" s="17"/>
      <c r="T173" s="17"/>
      <c r="U173" s="17"/>
      <c r="V173" s="17"/>
      <c r="W173" s="17"/>
      <c r="X173" s="17"/>
      <c r="Y173" s="17"/>
      <c r="Z173" s="17"/>
      <c r="AA173" s="17"/>
      <c r="AB173" s="17"/>
      <c r="AC173" s="84">
        <v>168</v>
      </c>
      <c r="AD173" s="84"/>
      <c r="AE173" s="84"/>
      <c r="AF173" s="84" t="s">
        <v>1522</v>
      </c>
    </row>
    <row r="174" spans="1:32" ht="12">
      <c r="A174" s="17"/>
      <c r="B174" s="17"/>
      <c r="C174" s="17"/>
      <c r="D174" s="17"/>
      <c r="E174" s="17"/>
      <c r="F174" s="17"/>
      <c r="G174" s="17"/>
      <c r="H174" s="17"/>
      <c r="I174" s="17"/>
      <c r="J174" s="17"/>
      <c r="K174" s="1002"/>
      <c r="L174" s="1002"/>
      <c r="M174" s="1002"/>
      <c r="N174" s="17"/>
      <c r="O174" s="17"/>
      <c r="P174" s="17"/>
      <c r="Q174" s="17"/>
      <c r="R174" s="17"/>
      <c r="S174" s="17"/>
      <c r="T174" s="17"/>
      <c r="U174" s="17"/>
      <c r="V174" s="17"/>
      <c r="W174" s="17"/>
      <c r="X174" s="17"/>
      <c r="Y174" s="17"/>
      <c r="Z174" s="17"/>
      <c r="AA174" s="17"/>
      <c r="AB174" s="17"/>
      <c r="AC174" s="84">
        <v>169</v>
      </c>
      <c r="AD174" s="84"/>
      <c r="AE174" s="84"/>
      <c r="AF174" s="84" t="s">
        <v>1522</v>
      </c>
    </row>
    <row r="175" spans="1:32" ht="12">
      <c r="A175" s="17"/>
      <c r="B175" s="17"/>
      <c r="C175" s="17"/>
      <c r="D175" s="17"/>
      <c r="E175" s="17"/>
      <c r="F175" s="17"/>
      <c r="G175" s="17"/>
      <c r="H175" s="17"/>
      <c r="I175" s="17"/>
      <c r="J175" s="17"/>
      <c r="K175" s="1002"/>
      <c r="L175" s="1002"/>
      <c r="M175" s="1002"/>
      <c r="N175" s="17"/>
      <c r="O175" s="17"/>
      <c r="P175" s="17"/>
      <c r="Q175" s="17"/>
      <c r="R175" s="17"/>
      <c r="S175" s="17"/>
      <c r="T175" s="17"/>
      <c r="U175" s="17"/>
      <c r="V175" s="17"/>
      <c r="W175" s="17"/>
      <c r="X175" s="17"/>
      <c r="Y175" s="17"/>
      <c r="Z175" s="17"/>
      <c r="AA175" s="17"/>
      <c r="AB175" s="17"/>
      <c r="AC175" s="84">
        <v>170</v>
      </c>
      <c r="AD175" s="84"/>
      <c r="AE175" s="84"/>
      <c r="AF175" s="84" t="s">
        <v>1522</v>
      </c>
    </row>
    <row r="176" spans="1:32" ht="12">
      <c r="A176" s="17"/>
      <c r="B176" s="17"/>
      <c r="C176" s="17"/>
      <c r="D176" s="17"/>
      <c r="E176" s="17"/>
      <c r="F176" s="17"/>
      <c r="G176" s="17"/>
      <c r="H176" s="17"/>
      <c r="I176" s="17"/>
      <c r="J176" s="17"/>
      <c r="K176" s="1002"/>
      <c r="L176" s="1002"/>
      <c r="M176" s="1002"/>
      <c r="N176" s="17"/>
      <c r="O176" s="17"/>
      <c r="P176" s="17"/>
      <c r="Q176" s="17"/>
      <c r="R176" s="17"/>
      <c r="S176" s="17"/>
      <c r="T176" s="17"/>
      <c r="U176" s="17"/>
      <c r="V176" s="17"/>
      <c r="W176" s="17"/>
      <c r="X176" s="17"/>
      <c r="Y176" s="17"/>
      <c r="Z176" s="17"/>
      <c r="AA176" s="17"/>
      <c r="AB176" s="17"/>
      <c r="AC176" s="84">
        <v>171</v>
      </c>
      <c r="AD176" s="84"/>
      <c r="AE176" s="84"/>
      <c r="AF176" s="84" t="s">
        <v>1522</v>
      </c>
    </row>
    <row r="177" spans="1:32" ht="12">
      <c r="A177" s="17"/>
      <c r="B177" s="17"/>
      <c r="C177" s="17"/>
      <c r="D177" s="17"/>
      <c r="E177" s="17"/>
      <c r="F177" s="17"/>
      <c r="G177" s="17"/>
      <c r="H177" s="17"/>
      <c r="I177" s="17"/>
      <c r="J177" s="17"/>
      <c r="K177" s="1002"/>
      <c r="L177" s="1002"/>
      <c r="M177" s="1002"/>
      <c r="N177" s="17"/>
      <c r="O177" s="17"/>
      <c r="P177" s="17"/>
      <c r="Q177" s="17"/>
      <c r="R177" s="17"/>
      <c r="S177" s="17"/>
      <c r="T177" s="17"/>
      <c r="U177" s="17"/>
      <c r="V177" s="17"/>
      <c r="W177" s="17"/>
      <c r="X177" s="17"/>
      <c r="Y177" s="17"/>
      <c r="Z177" s="17"/>
      <c r="AA177" s="17"/>
      <c r="AB177" s="17"/>
      <c r="AC177" s="84">
        <v>172</v>
      </c>
      <c r="AD177" s="84"/>
      <c r="AE177" s="84"/>
      <c r="AF177" s="84" t="s">
        <v>1522</v>
      </c>
    </row>
    <row r="178" spans="1:32" ht="12">
      <c r="A178" s="17"/>
      <c r="B178" s="17"/>
      <c r="C178" s="17"/>
      <c r="D178" s="17"/>
      <c r="E178" s="17"/>
      <c r="F178" s="17"/>
      <c r="G178" s="17"/>
      <c r="H178" s="17"/>
      <c r="I178" s="17"/>
      <c r="J178" s="17"/>
      <c r="K178" s="1002"/>
      <c r="L178" s="1002"/>
      <c r="M178" s="1002"/>
      <c r="N178" s="17"/>
      <c r="O178" s="17"/>
      <c r="P178" s="17"/>
      <c r="Q178" s="17"/>
      <c r="R178" s="17"/>
      <c r="S178" s="17"/>
      <c r="T178" s="17"/>
      <c r="U178" s="17"/>
      <c r="V178" s="17"/>
      <c r="W178" s="17"/>
      <c r="X178" s="17"/>
      <c r="Y178" s="17"/>
      <c r="Z178" s="17"/>
      <c r="AA178" s="17"/>
      <c r="AB178" s="17"/>
      <c r="AC178" s="84">
        <v>173</v>
      </c>
      <c r="AD178" s="84"/>
      <c r="AE178" s="84"/>
      <c r="AF178" s="84" t="s">
        <v>1522</v>
      </c>
    </row>
    <row r="179" spans="1:32" ht="12">
      <c r="A179" s="17"/>
      <c r="B179" s="17"/>
      <c r="C179" s="17"/>
      <c r="D179" s="17"/>
      <c r="E179" s="17"/>
      <c r="F179" s="17"/>
      <c r="G179" s="17"/>
      <c r="H179" s="17"/>
      <c r="I179" s="17"/>
      <c r="J179" s="17"/>
      <c r="K179" s="1002"/>
      <c r="L179" s="1002"/>
      <c r="M179" s="1002"/>
      <c r="N179" s="17"/>
      <c r="O179" s="17"/>
      <c r="P179" s="17"/>
      <c r="Q179" s="17"/>
      <c r="R179" s="17"/>
      <c r="S179" s="17"/>
      <c r="T179" s="17"/>
      <c r="U179" s="17"/>
      <c r="V179" s="17"/>
      <c r="W179" s="17"/>
      <c r="X179" s="17"/>
      <c r="Y179" s="17"/>
      <c r="Z179" s="17"/>
      <c r="AA179" s="17"/>
      <c r="AB179" s="17"/>
      <c r="AC179" s="84">
        <v>174</v>
      </c>
      <c r="AD179" s="84"/>
      <c r="AE179" s="84"/>
      <c r="AF179" s="84" t="s">
        <v>1522</v>
      </c>
    </row>
    <row r="180" spans="1:32" ht="12">
      <c r="A180" s="17"/>
      <c r="B180" s="17"/>
      <c r="C180" s="17"/>
      <c r="D180" s="17"/>
      <c r="E180" s="17"/>
      <c r="F180" s="17"/>
      <c r="G180" s="17"/>
      <c r="H180" s="17"/>
      <c r="I180" s="17"/>
      <c r="J180" s="17"/>
      <c r="K180" s="1002"/>
      <c r="L180" s="1002"/>
      <c r="M180" s="1002"/>
      <c r="N180" s="17"/>
      <c r="O180" s="17"/>
      <c r="P180" s="17"/>
      <c r="Q180" s="17"/>
      <c r="R180" s="17"/>
      <c r="S180" s="17"/>
      <c r="T180" s="17"/>
      <c r="U180" s="17"/>
      <c r="V180" s="17"/>
      <c r="W180" s="17"/>
      <c r="X180" s="17"/>
      <c r="Y180" s="17"/>
      <c r="Z180" s="17"/>
      <c r="AA180" s="17"/>
      <c r="AB180" s="17"/>
      <c r="AC180" s="84">
        <v>175</v>
      </c>
      <c r="AD180" s="84"/>
      <c r="AE180" s="84"/>
      <c r="AF180" s="84" t="s">
        <v>1522</v>
      </c>
    </row>
    <row r="181" spans="1:32" ht="12">
      <c r="A181" s="17"/>
      <c r="B181" s="17"/>
      <c r="C181" s="17"/>
      <c r="D181" s="17"/>
      <c r="E181" s="17"/>
      <c r="F181" s="17"/>
      <c r="G181" s="17"/>
      <c r="H181" s="17"/>
      <c r="I181" s="17"/>
      <c r="J181" s="17"/>
      <c r="K181" s="1002"/>
      <c r="L181" s="1002"/>
      <c r="M181" s="1002"/>
      <c r="N181" s="17"/>
      <c r="O181" s="17"/>
      <c r="P181" s="17"/>
      <c r="Q181" s="17"/>
      <c r="R181" s="17"/>
      <c r="S181" s="17"/>
      <c r="T181" s="17"/>
      <c r="U181" s="17"/>
      <c r="V181" s="17"/>
      <c r="W181" s="17"/>
      <c r="X181" s="17"/>
      <c r="Y181" s="17"/>
      <c r="Z181" s="17"/>
      <c r="AA181" s="17"/>
      <c r="AB181" s="17"/>
      <c r="AC181" s="84">
        <v>176</v>
      </c>
      <c r="AD181" s="84"/>
      <c r="AE181" s="84"/>
      <c r="AF181" s="84" t="s">
        <v>1522</v>
      </c>
    </row>
    <row r="182" spans="1:32" ht="12">
      <c r="A182" s="17"/>
      <c r="B182" s="17"/>
      <c r="C182" s="17"/>
      <c r="D182" s="17"/>
      <c r="E182" s="17"/>
      <c r="F182" s="17"/>
      <c r="G182" s="17"/>
      <c r="H182" s="17"/>
      <c r="I182" s="17"/>
      <c r="J182" s="17"/>
      <c r="K182" s="1002"/>
      <c r="L182" s="1002"/>
      <c r="M182" s="1002"/>
      <c r="N182" s="17"/>
      <c r="O182" s="17"/>
      <c r="P182" s="17"/>
      <c r="Q182" s="17"/>
      <c r="R182" s="17"/>
      <c r="S182" s="17"/>
      <c r="T182" s="17"/>
      <c r="U182" s="17"/>
      <c r="V182" s="17"/>
      <c r="W182" s="17"/>
      <c r="X182" s="17"/>
      <c r="Y182" s="17"/>
      <c r="Z182" s="17"/>
      <c r="AA182" s="17"/>
      <c r="AB182" s="17"/>
      <c r="AC182" s="84">
        <v>177</v>
      </c>
      <c r="AD182" s="84"/>
      <c r="AE182" s="84"/>
      <c r="AF182" s="84" t="s">
        <v>1522</v>
      </c>
    </row>
    <row r="183" spans="1:32" ht="12">
      <c r="A183" s="17"/>
      <c r="B183" s="17"/>
      <c r="C183" s="17"/>
      <c r="D183" s="17"/>
      <c r="E183" s="17"/>
      <c r="F183" s="17"/>
      <c r="G183" s="17"/>
      <c r="H183" s="17"/>
      <c r="I183" s="17"/>
      <c r="J183" s="17"/>
      <c r="K183" s="1002"/>
      <c r="L183" s="1002"/>
      <c r="M183" s="1002"/>
      <c r="N183" s="17"/>
      <c r="O183" s="17"/>
      <c r="P183" s="17"/>
      <c r="Q183" s="17"/>
      <c r="R183" s="17"/>
      <c r="S183" s="17"/>
      <c r="T183" s="17"/>
      <c r="U183" s="17"/>
      <c r="V183" s="17"/>
      <c r="W183" s="17"/>
      <c r="X183" s="17"/>
      <c r="Y183" s="17"/>
      <c r="Z183" s="17"/>
      <c r="AA183" s="17"/>
      <c r="AB183" s="17"/>
      <c r="AC183" s="84">
        <v>178</v>
      </c>
      <c r="AD183" s="84"/>
      <c r="AE183" s="84"/>
      <c r="AF183" s="84" t="s">
        <v>1522</v>
      </c>
    </row>
    <row r="184" spans="1:32" ht="12">
      <c r="A184" s="17"/>
      <c r="B184" s="17"/>
      <c r="C184" s="17"/>
      <c r="D184" s="17"/>
      <c r="E184" s="17"/>
      <c r="F184" s="17"/>
      <c r="G184" s="17"/>
      <c r="H184" s="17"/>
      <c r="I184" s="17"/>
      <c r="J184" s="17"/>
      <c r="K184" s="1002"/>
      <c r="L184" s="1002"/>
      <c r="M184" s="1002"/>
      <c r="N184" s="17"/>
      <c r="O184" s="17"/>
      <c r="P184" s="17"/>
      <c r="Q184" s="17"/>
      <c r="R184" s="17"/>
      <c r="S184" s="17"/>
      <c r="T184" s="17"/>
      <c r="U184" s="17"/>
      <c r="V184" s="17"/>
      <c r="W184" s="17"/>
      <c r="X184" s="17"/>
      <c r="Y184" s="17"/>
      <c r="Z184" s="17"/>
      <c r="AA184" s="17"/>
      <c r="AB184" s="17"/>
      <c r="AC184" s="84">
        <v>179</v>
      </c>
      <c r="AD184" s="84"/>
      <c r="AE184" s="84"/>
      <c r="AF184" s="84" t="s">
        <v>1522</v>
      </c>
    </row>
    <row r="185" spans="1:32" ht="12">
      <c r="A185" s="17"/>
      <c r="B185" s="17"/>
      <c r="C185" s="17"/>
      <c r="D185" s="17"/>
      <c r="E185" s="17"/>
      <c r="F185" s="17"/>
      <c r="G185" s="17"/>
      <c r="H185" s="17"/>
      <c r="I185" s="17"/>
      <c r="J185" s="17"/>
      <c r="K185" s="1002"/>
      <c r="L185" s="1002"/>
      <c r="M185" s="1002"/>
      <c r="N185" s="17"/>
      <c r="O185" s="17"/>
      <c r="P185" s="17"/>
      <c r="Q185" s="17"/>
      <c r="R185" s="17"/>
      <c r="S185" s="17"/>
      <c r="T185" s="17"/>
      <c r="U185" s="17"/>
      <c r="V185" s="17"/>
      <c r="W185" s="17"/>
      <c r="X185" s="17"/>
      <c r="Y185" s="17"/>
      <c r="Z185" s="17"/>
      <c r="AA185" s="17"/>
      <c r="AB185" s="17"/>
      <c r="AC185" s="84">
        <v>180</v>
      </c>
      <c r="AD185" s="84"/>
      <c r="AE185" s="84"/>
      <c r="AF185" s="84" t="s">
        <v>1522</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election activeCell="O42" sqref="O42"/>
    </sheetView>
  </sheetViews>
  <sheetFormatPr defaultColWidth="8.83203125" defaultRowHeight="12"/>
  <cols>
    <col min="1" max="1" width="8.83203125" style="17"/>
    <col min="2" max="2" width="6.1640625" style="17" bestFit="1" customWidth="1"/>
    <col min="3" max="3" width="8.5" style="17" bestFit="1" customWidth="1"/>
    <col min="4" max="4" width="13.33203125" style="17" bestFit="1" customWidth="1"/>
    <col min="5" max="5" width="9" style="17" bestFit="1" customWidth="1"/>
    <col min="6" max="8" width="8.83203125" style="17"/>
    <col min="9" max="9" width="17.33203125" style="17" customWidth="1"/>
    <col min="10" max="10" width="13.33203125" style="17" customWidth="1"/>
    <col min="11" max="11" width="12.1640625" style="17" bestFit="1" customWidth="1"/>
    <col min="12" max="16384" width="8.83203125" style="17"/>
  </cols>
  <sheetData>
    <row r="3" spans="2:12" ht="14.25">
      <c r="B3" s="1001" t="s">
        <v>1519</v>
      </c>
      <c r="C3" s="1001" t="s">
        <v>1529</v>
      </c>
      <c r="D3" s="1001" t="s">
        <v>775</v>
      </c>
      <c r="H3" s="77" t="s">
        <v>1530</v>
      </c>
      <c r="I3" s="77" t="s">
        <v>1531</v>
      </c>
      <c r="J3" s="77" t="s">
        <v>1532</v>
      </c>
      <c r="K3" s="77" t="s">
        <v>1533</v>
      </c>
      <c r="L3" s="1000" t="s">
        <v>1534</v>
      </c>
    </row>
    <row r="4" spans="2:12" ht="14.25">
      <c r="B4" s="1001">
        <v>1</v>
      </c>
      <c r="C4" s="1001">
        <v>1990</v>
      </c>
      <c r="D4" s="1001" t="s">
        <v>1535</v>
      </c>
      <c r="E4" s="17">
        <f>C4</f>
        <v>1990</v>
      </c>
      <c r="H4" s="77" t="str">
        <f>HLOOKUP(H3,比較地域マスタ!$E$5:$L$6,2,0)</f>
        <v>28</v>
      </c>
      <c r="I4" s="77" t="str">
        <f>HLOOKUP(I3,比較地域マスタ!$E$5:$L$6,2,0)</f>
        <v>兵庫県</v>
      </c>
      <c r="J4" s="77" t="str">
        <f>HLOOKUP(J3,比較地域マスタ!$E$5:$L$6,2,0)</f>
        <v>兵庫県</v>
      </c>
      <c r="K4" s="77" t="str">
        <f>HLOOKUP(K3,比較地域マスタ!$E$5:$L$6,2,0)</f>
        <v>28</v>
      </c>
      <c r="L4" s="77" t="str">
        <f>HLOOKUP(L3,比較地域マスタ!$E$5:$L$6,2,0)</f>
        <v>都道府県</v>
      </c>
    </row>
    <row r="5" spans="2:12" ht="14.25">
      <c r="B5" s="1001">
        <v>2</v>
      </c>
      <c r="C5" s="1001">
        <v>2005</v>
      </c>
      <c r="D5" s="1001" t="s">
        <v>1536</v>
      </c>
      <c r="E5" s="17">
        <f t="shared" ref="E5:E24" si="0">C5</f>
        <v>2005</v>
      </c>
      <c r="I5" s="77" t="s">
        <v>449</v>
      </c>
      <c r="J5" s="77">
        <v>2022</v>
      </c>
      <c r="K5" s="77" t="str">
        <f>VLOOKUP(J5,C:D,2,0)</f>
        <v>令和4年度</v>
      </c>
    </row>
    <row r="6" spans="2:12" ht="14.25">
      <c r="B6" s="1001">
        <v>3</v>
      </c>
      <c r="C6" s="1001">
        <v>2006</v>
      </c>
      <c r="D6" s="1001" t="s">
        <v>1537</v>
      </c>
      <c r="E6" s="17">
        <f t="shared" si="0"/>
        <v>2006</v>
      </c>
      <c r="I6" s="77" t="s">
        <v>264</v>
      </c>
      <c r="J6" s="77">
        <v>2021</v>
      </c>
      <c r="K6" s="77" t="str">
        <f t="shared" ref="K6:K9" si="1">VLOOKUP(J6,C:D,2,0)</f>
        <v>令和3年度</v>
      </c>
    </row>
    <row r="7" spans="2:12" ht="14.25">
      <c r="B7" s="1001">
        <v>4</v>
      </c>
      <c r="C7" s="1001">
        <v>2007</v>
      </c>
      <c r="D7" s="1001" t="s">
        <v>1538</v>
      </c>
      <c r="E7" s="17">
        <f t="shared" si="0"/>
        <v>2007</v>
      </c>
      <c r="I7" s="77" t="s">
        <v>1539</v>
      </c>
      <c r="J7" s="77">
        <v>2023</v>
      </c>
      <c r="K7" s="77" t="str">
        <f t="shared" si="1"/>
        <v>令和5年度</v>
      </c>
    </row>
    <row r="8" spans="2:12" ht="14.25">
      <c r="B8" s="1001">
        <v>5</v>
      </c>
      <c r="C8" s="1001">
        <v>2008</v>
      </c>
      <c r="D8" s="1001" t="s">
        <v>1540</v>
      </c>
      <c r="E8" s="17">
        <f t="shared" si="0"/>
        <v>2008</v>
      </c>
      <c r="I8" s="77" t="s">
        <v>1557</v>
      </c>
      <c r="J8" s="77">
        <v>2022</v>
      </c>
      <c r="K8" s="77" t="str">
        <f t="shared" si="1"/>
        <v>令和4年度</v>
      </c>
    </row>
    <row r="9" spans="2:12" ht="14.25">
      <c r="B9" s="1001">
        <v>6</v>
      </c>
      <c r="C9" s="1001">
        <v>2009</v>
      </c>
      <c r="D9" s="1001" t="s">
        <v>1541</v>
      </c>
      <c r="E9" s="17">
        <f t="shared" si="0"/>
        <v>2009</v>
      </c>
      <c r="I9" s="77" t="s">
        <v>1556</v>
      </c>
      <c r="J9" s="77">
        <v>2024</v>
      </c>
      <c r="K9" s="77" t="str">
        <f t="shared" si="1"/>
        <v>令和6年度</v>
      </c>
    </row>
    <row r="10" spans="2:12" ht="14.25">
      <c r="B10" s="1001">
        <v>7</v>
      </c>
      <c r="C10" s="1001">
        <v>2010</v>
      </c>
      <c r="D10" s="1001" t="s">
        <v>1542</v>
      </c>
      <c r="E10" s="17">
        <f t="shared" si="0"/>
        <v>2010</v>
      </c>
    </row>
    <row r="11" spans="2:12" ht="14.25">
      <c r="B11" s="1001">
        <v>8</v>
      </c>
      <c r="C11" s="1001">
        <v>2011</v>
      </c>
      <c r="D11" s="1001" t="s">
        <v>1543</v>
      </c>
      <c r="E11" s="17">
        <f t="shared" si="0"/>
        <v>2011</v>
      </c>
    </row>
    <row r="12" spans="2:12" ht="14.25">
      <c r="B12" s="1001">
        <v>9</v>
      </c>
      <c r="C12" s="1001">
        <v>2012</v>
      </c>
      <c r="D12" s="1001" t="s">
        <v>1544</v>
      </c>
      <c r="E12" s="17">
        <f t="shared" si="0"/>
        <v>2012</v>
      </c>
    </row>
    <row r="13" spans="2:12" ht="14.25">
      <c r="B13" s="1001">
        <v>10</v>
      </c>
      <c r="C13" s="1001">
        <v>2013</v>
      </c>
      <c r="D13" s="1001" t="s">
        <v>1545</v>
      </c>
      <c r="E13" s="17">
        <f t="shared" si="0"/>
        <v>2013</v>
      </c>
    </row>
    <row r="14" spans="2:12" ht="14.25">
      <c r="B14" s="1001">
        <v>11</v>
      </c>
      <c r="C14" s="1001">
        <v>2014</v>
      </c>
      <c r="D14" s="1001" t="s">
        <v>1546</v>
      </c>
      <c r="E14" s="17">
        <f t="shared" si="0"/>
        <v>2014</v>
      </c>
    </row>
    <row r="15" spans="2:12" ht="14.25">
      <c r="B15" s="1001">
        <v>12</v>
      </c>
      <c r="C15" s="1001">
        <v>2015</v>
      </c>
      <c r="D15" s="1001" t="s">
        <v>1547</v>
      </c>
      <c r="E15" s="17">
        <f t="shared" si="0"/>
        <v>2015</v>
      </c>
    </row>
    <row r="16" spans="2:12" ht="14.25">
      <c r="B16" s="1001">
        <v>13</v>
      </c>
      <c r="C16" s="1001">
        <v>2016</v>
      </c>
      <c r="D16" s="1001" t="s">
        <v>1548</v>
      </c>
      <c r="E16" s="17">
        <f t="shared" si="0"/>
        <v>2016</v>
      </c>
    </row>
    <row r="17" spans="2:5" ht="14.25">
      <c r="B17" s="1001">
        <v>14</v>
      </c>
      <c r="C17" s="1001">
        <v>2017</v>
      </c>
      <c r="D17" s="1001" t="s">
        <v>1549</v>
      </c>
      <c r="E17" s="17">
        <f t="shared" si="0"/>
        <v>2017</v>
      </c>
    </row>
    <row r="18" spans="2:5" ht="14.25">
      <c r="B18" s="1001">
        <v>15</v>
      </c>
      <c r="C18" s="1001">
        <v>2018</v>
      </c>
      <c r="D18" s="1001" t="s">
        <v>1550</v>
      </c>
      <c r="E18" s="17">
        <f t="shared" si="0"/>
        <v>2018</v>
      </c>
    </row>
    <row r="19" spans="2:5" ht="14.25">
      <c r="B19" s="1001">
        <v>16</v>
      </c>
      <c r="C19" s="1001">
        <v>2019</v>
      </c>
      <c r="D19" s="1001" t="s">
        <v>246</v>
      </c>
      <c r="E19" s="17">
        <f t="shared" si="0"/>
        <v>2019</v>
      </c>
    </row>
    <row r="20" spans="2:5" ht="14.25">
      <c r="B20" s="1001">
        <v>17</v>
      </c>
      <c r="C20" s="1001">
        <v>2020</v>
      </c>
      <c r="D20" s="1001" t="s">
        <v>1551</v>
      </c>
      <c r="E20" s="17">
        <f t="shared" si="0"/>
        <v>2020</v>
      </c>
    </row>
    <row r="21" spans="2:5" ht="14.25">
      <c r="B21" s="1001">
        <v>18</v>
      </c>
      <c r="C21" s="1001">
        <v>2021</v>
      </c>
      <c r="D21" s="1001" t="s">
        <v>1552</v>
      </c>
      <c r="E21" s="17">
        <f t="shared" si="0"/>
        <v>2021</v>
      </c>
    </row>
    <row r="22" spans="2:5" ht="14.25">
      <c r="B22" s="1001">
        <v>19</v>
      </c>
      <c r="C22" s="1001">
        <v>2022</v>
      </c>
      <c r="D22" s="1001" t="s">
        <v>1553</v>
      </c>
      <c r="E22" s="17">
        <f t="shared" si="0"/>
        <v>2022</v>
      </c>
    </row>
    <row r="23" spans="2:5" ht="14.25">
      <c r="B23" s="1001">
        <v>20</v>
      </c>
      <c r="C23" s="1001">
        <v>2023</v>
      </c>
      <c r="D23" s="1001" t="s">
        <v>1554</v>
      </c>
      <c r="E23" s="17">
        <f t="shared" si="0"/>
        <v>2023</v>
      </c>
    </row>
    <row r="24" spans="2:5" ht="14.25">
      <c r="B24" s="1001">
        <v>21</v>
      </c>
      <c r="C24" s="1001">
        <v>2024</v>
      </c>
      <c r="D24" s="1001" t="s">
        <v>2578</v>
      </c>
      <c r="E24" s="17">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7" customWidth="1"/>
    <col min="2" max="2" width="1.83203125" style="17" customWidth="1"/>
    <col min="3" max="3" width="11.83203125" style="321" customWidth="1"/>
    <col min="4" max="8" width="11.83203125" style="17" customWidth="1"/>
    <col min="9" max="9" width="8" style="17" customWidth="1"/>
    <col min="10" max="10" width="1.83203125" style="17" customWidth="1"/>
    <col min="11" max="12" width="1.83203125" style="288" customWidth="1"/>
    <col min="13" max="13" width="4" style="288" customWidth="1"/>
    <col min="14" max="14" width="17.5" style="287" customWidth="1"/>
    <col min="15" max="15" width="17.83203125" style="288" customWidth="1"/>
    <col min="16" max="16" width="15.83203125" style="288" customWidth="1"/>
    <col min="17" max="17" width="1.83203125" style="17" customWidth="1"/>
    <col min="18" max="18" width="1.6640625" style="17" customWidth="1"/>
    <col min="19" max="19" width="4.33203125" style="17" customWidth="1"/>
    <col min="20" max="20" width="1.83203125" style="31" customWidth="1"/>
    <col min="21" max="22" width="1.83203125" style="22" customWidth="1"/>
    <col min="23" max="23" width="24.83203125" style="22" customWidth="1"/>
    <col min="24" max="30" width="13.33203125" style="22" customWidth="1"/>
    <col min="31" max="31" width="13.33203125" style="31" customWidth="1"/>
    <col min="32" max="37" width="13.33203125" style="22" customWidth="1"/>
    <col min="38" max="38" width="4.5" style="17" customWidth="1"/>
    <col min="39" max="39" width="2.1640625" style="17" customWidth="1"/>
    <col min="40" max="47" width="3.1640625" style="17" customWidth="1"/>
    <col min="48" max="49" width="9.33203125" style="17"/>
    <col min="50" max="50" width="29" style="17" customWidth="1"/>
    <col min="51" max="51" width="38.33203125" style="17" customWidth="1"/>
    <col min="52" max="64" width="18.83203125" style="17" customWidth="1"/>
    <col min="65" max="65" width="19.33203125" style="17" bestFit="1" customWidth="1"/>
    <col min="66" max="66" width="18.33203125" style="17" bestFit="1" customWidth="1"/>
    <col min="67" max="67" width="17.1640625" style="17" customWidth="1"/>
    <col min="68" max="16384" width="9.33203125" style="17"/>
  </cols>
  <sheetData>
    <row r="1" spans="1:62" s="165" customFormat="1" ht="50.25" customHeight="1">
      <c r="A1" s="178"/>
      <c r="B1" s="391" t="s">
        <v>93</v>
      </c>
      <c r="C1" s="178"/>
      <c r="D1" s="178"/>
      <c r="E1" s="178"/>
      <c r="F1" s="178"/>
      <c r="G1" s="178"/>
      <c r="H1" s="178"/>
      <c r="I1" s="178"/>
      <c r="J1" s="178"/>
      <c r="K1" s="178"/>
      <c r="L1" s="178"/>
      <c r="M1" s="178"/>
      <c r="N1" s="178"/>
      <c r="O1" s="178"/>
      <c r="P1" s="178"/>
      <c r="Q1" s="178"/>
      <c r="R1" s="178"/>
      <c r="S1" s="178"/>
      <c r="T1" s="178"/>
      <c r="U1" s="178"/>
      <c r="V1" s="178"/>
      <c r="W1" s="317"/>
      <c r="X1" s="178"/>
      <c r="Y1" s="178"/>
      <c r="Z1" s="178"/>
      <c r="AA1" s="178"/>
      <c r="AB1" s="178"/>
      <c r="AC1" s="178"/>
      <c r="AD1" s="178"/>
      <c r="AE1" s="178"/>
      <c r="AF1" s="178"/>
      <c r="AG1" s="178"/>
      <c r="AH1" s="178"/>
      <c r="AI1" s="178"/>
      <c r="AJ1" s="178"/>
      <c r="AK1" s="318" t="str">
        <f>年度マスタ!J4</f>
        <v>兵庫県</v>
      </c>
      <c r="AL1" s="319"/>
      <c r="AM1" s="268"/>
      <c r="AW1" s="31" t="s">
        <v>94</v>
      </c>
      <c r="AY1" s="31" t="s">
        <v>95</v>
      </c>
      <c r="AZ1" s="31" t="s">
        <v>96</v>
      </c>
      <c r="BA1" s="31"/>
      <c r="BB1" s="31" t="str">
        <f>"3）排出量の部門・分野別構成比 "&amp;年度マスタ!K5&amp;"（"&amp;年度マスタ!J5&amp;"年度）"</f>
        <v>3）排出量の部門・分野別構成比 令和4年度（2022年度）</v>
      </c>
    </row>
    <row r="2" spans="1:62" ht="3" customHeight="1">
      <c r="B2" s="320"/>
      <c r="G2" s="322"/>
    </row>
    <row r="3" spans="1:62" ht="25.5" customHeight="1">
      <c r="B3" s="462" t="s">
        <v>97</v>
      </c>
      <c r="C3" s="462"/>
      <c r="D3" s="323"/>
      <c r="E3" s="323"/>
      <c r="F3" s="323"/>
      <c r="G3" s="323"/>
      <c r="H3" s="323"/>
      <c r="I3" s="323"/>
      <c r="J3" s="323"/>
      <c r="K3" s="324"/>
      <c r="L3" s="324"/>
      <c r="M3" s="324"/>
      <c r="N3" s="325"/>
      <c r="O3" s="324"/>
      <c r="P3" s="324"/>
      <c r="Q3" s="323"/>
      <c r="R3" s="323"/>
      <c r="S3" s="22"/>
      <c r="AC3" s="17"/>
      <c r="AD3" s="17"/>
      <c r="AX3" s="31"/>
      <c r="AY3" s="31"/>
      <c r="AZ3" s="31" t="s">
        <v>98</v>
      </c>
      <c r="BA3" s="31"/>
      <c r="BB3" s="31"/>
      <c r="BC3" s="31" t="s">
        <v>99</v>
      </c>
      <c r="BD3" s="31"/>
      <c r="BE3" s="31"/>
      <c r="BF3" s="31" t="str">
        <f>年度マスタ!K5</f>
        <v>令和4年度</v>
      </c>
      <c r="BG3" s="31"/>
      <c r="BH3" s="31"/>
    </row>
    <row r="4" spans="1:62" ht="17.100000000000001" customHeight="1">
      <c r="B4" s="326"/>
      <c r="C4" s="1084" t="s">
        <v>100</v>
      </c>
      <c r="D4" s="1084"/>
      <c r="E4" s="1084"/>
      <c r="F4" s="1084"/>
      <c r="G4" s="1084"/>
      <c r="H4" s="1084"/>
      <c r="I4" s="1084"/>
      <c r="J4" s="1084"/>
      <c r="K4" s="1084"/>
      <c r="L4" s="1084"/>
      <c r="M4" s="1084"/>
      <c r="N4" s="1084"/>
      <c r="O4" s="327"/>
      <c r="P4" s="327"/>
      <c r="Q4" s="328"/>
      <c r="R4" s="14"/>
      <c r="S4" s="326"/>
      <c r="T4" s="1084" t="s">
        <v>101</v>
      </c>
      <c r="U4" s="1084"/>
      <c r="V4" s="1084"/>
      <c r="W4" s="1084"/>
      <c r="X4" s="1084"/>
      <c r="Y4" s="1084"/>
      <c r="Z4" s="1084"/>
      <c r="AA4" s="1084"/>
      <c r="AB4" s="1084"/>
      <c r="AC4" s="1084"/>
      <c r="AD4" s="329"/>
      <c r="AE4" s="330"/>
      <c r="AF4" s="329"/>
      <c r="AG4" s="329"/>
      <c r="AH4" s="329"/>
      <c r="AI4" s="329"/>
      <c r="AJ4" s="329"/>
      <c r="AK4" s="329"/>
      <c r="AL4" s="328"/>
      <c r="AM4" s="14"/>
      <c r="AY4" s="31"/>
      <c r="AZ4" s="31"/>
      <c r="BA4" s="17" t="s">
        <v>102</v>
      </c>
      <c r="BB4" s="31"/>
      <c r="BC4" s="31"/>
      <c r="BD4" s="31"/>
      <c r="BE4" s="31"/>
      <c r="BF4" s="31"/>
      <c r="BG4" s="31"/>
      <c r="BH4" s="31"/>
    </row>
    <row r="5" spans="1:62" s="22" customFormat="1" ht="17.100000000000001" customHeight="1">
      <c r="B5" s="331"/>
      <c r="C5" s="1085"/>
      <c r="D5" s="1085"/>
      <c r="E5" s="1085"/>
      <c r="F5" s="1085"/>
      <c r="G5" s="1085"/>
      <c r="H5" s="1085"/>
      <c r="I5" s="1085"/>
      <c r="J5" s="1085"/>
      <c r="K5" s="1085"/>
      <c r="L5" s="1085"/>
      <c r="M5" s="1085"/>
      <c r="N5" s="1085"/>
      <c r="O5" s="332"/>
      <c r="P5" s="333"/>
      <c r="Q5" s="334"/>
      <c r="S5" s="331"/>
      <c r="T5" s="1085"/>
      <c r="U5" s="1085"/>
      <c r="V5" s="1085"/>
      <c r="W5" s="1085"/>
      <c r="X5" s="1085"/>
      <c r="Y5" s="1085"/>
      <c r="Z5" s="1085"/>
      <c r="AA5" s="1085"/>
      <c r="AB5" s="1085"/>
      <c r="AC5" s="1085"/>
      <c r="AD5" s="335"/>
      <c r="AE5" s="335"/>
      <c r="AF5" s="335"/>
      <c r="AG5" s="335"/>
      <c r="AH5" s="335"/>
      <c r="AI5" s="335"/>
      <c r="AJ5" s="335"/>
      <c r="AK5" s="335"/>
      <c r="AL5" s="334"/>
      <c r="AM5" s="14"/>
      <c r="AX5" s="1057"/>
      <c r="AY5" s="18" t="s">
        <v>103</v>
      </c>
      <c r="AZ5" s="18"/>
      <c r="BA5" s="1058">
        <f>SUM(AZ6:AZ8)</f>
        <v>31108.66404137799</v>
      </c>
      <c r="BB5" s="31"/>
      <c r="BC5" s="18"/>
      <c r="BD5" s="1058">
        <f>SUM(BC6:BC8)</f>
        <v>34877.817408526826</v>
      </c>
      <c r="BE5" s="31"/>
      <c r="BF5" s="18"/>
      <c r="BG5" s="1058">
        <f>AK35</f>
        <v>27073.158866745965</v>
      </c>
      <c r="BH5" s="1059"/>
      <c r="BI5" s="17"/>
      <c r="BJ5" s="17"/>
    </row>
    <row r="6" spans="1:62" ht="17.100000000000001" customHeight="1">
      <c r="B6" s="336"/>
      <c r="C6" s="337"/>
      <c r="D6" s="1088"/>
      <c r="E6" s="1088"/>
      <c r="F6" s="1088"/>
      <c r="G6" s="574"/>
      <c r="H6" s="338"/>
      <c r="I6" s="339"/>
      <c r="J6" s="340"/>
      <c r="K6" s="1089" t="s">
        <v>104</v>
      </c>
      <c r="L6" s="1089"/>
      <c r="M6" s="1089"/>
      <c r="N6" s="1089"/>
      <c r="O6" s="467" t="s">
        <v>105</v>
      </c>
      <c r="P6" s="1091" t="s">
        <v>106</v>
      </c>
      <c r="Q6" s="341"/>
      <c r="R6" s="14"/>
      <c r="S6" s="285"/>
      <c r="T6" s="22" t="s">
        <v>107</v>
      </c>
      <c r="X6" s="335"/>
      <c r="Y6" s="335"/>
      <c r="Z6" s="335"/>
      <c r="AA6" s="335"/>
      <c r="AB6" s="335"/>
      <c r="AC6" s="335"/>
      <c r="AD6" s="335"/>
      <c r="AE6" s="342"/>
      <c r="AF6" s="335"/>
      <c r="AG6" s="335"/>
      <c r="AH6" s="335"/>
      <c r="AI6" s="335"/>
      <c r="AJ6" s="335"/>
      <c r="AK6" s="335"/>
      <c r="AL6" s="343"/>
      <c r="AM6" s="14"/>
      <c r="AX6" s="18" t="s">
        <v>108</v>
      </c>
      <c r="AY6" s="18" t="s">
        <v>108</v>
      </c>
      <c r="AZ6" s="1058">
        <f>O11</f>
        <v>30393.619474627842</v>
      </c>
      <c r="BA6" s="18"/>
      <c r="BB6" s="31"/>
      <c r="BC6" s="1058">
        <f>O32</f>
        <v>34303.734159692081</v>
      </c>
      <c r="BD6" s="18"/>
      <c r="BE6" s="31"/>
      <c r="BF6" s="1058">
        <f>AK36</f>
        <v>26535.767762681058</v>
      </c>
      <c r="BG6" s="1058"/>
      <c r="BH6" s="31"/>
    </row>
    <row r="7" spans="1:62" ht="17.100000000000001" customHeight="1">
      <c r="B7" s="336"/>
      <c r="C7" s="337"/>
      <c r="D7" s="1088"/>
      <c r="E7" s="1088"/>
      <c r="F7" s="1088"/>
      <c r="G7" s="344"/>
      <c r="H7" s="338"/>
      <c r="I7" s="339"/>
      <c r="J7" s="340"/>
      <c r="K7" s="1089"/>
      <c r="L7" s="1089"/>
      <c r="M7" s="1089"/>
      <c r="N7" s="1089"/>
      <c r="O7" s="468" t="s">
        <v>109</v>
      </c>
      <c r="P7" s="1091"/>
      <c r="Q7" s="341"/>
      <c r="R7" s="14"/>
      <c r="S7" s="336"/>
      <c r="T7" s="342"/>
      <c r="U7" s="335"/>
      <c r="V7" s="335"/>
      <c r="W7" s="335"/>
      <c r="X7" s="335"/>
      <c r="Y7" s="335"/>
      <c r="Z7" s="335"/>
      <c r="AA7" s="335"/>
      <c r="AB7" s="335"/>
      <c r="AC7" s="335"/>
      <c r="AD7" s="335"/>
      <c r="AE7" s="342"/>
      <c r="AF7" s="335"/>
      <c r="AG7" s="335"/>
      <c r="AH7" s="335"/>
      <c r="AI7" s="335"/>
      <c r="AJ7" s="335"/>
      <c r="AK7" s="335"/>
      <c r="AL7" s="343"/>
      <c r="AM7" s="14"/>
      <c r="AX7" s="18" t="s">
        <v>110</v>
      </c>
      <c r="AY7" s="18" t="s">
        <v>110</v>
      </c>
      <c r="AZ7" s="1058">
        <f>O12</f>
        <v>299.56654669592598</v>
      </c>
      <c r="BA7" s="18"/>
      <c r="BB7" s="31"/>
      <c r="BC7" s="1058">
        <f>O33</f>
        <v>256.18913102860847</v>
      </c>
      <c r="BD7" s="18"/>
      <c r="BE7" s="31"/>
      <c r="BF7" s="1058">
        <f t="shared" ref="BF7:BF8" si="0">AK37</f>
        <v>204.59774793174006</v>
      </c>
      <c r="BG7" s="18"/>
      <c r="BH7" s="31"/>
    </row>
    <row r="8" spans="1:62" ht="17.100000000000001" customHeight="1" thickBot="1">
      <c r="B8" s="336"/>
      <c r="C8" s="337"/>
      <c r="D8" s="1088"/>
      <c r="E8" s="1088"/>
      <c r="F8" s="1088"/>
      <c r="G8" s="344"/>
      <c r="H8" s="338"/>
      <c r="I8" s="339"/>
      <c r="J8" s="340"/>
      <c r="K8" s="1090"/>
      <c r="L8" s="1090"/>
      <c r="M8" s="1090"/>
      <c r="N8" s="1090"/>
      <c r="O8" s="469" t="s">
        <v>111</v>
      </c>
      <c r="P8" s="1092"/>
      <c r="Q8" s="341"/>
      <c r="R8" s="14"/>
      <c r="S8" s="336"/>
      <c r="T8" s="342"/>
      <c r="U8" s="335"/>
      <c r="V8" s="335"/>
      <c r="W8" s="335"/>
      <c r="X8" s="335"/>
      <c r="Y8" s="335"/>
      <c r="Z8" s="335"/>
      <c r="AA8" s="335"/>
      <c r="AB8" s="335"/>
      <c r="AC8" s="335"/>
      <c r="AD8" s="335"/>
      <c r="AE8" s="342"/>
      <c r="AF8" s="335"/>
      <c r="AG8" s="335"/>
      <c r="AH8" s="335"/>
      <c r="AI8" s="335"/>
      <c r="AJ8" s="335"/>
      <c r="AK8" s="335"/>
      <c r="AL8" s="343"/>
      <c r="AM8" s="14"/>
      <c r="AX8" s="18" t="s">
        <v>112</v>
      </c>
      <c r="AY8" s="18" t="s">
        <v>112</v>
      </c>
      <c r="AZ8" s="1058">
        <f>O13</f>
        <v>415.47802005422187</v>
      </c>
      <c r="BA8" s="18"/>
      <c r="BB8" s="31"/>
      <c r="BC8" s="1058">
        <f>O34</f>
        <v>317.89411780613892</v>
      </c>
      <c r="BD8" s="18"/>
      <c r="BE8" s="31"/>
      <c r="BF8" s="1058">
        <f t="shared" si="0"/>
        <v>332.79335613316715</v>
      </c>
      <c r="BG8" s="18"/>
      <c r="BH8" s="31"/>
    </row>
    <row r="9" spans="1:62" ht="17.100000000000001" customHeight="1" thickTop="1" thickBot="1">
      <c r="B9" s="336"/>
      <c r="C9" s="337"/>
      <c r="D9" s="339"/>
      <c r="E9" s="339"/>
      <c r="F9" s="339"/>
      <c r="G9" s="338"/>
      <c r="H9" s="338"/>
      <c r="I9" s="339"/>
      <c r="J9" s="340"/>
      <c r="K9" s="259" t="s">
        <v>113</v>
      </c>
      <c r="L9" s="345"/>
      <c r="M9" s="345"/>
      <c r="N9" s="346"/>
      <c r="O9" s="915">
        <f>O10+O14+O15+O16+O22</f>
        <v>54043.746264230969</v>
      </c>
      <c r="P9" s="464">
        <f>P10+P14+P15+P16+P22</f>
        <v>0.99999999999999989</v>
      </c>
      <c r="Q9" s="341"/>
      <c r="R9" s="14"/>
      <c r="S9" s="336"/>
      <c r="T9" s="342"/>
      <c r="U9" s="335"/>
      <c r="V9" s="335"/>
      <c r="W9" s="335"/>
      <c r="X9" s="335"/>
      <c r="Y9" s="335"/>
      <c r="Z9" s="335"/>
      <c r="AA9" s="335"/>
      <c r="AB9" s="335"/>
      <c r="AC9" s="335"/>
      <c r="AD9" s="335"/>
      <c r="AE9" s="342"/>
      <c r="AF9" s="335"/>
      <c r="AG9" s="335"/>
      <c r="AH9" s="335"/>
      <c r="AI9" s="335"/>
      <c r="AJ9" s="335"/>
      <c r="AK9" s="335"/>
      <c r="AL9" s="343"/>
      <c r="AM9" s="14"/>
      <c r="AX9" s="18" t="s">
        <v>114</v>
      </c>
      <c r="AY9" s="18" t="s">
        <v>114</v>
      </c>
      <c r="AZ9" s="1058">
        <f>O14</f>
        <v>7003.4962505432759</v>
      </c>
      <c r="BA9" s="1058">
        <f>AZ9</f>
        <v>7003.4962505432759</v>
      </c>
      <c r="BB9" s="31"/>
      <c r="BC9" s="1058">
        <f>O35</f>
        <v>9145.0575139772118</v>
      </c>
      <c r="BD9" s="1058">
        <f>BC9</f>
        <v>9145.0575139772118</v>
      </c>
      <c r="BE9" s="31"/>
      <c r="BF9" s="1058">
        <f>AK39</f>
        <v>6094.9905132177601</v>
      </c>
      <c r="BG9" s="1058">
        <f>AK39</f>
        <v>6094.9905132177601</v>
      </c>
      <c r="BH9" s="31"/>
    </row>
    <row r="10" spans="1:62" ht="17.100000000000001" customHeight="1" thickBot="1">
      <c r="B10" s="336"/>
      <c r="C10" s="337"/>
      <c r="D10" s="339"/>
      <c r="E10" s="339"/>
      <c r="F10" s="339"/>
      <c r="G10" s="338"/>
      <c r="H10" s="338"/>
      <c r="I10" s="339"/>
      <c r="J10" s="340"/>
      <c r="K10" s="347"/>
      <c r="L10" s="259" t="s">
        <v>115</v>
      </c>
      <c r="M10" s="259"/>
      <c r="N10" s="575"/>
      <c r="O10" s="916">
        <f>SUM(O11:O13)</f>
        <v>31108.66404137799</v>
      </c>
      <c r="P10" s="465">
        <f t="shared" ref="P10:P22" si="1">O10/$O$9</f>
        <v>0.57562005212002409</v>
      </c>
      <c r="Q10" s="341"/>
      <c r="R10" s="14"/>
      <c r="S10" s="336"/>
      <c r="T10" s="342"/>
      <c r="U10" s="335"/>
      <c r="V10" s="335"/>
      <c r="W10" s="335"/>
      <c r="X10" s="335"/>
      <c r="Y10" s="335"/>
      <c r="Z10" s="335"/>
      <c r="AA10" s="335"/>
      <c r="AB10" s="335"/>
      <c r="AC10" s="335"/>
      <c r="AD10" s="335"/>
      <c r="AE10" s="342"/>
      <c r="AF10" s="335"/>
      <c r="AG10" s="335"/>
      <c r="AH10" s="335"/>
      <c r="AI10" s="335"/>
      <c r="AJ10" s="335"/>
      <c r="AK10" s="335"/>
      <c r="AL10" s="343"/>
      <c r="AM10" s="14"/>
      <c r="AX10" s="18" t="s">
        <v>116</v>
      </c>
      <c r="AY10" s="18" t="s">
        <v>116</v>
      </c>
      <c r="AZ10" s="1058">
        <f>O15</f>
        <v>6020.4395389784277</v>
      </c>
      <c r="BA10" s="1058">
        <f>AZ10</f>
        <v>6020.4395389784277</v>
      </c>
      <c r="BB10" s="31"/>
      <c r="BC10" s="1058">
        <f>O36</f>
        <v>7814.750539068109</v>
      </c>
      <c r="BD10" s="1058">
        <f>BC10</f>
        <v>7814.750539068109</v>
      </c>
      <c r="BE10" s="31"/>
      <c r="BF10" s="1058">
        <f>AK40</f>
        <v>5447.3959864263024</v>
      </c>
      <c r="BG10" s="1058">
        <f>AK40</f>
        <v>5447.3959864263024</v>
      </c>
      <c r="BH10" s="31"/>
    </row>
    <row r="11" spans="1:62" ht="17.100000000000001" customHeight="1" thickBot="1">
      <c r="B11" s="336"/>
      <c r="C11" s="337"/>
      <c r="D11" s="339"/>
      <c r="E11" s="339"/>
      <c r="F11" s="339"/>
      <c r="G11" s="338"/>
      <c r="H11" s="338"/>
      <c r="I11" s="339"/>
      <c r="J11" s="340"/>
      <c r="K11" s="348"/>
      <c r="L11" s="576"/>
      <c r="M11" s="349" t="s">
        <v>117</v>
      </c>
      <c r="N11" s="350"/>
      <c r="O11" s="917">
        <f>VLOOKUP(年度マスタ!$K$4&amp;"_"&amp;O$6,データシート1!$A:$BT,MATCH("aa_"&amp;$M11,データシート1!$A$1:$BT$1,0),0)</f>
        <v>30393.619474627842</v>
      </c>
      <c r="P11" s="466">
        <f t="shared" si="1"/>
        <v>0.56238920459042929</v>
      </c>
      <c r="Q11" s="341"/>
      <c r="R11" s="14"/>
      <c r="S11" s="336"/>
      <c r="T11" s="342"/>
      <c r="U11" s="335"/>
      <c r="V11" s="335"/>
      <c r="W11" s="335"/>
      <c r="X11" s="335"/>
      <c r="Y11" s="335"/>
      <c r="Z11" s="335"/>
      <c r="AA11" s="335"/>
      <c r="AB11" s="335"/>
      <c r="AC11" s="335"/>
      <c r="AD11" s="335"/>
      <c r="AE11" s="342"/>
      <c r="AF11" s="335"/>
      <c r="AG11" s="335"/>
      <c r="AH11" s="335"/>
      <c r="AI11" s="335"/>
      <c r="AJ11" s="335"/>
      <c r="AK11" s="335"/>
      <c r="AL11" s="343"/>
      <c r="AM11" s="14"/>
      <c r="AX11" s="18" t="s">
        <v>118</v>
      </c>
      <c r="AY11" s="18" t="s">
        <v>119</v>
      </c>
      <c r="AZ11" s="1058"/>
      <c r="BA11" s="1058">
        <f>SUM(AZ12:AZ14)</f>
        <v>8983.6216169037707</v>
      </c>
      <c r="BB11" s="31"/>
      <c r="BC11" s="1058"/>
      <c r="BD11" s="1058">
        <f>SUM(BC12:BC14)</f>
        <v>7969.1784719706975</v>
      </c>
      <c r="BE11" s="31"/>
      <c r="BF11" s="18"/>
      <c r="BG11" s="1058">
        <f>AK41</f>
        <v>6742.1827186649607</v>
      </c>
      <c r="BH11" s="31"/>
    </row>
    <row r="12" spans="1:62" ht="17.100000000000001" customHeight="1" thickBot="1">
      <c r="B12" s="336"/>
      <c r="C12" s="337"/>
      <c r="D12" s="339"/>
      <c r="E12" s="339"/>
      <c r="F12" s="339"/>
      <c r="G12" s="338"/>
      <c r="H12" s="338"/>
      <c r="I12" s="339"/>
      <c r="J12" s="340"/>
      <c r="K12" s="348"/>
      <c r="L12" s="576"/>
      <c r="M12" s="349" t="s">
        <v>120</v>
      </c>
      <c r="N12" s="350"/>
      <c r="O12" s="917">
        <f>VLOOKUP(年度マスタ!$K$4&amp;"_"&amp;O$6,データシート1!$A:$BT,MATCH("aa_"&amp;$M12,データシート1!$A$1:$BT$1,0),0)</f>
        <v>299.56654669592598</v>
      </c>
      <c r="P12" s="466">
        <f t="shared" si="1"/>
        <v>5.5430381386087418E-3</v>
      </c>
      <c r="Q12" s="341"/>
      <c r="R12" s="14"/>
      <c r="S12" s="336"/>
      <c r="T12" s="342"/>
      <c r="U12" s="335"/>
      <c r="V12" s="335"/>
      <c r="W12" s="335"/>
      <c r="X12" s="335"/>
      <c r="Y12" s="335"/>
      <c r="Z12" s="335"/>
      <c r="AA12" s="335"/>
      <c r="AB12" s="335"/>
      <c r="AC12" s="335"/>
      <c r="AD12" s="335"/>
      <c r="AE12" s="342"/>
      <c r="AF12" s="335"/>
      <c r="AG12" s="335"/>
      <c r="AH12" s="335"/>
      <c r="AI12" s="335"/>
      <c r="AJ12" s="335"/>
      <c r="AK12" s="335"/>
      <c r="AL12" s="343"/>
      <c r="AM12" s="14"/>
      <c r="AX12" s="18" t="s">
        <v>121</v>
      </c>
      <c r="AY12" s="18" t="s">
        <v>121</v>
      </c>
      <c r="AZ12" s="1058">
        <f>O17</f>
        <v>7793.4160597471109</v>
      </c>
      <c r="BA12" s="18"/>
      <c r="BB12" s="31"/>
      <c r="BC12" s="1058">
        <f>O38</f>
        <v>7005.739362976874</v>
      </c>
      <c r="BD12" s="18"/>
      <c r="BE12" s="31"/>
      <c r="BF12" s="1058">
        <f>AK42</f>
        <v>5933.5662203867096</v>
      </c>
      <c r="BG12" s="18"/>
      <c r="BH12" s="31"/>
    </row>
    <row r="13" spans="1:62" ht="17.100000000000001" customHeight="1" thickBot="1">
      <c r="B13" s="336"/>
      <c r="C13" s="337"/>
      <c r="D13" s="339"/>
      <c r="E13" s="339"/>
      <c r="F13" s="339"/>
      <c r="G13" s="338"/>
      <c r="H13" s="338"/>
      <c r="I13" s="339"/>
      <c r="J13" s="340"/>
      <c r="K13" s="348"/>
      <c r="L13" s="351"/>
      <c r="M13" s="351" t="s">
        <v>122</v>
      </c>
      <c r="N13" s="352"/>
      <c r="O13" s="917">
        <f>VLOOKUP(年度マスタ!$K$4&amp;"_"&amp;O$6,データシート1!$A:$BT,MATCH("aa_"&amp;$M13,データシート1!$A$1:$BT$1,0),0)</f>
        <v>415.47802005422187</v>
      </c>
      <c r="P13" s="466">
        <f t="shared" si="1"/>
        <v>7.6878093909860459E-3</v>
      </c>
      <c r="Q13" s="341"/>
      <c r="R13" s="14"/>
      <c r="S13" s="336"/>
      <c r="T13" s="342"/>
      <c r="U13" s="335"/>
      <c r="V13" s="335"/>
      <c r="W13" s="335"/>
      <c r="X13" s="335"/>
      <c r="Y13" s="335"/>
      <c r="Z13" s="335"/>
      <c r="AA13" s="335"/>
      <c r="AB13" s="335"/>
      <c r="AC13" s="335"/>
      <c r="AD13" s="335"/>
      <c r="AE13" s="342"/>
      <c r="AF13" s="335"/>
      <c r="AG13" s="335"/>
      <c r="AH13" s="335"/>
      <c r="AI13" s="335"/>
      <c r="AJ13" s="335"/>
      <c r="AK13" s="335"/>
      <c r="AL13" s="343"/>
      <c r="AM13" s="14"/>
      <c r="AX13" s="18" t="s">
        <v>123</v>
      </c>
      <c r="AY13" s="18" t="s">
        <v>123</v>
      </c>
      <c r="AZ13" s="1058">
        <f>O20</f>
        <v>328.55242008457998</v>
      </c>
      <c r="BA13" s="18"/>
      <c r="BB13" s="31"/>
      <c r="BC13" s="1058">
        <f>O41</f>
        <v>437.46984954435902</v>
      </c>
      <c r="BD13" s="18"/>
      <c r="BE13" s="31"/>
      <c r="BF13" s="1058">
        <f>AK45</f>
        <v>321.42151039962658</v>
      </c>
      <c r="BG13" s="18"/>
      <c r="BH13" s="31"/>
    </row>
    <row r="14" spans="1:62" ht="17.100000000000001" customHeight="1" thickBot="1">
      <c r="B14" s="336"/>
      <c r="C14" s="337"/>
      <c r="D14" s="339"/>
      <c r="E14" s="339"/>
      <c r="F14" s="339"/>
      <c r="G14" s="338"/>
      <c r="H14" s="338"/>
      <c r="I14" s="339"/>
      <c r="J14" s="340"/>
      <c r="K14" s="348"/>
      <c r="L14" s="353" t="s">
        <v>124</v>
      </c>
      <c r="M14" s="354"/>
      <c r="N14" s="355"/>
      <c r="O14" s="916">
        <f>VLOOKUP(年度マスタ!$K$4&amp;"_"&amp;O$6,データシート1!$A:$BT,MATCH("aa_"&amp;$L14,データシート1!$A$1:$BT$1,0),0)</f>
        <v>7003.4962505432759</v>
      </c>
      <c r="P14" s="465">
        <f t="shared" si="1"/>
        <v>0.12958939256915583</v>
      </c>
      <c r="Q14" s="341"/>
      <c r="R14" s="14"/>
      <c r="S14" s="336"/>
      <c r="T14" s="342"/>
      <c r="U14" s="335"/>
      <c r="V14" s="335"/>
      <c r="W14" s="335"/>
      <c r="X14" s="335"/>
      <c r="Y14" s="335"/>
      <c r="Z14" s="335"/>
      <c r="AA14" s="335"/>
      <c r="AB14" s="335"/>
      <c r="AC14" s="335"/>
      <c r="AD14" s="335"/>
      <c r="AE14" s="342"/>
      <c r="AF14" s="335"/>
      <c r="AG14" s="335"/>
      <c r="AH14" s="335"/>
      <c r="AI14" s="335"/>
      <c r="AJ14" s="335"/>
      <c r="AK14" s="335"/>
      <c r="AL14" s="343"/>
      <c r="AM14" s="14"/>
      <c r="AX14" s="18" t="s">
        <v>125</v>
      </c>
      <c r="AY14" s="18" t="s">
        <v>125</v>
      </c>
      <c r="AZ14" s="1058">
        <f>O21</f>
        <v>861.65313707207952</v>
      </c>
      <c r="BA14" s="18"/>
      <c r="BB14" s="31"/>
      <c r="BC14" s="1058">
        <f>O42</f>
        <v>525.96925944946406</v>
      </c>
      <c r="BD14" s="18"/>
      <c r="BE14" s="31"/>
      <c r="BF14" s="1058">
        <f t="shared" ref="BF14" si="2">AK46</f>
        <v>487.19498787862437</v>
      </c>
      <c r="BG14" s="18"/>
      <c r="BH14" s="31"/>
    </row>
    <row r="15" spans="1:62" ht="17.100000000000001" customHeight="1" thickBot="1">
      <c r="B15" s="336"/>
      <c r="C15" s="337"/>
      <c r="D15" s="339"/>
      <c r="E15" s="339"/>
      <c r="F15" s="339"/>
      <c r="G15" s="338"/>
      <c r="H15" s="338"/>
      <c r="I15" s="339"/>
      <c r="J15" s="340"/>
      <c r="K15" s="348"/>
      <c r="L15" s="356" t="s">
        <v>126</v>
      </c>
      <c r="M15" s="357"/>
      <c r="N15" s="358"/>
      <c r="O15" s="916">
        <f>VLOOKUP(年度マスタ!$K$4&amp;"_"&amp;O$6,データシート1!$A:$BT,MATCH("aa_"&amp;$L15,データシート1!$A$1:$BT$1,0),0)</f>
        <v>6020.4395389784277</v>
      </c>
      <c r="P15" s="465">
        <f t="shared" si="1"/>
        <v>0.11139937467590168</v>
      </c>
      <c r="Q15" s="341"/>
      <c r="R15" s="14"/>
      <c r="S15" s="336"/>
      <c r="T15" s="342"/>
      <c r="U15" s="335"/>
      <c r="V15" s="335"/>
      <c r="W15" s="335"/>
      <c r="X15" s="335"/>
      <c r="Y15" s="335"/>
      <c r="Z15" s="335"/>
      <c r="AA15" s="335"/>
      <c r="AB15" s="335"/>
      <c r="AC15" s="335"/>
      <c r="AD15" s="335"/>
      <c r="AE15" s="342"/>
      <c r="AF15" s="335"/>
      <c r="AG15" s="335"/>
      <c r="AH15" s="335"/>
      <c r="AI15" s="335"/>
      <c r="AJ15" s="335"/>
      <c r="AK15" s="335"/>
      <c r="AL15" s="343"/>
      <c r="AM15" s="14"/>
      <c r="AX15" s="18" t="s">
        <v>127</v>
      </c>
      <c r="AY15" s="18" t="s">
        <v>128</v>
      </c>
      <c r="AZ15" s="1058">
        <f>O22</f>
        <v>927.52481642750354</v>
      </c>
      <c r="BA15" s="1058">
        <f>AZ15</f>
        <v>927.52481642750354</v>
      </c>
      <c r="BB15" s="31"/>
      <c r="BC15" s="1058">
        <f>O43</f>
        <v>714.72073745267278</v>
      </c>
      <c r="BD15" s="1058">
        <f>BC15</f>
        <v>714.72073745267278</v>
      </c>
      <c r="BE15" s="31"/>
      <c r="BF15" s="1058">
        <f>AK47</f>
        <v>773.2073359786167</v>
      </c>
      <c r="BG15" s="1058">
        <f>AK47</f>
        <v>773.2073359786167</v>
      </c>
      <c r="BH15" s="31"/>
    </row>
    <row r="16" spans="1:62" ht="17.100000000000001" customHeight="1" thickBot="1">
      <c r="B16" s="336"/>
      <c r="C16" s="337"/>
      <c r="D16" s="339"/>
      <c r="E16" s="339"/>
      <c r="F16" s="339"/>
      <c r="G16" s="338"/>
      <c r="H16" s="338"/>
      <c r="I16" s="339"/>
      <c r="J16" s="340"/>
      <c r="K16" s="348"/>
      <c r="L16" s="259" t="s">
        <v>129</v>
      </c>
      <c r="M16" s="357"/>
      <c r="N16" s="358"/>
      <c r="O16" s="916">
        <f>SUM(O18:O21)</f>
        <v>8983.6216169037707</v>
      </c>
      <c r="P16" s="465">
        <f t="shared" si="1"/>
        <v>0.16622869874677082</v>
      </c>
      <c r="Q16" s="341"/>
      <c r="R16" s="14"/>
      <c r="S16" s="336"/>
      <c r="T16" s="342"/>
      <c r="U16" s="335"/>
      <c r="V16" s="335"/>
      <c r="W16" s="335"/>
      <c r="X16" s="335"/>
      <c r="Y16" s="335"/>
      <c r="Z16" s="335"/>
      <c r="AA16" s="335"/>
      <c r="AB16" s="335"/>
      <c r="AC16" s="335"/>
      <c r="AD16" s="335"/>
      <c r="AE16" s="342"/>
      <c r="AF16" s="335"/>
      <c r="AG16" s="335"/>
      <c r="AH16" s="335"/>
      <c r="AI16" s="335"/>
      <c r="AJ16" s="335"/>
      <c r="AK16" s="335"/>
      <c r="AL16" s="343"/>
      <c r="AM16" s="14"/>
      <c r="AX16" s="31"/>
      <c r="AY16" s="31"/>
      <c r="AZ16" s="31"/>
      <c r="BA16" s="31"/>
      <c r="BB16" s="31"/>
      <c r="BC16" s="1059"/>
      <c r="BD16" s="31"/>
      <c r="BE16" s="31"/>
      <c r="BF16" s="31"/>
      <c r="BG16" s="31"/>
      <c r="BH16" s="31"/>
    </row>
    <row r="17" spans="2:67" ht="17.100000000000001" customHeight="1" thickBot="1">
      <c r="B17" s="336"/>
      <c r="C17" s="337"/>
      <c r="D17" s="339"/>
      <c r="E17" s="339"/>
      <c r="F17" s="339"/>
      <c r="G17" s="338"/>
      <c r="H17" s="338"/>
      <c r="I17" s="339"/>
      <c r="J17" s="340"/>
      <c r="K17" s="348"/>
      <c r="L17" s="359"/>
      <c r="M17" s="576" t="s">
        <v>130</v>
      </c>
      <c r="N17" s="350"/>
      <c r="O17" s="917">
        <f>SUM(O18:O19)</f>
        <v>7793.4160597471109</v>
      </c>
      <c r="P17" s="466">
        <f t="shared" si="1"/>
        <v>0.14420569628248012</v>
      </c>
      <c r="Q17" s="341"/>
      <c r="R17" s="14"/>
      <c r="S17" s="336"/>
      <c r="T17" s="342"/>
      <c r="U17" s="335"/>
      <c r="V17" s="335"/>
      <c r="W17" s="335"/>
      <c r="X17" s="335"/>
      <c r="Y17" s="335"/>
      <c r="Z17" s="335"/>
      <c r="AA17" s="335"/>
      <c r="AB17" s="335"/>
      <c r="AC17" s="335"/>
      <c r="AD17" s="335"/>
      <c r="AE17" s="342"/>
      <c r="AF17" s="335"/>
      <c r="AG17" s="335"/>
      <c r="AH17" s="335"/>
      <c r="AI17" s="335"/>
      <c r="AJ17" s="335"/>
      <c r="AK17" s="335"/>
      <c r="AL17" s="343"/>
      <c r="AZ17" s="14"/>
    </row>
    <row r="18" spans="2:67" ht="17.100000000000001" customHeight="1" thickBot="1">
      <c r="B18" s="336"/>
      <c r="C18" s="337"/>
      <c r="D18" s="339"/>
      <c r="E18" s="339"/>
      <c r="F18" s="339"/>
      <c r="G18" s="338"/>
      <c r="H18" s="338"/>
      <c r="I18" s="339"/>
      <c r="J18" s="340"/>
      <c r="K18" s="348"/>
      <c r="L18" s="359"/>
      <c r="M18" s="359"/>
      <c r="N18" s="360" t="s">
        <v>131</v>
      </c>
      <c r="O18" s="917">
        <f>VLOOKUP(年度マスタ!$K$4&amp;"_"&amp;O$6,データシート1!$A:$BT,MATCH("aa_"&amp;$N18,データシート1!$A$1:$BT$1,0),0)</f>
        <v>4723.3767587841539</v>
      </c>
      <c r="P18" s="466">
        <f t="shared" si="1"/>
        <v>8.7399136538214711E-2</v>
      </c>
      <c r="Q18" s="341"/>
      <c r="R18" s="14"/>
      <c r="S18" s="336"/>
      <c r="T18" s="342"/>
      <c r="U18" s="335"/>
      <c r="V18" s="335"/>
      <c r="W18" s="335"/>
      <c r="X18" s="335"/>
      <c r="Y18" s="335"/>
      <c r="Z18" s="335"/>
      <c r="AA18" s="335"/>
      <c r="AB18" s="335"/>
      <c r="AC18" s="335"/>
      <c r="AD18" s="335"/>
      <c r="AE18" s="342"/>
      <c r="AF18" s="335"/>
      <c r="AG18" s="335"/>
      <c r="AH18" s="335"/>
      <c r="AI18" s="335"/>
      <c r="AJ18" s="335"/>
      <c r="AK18" s="335"/>
      <c r="AL18" s="343"/>
    </row>
    <row r="19" spans="2:67" ht="17.100000000000001" customHeight="1" thickBot="1">
      <c r="B19" s="336"/>
      <c r="C19" s="337"/>
      <c r="D19" s="339"/>
      <c r="E19" s="339"/>
      <c r="F19" s="339"/>
      <c r="G19" s="338"/>
      <c r="H19" s="338"/>
      <c r="I19" s="339"/>
      <c r="J19" s="340"/>
      <c r="K19" s="348"/>
      <c r="L19" s="359"/>
      <c r="M19" s="361"/>
      <c r="N19" s="352" t="s">
        <v>132</v>
      </c>
      <c r="O19" s="917">
        <f>VLOOKUP(年度マスタ!$K$4&amp;"_"&amp;O$6,データシート1!$A:$BT,MATCH("aa_"&amp;$N19,データシート1!$A$1:$BT$1,0),0)</f>
        <v>3070.039300962957</v>
      </c>
      <c r="P19" s="466">
        <f t="shared" si="1"/>
        <v>5.6806559744265406E-2</v>
      </c>
      <c r="Q19" s="341"/>
      <c r="R19" s="14"/>
      <c r="S19" s="336"/>
      <c r="T19" s="342"/>
      <c r="U19" s="335"/>
      <c r="V19" s="335"/>
      <c r="W19" s="335"/>
      <c r="X19" s="335"/>
      <c r="Y19" s="335"/>
      <c r="Z19" s="335"/>
      <c r="AA19" s="335"/>
      <c r="AB19" s="335"/>
      <c r="AC19" s="335"/>
      <c r="AD19" s="335"/>
      <c r="AE19" s="342"/>
      <c r="AF19" s="335"/>
      <c r="AG19" s="335"/>
      <c r="AH19" s="335"/>
      <c r="AI19" s="335"/>
      <c r="AJ19" s="335"/>
      <c r="AK19" s="335"/>
      <c r="AL19" s="343"/>
      <c r="AX19" s="31" t="s">
        <v>133</v>
      </c>
      <c r="AY19" s="31"/>
      <c r="AZ19" s="31"/>
      <c r="BA19" s="31"/>
      <c r="BB19" s="31"/>
      <c r="BC19" s="31"/>
      <c r="BD19" s="31"/>
      <c r="BE19" s="31"/>
      <c r="BF19" s="31"/>
      <c r="BG19" s="31"/>
      <c r="BH19" s="31"/>
      <c r="BI19" s="31"/>
      <c r="BJ19" s="31"/>
      <c r="BK19" s="31"/>
      <c r="BL19" s="31"/>
      <c r="BM19" s="31"/>
      <c r="BN19" s="31"/>
      <c r="BO19" s="31"/>
    </row>
    <row r="20" spans="2:67" ht="17.100000000000001" customHeight="1" thickBot="1">
      <c r="B20" s="336"/>
      <c r="C20" s="337"/>
      <c r="D20" s="339"/>
      <c r="E20" s="339"/>
      <c r="F20" s="339"/>
      <c r="G20" s="338"/>
      <c r="H20" s="338"/>
      <c r="I20" s="339"/>
      <c r="J20" s="340"/>
      <c r="K20" s="348"/>
      <c r="L20" s="359"/>
      <c r="M20" s="349" t="s">
        <v>134</v>
      </c>
      <c r="N20" s="350"/>
      <c r="O20" s="917">
        <f>VLOOKUP(年度マスタ!$K$4&amp;"_"&amp;O$6,データシート1!$A:$BT,MATCH("aa_"&amp;$M20,データシート1!$A$1:$BT$1,0),0)</f>
        <v>328.55242008457998</v>
      </c>
      <c r="P20" s="466">
        <f t="shared" si="1"/>
        <v>6.0793790733569752E-3</v>
      </c>
      <c r="Q20" s="341"/>
      <c r="R20" s="14"/>
      <c r="S20" s="336"/>
      <c r="T20" s="342"/>
      <c r="U20" s="335"/>
      <c r="V20" s="335"/>
      <c r="W20" s="335"/>
      <c r="X20" s="335"/>
      <c r="Y20" s="335"/>
      <c r="Z20" s="335"/>
      <c r="AA20" s="335"/>
      <c r="AB20" s="335"/>
      <c r="AC20" s="335"/>
      <c r="AD20" s="335"/>
      <c r="AE20" s="342"/>
      <c r="AF20" s="335"/>
      <c r="AG20" s="335"/>
      <c r="AH20" s="335"/>
      <c r="AI20" s="335"/>
      <c r="AJ20" s="335"/>
      <c r="AK20" s="335"/>
      <c r="AL20" s="343"/>
      <c r="AX20" s="31"/>
      <c r="AY20" s="1060" t="s">
        <v>135</v>
      </c>
      <c r="AZ20" s="1060" t="s">
        <v>136</v>
      </c>
      <c r="BA20" s="1060" t="s">
        <v>137</v>
      </c>
      <c r="BB20" s="1060" t="s">
        <v>138</v>
      </c>
      <c r="BC20" s="1060" t="s">
        <v>139</v>
      </c>
      <c r="BD20" s="1060" t="s">
        <v>140</v>
      </c>
      <c r="BE20" s="1060" t="s">
        <v>141</v>
      </c>
      <c r="BF20" s="1060" t="s">
        <v>142</v>
      </c>
      <c r="BG20" s="1060" t="s">
        <v>143</v>
      </c>
      <c r="BH20" s="1060" t="s">
        <v>144</v>
      </c>
      <c r="BI20" s="1060" t="s">
        <v>145</v>
      </c>
      <c r="BJ20" s="1060" t="s">
        <v>146</v>
      </c>
      <c r="BK20" s="1060" t="s">
        <v>147</v>
      </c>
      <c r="BL20" s="1060" t="s">
        <v>2580</v>
      </c>
    </row>
    <row r="21" spans="2:67" ht="17.100000000000001" customHeight="1" thickBot="1">
      <c r="B21" s="336"/>
      <c r="C21" s="337"/>
      <c r="D21" s="339"/>
      <c r="E21" s="339"/>
      <c r="F21" s="339"/>
      <c r="G21" s="338"/>
      <c r="H21" s="338"/>
      <c r="I21" s="339"/>
      <c r="J21" s="340"/>
      <c r="K21" s="348"/>
      <c r="L21" s="359"/>
      <c r="M21" s="362" t="s">
        <v>148</v>
      </c>
      <c r="N21" s="363"/>
      <c r="O21" s="917">
        <f>VLOOKUP(年度マスタ!$K$4&amp;"_"&amp;O$6,データシート1!$A:$BT,MATCH("aa_"&amp;$M21,データシート1!$A$1:$BT$1,0),0)</f>
        <v>861.65313707207952</v>
      </c>
      <c r="P21" s="466">
        <f t="shared" si="1"/>
        <v>1.5943623390933716E-2</v>
      </c>
      <c r="Q21" s="341"/>
      <c r="R21" s="14"/>
      <c r="S21" s="336"/>
      <c r="T21" s="342"/>
      <c r="U21" s="335"/>
      <c r="V21" s="335"/>
      <c r="W21" s="335"/>
      <c r="X21" s="335"/>
      <c r="Y21" s="335"/>
      <c r="Z21" s="335"/>
      <c r="AA21" s="335"/>
      <c r="AB21" s="335"/>
      <c r="AC21" s="335"/>
      <c r="AD21" s="335"/>
      <c r="AE21" s="342"/>
      <c r="AF21" s="335"/>
      <c r="AG21" s="335"/>
      <c r="AH21" s="335"/>
      <c r="AI21" s="335"/>
      <c r="AJ21" s="335"/>
      <c r="AK21" s="335"/>
      <c r="AL21" s="343"/>
      <c r="AX21" s="1061"/>
      <c r="AY21" s="1062" t="s">
        <v>149</v>
      </c>
      <c r="AZ21" s="1062" t="s">
        <v>150</v>
      </c>
      <c r="BA21" s="1062" t="s">
        <v>151</v>
      </c>
      <c r="BB21" s="1062" t="s">
        <v>152</v>
      </c>
      <c r="BC21" s="1062" t="s">
        <v>153</v>
      </c>
      <c r="BD21" s="1062" t="s">
        <v>154</v>
      </c>
      <c r="BE21" s="1062" t="s">
        <v>155</v>
      </c>
      <c r="BF21" s="1062" t="s">
        <v>156</v>
      </c>
      <c r="BG21" s="1062" t="s">
        <v>157</v>
      </c>
      <c r="BH21" s="1062" t="s">
        <v>158</v>
      </c>
      <c r="BI21" s="1062" t="s">
        <v>159</v>
      </c>
      <c r="BJ21" s="1062" t="s">
        <v>160</v>
      </c>
      <c r="BK21" s="1062" t="s">
        <v>161</v>
      </c>
      <c r="BL21" s="1062" t="s">
        <v>2579</v>
      </c>
    </row>
    <row r="22" spans="2:67" ht="17.100000000000001" customHeight="1">
      <c r="B22" s="336"/>
      <c r="C22" s="337"/>
      <c r="D22" s="339"/>
      <c r="E22" s="339"/>
      <c r="F22" s="339"/>
      <c r="G22" s="338"/>
      <c r="H22" s="338"/>
      <c r="I22" s="339"/>
      <c r="J22" s="340"/>
      <c r="K22" s="348"/>
      <c r="L22" s="1093" t="s">
        <v>163</v>
      </c>
      <c r="M22" s="1094"/>
      <c r="N22" s="1094"/>
      <c r="O22" s="918">
        <f>VLOOKUP(年度マスタ!$K$4&amp;"_"&amp;O$6,データシート1!$A:$BT,MATCH("aa_"&amp;$L22,データシート1!$A$1:$BT$1,0),0)</f>
        <v>927.52481642750354</v>
      </c>
      <c r="P22" s="624">
        <f t="shared" si="1"/>
        <v>1.7162481888147507E-2</v>
      </c>
      <c r="Q22" s="341"/>
      <c r="R22" s="14"/>
      <c r="S22" s="336"/>
      <c r="T22" s="342"/>
      <c r="U22" s="335"/>
      <c r="V22" s="335"/>
      <c r="W22" s="335"/>
      <c r="X22" s="335"/>
      <c r="Y22" s="335"/>
      <c r="Z22" s="335"/>
      <c r="AA22" s="335"/>
      <c r="AB22" s="335"/>
      <c r="AC22" s="335"/>
      <c r="AD22" s="335"/>
      <c r="AE22" s="342"/>
      <c r="AF22" s="335"/>
      <c r="AG22" s="335"/>
      <c r="AH22" s="335"/>
      <c r="AI22" s="335"/>
      <c r="AJ22" s="335"/>
      <c r="AK22" s="335"/>
      <c r="AL22" s="343"/>
      <c r="AX22" s="18" t="s">
        <v>103</v>
      </c>
      <c r="AY22" s="1058">
        <f t="shared" ref="AY22:BL22" si="3">X35</f>
        <v>29105.989033713649</v>
      </c>
      <c r="AZ22" s="1058">
        <f t="shared" si="3"/>
        <v>31505.953317684929</v>
      </c>
      <c r="BA22" s="1058">
        <f t="shared" si="3"/>
        <v>32615.514607236542</v>
      </c>
      <c r="BB22" s="1058">
        <f t="shared" si="3"/>
        <v>33295.169129582224</v>
      </c>
      <c r="BC22" s="1058">
        <f t="shared" si="3"/>
        <v>34877.817408526826</v>
      </c>
      <c r="BD22" s="1058">
        <f t="shared" si="3"/>
        <v>34314.766447181675</v>
      </c>
      <c r="BE22" s="1058">
        <f t="shared" si="3"/>
        <v>33303.010432381525</v>
      </c>
      <c r="BF22" s="1058">
        <f t="shared" si="3"/>
        <v>32503.035991426768</v>
      </c>
      <c r="BG22" s="1058">
        <f t="shared" si="3"/>
        <v>31567.05439932939</v>
      </c>
      <c r="BH22" s="1058">
        <f t="shared" si="3"/>
        <v>29465.850330086796</v>
      </c>
      <c r="BI22" s="1058">
        <f t="shared" si="3"/>
        <v>27741.961713408102</v>
      </c>
      <c r="BJ22" s="1058">
        <f t="shared" si="3"/>
        <v>26882.587058531066</v>
      </c>
      <c r="BK22" s="1058">
        <f t="shared" si="3"/>
        <v>27274.35044131945</v>
      </c>
      <c r="BL22" s="1058">
        <f t="shared" si="3"/>
        <v>27073.158866745965</v>
      </c>
    </row>
    <row r="23" spans="2:67" ht="17.100000000000001" customHeight="1">
      <c r="B23" s="364"/>
      <c r="C23" s="878"/>
      <c r="D23" s="366"/>
      <c r="E23" s="366"/>
      <c r="F23" s="366"/>
      <c r="G23" s="367"/>
      <c r="H23" s="367"/>
      <c r="I23" s="366"/>
      <c r="J23" s="366"/>
      <c r="K23" s="366"/>
      <c r="L23" s="366"/>
      <c r="M23" s="366"/>
      <c r="N23" s="365"/>
      <c r="O23" s="366"/>
      <c r="P23" s="879"/>
      <c r="Q23" s="886" t="s">
        <v>164</v>
      </c>
      <c r="R23" s="14"/>
      <c r="S23" s="336"/>
      <c r="T23" s="342"/>
      <c r="U23" s="335"/>
      <c r="V23" s="335"/>
      <c r="W23" s="335"/>
      <c r="X23" s="335"/>
      <c r="Y23" s="335"/>
      <c r="Z23" s="335"/>
      <c r="AA23" s="335"/>
      <c r="AB23" s="335"/>
      <c r="AC23" s="335"/>
      <c r="AD23" s="335"/>
      <c r="AE23" s="342"/>
      <c r="AF23" s="335"/>
      <c r="AG23" s="335"/>
      <c r="AH23" s="335"/>
      <c r="AI23" s="335"/>
      <c r="AJ23" s="335"/>
      <c r="AK23" s="335"/>
      <c r="AL23" s="343"/>
      <c r="AN23" s="22"/>
      <c r="AU23" s="22"/>
      <c r="AV23" s="22"/>
      <c r="AX23" s="18" t="s">
        <v>165</v>
      </c>
      <c r="AY23" s="1058">
        <f>X39</f>
        <v>6390.3480200961376</v>
      </c>
      <c r="AZ23" s="1058">
        <f t="shared" ref="AZ23:BL23" si="4">Y39</f>
        <v>7017.9713532589594</v>
      </c>
      <c r="BA23" s="1058">
        <f t="shared" si="4"/>
        <v>8801.0803542773265</v>
      </c>
      <c r="BB23" s="1058">
        <f t="shared" si="4"/>
        <v>9355.78924549773</v>
      </c>
      <c r="BC23" s="1058">
        <f t="shared" si="4"/>
        <v>9145.0575139772118</v>
      </c>
      <c r="BD23" s="1058">
        <f t="shared" si="4"/>
        <v>9738.2160047466696</v>
      </c>
      <c r="BE23" s="1058">
        <f t="shared" si="4"/>
        <v>9038.7750138105348</v>
      </c>
      <c r="BF23" s="1058">
        <f t="shared" si="4"/>
        <v>8160.9117927189609</v>
      </c>
      <c r="BG23" s="1058">
        <f t="shared" si="4"/>
        <v>7108.0251934592634</v>
      </c>
      <c r="BH23" s="1058">
        <f t="shared" si="4"/>
        <v>5935.3883206898872</v>
      </c>
      <c r="BI23" s="1058">
        <f t="shared" si="4"/>
        <v>5734.163166494327</v>
      </c>
      <c r="BJ23" s="1058">
        <f t="shared" si="4"/>
        <v>5733.4071280535827</v>
      </c>
      <c r="BK23" s="1058">
        <f t="shared" si="4"/>
        <v>5411.535101854196</v>
      </c>
      <c r="BL23" s="1058">
        <f t="shared" si="4"/>
        <v>6094.9905132177601</v>
      </c>
    </row>
    <row r="24" spans="2:67" ht="17.100000000000001" customHeight="1">
      <c r="D24" s="14"/>
      <c r="E24" s="14"/>
      <c r="F24" s="14"/>
      <c r="G24" s="176"/>
      <c r="H24" s="176"/>
      <c r="I24" s="14"/>
      <c r="K24" s="14"/>
      <c r="L24" s="14"/>
      <c r="M24" s="14"/>
      <c r="N24" s="321"/>
      <c r="O24" s="14"/>
      <c r="P24" s="14"/>
      <c r="S24" s="336"/>
      <c r="T24" s="342"/>
      <c r="U24" s="335"/>
      <c r="V24" s="335"/>
      <c r="W24" s="335"/>
      <c r="X24" s="335"/>
      <c r="Y24" s="335"/>
      <c r="Z24" s="335"/>
      <c r="AA24" s="335"/>
      <c r="AB24" s="335"/>
      <c r="AC24" s="335"/>
      <c r="AD24" s="335"/>
      <c r="AE24" s="342"/>
      <c r="AF24" s="335"/>
      <c r="AG24" s="335"/>
      <c r="AH24" s="335"/>
      <c r="AI24" s="335"/>
      <c r="AJ24" s="335"/>
      <c r="AK24" s="335"/>
      <c r="AL24" s="343"/>
      <c r="AN24" s="22"/>
      <c r="AU24" s="22"/>
      <c r="AV24" s="22"/>
      <c r="AX24" s="18" t="s">
        <v>166</v>
      </c>
      <c r="AY24" s="1058">
        <f>X40</f>
        <v>5241.7346026298837</v>
      </c>
      <c r="AZ24" s="1058">
        <f t="shared" ref="AZ24:BL24" si="5">Y40</f>
        <v>5726.6870011926048</v>
      </c>
      <c r="BA24" s="1058">
        <f t="shared" si="5"/>
        <v>6976.2127497017327</v>
      </c>
      <c r="BB24" s="1058">
        <f t="shared" si="5"/>
        <v>7198.6649872191256</v>
      </c>
      <c r="BC24" s="1058">
        <f t="shared" si="5"/>
        <v>7814.750539068109</v>
      </c>
      <c r="BD24" s="1058">
        <f t="shared" si="5"/>
        <v>7030.587217363046</v>
      </c>
      <c r="BE24" s="1058">
        <f t="shared" si="5"/>
        <v>6459.9597001063703</v>
      </c>
      <c r="BF24" s="1058">
        <f t="shared" si="5"/>
        <v>5953.849867942793</v>
      </c>
      <c r="BG24" s="1058">
        <f t="shared" si="5"/>
        <v>5847.6207134409533</v>
      </c>
      <c r="BH24" s="1058">
        <f t="shared" si="5"/>
        <v>4810.8742469478902</v>
      </c>
      <c r="BI24" s="1058">
        <f t="shared" si="5"/>
        <v>5048.9844635636155</v>
      </c>
      <c r="BJ24" s="1058">
        <f t="shared" si="5"/>
        <v>5045.5363003124894</v>
      </c>
      <c r="BK24" s="1058">
        <f t="shared" si="5"/>
        <v>4644.9188353979034</v>
      </c>
      <c r="BL24" s="1058">
        <f t="shared" si="5"/>
        <v>5447.3959864263024</v>
      </c>
    </row>
    <row r="25" spans="2:67" ht="17.100000000000001" customHeight="1">
      <c r="B25" s="326"/>
      <c r="C25" s="1084" t="s">
        <v>167</v>
      </c>
      <c r="D25" s="1084"/>
      <c r="E25" s="1084"/>
      <c r="F25" s="1084"/>
      <c r="G25" s="1084"/>
      <c r="H25" s="1084"/>
      <c r="I25" s="1084"/>
      <c r="J25" s="1084"/>
      <c r="K25" s="1084"/>
      <c r="L25" s="1084"/>
      <c r="M25" s="1084"/>
      <c r="N25" s="1084"/>
      <c r="O25" s="368"/>
      <c r="P25" s="368"/>
      <c r="Q25" s="328"/>
      <c r="S25" s="336"/>
      <c r="T25" s="342"/>
      <c r="U25" s="335"/>
      <c r="V25" s="335"/>
      <c r="W25" s="335"/>
      <c r="X25" s="335"/>
      <c r="Y25" s="335"/>
      <c r="Z25" s="335"/>
      <c r="AA25" s="335"/>
      <c r="AB25" s="335"/>
      <c r="AC25" s="335"/>
      <c r="AD25" s="335"/>
      <c r="AE25" s="342"/>
      <c r="AF25" s="335"/>
      <c r="AG25" s="335"/>
      <c r="AH25" s="335"/>
      <c r="AI25" s="335"/>
      <c r="AJ25" s="335"/>
      <c r="AK25" s="335"/>
      <c r="AL25" s="343"/>
      <c r="AN25" s="22"/>
      <c r="AU25" s="22"/>
      <c r="AV25" s="22"/>
      <c r="AX25" s="18" t="s">
        <v>119</v>
      </c>
      <c r="AY25" s="1058">
        <f>X41</f>
        <v>8235.7908211236154</v>
      </c>
      <c r="AZ25" s="1058">
        <f t="shared" ref="AZ25:BL25" si="6">Y41</f>
        <v>8266.0046544430134</v>
      </c>
      <c r="BA25" s="1058">
        <f t="shared" si="6"/>
        <v>8061.9451608474756</v>
      </c>
      <c r="BB25" s="1058">
        <f t="shared" si="6"/>
        <v>8092.8713932904366</v>
      </c>
      <c r="BC25" s="1058">
        <f t="shared" si="6"/>
        <v>7969.1784719706975</v>
      </c>
      <c r="BD25" s="1058">
        <f t="shared" si="6"/>
        <v>7762.5665237477779</v>
      </c>
      <c r="BE25" s="1058">
        <f t="shared" si="6"/>
        <v>7713.7835191646845</v>
      </c>
      <c r="BF25" s="1058">
        <f t="shared" si="6"/>
        <v>7635.082141631372</v>
      </c>
      <c r="BG25" s="1058">
        <f t="shared" si="6"/>
        <v>7538.2957478571798</v>
      </c>
      <c r="BH25" s="1058">
        <f t="shared" si="6"/>
        <v>7405.3079868306513</v>
      </c>
      <c r="BI25" s="1058">
        <f t="shared" si="6"/>
        <v>7239.7778544119628</v>
      </c>
      <c r="BJ25" s="1058">
        <f t="shared" si="6"/>
        <v>6574.9606660903682</v>
      </c>
      <c r="BK25" s="1058">
        <f t="shared" si="6"/>
        <v>6563.672574688404</v>
      </c>
      <c r="BL25" s="1058">
        <f t="shared" si="6"/>
        <v>6742.1827186649607</v>
      </c>
    </row>
    <row r="26" spans="2:67" ht="17.100000000000001" customHeight="1">
      <c r="B26" s="331"/>
      <c r="C26" s="1085"/>
      <c r="D26" s="1085"/>
      <c r="E26" s="1085"/>
      <c r="F26" s="1085"/>
      <c r="G26" s="1085"/>
      <c r="H26" s="1085"/>
      <c r="I26" s="1085"/>
      <c r="J26" s="1085"/>
      <c r="K26" s="1085"/>
      <c r="L26" s="1085"/>
      <c r="M26" s="1085"/>
      <c r="N26" s="1085"/>
      <c r="O26" s="339"/>
      <c r="P26" s="333"/>
      <c r="Q26" s="334"/>
      <c r="R26" s="14"/>
      <c r="S26" s="336"/>
      <c r="T26" s="342"/>
      <c r="U26" s="335"/>
      <c r="V26" s="335"/>
      <c r="W26" s="335"/>
      <c r="X26" s="335"/>
      <c r="Y26" s="335"/>
      <c r="Z26" s="335"/>
      <c r="AA26" s="335"/>
      <c r="AB26" s="335"/>
      <c r="AC26" s="335"/>
      <c r="AD26" s="335"/>
      <c r="AE26" s="342"/>
      <c r="AF26" s="335"/>
      <c r="AG26" s="335"/>
      <c r="AH26" s="335"/>
      <c r="AI26" s="335"/>
      <c r="AJ26" s="335"/>
      <c r="AK26" s="335"/>
      <c r="AL26" s="343"/>
      <c r="AX26" s="18" t="s">
        <v>168</v>
      </c>
      <c r="AY26" s="1058">
        <f t="shared" ref="AY26:BL26" si="7">X47</f>
        <v>704.92256252202094</v>
      </c>
      <c r="AZ26" s="1058">
        <f t="shared" si="7"/>
        <v>731.67872261453829</v>
      </c>
      <c r="BA26" s="1058">
        <f t="shared" si="7"/>
        <v>719.42129526365068</v>
      </c>
      <c r="BB26" s="1058">
        <f t="shared" si="7"/>
        <v>691.28698625254526</v>
      </c>
      <c r="BC26" s="1058">
        <f t="shared" si="7"/>
        <v>714.72073745267278</v>
      </c>
      <c r="BD26" s="1058">
        <f t="shared" si="7"/>
        <v>703.94650102957405</v>
      </c>
      <c r="BE26" s="1058">
        <f t="shared" si="7"/>
        <v>695.7687694661405</v>
      </c>
      <c r="BF26" s="1058">
        <f t="shared" si="7"/>
        <v>744.4680566701245</v>
      </c>
      <c r="BG26" s="1058">
        <f t="shared" si="7"/>
        <v>738.36591532767955</v>
      </c>
      <c r="BH26" s="1058">
        <f t="shared" si="7"/>
        <v>747.6581658756977</v>
      </c>
      <c r="BI26" s="1058">
        <f t="shared" si="7"/>
        <v>737.7906794010031</v>
      </c>
      <c r="BJ26" s="1058">
        <f t="shared" si="7"/>
        <v>902.77579073818595</v>
      </c>
      <c r="BK26" s="1058">
        <f t="shared" si="7"/>
        <v>843.02830283372907</v>
      </c>
      <c r="BL26" s="1058">
        <f t="shared" si="7"/>
        <v>773.2073359786167</v>
      </c>
    </row>
    <row r="27" spans="2:67" s="22" customFormat="1" ht="17.100000000000001" customHeight="1">
      <c r="B27" s="336"/>
      <c r="C27" s="337"/>
      <c r="D27" s="1088"/>
      <c r="E27" s="1088"/>
      <c r="F27" s="1088"/>
      <c r="G27" s="344"/>
      <c r="H27" s="338"/>
      <c r="I27" s="339"/>
      <c r="J27" s="340"/>
      <c r="K27" s="1089" t="s">
        <v>104</v>
      </c>
      <c r="L27" s="1089"/>
      <c r="M27" s="1089"/>
      <c r="N27" s="1089"/>
      <c r="O27" s="467" t="s">
        <v>169</v>
      </c>
      <c r="P27" s="1091" t="s">
        <v>106</v>
      </c>
      <c r="Q27" s="341"/>
      <c r="S27" s="336"/>
      <c r="T27" s="342"/>
      <c r="U27" s="335"/>
      <c r="V27" s="335"/>
      <c r="W27" s="335"/>
      <c r="X27" s="335"/>
      <c r="Y27" s="335"/>
      <c r="Z27" s="335"/>
      <c r="AA27" s="335"/>
      <c r="AB27" s="335"/>
      <c r="AC27" s="335"/>
      <c r="AD27" s="335"/>
      <c r="AE27" s="342"/>
      <c r="AF27" s="335"/>
      <c r="AG27" s="335"/>
      <c r="AH27" s="335"/>
      <c r="AI27" s="335"/>
      <c r="AJ27" s="335"/>
      <c r="AK27" s="335"/>
      <c r="AL27" s="343"/>
      <c r="AM27" s="17"/>
      <c r="AN27" s="17"/>
      <c r="AU27" s="17"/>
      <c r="AV27" s="17"/>
      <c r="AW27" s="17"/>
      <c r="AX27" s="18" t="s">
        <v>170</v>
      </c>
      <c r="AY27" s="1058">
        <f t="shared" ref="AY27:BL27" si="8">X34</f>
        <v>49678.785040085306</v>
      </c>
      <c r="AZ27" s="1058">
        <f t="shared" si="8"/>
        <v>53248.29504919405</v>
      </c>
      <c r="BA27" s="1058">
        <f t="shared" si="8"/>
        <v>57174.174167326732</v>
      </c>
      <c r="BB27" s="1058">
        <f t="shared" si="8"/>
        <v>58633.78174184206</v>
      </c>
      <c r="BC27" s="1058">
        <f t="shared" si="8"/>
        <v>60521.524670995517</v>
      </c>
      <c r="BD27" s="1058">
        <f t="shared" si="8"/>
        <v>59550.082694068748</v>
      </c>
      <c r="BE27" s="1058">
        <f t="shared" si="8"/>
        <v>57211.297434929264</v>
      </c>
      <c r="BF27" s="1058">
        <f t="shared" si="8"/>
        <v>54997.347850390011</v>
      </c>
      <c r="BG27" s="1058">
        <f t="shared" si="8"/>
        <v>52799.361969414465</v>
      </c>
      <c r="BH27" s="1058">
        <f t="shared" si="8"/>
        <v>48365.079050430926</v>
      </c>
      <c r="BI27" s="1058">
        <f t="shared" si="8"/>
        <v>46502.67787727902</v>
      </c>
      <c r="BJ27" s="1058">
        <f t="shared" si="8"/>
        <v>45139.266943725692</v>
      </c>
      <c r="BK27" s="1058">
        <f t="shared" si="8"/>
        <v>44737.505256093682</v>
      </c>
      <c r="BL27" s="1058">
        <f t="shared" si="8"/>
        <v>46130.935421033602</v>
      </c>
    </row>
    <row r="28" spans="2:67" s="22" customFormat="1" ht="17.100000000000001" customHeight="1">
      <c r="B28" s="336"/>
      <c r="C28" s="337"/>
      <c r="D28" s="1088"/>
      <c r="E28" s="1088"/>
      <c r="F28" s="1088"/>
      <c r="G28" s="344"/>
      <c r="H28" s="338"/>
      <c r="I28" s="339"/>
      <c r="J28" s="340"/>
      <c r="K28" s="1089"/>
      <c r="L28" s="1089"/>
      <c r="M28" s="1089"/>
      <c r="N28" s="1089"/>
      <c r="O28" s="468" t="s">
        <v>109</v>
      </c>
      <c r="P28" s="1091"/>
      <c r="Q28" s="341"/>
      <c r="S28" s="336"/>
      <c r="T28" s="342"/>
      <c r="U28" s="335"/>
      <c r="V28" s="335"/>
      <c r="W28" s="335"/>
      <c r="X28" s="335"/>
      <c r="Y28" s="335"/>
      <c r="Z28" s="335"/>
      <c r="AA28" s="335"/>
      <c r="AB28" s="335"/>
      <c r="AC28" s="335"/>
      <c r="AD28" s="335"/>
      <c r="AE28" s="342"/>
      <c r="AF28" s="335"/>
      <c r="AG28" s="335"/>
      <c r="AH28" s="335"/>
      <c r="AI28" s="335"/>
      <c r="AJ28" s="335"/>
      <c r="AK28" s="335"/>
      <c r="AL28" s="343"/>
      <c r="AM28" s="17"/>
      <c r="AN28" s="17"/>
      <c r="AU28" s="17"/>
      <c r="AV28" s="17"/>
      <c r="AW28" s="17"/>
      <c r="AX28" s="17"/>
      <c r="AY28" s="17"/>
      <c r="AZ28" s="17"/>
      <c r="BA28" s="17"/>
      <c r="BB28" s="17"/>
      <c r="BC28" s="17"/>
      <c r="BD28" s="17"/>
      <c r="BE28" s="17"/>
      <c r="BF28" s="17"/>
      <c r="BG28" s="17"/>
      <c r="BH28" s="17"/>
      <c r="BI28" s="17"/>
      <c r="BJ28" s="17"/>
      <c r="BK28" s="17"/>
      <c r="BL28" s="17"/>
      <c r="BM28" s="17"/>
    </row>
    <row r="29" spans="2:67" s="22" customFormat="1" ht="17.100000000000001" customHeight="1" thickBot="1">
      <c r="B29" s="336"/>
      <c r="C29" s="337"/>
      <c r="D29" s="1088"/>
      <c r="E29" s="1088"/>
      <c r="F29" s="1088"/>
      <c r="G29" s="344"/>
      <c r="H29" s="338"/>
      <c r="I29" s="339"/>
      <c r="J29" s="340"/>
      <c r="K29" s="1090"/>
      <c r="L29" s="1090"/>
      <c r="M29" s="1090"/>
      <c r="N29" s="1090"/>
      <c r="O29" s="469" t="s">
        <v>111</v>
      </c>
      <c r="P29" s="1092"/>
      <c r="Q29" s="341"/>
      <c r="S29" s="336"/>
      <c r="T29" s="342"/>
      <c r="U29" s="335"/>
      <c r="V29" s="335"/>
      <c r="W29" s="335"/>
      <c r="X29" s="335"/>
      <c r="Y29" s="335"/>
      <c r="Z29" s="335"/>
      <c r="AA29" s="335"/>
      <c r="AB29" s="335"/>
      <c r="AC29" s="335"/>
      <c r="AD29" s="335"/>
      <c r="AE29" s="342"/>
      <c r="AF29" s="335"/>
      <c r="AG29" s="335"/>
      <c r="AH29" s="335"/>
      <c r="AI29" s="335"/>
      <c r="AJ29" s="335"/>
      <c r="AK29" s="335"/>
      <c r="AL29" s="343"/>
      <c r="AM29" s="17"/>
      <c r="AN29" s="17"/>
      <c r="AU29" s="17"/>
      <c r="AV29" s="17"/>
      <c r="AW29" s="17"/>
      <c r="AX29" s="31" t="s">
        <v>171</v>
      </c>
      <c r="AY29" s="31"/>
      <c r="AZ29" s="31"/>
      <c r="BA29" s="31"/>
      <c r="BB29" s="31"/>
      <c r="BC29" s="31"/>
      <c r="BD29" s="31"/>
      <c r="BE29" s="31"/>
      <c r="BF29" s="31"/>
      <c r="BG29" s="31"/>
      <c r="BH29" s="31"/>
      <c r="BI29" s="31"/>
      <c r="BJ29" s="17"/>
      <c r="BK29" s="17"/>
      <c r="BL29" s="17"/>
      <c r="BM29" s="17"/>
    </row>
    <row r="30" spans="2:67" ht="17.100000000000001" customHeight="1" thickTop="1" thickBot="1">
      <c r="B30" s="336"/>
      <c r="C30" s="337"/>
      <c r="D30" s="339"/>
      <c r="E30" s="339"/>
      <c r="F30" s="339"/>
      <c r="G30" s="338"/>
      <c r="H30" s="338"/>
      <c r="I30" s="339"/>
      <c r="J30" s="340"/>
      <c r="K30" s="259" t="s">
        <v>113</v>
      </c>
      <c r="L30" s="345"/>
      <c r="M30" s="345"/>
      <c r="N30" s="346"/>
      <c r="O30" s="915">
        <f>O31+O35+O36+O37+O43</f>
        <v>60521.524670995517</v>
      </c>
      <c r="P30" s="464">
        <f>P31+P35+P36+P37+P43</f>
        <v>1</v>
      </c>
      <c r="Q30" s="341"/>
      <c r="R30" s="14"/>
      <c r="S30" s="336"/>
      <c r="T30" s="342"/>
      <c r="U30" s="335"/>
      <c r="V30" s="335"/>
      <c r="W30" s="335"/>
      <c r="X30" s="335"/>
      <c r="Y30" s="335"/>
      <c r="Z30" s="335"/>
      <c r="AA30" s="335"/>
      <c r="AB30" s="335"/>
      <c r="AC30" s="335"/>
      <c r="AD30" s="335"/>
      <c r="AE30" s="342"/>
      <c r="AF30" s="335"/>
      <c r="AG30" s="335"/>
      <c r="AH30" s="335"/>
      <c r="AI30" s="335"/>
      <c r="AJ30" s="335"/>
      <c r="AK30" s="335"/>
      <c r="AL30" s="343"/>
      <c r="AX30" s="31"/>
      <c r="AY30" s="18" t="s">
        <v>172</v>
      </c>
      <c r="AZ30" s="31"/>
      <c r="BA30" s="31"/>
      <c r="BB30" s="31"/>
      <c r="BC30" s="31"/>
      <c r="BD30" s="31"/>
      <c r="BE30" s="31"/>
      <c r="BF30" s="31"/>
      <c r="BG30" s="31"/>
      <c r="BH30" s="31"/>
      <c r="BI30" s="31"/>
    </row>
    <row r="31" spans="2:67" ht="17.100000000000001" customHeight="1" thickBot="1">
      <c r="B31" s="336"/>
      <c r="C31" s="337"/>
      <c r="D31" s="339"/>
      <c r="E31" s="339"/>
      <c r="F31" s="339"/>
      <c r="G31" s="338"/>
      <c r="H31" s="338"/>
      <c r="I31" s="339"/>
      <c r="J31" s="340"/>
      <c r="K31" s="347"/>
      <c r="L31" s="259" t="s">
        <v>115</v>
      </c>
      <c r="M31" s="259"/>
      <c r="N31" s="575"/>
      <c r="O31" s="916">
        <f>SUM(O32:O34)</f>
        <v>34877.817408526826</v>
      </c>
      <c r="P31" s="465">
        <f t="shared" ref="P31:P43" si="9">O31/$O$30</f>
        <v>0.5762878182287724</v>
      </c>
      <c r="Q31" s="341"/>
      <c r="R31" s="14"/>
      <c r="S31" s="336"/>
      <c r="T31" s="342"/>
      <c r="U31" s="335"/>
      <c r="V31" s="335"/>
      <c r="W31" s="335"/>
      <c r="X31" s="335"/>
      <c r="Y31" s="335"/>
      <c r="Z31" s="335"/>
      <c r="AA31" s="335"/>
      <c r="AB31" s="335"/>
      <c r="AC31" s="335"/>
      <c r="AD31" s="335"/>
      <c r="AE31" s="342"/>
      <c r="AF31" s="335"/>
      <c r="AG31" s="335"/>
      <c r="AH31" s="335"/>
      <c r="AI31" s="335"/>
      <c r="AJ31" s="335"/>
      <c r="AK31" s="852" t="s">
        <v>173</v>
      </c>
      <c r="AL31" s="343"/>
      <c r="AX31" s="31"/>
      <c r="AY31" s="18" t="s">
        <v>174</v>
      </c>
      <c r="AZ31" s="31"/>
      <c r="BA31" s="31"/>
      <c r="BB31" s="31"/>
      <c r="BC31" s="31"/>
      <c r="BD31" s="31"/>
      <c r="BE31" s="31"/>
      <c r="BF31" s="31"/>
      <c r="BG31" s="31"/>
      <c r="BH31" s="31"/>
      <c r="BI31" s="31"/>
    </row>
    <row r="32" spans="2:67" ht="17.100000000000001" customHeight="1" thickBot="1">
      <c r="B32" s="336"/>
      <c r="C32" s="337"/>
      <c r="D32" s="339"/>
      <c r="E32" s="339"/>
      <c r="F32" s="339"/>
      <c r="G32" s="338"/>
      <c r="H32" s="338"/>
      <c r="I32" s="339"/>
      <c r="J32" s="340"/>
      <c r="K32" s="348"/>
      <c r="L32" s="576"/>
      <c r="M32" s="349" t="s">
        <v>117</v>
      </c>
      <c r="N32" s="350"/>
      <c r="O32" s="917">
        <f>VLOOKUP(年度マスタ!$K$4&amp;"_"&amp;O$27,データシート1!$A:$BT,MATCH("aa_"&amp;$M32,データシート1!$A$1:$BT$1,0),0)</f>
        <v>34303.734159692081</v>
      </c>
      <c r="P32" s="466">
        <f t="shared" si="9"/>
        <v>0.56680221369459127</v>
      </c>
      <c r="Q32" s="341"/>
      <c r="R32" s="14"/>
      <c r="S32" s="336"/>
      <c r="T32" s="1095" t="s">
        <v>104</v>
      </c>
      <c r="U32" s="1095"/>
      <c r="V32" s="1095"/>
      <c r="W32" s="1095"/>
      <c r="X32" s="1097" t="s">
        <v>175</v>
      </c>
      <c r="Y32" s="1098"/>
      <c r="Z32" s="1098"/>
      <c r="AA32" s="1098"/>
      <c r="AB32" s="1098"/>
      <c r="AC32" s="1098"/>
      <c r="AD32" s="1098"/>
      <c r="AE32" s="1098"/>
      <c r="AF32" s="1098"/>
      <c r="AG32" s="1098"/>
      <c r="AH32" s="1098"/>
      <c r="AI32" s="1098"/>
      <c r="AJ32" s="1098"/>
      <c r="AK32" s="1098"/>
      <c r="AL32" s="343"/>
      <c r="AX32" s="31"/>
      <c r="AY32" s="18" t="s">
        <v>176</v>
      </c>
      <c r="AZ32" s="31"/>
      <c r="BA32" s="31"/>
      <c r="BB32" s="31"/>
      <c r="BC32" s="31"/>
      <c r="BD32" s="31"/>
      <c r="BE32" s="31"/>
      <c r="BF32" s="31"/>
      <c r="BG32" s="31"/>
      <c r="BH32" s="31"/>
      <c r="BI32" s="31"/>
    </row>
    <row r="33" spans="2:64" ht="17.100000000000001" customHeight="1" thickBot="1">
      <c r="B33" s="336"/>
      <c r="C33" s="337"/>
      <c r="D33" s="339"/>
      <c r="E33" s="339"/>
      <c r="F33" s="339"/>
      <c r="G33" s="338"/>
      <c r="H33" s="338"/>
      <c r="I33" s="339"/>
      <c r="J33" s="340"/>
      <c r="K33" s="348"/>
      <c r="L33" s="576"/>
      <c r="M33" s="349" t="s">
        <v>120</v>
      </c>
      <c r="N33" s="350"/>
      <c r="O33" s="917">
        <f>VLOOKUP(年度マスタ!$K$4&amp;"_"&amp;O$27,データシート1!$A:$BT,MATCH("aa_"&amp;$M33,データシート1!$A$1:$BT$1,0),0)</f>
        <v>256.18913102860847</v>
      </c>
      <c r="P33" s="466">
        <f t="shared" si="9"/>
        <v>4.2330250670532957E-3</v>
      </c>
      <c r="Q33" s="341"/>
      <c r="R33" s="14"/>
      <c r="S33" s="336"/>
      <c r="T33" s="1096"/>
      <c r="U33" s="1096"/>
      <c r="V33" s="1096"/>
      <c r="W33" s="1096"/>
      <c r="X33" s="1067" t="s">
        <v>177</v>
      </c>
      <c r="Y33" s="1068" t="s">
        <v>178</v>
      </c>
      <c r="Z33" s="1068" t="s">
        <v>179</v>
      </c>
      <c r="AA33" s="1068" t="s">
        <v>180</v>
      </c>
      <c r="AB33" s="1068" t="s">
        <v>181</v>
      </c>
      <c r="AC33" s="1068" t="s">
        <v>182</v>
      </c>
      <c r="AD33" s="1068" t="s">
        <v>183</v>
      </c>
      <c r="AE33" s="1068" t="s">
        <v>156</v>
      </c>
      <c r="AF33" s="1068" t="s">
        <v>157</v>
      </c>
      <c r="AG33" s="1069" t="s">
        <v>184</v>
      </c>
      <c r="AH33" s="1070" t="s">
        <v>159</v>
      </c>
      <c r="AI33" s="1068" t="s">
        <v>160</v>
      </c>
      <c r="AJ33" s="1068" t="s">
        <v>161</v>
      </c>
      <c r="AK33" s="1071" t="s">
        <v>2579</v>
      </c>
      <c r="AL33" s="343"/>
      <c r="AW33" s="31"/>
      <c r="AY33" s="18">
        <f>VLOOKUP(AY$32,年度マスタ!$I$5:$K$9,2,0)</f>
        <v>2022</v>
      </c>
      <c r="AZ33" s="31"/>
      <c r="BA33" s="31"/>
      <c r="BB33" s="31"/>
      <c r="BC33" s="31"/>
      <c r="BD33" s="31"/>
      <c r="BE33" s="31"/>
      <c r="BF33" s="31"/>
      <c r="BG33" s="31"/>
      <c r="BH33" s="31"/>
    </row>
    <row r="34" spans="2:64" ht="17.100000000000001" customHeight="1" thickTop="1" thickBot="1">
      <c r="B34" s="336"/>
      <c r="C34" s="337"/>
      <c r="D34" s="339"/>
      <c r="E34" s="339"/>
      <c r="F34" s="339"/>
      <c r="G34" s="338"/>
      <c r="H34" s="338"/>
      <c r="I34" s="339"/>
      <c r="J34" s="340"/>
      <c r="K34" s="348"/>
      <c r="L34" s="351"/>
      <c r="M34" s="351" t="s">
        <v>122</v>
      </c>
      <c r="N34" s="352"/>
      <c r="O34" s="917">
        <f>VLOOKUP(年度マスタ!$K$4&amp;"_"&amp;O$27,データシート1!$A:$BT,MATCH("aa_"&amp;$M34,データシート1!$A$1:$BT$1,0),0)</f>
        <v>317.89411780613892</v>
      </c>
      <c r="P34" s="466">
        <f t="shared" si="9"/>
        <v>5.2525794671277881E-3</v>
      </c>
      <c r="Q34" s="341"/>
      <c r="R34" s="14"/>
      <c r="S34" s="336"/>
      <c r="T34" s="575" t="s">
        <v>113</v>
      </c>
      <c r="U34" s="345"/>
      <c r="V34" s="345"/>
      <c r="W34" s="345"/>
      <c r="X34" s="903">
        <f>X35+X39+X40+X41+X47</f>
        <v>49678.785040085306</v>
      </c>
      <c r="Y34" s="904">
        <f t="shared" ref="Y34:AK34" si="10">Y35+Y39+Y40+Y41+Y47</f>
        <v>53248.29504919405</v>
      </c>
      <c r="Z34" s="904">
        <f t="shared" si="10"/>
        <v>57174.174167326732</v>
      </c>
      <c r="AA34" s="904">
        <f t="shared" si="10"/>
        <v>58633.78174184206</v>
      </c>
      <c r="AB34" s="904">
        <f t="shared" si="10"/>
        <v>60521.524670995517</v>
      </c>
      <c r="AC34" s="904">
        <f t="shared" si="10"/>
        <v>59550.082694068748</v>
      </c>
      <c r="AD34" s="904">
        <f t="shared" si="10"/>
        <v>57211.297434929264</v>
      </c>
      <c r="AE34" s="904">
        <f t="shared" si="10"/>
        <v>54997.347850390011</v>
      </c>
      <c r="AF34" s="904">
        <f t="shared" si="10"/>
        <v>52799.361969414465</v>
      </c>
      <c r="AG34" s="904">
        <f t="shared" si="10"/>
        <v>48365.079050430926</v>
      </c>
      <c r="AH34" s="904">
        <f t="shared" si="10"/>
        <v>46502.67787727902</v>
      </c>
      <c r="AI34" s="904">
        <f t="shared" si="10"/>
        <v>45139.266943725692</v>
      </c>
      <c r="AJ34" s="904">
        <f t="shared" si="10"/>
        <v>44737.505256093682</v>
      </c>
      <c r="AK34" s="905">
        <f t="shared" si="10"/>
        <v>46130.935421033602</v>
      </c>
      <c r="AL34" s="343"/>
      <c r="AW34" s="31"/>
      <c r="AY34" s="18" t="str">
        <f>VLOOKUP(AY$32,年度マスタ!$I$5:$K$9,3,0)</f>
        <v>令和4年度</v>
      </c>
      <c r="AZ34" s="31"/>
      <c r="BA34" s="31"/>
      <c r="BB34" s="31"/>
      <c r="BC34" s="31"/>
      <c r="BD34" s="31"/>
      <c r="BE34" s="31"/>
      <c r="BF34" s="31"/>
      <c r="BG34" s="31"/>
      <c r="BH34" s="31"/>
    </row>
    <row r="35" spans="2:64" ht="17.100000000000001" customHeight="1" thickBot="1">
      <c r="B35" s="336"/>
      <c r="C35" s="337"/>
      <c r="D35" s="339"/>
      <c r="E35" s="339"/>
      <c r="F35" s="339"/>
      <c r="G35" s="338"/>
      <c r="H35" s="338"/>
      <c r="I35" s="339"/>
      <c r="J35" s="340"/>
      <c r="K35" s="348"/>
      <c r="L35" s="353" t="s">
        <v>124</v>
      </c>
      <c r="M35" s="354"/>
      <c r="N35" s="355"/>
      <c r="O35" s="916">
        <f>VLOOKUP(年度マスタ!$K$4&amp;"_"&amp;O$27,データシート1!$A:$BT,MATCH("aa_"&amp;$L35,データシート1!$A$1:$BT$1,0),0)</f>
        <v>9145.0575139772118</v>
      </c>
      <c r="P35" s="465">
        <f t="shared" si="9"/>
        <v>0.15110421562726942</v>
      </c>
      <c r="Q35" s="341"/>
      <c r="R35" s="14"/>
      <c r="S35" s="336"/>
      <c r="T35" s="347"/>
      <c r="U35" s="259" t="s">
        <v>115</v>
      </c>
      <c r="V35" s="357"/>
      <c r="W35" s="357"/>
      <c r="X35" s="906">
        <f>SUM(X36:X38)</f>
        <v>29105.989033713649</v>
      </c>
      <c r="Y35" s="907">
        <f t="shared" ref="Y35:AK35" si="11">SUM(Y36:Y38)</f>
        <v>31505.953317684929</v>
      </c>
      <c r="Z35" s="907">
        <f t="shared" si="11"/>
        <v>32615.514607236542</v>
      </c>
      <c r="AA35" s="907">
        <f t="shared" si="11"/>
        <v>33295.169129582224</v>
      </c>
      <c r="AB35" s="907">
        <f t="shared" si="11"/>
        <v>34877.817408526826</v>
      </c>
      <c r="AC35" s="907">
        <f t="shared" si="11"/>
        <v>34314.766447181675</v>
      </c>
      <c r="AD35" s="907">
        <f t="shared" si="11"/>
        <v>33303.010432381525</v>
      </c>
      <c r="AE35" s="907">
        <f t="shared" si="11"/>
        <v>32503.035991426768</v>
      </c>
      <c r="AF35" s="907">
        <f t="shared" si="11"/>
        <v>31567.05439932939</v>
      </c>
      <c r="AG35" s="907">
        <f t="shared" si="11"/>
        <v>29465.850330086796</v>
      </c>
      <c r="AH35" s="907">
        <f t="shared" si="11"/>
        <v>27741.961713408102</v>
      </c>
      <c r="AI35" s="907">
        <f t="shared" si="11"/>
        <v>26882.587058531066</v>
      </c>
      <c r="AJ35" s="907">
        <f t="shared" si="11"/>
        <v>27274.35044131945</v>
      </c>
      <c r="AK35" s="908">
        <f t="shared" si="11"/>
        <v>27073.158866745965</v>
      </c>
      <c r="AL35" s="343"/>
      <c r="AW35" s="31"/>
      <c r="AX35" s="31"/>
      <c r="AY35" s="31"/>
      <c r="AZ35" s="31"/>
      <c r="BA35" s="31"/>
      <c r="BB35" s="31"/>
      <c r="BC35" s="31"/>
      <c r="BD35" s="31"/>
      <c r="BE35" s="31"/>
      <c r="BF35" s="31"/>
      <c r="BG35" s="31"/>
      <c r="BH35" s="31"/>
    </row>
    <row r="36" spans="2:64" ht="17.100000000000001" customHeight="1" thickBot="1">
      <c r="B36" s="336"/>
      <c r="C36" s="337"/>
      <c r="D36" s="339"/>
      <c r="E36" s="339"/>
      <c r="F36" s="339"/>
      <c r="G36" s="338"/>
      <c r="H36" s="338"/>
      <c r="I36" s="339"/>
      <c r="J36" s="340"/>
      <c r="K36" s="348"/>
      <c r="L36" s="356" t="s">
        <v>126</v>
      </c>
      <c r="M36" s="357"/>
      <c r="N36" s="358"/>
      <c r="O36" s="916">
        <f>VLOOKUP(年度マスタ!$K$4&amp;"_"&amp;O$27,データシート1!$A:$BT,MATCH("aa_"&amp;$L36,データシート1!$A$1:$BT$1,0),0)</f>
        <v>7814.750539068109</v>
      </c>
      <c r="P36" s="465">
        <f t="shared" si="9"/>
        <v>0.12912349088279446</v>
      </c>
      <c r="Q36" s="341"/>
      <c r="R36" s="14"/>
      <c r="S36" s="369" t="s">
        <v>185</v>
      </c>
      <c r="T36" s="348"/>
      <c r="U36" s="359"/>
      <c r="V36" s="349" t="s">
        <v>185</v>
      </c>
      <c r="W36" s="370"/>
      <c r="X36" s="909">
        <f>VLOOKUP(年度マスタ!$K$4&amp;"_"&amp;X$33,データシート1!$A:$BT,MATCH("aa_"&amp;$S36,データシート1!$A$1:$BT$1,0),0)</f>
        <v>28432.65239637886</v>
      </c>
      <c r="Y36" s="910">
        <f>VLOOKUP(年度マスタ!$K$4&amp;"_"&amp;Y$33,データシート1!$A:$BT,MATCH("aa_"&amp;$S36,データシート1!$A$1:$BT$1,0),0)</f>
        <v>30778.220114793028</v>
      </c>
      <c r="Z36" s="910">
        <f>VLOOKUP(年度マスタ!$K$4&amp;"_"&amp;Z$33,データシート1!$A:$BT,MATCH("aa_"&amp;$S36,データシート1!$A$1:$BT$1,0),0)</f>
        <v>31973.347651226599</v>
      </c>
      <c r="AA36" s="910">
        <f>VLOOKUP(年度マスタ!$K$4&amp;"_"&amp;AA$33,データシート1!$A:$BT,MATCH("aa_"&amp;$S36,データシート1!$A$1:$BT$1,0),0)</f>
        <v>32677.509970710169</v>
      </c>
      <c r="AB36" s="910">
        <f>VLOOKUP(年度マスタ!$K$4&amp;"_"&amp;AB$33,データシート1!$A:$BT,MATCH("aa_"&amp;$S36,データシート1!$A$1:$BT$1,0),0)</f>
        <v>34303.734159692081</v>
      </c>
      <c r="AC36" s="910">
        <f>VLOOKUP(年度マスタ!$K$4&amp;"_"&amp;AC$33,データシート1!$A:$BT,MATCH("aa_"&amp;$S36,データシート1!$A$1:$BT$1,0),0)</f>
        <v>33700.314698367503</v>
      </c>
      <c r="AD36" s="910">
        <f>VLOOKUP(年度マスタ!$K$4&amp;"_"&amp;AD$33,データシート1!$A:$BT,MATCH("aa_"&amp;$S36,データシート1!$A$1:$BT$1,0),0)</f>
        <v>32638.56190407242</v>
      </c>
      <c r="AE36" s="910">
        <f>VLOOKUP(年度マスタ!$K$4&amp;"_"&amp;AE$33,データシート1!$A:$BT,MATCH("aa_"&amp;$S36,データシート1!$A$1:$BT$1,0),0)</f>
        <v>31856.551966653195</v>
      </c>
      <c r="AF36" s="910">
        <f>VLOOKUP(年度マスタ!$K$4&amp;"_"&amp;AF$33,データシート1!$A:$BT,MATCH("aa_"&amp;$S36,データシート1!$A$1:$BT$1,0),0)</f>
        <v>31003.595215945108</v>
      </c>
      <c r="AG36" s="910">
        <f>VLOOKUP(年度マスタ!$K$4&amp;"_"&amp;AG$33,データシート1!$A:$BT,MATCH("aa_"&amp;$S36,データシート1!$A$1:$BT$1,0),0)</f>
        <v>28964.614933317836</v>
      </c>
      <c r="AH36" s="910">
        <f>VLOOKUP(年度マスタ!$K$4&amp;"_"&amp;AH$33,データシート1!$A:$BT,MATCH("aa_"&amp;$S36,データシート1!$A$1:$BT$1,0),0)</f>
        <v>27252.061832916836</v>
      </c>
      <c r="AI36" s="910">
        <f>VLOOKUP(年度マスタ!$K$4&amp;"_"&amp;AI$33,データシート1!$A:$BT,MATCH("aa_"&amp;$S36,データシート1!$A$1:$BT$1,0),0)</f>
        <v>26326.209232764042</v>
      </c>
      <c r="AJ36" s="910">
        <f>VLOOKUP(年度マスタ!$K$4&amp;"_"&amp;AJ$33,データシート1!$A:$BT,MATCH("aa_"&amp;$S36,データシート1!$A$1:$BT$1,0),0)</f>
        <v>26697.618045020034</v>
      </c>
      <c r="AK36" s="911">
        <f>VLOOKUP(年度マスタ!$K$4&amp;"_"&amp;AK$33,データシート1!$A:$BT,MATCH("aa_"&amp;$S36,データシート1!$A$1:$BT$1,0),0)</f>
        <v>26535.767762681058</v>
      </c>
      <c r="AL36" s="343"/>
      <c r="AW36" s="1061"/>
      <c r="AX36" s="18" t="s">
        <v>186</v>
      </c>
      <c r="AY36" s="18" t="s">
        <v>187</v>
      </c>
      <c r="AZ36" s="18" t="s">
        <v>188</v>
      </c>
      <c r="BA36" s="18" t="s">
        <v>189</v>
      </c>
      <c r="BB36" s="18" t="s">
        <v>190</v>
      </c>
      <c r="BC36" s="18" t="s">
        <v>166</v>
      </c>
      <c r="BD36" s="18" t="s">
        <v>191</v>
      </c>
      <c r="BE36" s="18" t="s">
        <v>192</v>
      </c>
      <c r="BF36" s="18" t="s">
        <v>193</v>
      </c>
      <c r="BG36" s="18" t="s">
        <v>194</v>
      </c>
      <c r="BH36" s="18" t="s">
        <v>128</v>
      </c>
    </row>
    <row r="37" spans="2:64" ht="17.100000000000001" customHeight="1" thickBot="1">
      <c r="B37" s="336"/>
      <c r="C37" s="337"/>
      <c r="D37" s="339"/>
      <c r="E37" s="339"/>
      <c r="F37" s="339"/>
      <c r="G37" s="338"/>
      <c r="H37" s="338"/>
      <c r="I37" s="339"/>
      <c r="J37" s="340"/>
      <c r="K37" s="348"/>
      <c r="L37" s="259" t="s">
        <v>129</v>
      </c>
      <c r="M37" s="357"/>
      <c r="N37" s="358"/>
      <c r="O37" s="916">
        <f>SUM(O39:O42)</f>
        <v>7969.1784719706975</v>
      </c>
      <c r="P37" s="465">
        <f t="shared" si="9"/>
        <v>0.13167511088480338</v>
      </c>
      <c r="Q37" s="341"/>
      <c r="R37" s="14"/>
      <c r="S37" s="369" t="s">
        <v>188</v>
      </c>
      <c r="T37" s="348"/>
      <c r="U37" s="359"/>
      <c r="V37" s="349" t="s">
        <v>195</v>
      </c>
      <c r="W37" s="370"/>
      <c r="X37" s="909">
        <f>VLOOKUP(年度マスタ!$K$4&amp;"_"&amp;X$33,データシート1!$A:$BT,MATCH("aa_"&amp;$S37,データシート1!$A$1:$BT$1,0),0)</f>
        <v>215.1972347625738</v>
      </c>
      <c r="Y37" s="910">
        <f>VLOOKUP(年度マスタ!$K$4&amp;"_"&amp;Y$33,データシート1!$A:$BT,MATCH("aa_"&amp;$S37,データシート1!$A$1:$BT$1,0),0)</f>
        <v>301.59294491812301</v>
      </c>
      <c r="Z37" s="910">
        <f>VLOOKUP(年度マスタ!$K$4&amp;"_"&amp;Z$33,データシート1!$A:$BT,MATCH("aa_"&amp;$S37,データシート1!$A$1:$BT$1,0),0)</f>
        <v>317.64606706156388</v>
      </c>
      <c r="AA37" s="910">
        <f>VLOOKUP(年度マスタ!$K$4&amp;"_"&amp;AA$33,データシート1!$A:$BT,MATCH("aa_"&amp;$S37,データシート1!$A$1:$BT$1,0),0)</f>
        <v>299.38570841348411</v>
      </c>
      <c r="AB37" s="910">
        <f>VLOOKUP(年度マスタ!$K$4&amp;"_"&amp;AB$33,データシート1!$A:$BT,MATCH("aa_"&amp;$S37,データシート1!$A$1:$BT$1,0),0)</f>
        <v>256.18913102860847</v>
      </c>
      <c r="AC37" s="910">
        <f>VLOOKUP(年度マスタ!$K$4&amp;"_"&amp;AC$33,データシート1!$A:$BT,MATCH("aa_"&amp;$S37,データシート1!$A$1:$BT$1,0),0)</f>
        <v>264.16287146228831</v>
      </c>
      <c r="AD37" s="910">
        <f>VLOOKUP(年度マスタ!$K$4&amp;"_"&amp;AD$33,データシート1!$A:$BT,MATCH("aa_"&amp;$S37,データシート1!$A$1:$BT$1,0),0)</f>
        <v>254.31651125641591</v>
      </c>
      <c r="AE37" s="910">
        <f>VLOOKUP(年度マスタ!$K$4&amp;"_"&amp;AE$33,データシート1!$A:$BT,MATCH("aa_"&amp;$S37,データシート1!$A$1:$BT$1,0),0)</f>
        <v>241.85090322519196</v>
      </c>
      <c r="AF37" s="910">
        <f>VLOOKUP(年度マスタ!$K$4&amp;"_"&amp;AF$33,データシート1!$A:$BT,MATCH("aa_"&amp;$S37,データシート1!$A$1:$BT$1,0),0)</f>
        <v>238.17000035696341</v>
      </c>
      <c r="AG37" s="910">
        <f>VLOOKUP(年度マスタ!$K$4&amp;"_"&amp;AG$33,データシート1!$A:$BT,MATCH("aa_"&amp;$S37,データシート1!$A$1:$BT$1,0),0)</f>
        <v>207.62579106247736</v>
      </c>
      <c r="AH37" s="910">
        <f>VLOOKUP(年度マスタ!$K$4&amp;"_"&amp;AH$33,データシート1!$A:$BT,MATCH("aa_"&amp;$S37,データシート1!$A$1:$BT$1,0),0)</f>
        <v>193.70466496663053</v>
      </c>
      <c r="AI37" s="910">
        <f>VLOOKUP(年度マスタ!$K$4&amp;"_"&amp;AI$33,データシート1!$A:$BT,MATCH("aa_"&amp;$S37,データシート1!$A$1:$BT$1,0),0)</f>
        <v>208.43680709283876</v>
      </c>
      <c r="AJ37" s="910">
        <f>VLOOKUP(年度マスタ!$K$4&amp;"_"&amp;AJ$33,データシート1!$A:$BT,MATCH("aa_"&amp;$S37,データシート1!$A$1:$BT$1,0),0)</f>
        <v>212.87018015476383</v>
      </c>
      <c r="AK37" s="911">
        <f>VLOOKUP(年度マスタ!$K$4&amp;"_"&amp;AK$33,データシート1!$A:$BT,MATCH("aa_"&amp;$S37,データシート1!$A$1:$BT$1,0),0)</f>
        <v>204.59774793174006</v>
      </c>
      <c r="AL37" s="343"/>
      <c r="AW37" s="1063" t="s">
        <v>196</v>
      </c>
      <c r="AX37" s="18" t="s">
        <v>197</v>
      </c>
      <c r="AY37" s="18">
        <f>VLOOKUP($AW37&amp;"_"&amp;$AY$34,データシート1!$A:$BT,MATCH($AY$31&amp;"_"&amp;AY$36,データシート1!$A$1:$BT$1,0),0)</f>
        <v>374767.43410208484</v>
      </c>
      <c r="AZ37" s="18">
        <f>VLOOKUP($AW37&amp;"_"&amp;$AY$34,データシート1!$A:$BT,MATCH($AY$31&amp;"_"&amp;AZ$36,データシート1!$A$1:$BT$1,0),0)</f>
        <v>8264.0635119551789</v>
      </c>
      <c r="BA37" s="18">
        <f>VLOOKUP($AW37&amp;"_"&amp;$AY$34,データシート1!$A:$BT,MATCH($AY$31&amp;"_"&amp;BA$36,データシート1!$A$1:$BT$1,0),0)</f>
        <v>15348.156347693441</v>
      </c>
      <c r="BB37" s="18">
        <f>VLOOKUP($AW37&amp;"_"&amp;$AY$34,データシート1!$A:$BT,MATCH($AY$31&amp;"_"&amp;BB$36,データシート1!$A$1:$BT$1,0),0)</f>
        <v>181031.29429146409</v>
      </c>
      <c r="BC37" s="18">
        <f>VLOOKUP($AW37&amp;"_"&amp;$AY$34,データシート1!$A:$BT,MATCH($AY$31&amp;"_"&amp;BC$36,データシート1!$A$1:$BT$1,0),0)</f>
        <v>170770.03734686482</v>
      </c>
      <c r="BD37" s="18">
        <f>VLOOKUP($AW37&amp;"_"&amp;$AY$34,データシート1!$A:$BT,MATCH($AY$31&amp;"_"&amp;BD$36,データシート1!$A$1:$BT$1,0),0)</f>
        <v>91550.79552831233</v>
      </c>
      <c r="BE37" s="18">
        <f>VLOOKUP($AW37&amp;"_"&amp;$AY$34,データシート1!$A:$BT,MATCH($AY$31&amp;"_"&amp;BE$36,データシート1!$A$1:$BT$1,0),0)</f>
        <v>72904.238517275298</v>
      </c>
      <c r="BF37" s="18">
        <f>VLOOKUP($AW37&amp;"_"&amp;$AY$34,データシート1!$A:$BT,MATCH($AY$31&amp;"_"&amp;BF$36,データシート1!$A$1:$BT$1,0),0)</f>
        <v>7383.2717967203598</v>
      </c>
      <c r="BG37" s="18">
        <f>VLOOKUP($AW37&amp;"_"&amp;$AY$34,データシート1!$A:$BT,MATCH($AY$31&amp;"_"&amp;BG$36,データシート1!$A$1:$BT$1,0),0)</f>
        <v>10210.947770290206</v>
      </c>
      <c r="BH37" s="18">
        <f>VLOOKUP($AW37&amp;"_"&amp;$AY$34,データシート1!$A:$BT,MATCH($AY$31&amp;"_"&amp;BH$36,データシート1!$A$1:$BT$1,0),0)</f>
        <v>14652.396156884162</v>
      </c>
      <c r="BJ37" s="22"/>
      <c r="BK37" s="22"/>
      <c r="BL37" s="22"/>
    </row>
    <row r="38" spans="2:64" ht="17.100000000000001" customHeight="1" thickBot="1">
      <c r="B38" s="336"/>
      <c r="C38" s="337"/>
      <c r="D38" s="339"/>
      <c r="E38" s="339"/>
      <c r="F38" s="339"/>
      <c r="G38" s="338"/>
      <c r="H38" s="338"/>
      <c r="I38" s="339"/>
      <c r="J38" s="340"/>
      <c r="K38" s="348"/>
      <c r="L38" s="359"/>
      <c r="M38" s="576" t="s">
        <v>130</v>
      </c>
      <c r="N38" s="350"/>
      <c r="O38" s="917">
        <f>SUM(O39:O40)</f>
        <v>7005.739362976874</v>
      </c>
      <c r="P38" s="466">
        <f t="shared" si="9"/>
        <v>0.11575616115194007</v>
      </c>
      <c r="Q38" s="341"/>
      <c r="R38" s="14"/>
      <c r="S38" s="369" t="s">
        <v>189</v>
      </c>
      <c r="T38" s="348"/>
      <c r="U38" s="361"/>
      <c r="V38" s="371" t="s">
        <v>198</v>
      </c>
      <c r="W38" s="371"/>
      <c r="X38" s="909">
        <f>VLOOKUP(年度マスタ!$K$4&amp;"_"&amp;X$33,データシート1!$A:$BT,MATCH("aa_"&amp;$S38,データシート1!$A$1:$BT$1,0),0)</f>
        <v>458.13940257221412</v>
      </c>
      <c r="Y38" s="910">
        <f>VLOOKUP(年度マスタ!$K$4&amp;"_"&amp;Y$33,データシート1!$A:$BT,MATCH("aa_"&amp;$S38,データシート1!$A$1:$BT$1,0),0)</f>
        <v>426.14025797377542</v>
      </c>
      <c r="Z38" s="910">
        <f>VLOOKUP(年度マスタ!$K$4&amp;"_"&amp;Z$33,データシート1!$A:$BT,MATCH("aa_"&amp;$S38,データシート1!$A$1:$BT$1,0),0)</f>
        <v>324.52088894837868</v>
      </c>
      <c r="AA38" s="910">
        <f>VLOOKUP(年度マスタ!$K$4&amp;"_"&amp;AA$33,データシート1!$A:$BT,MATCH("aa_"&amp;$S38,データシート1!$A$1:$BT$1,0),0)</f>
        <v>318.27345045856828</v>
      </c>
      <c r="AB38" s="910">
        <f>VLOOKUP(年度マスタ!$K$4&amp;"_"&amp;AB$33,データシート1!$A:$BT,MATCH("aa_"&amp;$S38,データシート1!$A$1:$BT$1,0),0)</f>
        <v>317.89411780613892</v>
      </c>
      <c r="AC38" s="910">
        <f>VLOOKUP(年度マスタ!$K$4&amp;"_"&amp;AC$33,データシート1!$A:$BT,MATCH("aa_"&amp;$S38,データシート1!$A$1:$BT$1,0),0)</f>
        <v>350.28887735188709</v>
      </c>
      <c r="AD38" s="910">
        <f>VLOOKUP(年度マスタ!$K$4&amp;"_"&amp;AD$33,データシート1!$A:$BT,MATCH("aa_"&amp;$S38,データシート1!$A$1:$BT$1,0),0)</f>
        <v>410.13201705269228</v>
      </c>
      <c r="AE38" s="910">
        <f>VLOOKUP(年度マスタ!$K$4&amp;"_"&amp;AE$33,データシート1!$A:$BT,MATCH("aa_"&amp;$S38,データシート1!$A$1:$BT$1,0),0)</f>
        <v>404.63312154838053</v>
      </c>
      <c r="AF38" s="910">
        <f>VLOOKUP(年度マスタ!$K$4&amp;"_"&amp;AF$33,データシート1!$A:$BT,MATCH("aa_"&amp;$S38,データシート1!$A$1:$BT$1,0),0)</f>
        <v>325.28918302731768</v>
      </c>
      <c r="AG38" s="910">
        <f>VLOOKUP(年度マスタ!$K$4&amp;"_"&amp;AG$33,データシート1!$A:$BT,MATCH("aa_"&amp;$S38,データシート1!$A$1:$BT$1,0),0)</f>
        <v>293.60960570648228</v>
      </c>
      <c r="AH38" s="910">
        <f>VLOOKUP(年度マスタ!$K$4&amp;"_"&amp;AH$33,データシート1!$A:$BT,MATCH("aa_"&amp;$S38,データシート1!$A$1:$BT$1,0),0)</f>
        <v>296.19521552463698</v>
      </c>
      <c r="AI38" s="910">
        <f>VLOOKUP(年度マスタ!$K$4&amp;"_"&amp;AI$33,データシート1!$A:$BT,MATCH("aa_"&amp;$S38,データシート1!$A$1:$BT$1,0),0)</f>
        <v>347.94101867418289</v>
      </c>
      <c r="AJ38" s="910">
        <f>VLOOKUP(年度マスタ!$K$4&amp;"_"&amp;AJ$33,データシート1!$A:$BT,MATCH("aa_"&amp;$S38,データシート1!$A$1:$BT$1,0),0)</f>
        <v>363.86221614465239</v>
      </c>
      <c r="AK38" s="911">
        <f>VLOOKUP(年度マスタ!$K$4&amp;"_"&amp;AK$33,データシート1!$A:$BT,MATCH("aa_"&amp;$S38,データシート1!$A$1:$BT$1,0),0)</f>
        <v>332.79335613316715</v>
      </c>
      <c r="AL38" s="343"/>
      <c r="AW38" s="18" t="str">
        <f>年度マスタ!H4</f>
        <v>28</v>
      </c>
      <c r="AX38" s="18" t="s">
        <v>199</v>
      </c>
      <c r="AY38" s="18">
        <f>VLOOKUP($AW38&amp;"_"&amp;$AY$34,データシート1!$A:$BT,MATCH($AY$31&amp;"_"&amp;AY$36,データシート1!$A$1:$BT$1,0),0)</f>
        <v>26535.767762681058</v>
      </c>
      <c r="AZ38" s="18">
        <f>VLOOKUP($AW38&amp;"_"&amp;$AY$34,データシート1!$A:$BT,MATCH($AY$31&amp;"_"&amp;AZ$36,データシート1!$A$1:$BT$1,0),0)</f>
        <v>204.59774793174006</v>
      </c>
      <c r="BA38" s="18">
        <f>VLOOKUP($AW38&amp;"_"&amp;$AY$34,データシート1!$A:$BT,MATCH($AY$31&amp;"_"&amp;BA$36,データシート1!$A$1:$BT$1,0),0)</f>
        <v>332.79335613316715</v>
      </c>
      <c r="BB38" s="18">
        <f>VLOOKUP($AW38&amp;"_"&amp;$AY$34,データシート1!$A:$BT,MATCH($AY$31&amp;"_"&amp;BB$36,データシート1!$A$1:$BT$1,0),0)</f>
        <v>6094.9905132177601</v>
      </c>
      <c r="BC38" s="18">
        <f>VLOOKUP($AW38&amp;"_"&amp;$AY$34,データシート1!$A:$BT,MATCH($AY$31&amp;"_"&amp;BC$36,データシート1!$A$1:$BT$1,0),0)</f>
        <v>5447.3959864263024</v>
      </c>
      <c r="BD38" s="18">
        <f>VLOOKUP($AW38&amp;"_"&amp;$AY$34,データシート1!$A:$BT,MATCH($AY$31&amp;"_"&amp;BD$36,データシート1!$A$1:$BT$1,0),0)</f>
        <v>3438.2600604058025</v>
      </c>
      <c r="BE38" s="18">
        <f>VLOOKUP($AW38&amp;"_"&amp;$AY$34,データシート1!$A:$BT,MATCH($AY$31&amp;"_"&amp;BE$36,データシート1!$A$1:$BT$1,0),0)</f>
        <v>2495.3061599809071</v>
      </c>
      <c r="BF38" s="18">
        <f>VLOOKUP($AW38&amp;"_"&amp;$AY$34,データシート1!$A:$BT,MATCH($AY$31&amp;"_"&amp;BF$36,データシート1!$A$1:$BT$1,0),0)</f>
        <v>321.42151039962658</v>
      </c>
      <c r="BG38" s="18">
        <f>VLOOKUP($AW38&amp;"_"&amp;$AY$34,データシート1!$A:$BT,MATCH($AY$31&amp;"_"&amp;BG$36,データシート1!$A$1:$BT$1,0),0)</f>
        <v>487.19498787862437</v>
      </c>
      <c r="BH38" s="18">
        <f>VLOOKUP($AW38&amp;"_"&amp;$AY$34,データシート1!$A:$BT,MATCH($AY$31&amp;"_"&amp;BH$36,データシート1!$A$1:$BT$1,0),0)</f>
        <v>773.2073359786167</v>
      </c>
    </row>
    <row r="39" spans="2:64" ht="17.100000000000001" customHeight="1" thickBot="1">
      <c r="B39" s="336"/>
      <c r="C39" s="337"/>
      <c r="D39" s="339"/>
      <c r="E39" s="885"/>
      <c r="F39" s="339"/>
      <c r="G39" s="338"/>
      <c r="H39" s="338"/>
      <c r="I39" s="339"/>
      <c r="J39" s="340"/>
      <c r="K39" s="348"/>
      <c r="L39" s="359"/>
      <c r="M39" s="359"/>
      <c r="N39" s="360" t="s">
        <v>131</v>
      </c>
      <c r="O39" s="917">
        <f>VLOOKUP(年度マスタ!$K$4&amp;"_"&amp;O$27,データシート1!$A:$BT,MATCH("aa_"&amp;$N39,データシート1!$A$1:$BT$1,0),0)</f>
        <v>4294.1109617083548</v>
      </c>
      <c r="P39" s="466">
        <f t="shared" si="9"/>
        <v>7.0951797481174084E-2</v>
      </c>
      <c r="Q39" s="341"/>
      <c r="R39" s="14"/>
      <c r="S39" s="369" t="s">
        <v>190</v>
      </c>
      <c r="T39" s="348"/>
      <c r="U39" s="356" t="s">
        <v>200</v>
      </c>
      <c r="V39" s="357"/>
      <c r="W39" s="357"/>
      <c r="X39" s="906">
        <f>VLOOKUP(年度マスタ!$K$4&amp;"_"&amp;X$33,データシート1!$A:$BT,MATCH("aa_"&amp;$S39,データシート1!$A$1:$BT$1,0),0)</f>
        <v>6390.3480200961376</v>
      </c>
      <c r="Y39" s="907">
        <f>VLOOKUP(年度マスタ!$K$4&amp;"_"&amp;Y$33,データシート1!$A:$BT,MATCH("aa_"&amp;$S39,データシート1!$A$1:$BT$1,0),0)</f>
        <v>7017.9713532589594</v>
      </c>
      <c r="Z39" s="907">
        <f>VLOOKUP(年度マスタ!$K$4&amp;"_"&amp;Z$33,データシート1!$A:$BT,MATCH("aa_"&amp;$S39,データシート1!$A$1:$BT$1,0),0)</f>
        <v>8801.0803542773265</v>
      </c>
      <c r="AA39" s="907">
        <f>VLOOKUP(年度マスタ!$K$4&amp;"_"&amp;AA$33,データシート1!$A:$BT,MATCH("aa_"&amp;$S39,データシート1!$A$1:$BT$1,0),0)</f>
        <v>9355.78924549773</v>
      </c>
      <c r="AB39" s="907">
        <f>VLOOKUP(年度マスタ!$K$4&amp;"_"&amp;AB$33,データシート1!$A:$BT,MATCH("aa_"&amp;$S39,データシート1!$A$1:$BT$1,0),0)</f>
        <v>9145.0575139772118</v>
      </c>
      <c r="AC39" s="907">
        <f>VLOOKUP(年度マスタ!$K$4&amp;"_"&amp;AC$33,データシート1!$A:$BT,MATCH("aa_"&amp;$S39,データシート1!$A$1:$BT$1,0),0)</f>
        <v>9738.2160047466696</v>
      </c>
      <c r="AD39" s="907">
        <f>VLOOKUP(年度マスタ!$K$4&amp;"_"&amp;AD$33,データシート1!$A:$BT,MATCH("aa_"&amp;$S39,データシート1!$A$1:$BT$1,0),0)</f>
        <v>9038.7750138105348</v>
      </c>
      <c r="AE39" s="907">
        <f>VLOOKUP(年度マスタ!$K$4&amp;"_"&amp;AE$33,データシート1!$A:$BT,MATCH("aa_"&amp;$S39,データシート1!$A$1:$BT$1,0),0)</f>
        <v>8160.9117927189609</v>
      </c>
      <c r="AF39" s="907">
        <f>VLOOKUP(年度マスタ!$K$4&amp;"_"&amp;AF$33,データシート1!$A:$BT,MATCH("aa_"&amp;$S39,データシート1!$A$1:$BT$1,0),0)</f>
        <v>7108.0251934592634</v>
      </c>
      <c r="AG39" s="907">
        <f>VLOOKUP(年度マスタ!$K$4&amp;"_"&amp;AG$33,データシート1!$A:$BT,MATCH("aa_"&amp;$S39,データシート1!$A$1:$BT$1,0),0)</f>
        <v>5935.3883206898872</v>
      </c>
      <c r="AH39" s="907">
        <f>VLOOKUP(年度マスタ!$K$4&amp;"_"&amp;AH$33,データシート1!$A:$BT,MATCH("aa_"&amp;$S39,データシート1!$A$1:$BT$1,0),0)</f>
        <v>5734.163166494327</v>
      </c>
      <c r="AI39" s="907">
        <f>VLOOKUP(年度マスタ!$K$4&amp;"_"&amp;AI$33,データシート1!$A:$BT,MATCH("aa_"&amp;$S39,データシート1!$A$1:$BT$1,0),0)</f>
        <v>5733.4071280535827</v>
      </c>
      <c r="AJ39" s="907">
        <f>VLOOKUP(年度マスタ!$K$4&amp;"_"&amp;AJ$33,データシート1!$A:$BT,MATCH("aa_"&amp;$S39,データシート1!$A$1:$BT$1,0),0)</f>
        <v>5411.535101854196</v>
      </c>
      <c r="AK39" s="908">
        <f>VLOOKUP(年度マスタ!$K$4&amp;"_"&amp;AK$33,データシート1!$A:$BT,MATCH("aa_"&amp;$S39,データシート1!$A$1:$BT$1,0),0)</f>
        <v>6094.9905132177601</v>
      </c>
      <c r="AL39" s="343"/>
      <c r="AW39" s="18" t="str">
        <f>年度マスタ!K4</f>
        <v>28</v>
      </c>
      <c r="AX39" s="18" t="s">
        <v>201</v>
      </c>
      <c r="AY39" s="18">
        <f>VLOOKUP($AW39&amp;"_"&amp;$AY$34,データシート1!$A:$BT,MATCH($AY$31&amp;"_"&amp;AY$36,データシート1!$A$1:$BT$1,0),0)</f>
        <v>26535.767762681058</v>
      </c>
      <c r="AZ39" s="18">
        <f>VLOOKUP($AW39&amp;"_"&amp;$AY$34,データシート1!$A:$BT,MATCH($AY$31&amp;"_"&amp;AZ$36,データシート1!$A$1:$BT$1,0),0)</f>
        <v>204.59774793174006</v>
      </c>
      <c r="BA39" s="18">
        <f>VLOOKUP($AW39&amp;"_"&amp;$AY$34,データシート1!$A:$BT,MATCH($AY$31&amp;"_"&amp;BA$36,データシート1!$A$1:$BT$1,0),0)</f>
        <v>332.79335613316715</v>
      </c>
      <c r="BB39" s="18">
        <f>VLOOKUP($AW39&amp;"_"&amp;$AY$34,データシート1!$A:$BT,MATCH($AY$31&amp;"_"&amp;BB$36,データシート1!$A$1:$BT$1,0),0)</f>
        <v>6094.9905132177601</v>
      </c>
      <c r="BC39" s="18">
        <f>VLOOKUP($AW39&amp;"_"&amp;$AY$34,データシート1!$A:$BT,MATCH($AY$31&amp;"_"&amp;BC$36,データシート1!$A$1:$BT$1,0),0)</f>
        <v>5447.3959864263024</v>
      </c>
      <c r="BD39" s="18">
        <f>VLOOKUP($AW39&amp;"_"&amp;$AY$34,データシート1!$A:$BT,MATCH($AY$31&amp;"_"&amp;BD$36,データシート1!$A$1:$BT$1,0),0)</f>
        <v>3438.2600604058025</v>
      </c>
      <c r="BE39" s="18">
        <f>VLOOKUP($AW39&amp;"_"&amp;$AY$34,データシート1!$A:$BT,MATCH($AY$31&amp;"_"&amp;BE$36,データシート1!$A$1:$BT$1,0),0)</f>
        <v>2495.3061599809071</v>
      </c>
      <c r="BF39" s="18">
        <f>VLOOKUP($AW39&amp;"_"&amp;$AY$34,データシート1!$A:$BT,MATCH($AY$31&amp;"_"&amp;BF$36,データシート1!$A$1:$BT$1,0),0)</f>
        <v>321.42151039962658</v>
      </c>
      <c r="BG39" s="18">
        <f>VLOOKUP($AW39&amp;"_"&amp;$AY$34,データシート1!$A:$BT,MATCH($AY$31&amp;"_"&amp;BG$36,データシート1!$A$1:$BT$1,0),0)</f>
        <v>487.19498787862437</v>
      </c>
      <c r="BH39" s="18">
        <f>VLOOKUP($AW39&amp;"_"&amp;$AY$34,データシート1!$A:$BT,MATCH($AY$31&amp;"_"&amp;BH$36,データシート1!$A$1:$BT$1,0),0)</f>
        <v>773.2073359786167</v>
      </c>
    </row>
    <row r="40" spans="2:64" ht="17.100000000000001" customHeight="1" thickBot="1">
      <c r="B40" s="336"/>
      <c r="C40" s="337"/>
      <c r="D40" s="339"/>
      <c r="E40" s="339"/>
      <c r="F40" s="339"/>
      <c r="G40" s="338"/>
      <c r="H40" s="338"/>
      <c r="I40" s="339"/>
      <c r="J40" s="340"/>
      <c r="K40" s="348"/>
      <c r="L40" s="359"/>
      <c r="M40" s="361"/>
      <c r="N40" s="352" t="s">
        <v>132</v>
      </c>
      <c r="O40" s="917">
        <f>VLOOKUP(年度マスタ!$K$4&amp;"_"&amp;O$27,データシート1!$A:$BT,MATCH("aa_"&amp;$N40,データシート1!$A$1:$BT$1,0),0)</f>
        <v>2711.6284012685196</v>
      </c>
      <c r="P40" s="466">
        <f t="shared" si="9"/>
        <v>4.4804363670765998E-2</v>
      </c>
      <c r="Q40" s="341"/>
      <c r="R40" s="14"/>
      <c r="S40" s="369" t="s">
        <v>166</v>
      </c>
      <c r="T40" s="348"/>
      <c r="U40" s="356" t="s">
        <v>166</v>
      </c>
      <c r="V40" s="357"/>
      <c r="W40" s="357"/>
      <c r="X40" s="906">
        <f>VLOOKUP(年度マスタ!$K$4&amp;"_"&amp;X$33,データシート1!$A:$BT,MATCH("aa_"&amp;$S40,データシート1!$A$1:$BT$1,0),0)</f>
        <v>5241.7346026298837</v>
      </c>
      <c r="Y40" s="907">
        <f>VLOOKUP(年度マスタ!$K$4&amp;"_"&amp;Y$33,データシート1!$A:$BT,MATCH("aa_"&amp;$S40,データシート1!$A$1:$BT$1,0),0)</f>
        <v>5726.6870011926048</v>
      </c>
      <c r="Z40" s="907">
        <f>VLOOKUP(年度マスタ!$K$4&amp;"_"&amp;Z$33,データシート1!$A:$BT,MATCH("aa_"&amp;$S40,データシート1!$A$1:$BT$1,0),0)</f>
        <v>6976.2127497017327</v>
      </c>
      <c r="AA40" s="907">
        <f>VLOOKUP(年度マスタ!$K$4&amp;"_"&amp;AA$33,データシート1!$A:$BT,MATCH("aa_"&amp;$S40,データシート1!$A$1:$BT$1,0),0)</f>
        <v>7198.6649872191256</v>
      </c>
      <c r="AB40" s="907">
        <f>VLOOKUP(年度マスタ!$K$4&amp;"_"&amp;AB$33,データシート1!$A:$BT,MATCH("aa_"&amp;$S40,データシート1!$A$1:$BT$1,0),0)</f>
        <v>7814.750539068109</v>
      </c>
      <c r="AC40" s="907">
        <f>VLOOKUP(年度マスタ!$K$4&amp;"_"&amp;AC$33,データシート1!$A:$BT,MATCH("aa_"&amp;$S40,データシート1!$A$1:$BT$1,0),0)</f>
        <v>7030.587217363046</v>
      </c>
      <c r="AD40" s="907">
        <f>VLOOKUP(年度マスタ!$K$4&amp;"_"&amp;AD$33,データシート1!$A:$BT,MATCH("aa_"&amp;$S40,データシート1!$A$1:$BT$1,0),0)</f>
        <v>6459.9597001063703</v>
      </c>
      <c r="AE40" s="907">
        <f>VLOOKUP(年度マスタ!$K$4&amp;"_"&amp;AE$33,データシート1!$A:$BT,MATCH("aa_"&amp;$S40,データシート1!$A$1:$BT$1,0),0)</f>
        <v>5953.849867942793</v>
      </c>
      <c r="AF40" s="907">
        <f>VLOOKUP(年度マスタ!$K$4&amp;"_"&amp;AF$33,データシート1!$A:$BT,MATCH("aa_"&amp;$S40,データシート1!$A$1:$BT$1,0),0)</f>
        <v>5847.6207134409533</v>
      </c>
      <c r="AG40" s="907">
        <f>VLOOKUP(年度マスタ!$K$4&amp;"_"&amp;AG$33,データシート1!$A:$BT,MATCH("aa_"&amp;$S40,データシート1!$A$1:$BT$1,0),0)</f>
        <v>4810.8742469478902</v>
      </c>
      <c r="AH40" s="907">
        <f>VLOOKUP(年度マスタ!$K$4&amp;"_"&amp;AH$33,データシート1!$A:$BT,MATCH("aa_"&amp;$S40,データシート1!$A$1:$BT$1,0),0)</f>
        <v>5048.9844635636155</v>
      </c>
      <c r="AI40" s="907">
        <f>VLOOKUP(年度マスタ!$K$4&amp;"_"&amp;AI$33,データシート1!$A:$BT,MATCH("aa_"&amp;$S40,データシート1!$A$1:$BT$1,0),0)</f>
        <v>5045.5363003124894</v>
      </c>
      <c r="AJ40" s="907">
        <f>VLOOKUP(年度マスタ!$K$4&amp;"_"&amp;AJ$33,データシート1!$A:$BT,MATCH("aa_"&amp;$S40,データシート1!$A$1:$BT$1,0),0)</f>
        <v>4644.9188353979034</v>
      </c>
      <c r="AK40" s="908">
        <f>VLOOKUP(年度マスタ!$K$4&amp;"_"&amp;AK$33,データシート1!$A:$BT,MATCH("aa_"&amp;$S40,データシート1!$A$1:$BT$1,0),0)</f>
        <v>5447.3959864263024</v>
      </c>
      <c r="AL40" s="343"/>
      <c r="AW40" s="31"/>
      <c r="AX40" s="31"/>
      <c r="AY40" s="31"/>
      <c r="AZ40" s="31"/>
      <c r="BA40" s="31"/>
      <c r="BB40" s="31"/>
      <c r="BC40" s="31"/>
      <c r="BD40" s="31"/>
      <c r="BE40" s="31"/>
      <c r="BF40" s="31"/>
      <c r="BG40" s="31"/>
      <c r="BH40" s="31"/>
    </row>
    <row r="41" spans="2:64" ht="17.100000000000001" customHeight="1" thickBot="1">
      <c r="B41" s="336"/>
      <c r="C41" s="337"/>
      <c r="D41" s="339"/>
      <c r="E41" s="339"/>
      <c r="F41" s="339"/>
      <c r="G41" s="338"/>
      <c r="H41" s="338"/>
      <c r="I41" s="339"/>
      <c r="J41" s="340"/>
      <c r="K41" s="348"/>
      <c r="L41" s="359"/>
      <c r="M41" s="349" t="s">
        <v>134</v>
      </c>
      <c r="N41" s="350"/>
      <c r="O41" s="917">
        <f>VLOOKUP(年度マスタ!$K$4&amp;"_"&amp;O$27,データシート1!$A:$BT,MATCH("aa_"&amp;$M41,データシート1!$A$1:$BT$1,0),0)</f>
        <v>437.46984954435902</v>
      </c>
      <c r="P41" s="466">
        <f t="shared" si="9"/>
        <v>7.2283349093155468E-3</v>
      </c>
      <c r="Q41" s="341"/>
      <c r="R41" s="14"/>
      <c r="S41" s="369" t="s">
        <v>202</v>
      </c>
      <c r="T41" s="348"/>
      <c r="U41" s="259" t="s">
        <v>129</v>
      </c>
      <c r="V41" s="357"/>
      <c r="W41" s="357"/>
      <c r="X41" s="906">
        <f>X42+X45+X46</f>
        <v>8235.7908211236154</v>
      </c>
      <c r="Y41" s="907">
        <f t="shared" ref="Y41:AH41" si="12">Y42+Y45+Y46</f>
        <v>8266.0046544430134</v>
      </c>
      <c r="Z41" s="907">
        <f t="shared" si="12"/>
        <v>8061.9451608474756</v>
      </c>
      <c r="AA41" s="907">
        <f t="shared" si="12"/>
        <v>8092.8713932904366</v>
      </c>
      <c r="AB41" s="907">
        <f t="shared" si="12"/>
        <v>7969.1784719706975</v>
      </c>
      <c r="AC41" s="907">
        <f t="shared" si="12"/>
        <v>7762.5665237477779</v>
      </c>
      <c r="AD41" s="907">
        <f t="shared" si="12"/>
        <v>7713.7835191646845</v>
      </c>
      <c r="AE41" s="907">
        <f t="shared" si="12"/>
        <v>7635.082141631372</v>
      </c>
      <c r="AF41" s="907">
        <f t="shared" si="12"/>
        <v>7538.2957478571798</v>
      </c>
      <c r="AG41" s="907">
        <f t="shared" si="12"/>
        <v>7405.3079868306513</v>
      </c>
      <c r="AH41" s="907">
        <f t="shared" si="12"/>
        <v>7239.7778544119628</v>
      </c>
      <c r="AI41" s="907">
        <f>AI42+AI45+AI46</f>
        <v>6574.9606660903682</v>
      </c>
      <c r="AJ41" s="907">
        <f>AJ42+AJ45+AJ46</f>
        <v>6563.672574688404</v>
      </c>
      <c r="AK41" s="908">
        <f>AK42+AK45+AK46</f>
        <v>6742.1827186649607</v>
      </c>
      <c r="AL41" s="343"/>
      <c r="AW41" s="31"/>
      <c r="AX41" s="31"/>
      <c r="AY41" s="31"/>
      <c r="AZ41" s="31"/>
      <c r="BA41" s="31"/>
      <c r="BB41" s="31"/>
      <c r="BC41" s="31"/>
      <c r="BD41" s="31"/>
      <c r="BE41" s="31"/>
      <c r="BF41" s="31"/>
      <c r="BG41" s="31"/>
      <c r="BH41" s="31"/>
    </row>
    <row r="42" spans="2:64" ht="17.100000000000001" customHeight="1" thickBot="1">
      <c r="B42" s="336"/>
      <c r="C42" s="337"/>
      <c r="D42" s="339"/>
      <c r="E42" s="339"/>
      <c r="F42" s="339"/>
      <c r="G42" s="338"/>
      <c r="H42" s="338"/>
      <c r="I42" s="339"/>
      <c r="J42" s="340"/>
      <c r="K42" s="348"/>
      <c r="L42" s="359"/>
      <c r="M42" s="362" t="s">
        <v>148</v>
      </c>
      <c r="N42" s="363"/>
      <c r="O42" s="917">
        <f>VLOOKUP(年度マスタ!$K$4&amp;"_"&amp;O$27,データシート1!$A:$BT,MATCH("aa_"&amp;$M42,データシート1!$A$1:$BT$1,0),0)</f>
        <v>525.96925944946406</v>
      </c>
      <c r="P42" s="466">
        <f t="shared" si="9"/>
        <v>8.6906148235477432E-3</v>
      </c>
      <c r="Q42" s="341"/>
      <c r="R42" s="14"/>
      <c r="S42" s="369"/>
      <c r="T42" s="348"/>
      <c r="U42" s="359"/>
      <c r="V42" s="576" t="s">
        <v>130</v>
      </c>
      <c r="W42" s="349"/>
      <c r="X42" s="909">
        <f>SUM(X43:X44)</f>
        <v>7308.8494318633066</v>
      </c>
      <c r="Y42" s="910">
        <f t="shared" ref="Y42:AK42" si="13">SUM(Y43:Y44)</f>
        <v>7320.4778476698139</v>
      </c>
      <c r="Z42" s="910">
        <f t="shared" si="13"/>
        <v>7168.7485760592517</v>
      </c>
      <c r="AA42" s="910">
        <f t="shared" si="13"/>
        <v>7160.1506612294952</v>
      </c>
      <c r="AB42" s="910">
        <f t="shared" si="13"/>
        <v>7005.739362976874</v>
      </c>
      <c r="AC42" s="910">
        <f t="shared" si="13"/>
        <v>6814.7124618363687</v>
      </c>
      <c r="AD42" s="910">
        <f t="shared" si="13"/>
        <v>6776.9632150713005</v>
      </c>
      <c r="AE42" s="910">
        <f t="shared" si="13"/>
        <v>6710.5043307219676</v>
      </c>
      <c r="AF42" s="910">
        <f t="shared" si="13"/>
        <v>6644.1541787577316</v>
      </c>
      <c r="AG42" s="910">
        <f t="shared" si="13"/>
        <v>6554.503839890659</v>
      </c>
      <c r="AH42" s="910">
        <f t="shared" si="13"/>
        <v>6408.5432160371183</v>
      </c>
      <c r="AI42" s="910">
        <f t="shared" si="13"/>
        <v>5799.0164475165329</v>
      </c>
      <c r="AJ42" s="910">
        <f t="shared" si="13"/>
        <v>5777.9520905303762</v>
      </c>
      <c r="AK42" s="911">
        <f t="shared" si="13"/>
        <v>5933.5662203867096</v>
      </c>
      <c r="AL42" s="343"/>
      <c r="AT42" s="22"/>
      <c r="AU42" s="22"/>
      <c r="AV42" s="22"/>
      <c r="AW42" s="1061"/>
      <c r="AX42" s="1064" t="s">
        <v>115</v>
      </c>
      <c r="AY42" s="1064" t="s">
        <v>200</v>
      </c>
      <c r="AZ42" s="1064" t="s">
        <v>203</v>
      </c>
      <c r="BA42" s="1064" t="s">
        <v>129</v>
      </c>
      <c r="BB42" s="18" t="s">
        <v>204</v>
      </c>
      <c r="BC42" s="18" t="s">
        <v>205</v>
      </c>
      <c r="BD42" s="31"/>
      <c r="BE42" s="31"/>
      <c r="BF42" s="31"/>
      <c r="BG42" s="31"/>
      <c r="BH42" s="31"/>
    </row>
    <row r="43" spans="2:64" ht="17.100000000000001" customHeight="1" thickBot="1">
      <c r="B43" s="336"/>
      <c r="C43" s="337"/>
      <c r="D43" s="339"/>
      <c r="E43" s="339"/>
      <c r="F43" s="339"/>
      <c r="G43" s="338"/>
      <c r="H43" s="338"/>
      <c r="I43" s="339"/>
      <c r="J43" s="340"/>
      <c r="K43" s="348"/>
      <c r="L43" s="1093" t="s">
        <v>163</v>
      </c>
      <c r="M43" s="1094"/>
      <c r="N43" s="1094"/>
      <c r="O43" s="918">
        <f>VLOOKUP(年度マスタ!$K$4&amp;"_"&amp;O$27,データシート1!$A:$BT,MATCH("aa_"&amp;$L43,データシート1!$A$1:$BT$1,0),0)</f>
        <v>714.72073745267278</v>
      </c>
      <c r="P43" s="624">
        <f t="shared" si="9"/>
        <v>1.1809364376360421E-2</v>
      </c>
      <c r="Q43" s="341"/>
      <c r="R43" s="14"/>
      <c r="S43" s="369" t="s">
        <v>191</v>
      </c>
      <c r="T43" s="372"/>
      <c r="U43" s="359"/>
      <c r="V43" s="373"/>
      <c r="W43" s="360" t="s">
        <v>191</v>
      </c>
      <c r="X43" s="909">
        <f>VLOOKUP(年度マスタ!$K$4&amp;"_"&amp;X$33,データシート1!$A:$BT,MATCH("aa_"&amp;$S43,データシート1!$A$1:$BT$1,0),0)</f>
        <v>4508.9948010179187</v>
      </c>
      <c r="Y43" s="910">
        <f>VLOOKUP(年度マスタ!$K$4&amp;"_"&amp;Y$33,データシート1!$A:$BT,MATCH("aa_"&amp;$S43,データシート1!$A$1:$BT$1,0),0)</f>
        <v>4497.0844582936134</v>
      </c>
      <c r="Z43" s="910">
        <f>VLOOKUP(年度マスタ!$K$4&amp;"_"&amp;Z$33,データシート1!$A:$BT,MATCH("aa_"&amp;$S43,データシート1!$A$1:$BT$1,0),0)</f>
        <v>4440.9013509647812</v>
      </c>
      <c r="AA43" s="910">
        <f>VLOOKUP(年度マスタ!$K$4&amp;"_"&amp;AA$33,データシート1!$A:$BT,MATCH("aa_"&amp;$S43,データシート1!$A$1:$BT$1,0),0)</f>
        <v>4443.8063408468561</v>
      </c>
      <c r="AB43" s="910">
        <f>VLOOKUP(年度マスタ!$K$4&amp;"_"&amp;AB$33,データシート1!$A:$BT,MATCH("aa_"&amp;$S43,データシート1!$A$1:$BT$1,0),0)</f>
        <v>4294.1109617083548</v>
      </c>
      <c r="AC43" s="910">
        <f>VLOOKUP(年度マスタ!$K$4&amp;"_"&amp;AC$33,データシート1!$A:$BT,MATCH("aa_"&amp;$S43,データシート1!$A$1:$BT$1,0),0)</f>
        <v>4101.5076036255932</v>
      </c>
      <c r="AD43" s="910">
        <f>VLOOKUP(年度マスタ!$K$4&amp;"_"&amp;AD$33,データシート1!$A:$BT,MATCH("aa_"&amp;$S43,データシート1!$A$1:$BT$1,0),0)</f>
        <v>4076.0775689425386</v>
      </c>
      <c r="AE43" s="910">
        <f>VLOOKUP(年度マスタ!$K$4&amp;"_"&amp;AE$33,データシート1!$A:$BT,MATCH("aa_"&amp;$S43,データシート1!$A$1:$BT$1,0),0)</f>
        <v>4046.7537588705859</v>
      </c>
      <c r="AF43" s="910">
        <f>VLOOKUP(年度マスタ!$K$4&amp;"_"&amp;AF$33,データシート1!$A:$BT,MATCH("aa_"&amp;$S43,データシート1!$A$1:$BT$1,0),0)</f>
        <v>3998.4845015044734</v>
      </c>
      <c r="AG43" s="910">
        <f>VLOOKUP(年度マスタ!$K$4&amp;"_"&amp;AG$33,データシート1!$A:$BT,MATCH("aa_"&amp;$S43,データシート1!$A$1:$BT$1,0),0)</f>
        <v>3926.7571886763362</v>
      </c>
      <c r="AH43" s="910">
        <f>VLOOKUP(年度マスタ!$K$4&amp;"_"&amp;AH$33,データシート1!$A:$BT,MATCH("aa_"&amp;$S43,データシート1!$A$1:$BT$1,0),0)</f>
        <v>3822.1898692519662</v>
      </c>
      <c r="AI43" s="910">
        <f>VLOOKUP(年度マスタ!$K$4&amp;"_"&amp;AI$33,データシート1!$A:$BT,MATCH("aa_"&amp;$S43,データシート1!$A$1:$BT$1,0),0)</f>
        <v>3357.6357552448862</v>
      </c>
      <c r="AJ43" s="910">
        <f>VLOOKUP(年度マスタ!$K$4&amp;"_"&amp;AJ$33,データシート1!$A:$BT,MATCH("aa_"&amp;$S43,データシート1!$A$1:$BT$1,0),0)</f>
        <v>3262.300722838515</v>
      </c>
      <c r="AK43" s="911">
        <f>VLOOKUP(年度マスタ!$K$4&amp;"_"&amp;AK$33,データシート1!$A:$BT,MATCH("aa_"&amp;$S43,データシート1!$A$1:$BT$1,0),0)</f>
        <v>3438.2600604058025</v>
      </c>
      <c r="AL43" s="343"/>
      <c r="AW43" s="18" t="str">
        <f>AW46</f>
        <v>全国</v>
      </c>
      <c r="AX43" s="1065">
        <f t="shared" ref="AX43:BB44" si="14">AX46/$BC46</f>
        <v>0.42072759503743129</v>
      </c>
      <c r="AY43" s="1065">
        <f t="shared" si="14"/>
        <v>0.19118662390594171</v>
      </c>
      <c r="AZ43" s="1065">
        <f t="shared" si="14"/>
        <v>0.18034974026133399</v>
      </c>
      <c r="BA43" s="1065">
        <f t="shared" si="14"/>
        <v>0.19226168778726088</v>
      </c>
      <c r="BB43" s="1065">
        <f t="shared" si="14"/>
        <v>1.5474353008032191E-2</v>
      </c>
      <c r="BC43" s="1065">
        <f>SUM(AX43:BB43)</f>
        <v>1</v>
      </c>
      <c r="BD43" s="31"/>
      <c r="BE43" s="31"/>
      <c r="BF43" s="31"/>
      <c r="BG43" s="31"/>
      <c r="BH43" s="31"/>
    </row>
    <row r="44" spans="2:64" ht="17.100000000000001" customHeight="1" thickBot="1">
      <c r="B44" s="364"/>
      <c r="C44" s="878"/>
      <c r="D44" s="366"/>
      <c r="E44" s="366"/>
      <c r="F44" s="366"/>
      <c r="G44" s="367"/>
      <c r="H44" s="367"/>
      <c r="I44" s="366"/>
      <c r="J44" s="366"/>
      <c r="K44" s="366"/>
      <c r="L44" s="366"/>
      <c r="M44" s="366"/>
      <c r="N44" s="365"/>
      <c r="O44" s="366"/>
      <c r="P44" s="366"/>
      <c r="Q44" s="886" t="s">
        <v>164</v>
      </c>
      <c r="R44" s="14"/>
      <c r="S44" s="369" t="s">
        <v>192</v>
      </c>
      <c r="T44" s="372"/>
      <c r="U44" s="359"/>
      <c r="V44" s="359"/>
      <c r="W44" s="360" t="s">
        <v>132</v>
      </c>
      <c r="X44" s="909">
        <f>VLOOKUP(年度マスタ!$K$4&amp;"_"&amp;X$33,データシート1!$A:$BT,MATCH("aa_"&amp;$S44,データシート1!$A$1:$BT$1,0),0)</f>
        <v>2799.8546308453879</v>
      </c>
      <c r="Y44" s="910">
        <f>VLOOKUP(年度マスタ!$K$4&amp;"_"&amp;Y$33,データシート1!$A:$BT,MATCH("aa_"&amp;$S44,データシート1!$A$1:$BT$1,0),0)</f>
        <v>2823.393389376201</v>
      </c>
      <c r="Z44" s="910">
        <f>VLOOKUP(年度マスタ!$K$4&amp;"_"&amp;Z$33,データシート1!$A:$BT,MATCH("aa_"&amp;$S44,データシート1!$A$1:$BT$1,0),0)</f>
        <v>2727.847225094471</v>
      </c>
      <c r="AA44" s="910">
        <f>VLOOKUP(年度マスタ!$K$4&amp;"_"&amp;AA$33,データシート1!$A:$BT,MATCH("aa_"&amp;$S44,データシート1!$A$1:$BT$1,0),0)</f>
        <v>2716.3443203826391</v>
      </c>
      <c r="AB44" s="910">
        <f>VLOOKUP(年度マスタ!$K$4&amp;"_"&amp;AB$33,データシート1!$A:$BT,MATCH("aa_"&amp;$S44,データシート1!$A$1:$BT$1,0),0)</f>
        <v>2711.6284012685196</v>
      </c>
      <c r="AC44" s="910">
        <f>VLOOKUP(年度マスタ!$K$4&amp;"_"&amp;AC$33,データシート1!$A:$BT,MATCH("aa_"&amp;$S44,データシート1!$A$1:$BT$1,0),0)</f>
        <v>2713.2048582107759</v>
      </c>
      <c r="AD44" s="910">
        <f>VLOOKUP(年度マスタ!$K$4&amp;"_"&amp;AD$33,データシート1!$A:$BT,MATCH("aa_"&amp;$S44,データシート1!$A$1:$BT$1,0),0)</f>
        <v>2700.8856461287614</v>
      </c>
      <c r="AE44" s="910">
        <f>VLOOKUP(年度マスタ!$K$4&amp;"_"&amp;AE$33,データシート1!$A:$BT,MATCH("aa_"&amp;$S44,データシート1!$A$1:$BT$1,0),0)</f>
        <v>2663.7505718513821</v>
      </c>
      <c r="AF44" s="910">
        <f>VLOOKUP(年度マスタ!$K$4&amp;"_"&amp;AF$33,データシート1!$A:$BT,MATCH("aa_"&amp;$S44,データシート1!$A$1:$BT$1,0),0)</f>
        <v>2645.6696772532587</v>
      </c>
      <c r="AG44" s="910">
        <f>VLOOKUP(年度マスタ!$K$4&amp;"_"&amp;AG$33,データシート1!$A:$BT,MATCH("aa_"&amp;$S44,データシート1!$A$1:$BT$1,0),0)</f>
        <v>2627.7466512143228</v>
      </c>
      <c r="AH44" s="910">
        <f>VLOOKUP(年度マスタ!$K$4&amp;"_"&amp;AH$33,データシート1!$A:$BT,MATCH("aa_"&amp;$S44,データシート1!$A$1:$BT$1,0),0)</f>
        <v>2586.3533467851516</v>
      </c>
      <c r="AI44" s="910">
        <f>VLOOKUP(年度マスタ!$K$4&amp;"_"&amp;AI$33,データシート1!$A:$BT,MATCH("aa_"&amp;$S44,データシート1!$A$1:$BT$1,0),0)</f>
        <v>2441.3806922716467</v>
      </c>
      <c r="AJ44" s="910">
        <f>VLOOKUP(年度マスタ!$K$4&amp;"_"&amp;AJ$33,データシート1!$A:$BT,MATCH("aa_"&amp;$S44,データシート1!$A$1:$BT$1,0),0)</f>
        <v>2515.6513676918612</v>
      </c>
      <c r="AK44" s="911">
        <f>VLOOKUP(年度マスタ!$K$4&amp;"_"&amp;AK$33,データシート1!$A:$BT,MATCH("aa_"&amp;$S44,データシート1!$A$1:$BT$1,0),0)</f>
        <v>2495.3061599809071</v>
      </c>
      <c r="AL44" s="343"/>
      <c r="AW44" s="18" t="str">
        <f>AW47</f>
        <v>兵庫県</v>
      </c>
      <c r="AX44" s="1065">
        <f t="shared" si="14"/>
        <v>0.5868764337781418</v>
      </c>
      <c r="AY44" s="1065">
        <f t="shared" si="14"/>
        <v>0.13212371389370792</v>
      </c>
      <c r="AZ44" s="1065">
        <f t="shared" si="14"/>
        <v>0.11808553060345138</v>
      </c>
      <c r="BA44" s="1065">
        <f t="shared" si="14"/>
        <v>0.14615317589226323</v>
      </c>
      <c r="BB44" s="1065">
        <f t="shared" si="14"/>
        <v>1.6761145832435678E-2</v>
      </c>
      <c r="BC44" s="1065">
        <f>SUM(AX44:BB44)</f>
        <v>1</v>
      </c>
      <c r="BD44" s="31"/>
      <c r="BE44" s="31"/>
      <c r="BF44" s="31"/>
      <c r="BG44" s="31"/>
      <c r="BH44" s="31"/>
    </row>
    <row r="45" spans="2:64" ht="17.100000000000001" customHeight="1" thickBot="1">
      <c r="K45" s="14"/>
      <c r="L45" s="14"/>
      <c r="M45" s="14"/>
      <c r="N45" s="321"/>
      <c r="O45" s="14"/>
      <c r="P45" s="14"/>
      <c r="R45" s="14"/>
      <c r="S45" s="369" t="s">
        <v>193</v>
      </c>
      <c r="T45" s="348"/>
      <c r="U45" s="359"/>
      <c r="V45" s="349" t="s">
        <v>134</v>
      </c>
      <c r="W45" s="370"/>
      <c r="X45" s="909">
        <f>VLOOKUP(年度マスタ!$K$4&amp;"_"&amp;X$33,データシート1!$A:$BT,MATCH("aa_"&amp;$S45,データシート1!$A$1:$BT$1,0),0)</f>
        <v>325.65965389915698</v>
      </c>
      <c r="Y45" s="910">
        <f>VLOOKUP(年度マスタ!$K$4&amp;"_"&amp;Y$33,データシート1!$A:$BT,MATCH("aa_"&amp;$S45,データシート1!$A$1:$BT$1,0),0)</f>
        <v>339.48988801809799</v>
      </c>
      <c r="Z45" s="910">
        <f>VLOOKUP(年度マスタ!$K$4&amp;"_"&amp;Z$33,データシート1!$A:$BT,MATCH("aa_"&amp;$S45,データシート1!$A$1:$BT$1,0),0)</f>
        <v>391.05489863184198</v>
      </c>
      <c r="AA45" s="910">
        <f>VLOOKUP(年度マスタ!$K$4&amp;"_"&amp;AA$33,データシート1!$A:$BT,MATCH("aa_"&amp;$S45,データシート1!$A$1:$BT$1,0),0)</f>
        <v>431.575057162473</v>
      </c>
      <c r="AB45" s="910">
        <f>VLOOKUP(年度マスタ!$K$4&amp;"_"&amp;AB$33,データシート1!$A:$BT,MATCH("aa_"&amp;$S45,データシート1!$A$1:$BT$1,0),0)</f>
        <v>437.46984954435902</v>
      </c>
      <c r="AC45" s="910">
        <f>VLOOKUP(年度マスタ!$K$4&amp;"_"&amp;AC$33,データシート1!$A:$BT,MATCH("aa_"&amp;$S45,データシート1!$A$1:$BT$1,0),0)</f>
        <v>418.46286046499</v>
      </c>
      <c r="AD45" s="910">
        <f>VLOOKUP(年度マスタ!$K$4&amp;"_"&amp;AD$33,データシート1!$A:$BT,MATCH("aa_"&amp;$S45,データシート1!$A$1:$BT$1,0),0)</f>
        <v>408.39481569413499</v>
      </c>
      <c r="AE45" s="910">
        <f>VLOOKUP(年度マスタ!$K$4&amp;"_"&amp;AE$33,データシート1!$A:$BT,MATCH("aa_"&amp;$S45,データシート1!$A$1:$BT$1,0),0)</f>
        <v>396.00164258960086</v>
      </c>
      <c r="AF45" s="910">
        <f>VLOOKUP(年度マスタ!$K$4&amp;"_"&amp;AF$33,データシート1!$A:$BT,MATCH("aa_"&amp;$S45,データシート1!$A$1:$BT$1,0),0)</f>
        <v>381.792389696957</v>
      </c>
      <c r="AG45" s="910">
        <f>VLOOKUP(年度マスタ!$K$4&amp;"_"&amp;AG$33,データシート1!$A:$BT,MATCH("aa_"&amp;$S45,データシート1!$A$1:$BT$1,0),0)</f>
        <v>353.07041128273801</v>
      </c>
      <c r="AH45" s="910">
        <f>VLOOKUP(年度マスタ!$K$4&amp;"_"&amp;AH$33,データシート1!$A:$BT,MATCH("aa_"&amp;$S45,データシート1!$A$1:$BT$1,0),0)</f>
        <v>342.46505965421397</v>
      </c>
      <c r="AI45" s="910">
        <f>VLOOKUP(年度マスタ!$K$4&amp;"_"&amp;AI$33,データシート1!$A:$BT,MATCH("aa_"&amp;$S45,データシート1!$A$1:$BT$1,0),0)</f>
        <v>325.67704370580498</v>
      </c>
      <c r="AJ45" s="910">
        <f>VLOOKUP(年度マスタ!$K$4&amp;"_"&amp;AJ$33,データシート1!$A:$BT,MATCH("aa_"&amp;$S45,データシート1!$A$1:$BT$1,0),0)</f>
        <v>320.46376959710398</v>
      </c>
      <c r="AK45" s="911">
        <f>VLOOKUP(年度マスタ!$K$4&amp;"_"&amp;AK$33,データシート1!$A:$BT,MATCH("aa_"&amp;$S45,データシート1!$A$1:$BT$1,0),0)</f>
        <v>321.42151039962658</v>
      </c>
      <c r="AL45" s="343"/>
      <c r="AW45" s="18" t="str">
        <f>AW48</f>
        <v>兵庫県</v>
      </c>
      <c r="AX45" s="1065">
        <f t="shared" ref="AX45:BB45" si="15">AX48/$BC48</f>
        <v>0.5868764337781418</v>
      </c>
      <c r="AY45" s="1065">
        <f t="shared" si="15"/>
        <v>0.13212371389370792</v>
      </c>
      <c r="AZ45" s="1065">
        <f t="shared" si="15"/>
        <v>0.11808553060345138</v>
      </c>
      <c r="BA45" s="1065">
        <f t="shared" si="15"/>
        <v>0.14615317589226323</v>
      </c>
      <c r="BB45" s="1065">
        <f t="shared" si="15"/>
        <v>1.6761145832435678E-2</v>
      </c>
      <c r="BC45" s="1065">
        <f t="shared" ref="BC45" si="16">SUM(AX45:BB45)</f>
        <v>1</v>
      </c>
      <c r="BD45" s="31"/>
      <c r="BE45" s="31"/>
      <c r="BF45" s="31"/>
      <c r="BG45" s="31"/>
      <c r="BH45" s="31"/>
    </row>
    <row r="46" spans="2:64" s="22" customFormat="1" ht="17.100000000000001" customHeight="1" thickBot="1">
      <c r="B46" s="326"/>
      <c r="C46" s="1086" t="s">
        <v>2669</v>
      </c>
      <c r="D46" s="1086"/>
      <c r="E46" s="1086"/>
      <c r="F46" s="1086"/>
      <c r="G46" s="1086"/>
      <c r="H46" s="1086"/>
      <c r="I46" s="1086"/>
      <c r="J46" s="1086"/>
      <c r="K46" s="1086"/>
      <c r="L46" s="1086"/>
      <c r="M46" s="1086"/>
      <c r="N46" s="1086"/>
      <c r="O46" s="368"/>
      <c r="P46" s="368"/>
      <c r="Q46" s="328"/>
      <c r="R46" s="14"/>
      <c r="S46" s="369" t="s">
        <v>194</v>
      </c>
      <c r="T46" s="348"/>
      <c r="U46" s="361"/>
      <c r="V46" s="371" t="s">
        <v>148</v>
      </c>
      <c r="W46" s="371"/>
      <c r="X46" s="909">
        <f>VLOOKUP(年度マスタ!$K$4&amp;"_"&amp;X$33,データシート1!$A:$BT,MATCH("aa_"&amp;$S46,データシート1!$A$1:$BT$1,0),0)</f>
        <v>601.28173536115105</v>
      </c>
      <c r="Y46" s="910">
        <f>VLOOKUP(年度マスタ!$K$4&amp;"_"&amp;Y$33,データシート1!$A:$BT,MATCH("aa_"&amp;$S46,データシート1!$A$1:$BT$1,0),0)</f>
        <v>606.03691875510128</v>
      </c>
      <c r="Z46" s="910">
        <f>VLOOKUP(年度マスタ!$K$4&amp;"_"&amp;Z$33,データシート1!$A:$BT,MATCH("aa_"&amp;$S46,データシート1!$A$1:$BT$1,0),0)</f>
        <v>502.14168615638209</v>
      </c>
      <c r="AA46" s="910">
        <f>VLOOKUP(年度マスタ!$K$4&amp;"_"&amp;AA$33,データシート1!$A:$BT,MATCH("aa_"&amp;$S46,データシート1!$A$1:$BT$1,0),0)</f>
        <v>501.14567489846797</v>
      </c>
      <c r="AB46" s="910">
        <f>VLOOKUP(年度マスタ!$K$4&amp;"_"&amp;AB$33,データシート1!$A:$BT,MATCH("aa_"&amp;$S46,データシート1!$A$1:$BT$1,0),0)</f>
        <v>525.96925944946406</v>
      </c>
      <c r="AC46" s="910">
        <f>VLOOKUP(年度マスタ!$K$4&amp;"_"&amp;AC$33,データシート1!$A:$BT,MATCH("aa_"&amp;$S46,データシート1!$A$1:$BT$1,0),0)</f>
        <v>529.39120144641925</v>
      </c>
      <c r="AD46" s="910">
        <f>VLOOKUP(年度マスタ!$K$4&amp;"_"&amp;AD$33,データシート1!$A:$BT,MATCH("aa_"&amp;$S46,データシート1!$A$1:$BT$1,0),0)</f>
        <v>528.42548839924905</v>
      </c>
      <c r="AE46" s="910">
        <f>VLOOKUP(年度マスタ!$K$4&amp;"_"&amp;AE$33,データシート1!$A:$BT,MATCH("aa_"&amp;$S46,データシート1!$A$1:$BT$1,0),0)</f>
        <v>528.57616831980329</v>
      </c>
      <c r="AF46" s="910">
        <f>VLOOKUP(年度マスタ!$K$4&amp;"_"&amp;AF$33,データシート1!$A:$BT,MATCH("aa_"&amp;$S46,データシート1!$A$1:$BT$1,0),0)</f>
        <v>512.34917940249159</v>
      </c>
      <c r="AG46" s="910">
        <f>VLOOKUP(年度マスタ!$K$4&amp;"_"&amp;AG$33,データシート1!$A:$BT,MATCH("aa_"&amp;$S46,データシート1!$A$1:$BT$1,0),0)</f>
        <v>497.73373565725444</v>
      </c>
      <c r="AH46" s="910">
        <f>VLOOKUP(年度マスタ!$K$4&amp;"_"&amp;AH$33,データシート1!$A:$BT,MATCH("aa_"&amp;$S46,データシート1!$A$1:$BT$1,0),0)</f>
        <v>488.76957872063008</v>
      </c>
      <c r="AI46" s="910">
        <f>VLOOKUP(年度マスタ!$K$4&amp;"_"&amp;AI$33,データシート1!$A:$BT,MATCH("aa_"&amp;$S46,データシート1!$A$1:$BT$1,0),0)</f>
        <v>450.26717486803062</v>
      </c>
      <c r="AJ46" s="910">
        <f>VLOOKUP(年度マスタ!$K$4&amp;"_"&amp;AJ$33,データシート1!$A:$BT,MATCH("aa_"&amp;$S46,データシート1!$A$1:$BT$1,0),0)</f>
        <v>465.25671456092363</v>
      </c>
      <c r="AK46" s="911">
        <f>VLOOKUP(年度マスタ!$K$4&amp;"_"&amp;AK$33,データシート1!$A:$BT,MATCH("aa_"&amp;$S46,データシート1!$A$1:$BT$1,0),0)</f>
        <v>487.19498787862437</v>
      </c>
      <c r="AL46" s="343"/>
      <c r="AM46" s="17"/>
      <c r="AT46" s="17"/>
      <c r="AU46" s="17"/>
      <c r="AV46" s="17"/>
      <c r="AW46" s="18" t="s">
        <v>206</v>
      </c>
      <c r="AX46" s="1066">
        <f>SUM(AY37:BA37)</f>
        <v>398379.65396173351</v>
      </c>
      <c r="AY46" s="1066">
        <f t="shared" ref="AY46:AZ47" si="17">BB37</f>
        <v>181031.29429146409</v>
      </c>
      <c r="AZ46" s="1066">
        <f t="shared" si="17"/>
        <v>170770.03734686482</v>
      </c>
      <c r="BA46" s="1066">
        <f>SUM(BD37:BG37)</f>
        <v>182049.2536125982</v>
      </c>
      <c r="BB46" s="1066">
        <f>BH37</f>
        <v>14652.396156884162</v>
      </c>
      <c r="BC46" s="1066">
        <f>SUM(AX46:BB46)</f>
        <v>946882.63536954473</v>
      </c>
      <c r="BD46" s="31"/>
      <c r="BE46" s="31"/>
      <c r="BF46" s="31"/>
      <c r="BG46" s="31"/>
      <c r="BH46" s="31"/>
      <c r="BI46" s="17"/>
      <c r="BJ46" s="17"/>
      <c r="BK46" s="17"/>
      <c r="BL46" s="17"/>
    </row>
    <row r="47" spans="2:64" ht="17.100000000000001" customHeight="1">
      <c r="B47" s="331"/>
      <c r="C47" s="1087" t="str">
        <f>BB1</f>
        <v>3）排出量の部門・分野別構成比 令和4年度（2022年度）</v>
      </c>
      <c r="D47" s="1087"/>
      <c r="E47" s="1087"/>
      <c r="F47" s="1087"/>
      <c r="G47" s="1087"/>
      <c r="H47" s="1087"/>
      <c r="I47" s="1087"/>
      <c r="J47" s="1087"/>
      <c r="K47" s="1087"/>
      <c r="L47" s="1087"/>
      <c r="M47" s="1087"/>
      <c r="N47" s="1087"/>
      <c r="O47" s="332"/>
      <c r="P47" s="333"/>
      <c r="Q47" s="334"/>
      <c r="R47" s="14"/>
      <c r="S47" s="369" t="s">
        <v>207</v>
      </c>
      <c r="T47" s="348"/>
      <c r="U47" s="1099" t="s">
        <v>163</v>
      </c>
      <c r="V47" s="1099"/>
      <c r="W47" s="1099"/>
      <c r="X47" s="912">
        <f>VLOOKUP(年度マスタ!$K$4&amp;"_"&amp;X$33,データシート1!$A:$BT,MATCH("aa_"&amp;$S47,データシート1!$A$1:$BT$1,0),0)</f>
        <v>704.92256252202094</v>
      </c>
      <c r="Y47" s="913">
        <f>VLOOKUP(年度マスタ!$K$4&amp;"_"&amp;Y$33,データシート1!$A:$BT,MATCH("aa_"&amp;$S47,データシート1!$A$1:$BT$1,0),0)</f>
        <v>731.67872261453829</v>
      </c>
      <c r="Z47" s="913">
        <f>VLOOKUP(年度マスタ!$K$4&amp;"_"&amp;Z$33,データシート1!$A:$BT,MATCH("aa_"&amp;$S47,データシート1!$A$1:$BT$1,0),0)</f>
        <v>719.42129526365068</v>
      </c>
      <c r="AA47" s="913">
        <f>VLOOKUP(年度マスタ!$K$4&amp;"_"&amp;AA$33,データシート1!$A:$BT,MATCH("aa_"&amp;$S47,データシート1!$A$1:$BT$1,0),0)</f>
        <v>691.28698625254526</v>
      </c>
      <c r="AB47" s="913">
        <f>VLOOKUP(年度マスタ!$K$4&amp;"_"&amp;AB$33,データシート1!$A:$BT,MATCH("aa_"&amp;$S47,データシート1!$A$1:$BT$1,0),0)</f>
        <v>714.72073745267278</v>
      </c>
      <c r="AC47" s="913">
        <f>VLOOKUP(年度マスタ!$K$4&amp;"_"&amp;AC$33,データシート1!$A:$BT,MATCH("aa_"&amp;$S47,データシート1!$A$1:$BT$1,0),0)</f>
        <v>703.94650102957405</v>
      </c>
      <c r="AD47" s="913">
        <f>VLOOKUP(年度マスタ!$K$4&amp;"_"&amp;AD$33,データシート1!$A:$BT,MATCH("aa_"&amp;$S47,データシート1!$A$1:$BT$1,0),0)</f>
        <v>695.7687694661405</v>
      </c>
      <c r="AE47" s="913">
        <f>VLOOKUP(年度マスタ!$K$4&amp;"_"&amp;AE$33,データシート1!$A:$BT,MATCH("aa_"&amp;$S47,データシート1!$A$1:$BT$1,0),0)</f>
        <v>744.4680566701245</v>
      </c>
      <c r="AF47" s="913">
        <f>VLOOKUP(年度マスタ!$K$4&amp;"_"&amp;AF$33,データシート1!$A:$BT,MATCH("aa_"&amp;$S47,データシート1!$A$1:$BT$1,0),0)</f>
        <v>738.36591532767955</v>
      </c>
      <c r="AG47" s="913">
        <f>VLOOKUP(年度マスタ!$K$4&amp;"_"&amp;AG$33,データシート1!$A:$BT,MATCH("aa_"&amp;$S47,データシート1!$A$1:$BT$1,0),0)</f>
        <v>747.6581658756977</v>
      </c>
      <c r="AH47" s="913">
        <f>VLOOKUP(年度マスタ!$K$4&amp;"_"&amp;AH$33,データシート1!$A:$BT,MATCH("aa_"&amp;$S47,データシート1!$A$1:$BT$1,0),0)</f>
        <v>737.7906794010031</v>
      </c>
      <c r="AI47" s="913">
        <f>VLOOKUP(年度マスタ!$K$4&amp;"_"&amp;AI$33,データシート1!$A:$BT,MATCH("aa_"&amp;$S47,データシート1!$A$1:$BT$1,0),0)</f>
        <v>902.77579073818595</v>
      </c>
      <c r="AJ47" s="913">
        <f>VLOOKUP(年度マスタ!$K$4&amp;"_"&amp;AJ$33,データシート1!$A:$BT,MATCH("aa_"&amp;$S47,データシート1!$A$1:$BT$1,0),0)</f>
        <v>843.02830283372907</v>
      </c>
      <c r="AK47" s="914">
        <f>VLOOKUP(年度マスタ!$K$4&amp;"_"&amp;AK$33,データシート1!$A:$BT,MATCH("aa_"&amp;$S47,データシート1!$A$1:$BT$1,0),0)</f>
        <v>773.2073359786167</v>
      </c>
      <c r="AL47" s="343"/>
      <c r="AW47" s="18" t="str">
        <f>年度マスタ!I4</f>
        <v>兵庫県</v>
      </c>
      <c r="AX47" s="1066">
        <f>SUM(AY38:BA38)</f>
        <v>27073.158866745965</v>
      </c>
      <c r="AY47" s="1066">
        <f t="shared" si="17"/>
        <v>6094.9905132177601</v>
      </c>
      <c r="AZ47" s="1066">
        <f t="shared" si="17"/>
        <v>5447.3959864263024</v>
      </c>
      <c r="BA47" s="1066">
        <f>SUM(BD38:BG38)</f>
        <v>6742.1827186649607</v>
      </c>
      <c r="BB47" s="1066">
        <f>BH38</f>
        <v>773.2073359786167</v>
      </c>
      <c r="BC47" s="1066">
        <f>SUM(AX47:BB47)</f>
        <v>46130.935421033602</v>
      </c>
      <c r="BD47" s="31"/>
      <c r="BE47" s="31"/>
      <c r="BF47" s="31"/>
      <c r="BG47" s="31"/>
      <c r="BH47" s="31"/>
    </row>
    <row r="48" spans="2:64" ht="17.100000000000001" customHeight="1">
      <c r="B48" s="336"/>
      <c r="C48" s="337"/>
      <c r="D48" s="1088"/>
      <c r="E48" s="1088"/>
      <c r="F48" s="1088"/>
      <c r="G48" s="344"/>
      <c r="H48" s="338"/>
      <c r="I48" s="339"/>
      <c r="J48" s="340"/>
      <c r="K48" s="1089" t="s">
        <v>104</v>
      </c>
      <c r="L48" s="1089"/>
      <c r="M48" s="1089"/>
      <c r="N48" s="1089"/>
      <c r="O48" s="467" t="str">
        <f>年度マスタ!K5</f>
        <v>令和4年度</v>
      </c>
      <c r="P48" s="1091" t="s">
        <v>106</v>
      </c>
      <c r="Q48" s="341"/>
      <c r="R48" s="14"/>
      <c r="S48" s="364"/>
      <c r="T48" s="374"/>
      <c r="U48" s="375"/>
      <c r="V48" s="375"/>
      <c r="W48" s="375"/>
      <c r="X48" s="375"/>
      <c r="Y48" s="375"/>
      <c r="Z48" s="375"/>
      <c r="AA48" s="375"/>
      <c r="AB48" s="375"/>
      <c r="AC48" s="375"/>
      <c r="AD48" s="375"/>
      <c r="AE48" s="374"/>
      <c r="AF48" s="375"/>
      <c r="AG48" s="375"/>
      <c r="AH48" s="375"/>
      <c r="AI48" s="375"/>
      <c r="AJ48" s="375"/>
      <c r="AK48" s="976" t="s">
        <v>208</v>
      </c>
      <c r="AL48" s="376"/>
      <c r="AW48" s="18" t="str">
        <f>年度マスタ!J4</f>
        <v>兵庫県</v>
      </c>
      <c r="AX48" s="1066">
        <f>SUM(AY39:BA39)</f>
        <v>27073.158866745965</v>
      </c>
      <c r="AY48" s="1066">
        <f>BB39</f>
        <v>6094.9905132177601</v>
      </c>
      <c r="AZ48" s="1066">
        <f>BC39</f>
        <v>5447.3959864263024</v>
      </c>
      <c r="BA48" s="1066">
        <f>SUM(BD39:BG39)</f>
        <v>6742.1827186649607</v>
      </c>
      <c r="BB48" s="1066">
        <f>BH39</f>
        <v>773.2073359786167</v>
      </c>
      <c r="BC48" s="1066">
        <f>SUM(AX48:BB48)</f>
        <v>46130.935421033602</v>
      </c>
      <c r="BE48" s="31"/>
      <c r="BF48" s="31"/>
      <c r="BG48" s="31"/>
      <c r="BH48" s="31"/>
      <c r="BI48" s="31"/>
    </row>
    <row r="49" spans="2:39" ht="17.100000000000001" customHeight="1">
      <c r="B49" s="336"/>
      <c r="C49" s="337"/>
      <c r="D49" s="1088"/>
      <c r="E49" s="1088"/>
      <c r="F49" s="1088"/>
      <c r="G49" s="344"/>
      <c r="H49" s="338"/>
      <c r="I49" s="339"/>
      <c r="J49" s="340"/>
      <c r="K49" s="1089"/>
      <c r="L49" s="1089"/>
      <c r="M49" s="1089"/>
      <c r="N49" s="1089"/>
      <c r="O49" s="468" t="s">
        <v>109</v>
      </c>
      <c r="P49" s="1091"/>
      <c r="Q49" s="341"/>
      <c r="R49" s="14"/>
      <c r="S49" s="339"/>
      <c r="T49" s="339"/>
      <c r="U49" s="339"/>
      <c r="V49" s="339"/>
      <c r="W49" s="339"/>
      <c r="X49" s="339"/>
      <c r="Y49" s="339"/>
      <c r="Z49" s="339"/>
      <c r="AA49" s="339"/>
      <c r="AB49" s="339"/>
      <c r="AC49" s="339"/>
      <c r="AD49" s="339"/>
      <c r="AE49" s="339"/>
      <c r="AF49" s="339"/>
      <c r="AG49" s="339"/>
      <c r="AH49" s="339"/>
      <c r="AI49" s="339"/>
      <c r="AJ49" s="339"/>
      <c r="AK49" s="339"/>
      <c r="AL49" s="339"/>
    </row>
    <row r="50" spans="2:39" ht="17.100000000000001" customHeight="1" thickBot="1">
      <c r="B50" s="336"/>
      <c r="C50" s="337"/>
      <c r="D50" s="1088"/>
      <c r="E50" s="1088"/>
      <c r="F50" s="1088"/>
      <c r="G50" s="344"/>
      <c r="H50" s="338"/>
      <c r="I50" s="339"/>
      <c r="J50" s="340"/>
      <c r="K50" s="1090"/>
      <c r="L50" s="1090"/>
      <c r="M50" s="1090"/>
      <c r="N50" s="1090"/>
      <c r="O50" s="469" t="s">
        <v>111</v>
      </c>
      <c r="P50" s="1092"/>
      <c r="Q50" s="341"/>
      <c r="R50" s="14"/>
      <c r="S50" s="377"/>
      <c r="T50" s="1104" t="s">
        <v>209</v>
      </c>
      <c r="U50" s="1104"/>
      <c r="V50" s="1104"/>
      <c r="W50" s="1104"/>
      <c r="X50" s="1104"/>
      <c r="Y50" s="1104"/>
      <c r="Z50" s="1104"/>
      <c r="AA50" s="1104"/>
      <c r="AB50" s="1104"/>
      <c r="AC50" s="1104"/>
      <c r="AD50" s="1104"/>
      <c r="AE50" s="368"/>
      <c r="AF50" s="368"/>
      <c r="AG50" s="368"/>
      <c r="AH50" s="368"/>
      <c r="AI50" s="368"/>
      <c r="AJ50" s="368"/>
      <c r="AK50" s="368"/>
      <c r="AL50" s="328"/>
      <c r="AM50" s="22"/>
    </row>
    <row r="51" spans="2:39" ht="17.100000000000001" customHeight="1" thickTop="1" thickBot="1">
      <c r="B51" s="336"/>
      <c r="C51" s="337"/>
      <c r="D51" s="339"/>
      <c r="E51" s="339"/>
      <c r="F51" s="339"/>
      <c r="G51" s="338"/>
      <c r="H51" s="338"/>
      <c r="I51" s="339"/>
      <c r="J51" s="340"/>
      <c r="K51" s="259" t="s">
        <v>113</v>
      </c>
      <c r="L51" s="354"/>
      <c r="M51" s="354"/>
      <c r="N51" s="355"/>
      <c r="O51" s="915">
        <f>O52+O56+O57+O58+O64</f>
        <v>46130.935421033602</v>
      </c>
      <c r="P51" s="464">
        <f>P52+P56+P57+P58+P64</f>
        <v>1</v>
      </c>
      <c r="Q51" s="341"/>
      <c r="R51" s="14"/>
      <c r="S51" s="378"/>
      <c r="T51" s="1105"/>
      <c r="U51" s="1105"/>
      <c r="V51" s="1105"/>
      <c r="W51" s="1105"/>
      <c r="X51" s="1105"/>
      <c r="Y51" s="1105"/>
      <c r="Z51" s="1105"/>
      <c r="AA51" s="1105"/>
      <c r="AB51" s="1105"/>
      <c r="AC51" s="1105"/>
      <c r="AD51" s="1105"/>
      <c r="AE51" s="339"/>
      <c r="AF51" s="339"/>
      <c r="AG51" s="339"/>
      <c r="AH51" s="339"/>
      <c r="AI51" s="335"/>
      <c r="AJ51" s="339"/>
      <c r="AK51" s="339" t="str">
        <f>"（"&amp;年度マスタ!$K$5&amp;"）"</f>
        <v>（令和4年度）</v>
      </c>
      <c r="AL51" s="341"/>
      <c r="AM51" s="22"/>
    </row>
    <row r="52" spans="2:39" ht="17.100000000000001" customHeight="1" thickBot="1">
      <c r="B52" s="336"/>
      <c r="C52" s="337"/>
      <c r="D52" s="339"/>
      <c r="E52" s="339"/>
      <c r="F52" s="339"/>
      <c r="G52" s="338"/>
      <c r="H52" s="338"/>
      <c r="I52" s="339"/>
      <c r="J52" s="340"/>
      <c r="K52" s="347"/>
      <c r="L52" s="259" t="s">
        <v>115</v>
      </c>
      <c r="M52" s="259"/>
      <c r="N52" s="575"/>
      <c r="O52" s="916">
        <f>SUM(O53:O55)</f>
        <v>27073.158866745965</v>
      </c>
      <c r="P52" s="465">
        <f t="shared" ref="P52:P64" si="18">O52/$O$51</f>
        <v>0.5868764337781418</v>
      </c>
      <c r="Q52" s="341"/>
      <c r="R52" s="14"/>
      <c r="S52" s="378"/>
      <c r="T52" s="339"/>
      <c r="U52" s="339"/>
      <c r="V52" s="339"/>
      <c r="W52" s="339"/>
      <c r="X52" s="339"/>
      <c r="Y52" s="339"/>
      <c r="Z52" s="339"/>
      <c r="AA52" s="339"/>
      <c r="AB52" s="339"/>
      <c r="AC52" s="339"/>
      <c r="AD52" s="339"/>
      <c r="AE52" s="339"/>
      <c r="AF52" s="339"/>
      <c r="AG52" s="339"/>
      <c r="AH52" s="339"/>
      <c r="AI52" s="339"/>
      <c r="AJ52" s="339"/>
      <c r="AK52" s="339"/>
      <c r="AL52" s="341"/>
      <c r="AM52" s="22"/>
    </row>
    <row r="53" spans="2:39" ht="17.100000000000001" customHeight="1" thickBot="1">
      <c r="B53" s="336"/>
      <c r="C53" s="337"/>
      <c r="D53" s="339"/>
      <c r="E53" s="339"/>
      <c r="F53" s="339"/>
      <c r="G53" s="338"/>
      <c r="H53" s="338"/>
      <c r="I53" s="339"/>
      <c r="J53" s="379" t="s">
        <v>187</v>
      </c>
      <c r="K53" s="348"/>
      <c r="L53" s="576"/>
      <c r="M53" s="349" t="s">
        <v>117</v>
      </c>
      <c r="N53" s="350"/>
      <c r="O53" s="917">
        <f>AK36</f>
        <v>26535.767762681058</v>
      </c>
      <c r="P53" s="466">
        <f t="shared" si="18"/>
        <v>0.57522717717494964</v>
      </c>
      <c r="Q53" s="341"/>
      <c r="R53" s="14"/>
      <c r="S53" s="378"/>
      <c r="T53" s="339"/>
      <c r="U53" s="339"/>
      <c r="V53" s="339"/>
      <c r="W53" s="339"/>
      <c r="X53" s="339"/>
      <c r="Y53" s="339"/>
      <c r="Z53" s="339"/>
      <c r="AA53" s="339"/>
      <c r="AB53" s="339"/>
      <c r="AC53" s="339"/>
      <c r="AD53" s="339"/>
      <c r="AE53" s="339"/>
      <c r="AF53" s="339"/>
      <c r="AG53" s="339"/>
      <c r="AH53" s="339"/>
      <c r="AI53" s="339"/>
      <c r="AJ53" s="339"/>
      <c r="AK53" s="339"/>
      <c r="AL53" s="341"/>
      <c r="AM53" s="14"/>
    </row>
    <row r="54" spans="2:39" ht="17.100000000000001" customHeight="1" thickBot="1">
      <c r="B54" s="336"/>
      <c r="C54" s="337"/>
      <c r="D54" s="339"/>
      <c r="E54" s="339"/>
      <c r="F54" s="339"/>
      <c r="G54" s="338"/>
      <c r="H54" s="338"/>
      <c r="I54" s="339"/>
      <c r="J54" s="379" t="s">
        <v>188</v>
      </c>
      <c r="K54" s="348"/>
      <c r="L54" s="576"/>
      <c r="M54" s="349" t="s">
        <v>120</v>
      </c>
      <c r="N54" s="350"/>
      <c r="O54" s="917">
        <f>AK37</f>
        <v>204.59774793174006</v>
      </c>
      <c r="P54" s="466">
        <f t="shared" si="18"/>
        <v>4.435152811543744E-3</v>
      </c>
      <c r="Q54" s="341"/>
      <c r="R54" s="14"/>
      <c r="S54" s="378"/>
      <c r="T54" s="339"/>
      <c r="U54" s="339"/>
      <c r="V54" s="339"/>
      <c r="W54" s="339"/>
      <c r="X54" s="339"/>
      <c r="Y54" s="339"/>
      <c r="Z54" s="339"/>
      <c r="AA54" s="339"/>
      <c r="AB54" s="339"/>
      <c r="AC54" s="339"/>
      <c r="AD54" s="339"/>
      <c r="AE54" s="339"/>
      <c r="AF54" s="339"/>
      <c r="AG54" s="339"/>
      <c r="AH54" s="339"/>
      <c r="AI54" s="339"/>
      <c r="AJ54" s="339"/>
      <c r="AK54" s="339"/>
      <c r="AL54" s="341"/>
      <c r="AM54" s="14"/>
    </row>
    <row r="55" spans="2:39" ht="17.100000000000001" customHeight="1" thickBot="1">
      <c r="B55" s="336"/>
      <c r="C55" s="337"/>
      <c r="D55" s="339"/>
      <c r="E55" s="339"/>
      <c r="F55" s="339"/>
      <c r="G55" s="338"/>
      <c r="H55" s="338"/>
      <c r="I55" s="339"/>
      <c r="J55" s="379" t="s">
        <v>189</v>
      </c>
      <c r="K55" s="348"/>
      <c r="L55" s="351"/>
      <c r="M55" s="351" t="s">
        <v>122</v>
      </c>
      <c r="N55" s="352"/>
      <c r="O55" s="917">
        <f t="shared" ref="O55" si="19">AK38</f>
        <v>332.79335613316715</v>
      </c>
      <c r="P55" s="466">
        <f t="shared" si="18"/>
        <v>7.2141037916484251E-3</v>
      </c>
      <c r="Q55" s="341"/>
      <c r="R55" s="14"/>
      <c r="S55" s="378"/>
      <c r="T55" s="339"/>
      <c r="U55" s="339"/>
      <c r="V55" s="339"/>
      <c r="W55" s="339"/>
      <c r="X55" s="339"/>
      <c r="Y55" s="339"/>
      <c r="Z55" s="339"/>
      <c r="AA55" s="339"/>
      <c r="AB55" s="339"/>
      <c r="AC55" s="339"/>
      <c r="AD55" s="339"/>
      <c r="AE55" s="339"/>
      <c r="AF55" s="339"/>
      <c r="AG55" s="339"/>
      <c r="AH55" s="339"/>
      <c r="AI55" s="339"/>
      <c r="AJ55" s="339"/>
      <c r="AK55" s="339"/>
      <c r="AL55" s="341"/>
    </row>
    <row r="56" spans="2:39" ht="17.100000000000001" customHeight="1" thickBot="1">
      <c r="B56" s="336"/>
      <c r="C56" s="337"/>
      <c r="D56" s="339"/>
      <c r="E56" s="339"/>
      <c r="F56" s="339"/>
      <c r="G56" s="338"/>
      <c r="H56" s="338"/>
      <c r="I56" s="339"/>
      <c r="J56" s="379" t="s">
        <v>190</v>
      </c>
      <c r="K56" s="348"/>
      <c r="L56" s="353" t="s">
        <v>124</v>
      </c>
      <c r="M56" s="354"/>
      <c r="N56" s="355"/>
      <c r="O56" s="916">
        <f>AK39</f>
        <v>6094.9905132177601</v>
      </c>
      <c r="P56" s="465">
        <f t="shared" si="18"/>
        <v>0.13212371389370792</v>
      </c>
      <c r="Q56" s="341"/>
      <c r="R56" s="14"/>
      <c r="S56" s="378"/>
      <c r="T56" s="339"/>
      <c r="U56" s="339"/>
      <c r="V56" s="339"/>
      <c r="W56" s="339"/>
      <c r="X56" s="339"/>
      <c r="Y56" s="339"/>
      <c r="Z56" s="339"/>
      <c r="AA56" s="339"/>
      <c r="AB56" s="339"/>
      <c r="AC56" s="339"/>
      <c r="AD56" s="339"/>
      <c r="AE56" s="339"/>
      <c r="AF56" s="339"/>
      <c r="AG56" s="339"/>
      <c r="AH56" s="339"/>
      <c r="AI56" s="339"/>
      <c r="AJ56" s="339"/>
      <c r="AK56" s="339"/>
      <c r="AL56" s="341"/>
    </row>
    <row r="57" spans="2:39" ht="17.100000000000001" customHeight="1" thickBot="1">
      <c r="B57" s="336"/>
      <c r="C57" s="337"/>
      <c r="D57" s="339"/>
      <c r="E57" s="339"/>
      <c r="F57" s="339"/>
      <c r="G57" s="338"/>
      <c r="H57" s="338"/>
      <c r="I57" s="339"/>
      <c r="J57" s="379" t="s">
        <v>166</v>
      </c>
      <c r="K57" s="348"/>
      <c r="L57" s="356" t="s">
        <v>126</v>
      </c>
      <c r="M57" s="357"/>
      <c r="N57" s="358"/>
      <c r="O57" s="916">
        <f>AK40</f>
        <v>5447.3959864263024</v>
      </c>
      <c r="P57" s="465">
        <f t="shared" si="18"/>
        <v>0.11808553060345138</v>
      </c>
      <c r="Q57" s="341"/>
      <c r="R57" s="14"/>
      <c r="S57" s="378"/>
      <c r="T57" s="339"/>
      <c r="U57" s="339"/>
      <c r="V57" s="339"/>
      <c r="W57" s="339"/>
      <c r="X57" s="339"/>
      <c r="Y57" s="339"/>
      <c r="Z57" s="339"/>
      <c r="AA57" s="339"/>
      <c r="AB57" s="339"/>
      <c r="AC57" s="339"/>
      <c r="AD57" s="339"/>
      <c r="AE57" s="339"/>
      <c r="AF57" s="339"/>
      <c r="AG57" s="339"/>
      <c r="AH57" s="339"/>
      <c r="AI57" s="339"/>
      <c r="AJ57" s="339"/>
      <c r="AK57" s="339"/>
      <c r="AL57" s="341"/>
    </row>
    <row r="58" spans="2:39" ht="17.100000000000001" customHeight="1" thickBot="1">
      <c r="B58" s="336"/>
      <c r="C58" s="337"/>
      <c r="D58" s="339"/>
      <c r="E58" s="339"/>
      <c r="F58" s="339"/>
      <c r="G58" s="338"/>
      <c r="H58" s="338"/>
      <c r="I58" s="339"/>
      <c r="J58" s="379"/>
      <c r="K58" s="348"/>
      <c r="L58" s="259" t="s">
        <v>129</v>
      </c>
      <c r="M58" s="357"/>
      <c r="N58" s="358"/>
      <c r="O58" s="916">
        <f>SUM(O60:O63)</f>
        <v>6742.1827186649607</v>
      </c>
      <c r="P58" s="465">
        <f t="shared" si="18"/>
        <v>0.14615317589226323</v>
      </c>
      <c r="Q58" s="341"/>
      <c r="R58" s="14"/>
      <c r="S58" s="378"/>
      <c r="T58" s="339"/>
      <c r="U58" s="339"/>
      <c r="V58" s="339"/>
      <c r="W58" s="339"/>
      <c r="X58" s="339"/>
      <c r="Y58" s="339"/>
      <c r="Z58" s="339"/>
      <c r="AA58" s="339"/>
      <c r="AB58" s="339"/>
      <c r="AC58" s="339"/>
      <c r="AD58" s="339"/>
      <c r="AE58" s="339"/>
      <c r="AF58" s="339"/>
      <c r="AG58" s="339"/>
      <c r="AH58" s="339"/>
      <c r="AI58" s="339"/>
      <c r="AJ58" s="339"/>
      <c r="AK58" s="339"/>
      <c r="AL58" s="341"/>
    </row>
    <row r="59" spans="2:39" ht="17.100000000000001" customHeight="1" thickBot="1">
      <c r="B59" s="336"/>
      <c r="C59" s="337"/>
      <c r="D59" s="339"/>
      <c r="E59" s="339"/>
      <c r="F59" s="339"/>
      <c r="G59" s="338"/>
      <c r="H59" s="338"/>
      <c r="I59" s="339"/>
      <c r="J59" s="379"/>
      <c r="K59" s="348"/>
      <c r="L59" s="359"/>
      <c r="M59" s="576" t="s">
        <v>130</v>
      </c>
      <c r="N59" s="350"/>
      <c r="O59" s="917">
        <f>SUM(O60:O61)</f>
        <v>5933.5662203867096</v>
      </c>
      <c r="P59" s="466">
        <f t="shared" si="18"/>
        <v>0.12862445051745633</v>
      </c>
      <c r="Q59" s="341"/>
      <c r="R59" s="14"/>
      <c r="S59" s="378"/>
      <c r="T59" s="339"/>
      <c r="U59" s="339"/>
      <c r="V59" s="339"/>
      <c r="W59" s="339"/>
      <c r="X59" s="339"/>
      <c r="Y59" s="339"/>
      <c r="Z59" s="339"/>
      <c r="AA59" s="339"/>
      <c r="AB59" s="339"/>
      <c r="AC59" s="339"/>
      <c r="AD59" s="339"/>
      <c r="AE59" s="339"/>
      <c r="AF59" s="339"/>
      <c r="AG59" s="339"/>
      <c r="AH59" s="339"/>
      <c r="AI59" s="339"/>
      <c r="AJ59" s="339"/>
      <c r="AK59" s="339"/>
      <c r="AL59" s="341"/>
    </row>
    <row r="60" spans="2:39" ht="17.100000000000001" customHeight="1" thickBot="1">
      <c r="B60" s="336"/>
      <c r="C60" s="337"/>
      <c r="D60" s="339"/>
      <c r="E60" s="339"/>
      <c r="F60" s="339"/>
      <c r="G60" s="338"/>
      <c r="H60" s="338"/>
      <c r="I60" s="339"/>
      <c r="J60" s="379" t="s">
        <v>191</v>
      </c>
      <c r="K60" s="348"/>
      <c r="L60" s="359"/>
      <c r="M60" s="359"/>
      <c r="N60" s="360" t="s">
        <v>131</v>
      </c>
      <c r="O60" s="917">
        <f>AK43</f>
        <v>3438.2600604058025</v>
      </c>
      <c r="P60" s="466">
        <f t="shared" si="18"/>
        <v>7.4532632582128666E-2</v>
      </c>
      <c r="Q60" s="341"/>
      <c r="R60" s="14"/>
      <c r="S60" s="336"/>
      <c r="T60" s="340"/>
      <c r="U60" s="340"/>
      <c r="V60" s="340"/>
      <c r="W60" s="340"/>
      <c r="X60" s="340"/>
      <c r="Y60" s="340"/>
      <c r="Z60" s="340"/>
      <c r="AA60" s="340"/>
      <c r="AB60" s="340"/>
      <c r="AC60" s="340"/>
      <c r="AD60" s="340"/>
      <c r="AE60" s="340"/>
      <c r="AF60" s="340"/>
      <c r="AG60" s="340"/>
      <c r="AH60" s="340"/>
      <c r="AI60" s="340"/>
      <c r="AJ60" s="340"/>
      <c r="AK60" s="340"/>
      <c r="AL60" s="341"/>
    </row>
    <row r="61" spans="2:39" ht="17.100000000000001" customHeight="1" thickBot="1">
      <c r="B61" s="336"/>
      <c r="C61" s="337"/>
      <c r="D61" s="339"/>
      <c r="E61" s="339"/>
      <c r="F61" s="339"/>
      <c r="G61" s="338"/>
      <c r="H61" s="338"/>
      <c r="I61" s="339"/>
      <c r="J61" s="379" t="s">
        <v>192</v>
      </c>
      <c r="K61" s="348"/>
      <c r="L61" s="359"/>
      <c r="M61" s="361"/>
      <c r="N61" s="352" t="s">
        <v>132</v>
      </c>
      <c r="O61" s="917">
        <f>AK44</f>
        <v>2495.3061599809071</v>
      </c>
      <c r="P61" s="466">
        <f t="shared" si="18"/>
        <v>5.4091817935327649E-2</v>
      </c>
      <c r="Q61" s="341"/>
      <c r="R61" s="14"/>
      <c r="S61" s="336"/>
      <c r="T61" s="340"/>
      <c r="U61" s="340"/>
      <c r="V61" s="340"/>
      <c r="W61" s="340"/>
      <c r="X61" s="340"/>
      <c r="Y61" s="340"/>
      <c r="Z61" s="340"/>
      <c r="AA61" s="340"/>
      <c r="AB61" s="340"/>
      <c r="AC61" s="340"/>
      <c r="AD61" s="340"/>
      <c r="AE61" s="340"/>
      <c r="AF61" s="340"/>
      <c r="AG61" s="340"/>
      <c r="AH61" s="340"/>
      <c r="AI61" s="340"/>
      <c r="AJ61" s="340"/>
      <c r="AK61" s="340"/>
      <c r="AL61" s="341"/>
    </row>
    <row r="62" spans="2:39" ht="17.100000000000001" customHeight="1" thickBot="1">
      <c r="B62" s="336"/>
      <c r="C62" s="337"/>
      <c r="D62" s="339"/>
      <c r="E62" s="339"/>
      <c r="F62" s="339"/>
      <c r="G62" s="338"/>
      <c r="H62" s="338"/>
      <c r="I62" s="339"/>
      <c r="J62" s="379" t="s">
        <v>193</v>
      </c>
      <c r="K62" s="348"/>
      <c r="L62" s="359"/>
      <c r="M62" s="349" t="s">
        <v>134</v>
      </c>
      <c r="N62" s="350"/>
      <c r="O62" s="917">
        <f>AK45</f>
        <v>321.42151039962658</v>
      </c>
      <c r="P62" s="466">
        <f t="shared" si="18"/>
        <v>6.9675914322143368E-3</v>
      </c>
      <c r="Q62" s="341"/>
      <c r="S62" s="336"/>
      <c r="T62" s="340"/>
      <c r="U62" s="340"/>
      <c r="V62" s="340"/>
      <c r="W62" s="340"/>
      <c r="X62" s="340"/>
      <c r="Y62" s="340"/>
      <c r="Z62" s="340"/>
      <c r="AA62" s="340"/>
      <c r="AB62" s="340"/>
      <c r="AC62" s="340"/>
      <c r="AD62" s="340"/>
      <c r="AE62" s="340"/>
      <c r="AF62" s="340"/>
      <c r="AG62" s="340"/>
      <c r="AH62" s="340"/>
      <c r="AI62" s="340"/>
      <c r="AJ62" s="340"/>
      <c r="AK62" s="340"/>
      <c r="AL62" s="341"/>
    </row>
    <row r="63" spans="2:39" ht="17.100000000000001" customHeight="1" thickBot="1">
      <c r="B63" s="336"/>
      <c r="C63" s="337"/>
      <c r="D63" s="339"/>
      <c r="E63" s="339"/>
      <c r="F63" s="339"/>
      <c r="G63" s="338"/>
      <c r="H63" s="338"/>
      <c r="I63" s="339"/>
      <c r="J63" s="379" t="s">
        <v>194</v>
      </c>
      <c r="K63" s="348"/>
      <c r="L63" s="359"/>
      <c r="M63" s="362" t="s">
        <v>148</v>
      </c>
      <c r="N63" s="363"/>
      <c r="O63" s="917">
        <f>AK46</f>
        <v>487.19498787862437</v>
      </c>
      <c r="P63" s="466">
        <f t="shared" si="18"/>
        <v>1.0561133942592581E-2</v>
      </c>
      <c r="Q63" s="341"/>
      <c r="S63" s="336"/>
      <c r="T63" s="340"/>
      <c r="U63" s="340"/>
      <c r="V63" s="340"/>
      <c r="W63" s="340"/>
      <c r="X63" s="340"/>
      <c r="Y63" s="340"/>
      <c r="Z63" s="340"/>
      <c r="AA63" s="340"/>
      <c r="AB63" s="340"/>
      <c r="AC63" s="340"/>
      <c r="AD63" s="340"/>
      <c r="AE63" s="340"/>
      <c r="AF63" s="340"/>
      <c r="AG63" s="340"/>
      <c r="AH63" s="340"/>
      <c r="AI63" s="340"/>
      <c r="AJ63" s="340"/>
      <c r="AK63" s="340"/>
      <c r="AL63" s="341"/>
    </row>
    <row r="64" spans="2:39" ht="17.100000000000001" customHeight="1">
      <c r="B64" s="336"/>
      <c r="C64" s="337"/>
      <c r="D64" s="339"/>
      <c r="E64" s="339"/>
      <c r="F64" s="339"/>
      <c r="G64" s="338"/>
      <c r="H64" s="338"/>
      <c r="I64" s="339"/>
      <c r="J64" s="379" t="s">
        <v>128</v>
      </c>
      <c r="K64" s="348"/>
      <c r="L64" s="1093" t="s">
        <v>163</v>
      </c>
      <c r="M64" s="1094"/>
      <c r="N64" s="1094"/>
      <c r="O64" s="918">
        <f>AK47</f>
        <v>773.2073359786167</v>
      </c>
      <c r="P64" s="624">
        <f t="shared" si="18"/>
        <v>1.6761145832435678E-2</v>
      </c>
      <c r="Q64" s="341"/>
      <c r="S64" s="336"/>
      <c r="T64" s="340"/>
      <c r="U64" s="340"/>
      <c r="V64" s="340"/>
      <c r="W64" s="340"/>
      <c r="X64" s="340"/>
      <c r="Y64" s="340"/>
      <c r="Z64" s="340"/>
      <c r="AA64" s="340"/>
      <c r="AB64" s="340"/>
      <c r="AC64" s="340"/>
      <c r="AD64" s="340"/>
      <c r="AE64" s="340"/>
      <c r="AF64" s="340"/>
      <c r="AG64" s="340"/>
      <c r="AH64" s="340"/>
      <c r="AI64" s="340"/>
      <c r="AJ64" s="340"/>
      <c r="AK64" s="340"/>
      <c r="AL64" s="341"/>
    </row>
    <row r="65" spans="2:39" ht="17.100000000000001" customHeight="1">
      <c r="B65" s="364"/>
      <c r="C65" s="878"/>
      <c r="D65" s="366"/>
      <c r="E65" s="366"/>
      <c r="F65" s="366"/>
      <c r="G65" s="367"/>
      <c r="H65" s="367"/>
      <c r="I65" s="366"/>
      <c r="J65" s="366"/>
      <c r="K65" s="380"/>
      <c r="L65" s="380"/>
      <c r="M65" s="380"/>
      <c r="N65" s="381"/>
      <c r="O65" s="380"/>
      <c r="P65" s="380"/>
      <c r="Q65" s="886" t="s">
        <v>164</v>
      </c>
      <c r="S65" s="1101"/>
      <c r="T65" s="1102"/>
      <c r="U65" s="1102"/>
      <c r="V65" s="1102"/>
      <c r="W65" s="1102"/>
      <c r="X65" s="1102"/>
      <c r="Y65" s="1102"/>
      <c r="Z65" s="1102"/>
      <c r="AA65" s="1102"/>
      <c r="AB65" s="1102"/>
      <c r="AC65" s="1102"/>
      <c r="AD65" s="1102"/>
      <c r="AE65" s="1102"/>
      <c r="AF65" s="1102"/>
      <c r="AG65" s="1102"/>
      <c r="AH65" s="1102"/>
      <c r="AI65" s="1102"/>
      <c r="AJ65" s="1102"/>
      <c r="AK65" s="1102"/>
      <c r="AL65" s="1103"/>
    </row>
    <row r="66" spans="2:39" ht="5.0999999999999996" customHeight="1">
      <c r="T66" s="382"/>
      <c r="U66" s="382"/>
      <c r="V66" s="382"/>
      <c r="W66" s="382"/>
      <c r="X66" s="382"/>
      <c r="Y66" s="382"/>
      <c r="Z66" s="382"/>
      <c r="AA66" s="382"/>
      <c r="AB66" s="382"/>
      <c r="AC66" s="382"/>
      <c r="AD66" s="382"/>
      <c r="AE66" s="382"/>
      <c r="AF66" s="382"/>
      <c r="AG66" s="382"/>
      <c r="AH66" s="382"/>
      <c r="AI66" s="382"/>
      <c r="AJ66" s="382"/>
      <c r="AK66" s="382"/>
      <c r="AL66" s="382"/>
    </row>
    <row r="67" spans="2:39" ht="56.1" customHeight="1">
      <c r="B67" s="1100" t="s">
        <v>2700</v>
      </c>
      <c r="C67" s="1100"/>
      <c r="D67" s="1100"/>
      <c r="E67" s="1100"/>
      <c r="F67" s="1100"/>
      <c r="G67" s="1100"/>
      <c r="H67" s="1100"/>
      <c r="I67" s="1100"/>
      <c r="J67" s="1100"/>
      <c r="K67" s="1100"/>
      <c r="L67" s="1100"/>
      <c r="M67" s="1100"/>
      <c r="N67" s="1100"/>
      <c r="O67" s="1100"/>
      <c r="P67" s="1100"/>
      <c r="Q67" s="1100"/>
      <c r="R67" s="1100"/>
      <c r="S67" s="1100"/>
      <c r="T67" s="1100"/>
      <c r="U67" s="1100"/>
      <c r="V67" s="1100"/>
      <c r="W67" s="1100"/>
      <c r="X67" s="1100"/>
      <c r="Y67" s="1100"/>
      <c r="Z67" s="1100"/>
      <c r="AA67" s="1100"/>
      <c r="AB67" s="1100"/>
      <c r="AC67" s="1100"/>
      <c r="AD67" s="1100"/>
      <c r="AE67" s="1100"/>
      <c r="AF67" s="1100"/>
      <c r="AG67" s="1100"/>
      <c r="AH67" s="1100"/>
      <c r="AI67" s="1100"/>
      <c r="AJ67" s="1100"/>
      <c r="AK67" s="1100"/>
      <c r="AL67" s="1100"/>
    </row>
    <row r="68" spans="2:39" ht="4.5" customHeight="1">
      <c r="B68" s="427"/>
      <c r="C68" s="427"/>
      <c r="D68" s="427"/>
      <c r="E68" s="427"/>
      <c r="F68" s="427"/>
      <c r="G68" s="427"/>
      <c r="H68" s="427"/>
      <c r="I68" s="427"/>
      <c r="J68" s="427"/>
      <c r="K68" s="427"/>
      <c r="L68" s="427"/>
      <c r="M68" s="427"/>
      <c r="N68" s="427"/>
      <c r="O68" s="427"/>
      <c r="P68" s="427"/>
      <c r="Q68" s="427"/>
      <c r="S68" s="427"/>
      <c r="T68" s="427"/>
      <c r="U68" s="427"/>
      <c r="V68" s="427"/>
      <c r="W68" s="427"/>
      <c r="X68" s="427"/>
      <c r="Y68" s="427"/>
      <c r="Z68" s="427"/>
      <c r="AA68" s="427"/>
      <c r="AB68" s="427"/>
      <c r="AC68" s="427"/>
      <c r="AD68" s="427"/>
      <c r="AE68" s="427"/>
      <c r="AF68" s="427"/>
      <c r="AG68" s="427"/>
      <c r="AH68" s="427"/>
      <c r="AI68" s="427"/>
      <c r="AJ68" s="427"/>
      <c r="AK68" s="427"/>
      <c r="AL68" s="427"/>
    </row>
    <row r="69" spans="2:39" ht="18" customHeight="1">
      <c r="AE69" s="17"/>
      <c r="AF69" s="321"/>
      <c r="AG69" s="17"/>
      <c r="AH69" s="17"/>
      <c r="AI69" s="17"/>
      <c r="AJ69" s="17"/>
      <c r="AK69" s="17"/>
      <c r="AL69" s="22"/>
    </row>
    <row r="70" spans="2:39" ht="18" customHeight="1">
      <c r="C70" s="383" t="s">
        <v>210</v>
      </c>
      <c r="D70" s="383"/>
      <c r="E70" s="383"/>
      <c r="F70" s="383"/>
      <c r="G70" s="383"/>
      <c r="H70" s="383"/>
      <c r="I70" s="383"/>
      <c r="J70" s="383"/>
      <c r="K70" s="383"/>
      <c r="L70" s="383"/>
      <c r="M70" s="383"/>
      <c r="N70" s="384"/>
      <c r="O70" s="383"/>
      <c r="P70" s="383"/>
      <c r="Q70" s="383"/>
      <c r="R70" s="383"/>
      <c r="AE70" s="17"/>
      <c r="AF70" s="321"/>
      <c r="AG70" s="17"/>
      <c r="AH70" s="17"/>
      <c r="AI70" s="17"/>
      <c r="AJ70" s="17"/>
      <c r="AK70" s="17"/>
      <c r="AL70" s="22"/>
    </row>
    <row r="71" spans="2:39" ht="18" customHeight="1">
      <c r="C71" s="31"/>
      <c r="D71" s="383"/>
      <c r="E71" s="383"/>
      <c r="F71" s="383"/>
      <c r="G71" s="383"/>
      <c r="H71" s="383"/>
      <c r="I71" s="383"/>
      <c r="J71" s="383"/>
      <c r="K71" s="383"/>
      <c r="L71" s="383"/>
      <c r="M71" s="383"/>
      <c r="N71" s="384"/>
      <c r="O71" s="383"/>
      <c r="P71" s="383"/>
      <c r="Q71" s="383"/>
      <c r="R71" s="383"/>
      <c r="AE71" s="17"/>
      <c r="AF71" s="321"/>
      <c r="AG71" s="17"/>
      <c r="AH71" s="17"/>
      <c r="AI71" s="17"/>
      <c r="AJ71" s="17"/>
      <c r="AK71" s="17"/>
      <c r="AL71" s="22"/>
    </row>
    <row r="72" spans="2:39" ht="21.95" customHeight="1">
      <c r="AE72" s="17"/>
      <c r="AF72" s="17"/>
      <c r="AG72" s="321"/>
      <c r="AH72" s="17"/>
      <c r="AI72" s="17"/>
      <c r="AJ72" s="17"/>
      <c r="AK72" s="17"/>
      <c r="AL72" s="22"/>
    </row>
    <row r="73" spans="2:39">
      <c r="M73" s="385"/>
      <c r="N73" s="386"/>
      <c r="O73" s="385"/>
      <c r="AE73" s="17"/>
      <c r="AF73" s="17"/>
      <c r="AG73" s="321"/>
      <c r="AH73" s="17"/>
      <c r="AI73" s="17"/>
      <c r="AJ73" s="17"/>
      <c r="AK73" s="17"/>
      <c r="AL73" s="22"/>
    </row>
    <row r="74" spans="2:39">
      <c r="AE74" s="17"/>
      <c r="AF74" s="17"/>
      <c r="AG74" s="321"/>
      <c r="AH74" s="17"/>
      <c r="AI74" s="17"/>
      <c r="AJ74" s="17"/>
      <c r="AK74" s="17"/>
      <c r="AL74" s="22"/>
    </row>
    <row r="75" spans="2:39" ht="43.5" customHeight="1">
      <c r="M75" s="385"/>
      <c r="N75" s="386"/>
      <c r="O75" s="385"/>
      <c r="AE75" s="383"/>
      <c r="AF75" s="17"/>
      <c r="AG75" s="383" t="s">
        <v>210</v>
      </c>
      <c r="AH75" s="383"/>
      <c r="AI75" s="383"/>
      <c r="AJ75" s="383"/>
      <c r="AK75" s="383"/>
      <c r="AL75" s="383"/>
    </row>
    <row r="76" spans="2:39">
      <c r="M76" s="385"/>
      <c r="N76" s="386"/>
      <c r="O76" s="385"/>
      <c r="AE76" s="383"/>
      <c r="AF76" s="17"/>
      <c r="AG76" s="383"/>
      <c r="AH76" s="383"/>
      <c r="AI76" s="383"/>
      <c r="AJ76" s="383"/>
      <c r="AK76" s="383"/>
      <c r="AL76" s="383"/>
      <c r="AM76" s="383"/>
    </row>
    <row r="77" spans="2:39">
      <c r="M77" s="385"/>
      <c r="N77" s="386"/>
      <c r="O77" s="385"/>
      <c r="AE77" s="17"/>
      <c r="AF77" s="31"/>
      <c r="AL77" s="22"/>
      <c r="AM77" s="383"/>
    </row>
    <row r="78" spans="2:39" ht="12" customHeight="1">
      <c r="M78" s="385"/>
      <c r="N78" s="386"/>
      <c r="O78" s="385"/>
      <c r="AE78" s="17"/>
      <c r="AF78" s="31"/>
      <c r="AL78" s="22"/>
    </row>
    <row r="79" spans="2:39">
      <c r="M79" s="385"/>
      <c r="N79" s="386"/>
      <c r="O79" s="385"/>
      <c r="AE79" s="17"/>
      <c r="AF79" s="31"/>
      <c r="AL79" s="22"/>
    </row>
    <row r="80" spans="2:39">
      <c r="M80" s="385"/>
      <c r="N80" s="386"/>
      <c r="O80" s="385"/>
      <c r="AE80" s="17"/>
      <c r="AF80" s="31"/>
      <c r="AL80" s="22"/>
    </row>
    <row r="81" spans="12:43">
      <c r="M81" s="385"/>
      <c r="N81" s="386"/>
      <c r="O81" s="385"/>
      <c r="AE81" s="22"/>
      <c r="AF81" s="31"/>
    </row>
    <row r="82" spans="12:43">
      <c r="M82" s="385"/>
      <c r="N82" s="386"/>
      <c r="O82" s="385"/>
    </row>
    <row r="83" spans="12:43">
      <c r="M83" s="385"/>
      <c r="N83" s="386"/>
      <c r="O83" s="385"/>
    </row>
    <row r="84" spans="12:43">
      <c r="M84" s="385"/>
      <c r="N84" s="386"/>
      <c r="O84" s="385"/>
      <c r="AO84" s="14"/>
      <c r="AP84" s="14"/>
      <c r="AQ84" s="14"/>
    </row>
    <row r="85" spans="12:43">
      <c r="M85" s="385"/>
      <c r="N85" s="386"/>
      <c r="O85" s="385"/>
      <c r="AO85" s="14"/>
      <c r="AP85" s="14"/>
      <c r="AQ85" s="14"/>
    </row>
    <row r="86" spans="12:43">
      <c r="O86" s="385"/>
    </row>
    <row r="87" spans="12:43">
      <c r="O87" s="385"/>
    </row>
    <row r="88" spans="12:43">
      <c r="L88" s="385"/>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zoomScale="60" zoomScaleNormal="60" zoomScalePageLayoutView="40" workbookViewId="0"/>
  </sheetViews>
  <sheetFormatPr defaultColWidth="9.33203125" defaultRowHeight="19.5"/>
  <cols>
    <col min="1" max="1" width="3.83203125" style="17" customWidth="1"/>
    <col min="2" max="2" width="4.5" style="17" customWidth="1"/>
    <col min="3" max="3" width="2.33203125" style="17" customWidth="1"/>
    <col min="4" max="4" width="16.83203125" style="31" customWidth="1"/>
    <col min="5" max="10" width="16.83203125" style="22" customWidth="1"/>
    <col min="11" max="11" width="2.33203125" style="22" customWidth="1"/>
    <col min="12" max="12" width="16.83203125" style="31" customWidth="1"/>
    <col min="13" max="18" width="16.83203125" style="22" customWidth="1"/>
    <col min="19" max="19" width="2.33203125" style="22" customWidth="1"/>
    <col min="20" max="20" width="16.83203125" style="31" customWidth="1"/>
    <col min="21" max="25" width="16.83203125" style="22" customWidth="1"/>
    <col min="26" max="26" width="16.83203125" style="17" customWidth="1"/>
    <col min="27" max="27" width="4.5" style="17" customWidth="1"/>
    <col min="28" max="28" width="2.83203125" style="17" customWidth="1"/>
    <col min="29" max="30" width="7" style="17" customWidth="1"/>
    <col min="31" max="31" width="4.83203125" style="17" customWidth="1"/>
    <col min="32" max="32" width="10.1640625" style="17" customWidth="1"/>
    <col min="33" max="33" width="21.83203125" style="17" customWidth="1"/>
    <col min="34" max="35" width="19.83203125" style="17" bestFit="1" customWidth="1"/>
    <col min="36" max="36" width="17" style="17" bestFit="1" customWidth="1"/>
    <col min="37" max="40" width="22.1640625" style="17" bestFit="1" customWidth="1"/>
    <col min="41" max="41" width="24.33203125" style="17" bestFit="1" customWidth="1"/>
    <col min="42" max="42" width="26.33203125" style="17" customWidth="1"/>
    <col min="43" max="43" width="29" style="17" customWidth="1"/>
    <col min="44" max="16384" width="9.33203125" style="17"/>
  </cols>
  <sheetData>
    <row r="1" spans="1:43" s="165" customFormat="1" ht="51" customHeight="1">
      <c r="A1" s="178"/>
      <c r="B1" s="391" t="s">
        <v>211</v>
      </c>
      <c r="C1" s="178"/>
      <c r="D1" s="178"/>
      <c r="E1" s="178"/>
      <c r="F1" s="178"/>
      <c r="G1" s="178"/>
      <c r="H1" s="178"/>
      <c r="I1" s="178"/>
      <c r="J1" s="178"/>
      <c r="K1" s="178"/>
      <c r="L1" s="178"/>
      <c r="M1" s="178"/>
      <c r="N1" s="178"/>
      <c r="O1" s="178"/>
      <c r="P1" s="178"/>
      <c r="Q1" s="178"/>
      <c r="R1" s="268"/>
      <c r="S1" s="178"/>
      <c r="T1" s="178"/>
      <c r="U1" s="178"/>
      <c r="V1" s="178"/>
      <c r="W1" s="319"/>
      <c r="X1" s="319"/>
      <c r="Y1" s="319"/>
      <c r="Z1" s="318" t="str">
        <f>年度マスタ!J4</f>
        <v>兵庫県</v>
      </c>
      <c r="AA1" s="428"/>
      <c r="AB1" s="387"/>
    </row>
    <row r="2" spans="1:43" ht="10.5" customHeight="1">
      <c r="B2" s="320"/>
      <c r="AF2" s="31"/>
      <c r="AG2" s="31"/>
      <c r="AH2" s="18" t="s">
        <v>212</v>
      </c>
      <c r="AI2" s="18" t="s">
        <v>188</v>
      </c>
      <c r="AJ2" s="18" t="s">
        <v>213</v>
      </c>
      <c r="AK2" s="18" t="s">
        <v>214</v>
      </c>
      <c r="AL2" s="18" t="s">
        <v>215</v>
      </c>
      <c r="AM2" s="18" t="s">
        <v>216</v>
      </c>
      <c r="AN2" s="18" t="s">
        <v>217</v>
      </c>
      <c r="AO2" s="18" t="s">
        <v>218</v>
      </c>
      <c r="AP2" s="18" t="s">
        <v>219</v>
      </c>
      <c r="AQ2" s="18" t="s">
        <v>220</v>
      </c>
    </row>
    <row r="3" spans="1:43" ht="28.5">
      <c r="B3" s="463" t="s">
        <v>221</v>
      </c>
      <c r="C3" s="388"/>
      <c r="D3" s="22"/>
      <c r="Z3" s="22"/>
      <c r="AA3" s="22"/>
      <c r="AF3" s="31"/>
      <c r="AG3" s="31" t="s">
        <v>222</v>
      </c>
      <c r="AH3" s="31"/>
      <c r="AI3" s="31"/>
      <c r="AJ3" s="31"/>
      <c r="AK3" s="31"/>
      <c r="AL3" s="31"/>
      <c r="AM3" s="31"/>
      <c r="AN3" s="31"/>
      <c r="AO3" s="31"/>
      <c r="AP3" s="31"/>
      <c r="AQ3" s="31"/>
    </row>
    <row r="4" spans="1:43" ht="15" customHeight="1">
      <c r="B4" s="474"/>
      <c r="C4" s="475"/>
      <c r="D4" s="476"/>
      <c r="E4" s="477"/>
      <c r="F4" s="477"/>
      <c r="G4" s="477"/>
      <c r="H4" s="477"/>
      <c r="I4" s="477"/>
      <c r="J4" s="477"/>
      <c r="K4" s="477"/>
      <c r="L4" s="476"/>
      <c r="M4" s="477"/>
      <c r="N4" s="477"/>
      <c r="O4" s="477"/>
      <c r="P4" s="477"/>
      <c r="Q4" s="477"/>
      <c r="R4" s="477"/>
      <c r="S4" s="477"/>
      <c r="T4" s="476"/>
      <c r="U4" s="477"/>
      <c r="V4" s="477"/>
      <c r="W4" s="477"/>
      <c r="X4" s="477"/>
      <c r="Y4" s="477"/>
      <c r="Z4" s="475"/>
      <c r="AA4" s="478"/>
      <c r="AF4" s="31"/>
      <c r="AG4" s="31" t="s">
        <v>223</v>
      </c>
      <c r="AH4" s="18" t="s">
        <v>187</v>
      </c>
      <c r="AI4" s="18" t="s">
        <v>188</v>
      </c>
      <c r="AJ4" s="18" t="s">
        <v>189</v>
      </c>
      <c r="AK4" s="18" t="s">
        <v>224</v>
      </c>
      <c r="AL4" s="18" t="s">
        <v>225</v>
      </c>
      <c r="AM4" s="1106" t="s">
        <v>226</v>
      </c>
      <c r="AN4" s="1107"/>
      <c r="AO4" s="18" t="s">
        <v>193</v>
      </c>
      <c r="AP4" s="18" t="s">
        <v>194</v>
      </c>
      <c r="AQ4" s="18" t="s">
        <v>168</v>
      </c>
    </row>
    <row r="5" spans="1:43" ht="20.25" customHeight="1">
      <c r="B5" s="479"/>
      <c r="C5" s="393" t="s">
        <v>227</v>
      </c>
      <c r="D5" s="244"/>
      <c r="E5" s="242"/>
      <c r="F5" s="242"/>
      <c r="G5" s="242"/>
      <c r="H5" s="242"/>
      <c r="I5" s="242"/>
      <c r="J5" s="242"/>
      <c r="K5" s="242"/>
      <c r="L5" s="242"/>
      <c r="M5" s="242"/>
      <c r="N5" s="242"/>
      <c r="O5" s="242"/>
      <c r="P5" s="242"/>
      <c r="Q5" s="242"/>
      <c r="R5" s="242"/>
      <c r="S5" s="242"/>
      <c r="T5" s="242"/>
      <c r="U5" s="242"/>
      <c r="V5" s="242"/>
      <c r="W5" s="242"/>
      <c r="X5" s="242"/>
      <c r="Y5" s="242"/>
      <c r="Z5" s="242"/>
      <c r="AA5" s="480"/>
      <c r="AF5" s="31"/>
      <c r="AG5" s="31"/>
      <c r="AH5" s="18" t="s">
        <v>228</v>
      </c>
      <c r="AI5" s="18" t="s">
        <v>229</v>
      </c>
      <c r="AJ5" s="18" t="s">
        <v>229</v>
      </c>
      <c r="AK5" s="18" t="s">
        <v>230</v>
      </c>
      <c r="AL5" s="18" t="s">
        <v>231</v>
      </c>
      <c r="AM5" s="18" t="s">
        <v>191</v>
      </c>
      <c r="AN5" s="18" t="s">
        <v>232</v>
      </c>
      <c r="AO5" s="18" t="s">
        <v>233</v>
      </c>
      <c r="AP5" s="18" t="s">
        <v>234</v>
      </c>
      <c r="AQ5" s="18" t="s">
        <v>235</v>
      </c>
    </row>
    <row r="6" spans="1:43" s="316" customFormat="1" ht="22.5" customHeight="1">
      <c r="B6" s="481"/>
      <c r="C6" s="511"/>
      <c r="D6" s="512" t="s">
        <v>236</v>
      </c>
      <c r="E6" s="512"/>
      <c r="F6" s="512"/>
      <c r="G6" s="512"/>
      <c r="H6" s="512"/>
      <c r="I6" s="512"/>
      <c r="J6" s="512"/>
      <c r="K6" s="513"/>
      <c r="L6" s="514" t="s">
        <v>237</v>
      </c>
      <c r="M6" s="514"/>
      <c r="N6" s="514"/>
      <c r="O6" s="514"/>
      <c r="P6" s="514"/>
      <c r="Q6" s="514"/>
      <c r="R6" s="515"/>
      <c r="S6" s="516"/>
      <c r="T6" s="516" t="s">
        <v>238</v>
      </c>
      <c r="U6" s="516"/>
      <c r="V6" s="516"/>
      <c r="W6" s="516"/>
      <c r="X6" s="516"/>
      <c r="Y6" s="516"/>
      <c r="Z6" s="521"/>
      <c r="AA6" s="482"/>
      <c r="AF6" s="1056"/>
      <c r="AG6" s="1056"/>
      <c r="AH6" s="160" t="s">
        <v>239</v>
      </c>
      <c r="AI6" s="160" t="s">
        <v>240</v>
      </c>
      <c r="AJ6" s="160" t="s">
        <v>240</v>
      </c>
      <c r="AK6" s="160" t="s">
        <v>240</v>
      </c>
      <c r="AL6" s="160" t="s">
        <v>241</v>
      </c>
      <c r="AM6" s="160" t="s">
        <v>242</v>
      </c>
      <c r="AN6" s="160" t="s">
        <v>242</v>
      </c>
      <c r="AO6" s="160" t="s">
        <v>240</v>
      </c>
      <c r="AP6" s="160" t="s">
        <v>243</v>
      </c>
      <c r="AQ6" s="160" t="s">
        <v>244</v>
      </c>
    </row>
    <row r="7" spans="1:43" s="22" customFormat="1">
      <c r="B7" s="479"/>
      <c r="C7" s="493"/>
      <c r="D7" s="494" t="str">
        <f>AH6</f>
        <v>［億円］</v>
      </c>
      <c r="E7" s="495"/>
      <c r="F7" s="495"/>
      <c r="G7" s="495"/>
      <c r="H7" s="495"/>
      <c r="I7" s="495"/>
      <c r="J7" s="495"/>
      <c r="K7" s="493"/>
      <c r="L7" s="494" t="str">
        <f>AI6</f>
        <v>［人］</v>
      </c>
      <c r="M7" s="495"/>
      <c r="N7" s="495"/>
      <c r="O7" s="495"/>
      <c r="P7" s="495"/>
      <c r="Q7" s="495"/>
      <c r="R7" s="483"/>
      <c r="S7" s="495"/>
      <c r="T7" s="494" t="str">
        <f>AJ6</f>
        <v>［人］</v>
      </c>
      <c r="U7" s="495"/>
      <c r="V7" s="495"/>
      <c r="W7" s="495"/>
      <c r="X7" s="495"/>
      <c r="Y7" s="495"/>
      <c r="Z7" s="483"/>
      <c r="AA7" s="483"/>
      <c r="AF7" s="31">
        <v>2009</v>
      </c>
      <c r="AG7" s="18" t="s">
        <v>149</v>
      </c>
      <c r="AH7" s="85">
        <f>VLOOKUP(年度マスタ!$K$4&amp;"_"&amp;$AG7,データシート1!$A:$BT,MATCH("ab_"&amp;$AH$2,データシート1!$A$1:$BT$1,0),0)/10^4</f>
        <v>134230.27799999999</v>
      </c>
      <c r="AI7" s="85">
        <f>VLOOKUP(年度マスタ!$K$4&amp;"_"&amp;$AG7,データシート1!$A:$BT,MATCH("ab_"&amp;AI$2,データシート1!$A$1:$BT$1,0),0)</f>
        <v>137778</v>
      </c>
      <c r="AJ7" s="85">
        <f>VLOOKUP(年度マスタ!$K$4&amp;"_"&amp;$AG7,データシート1!$A:$BT,MATCH("ab_"&amp;AJ$2,データシート1!$A$1:$BT$1,0),0)</f>
        <v>7159</v>
      </c>
      <c r="AK7" s="85">
        <f>VLOOKUP(年度マスタ!$K$4&amp;"_"&amp;$AG7,データシート1!$A:$BT,MATCH("ab_"&amp;AK$2,データシート1!$A$1:$BT$1,0),0)</f>
        <v>1871522</v>
      </c>
      <c r="AL7" s="85">
        <f>VLOOKUP(年度マスタ!$K$4&amp;"_"&amp;$AG7,データシート1!$A:$BT,MATCH("ab_"&amp;AL$2,データシート1!$A$1:$BT$1,0),0)</f>
        <v>2345254</v>
      </c>
      <c r="AM7" s="85">
        <f>VLOOKUP(年度マスタ!$K$4&amp;"_"&amp;$AG7,データシート1!$A:$BT,MATCH("ab_"&amp;AM$2,データシート1!$A$1:$BT$1,0),0)</f>
        <v>2279407</v>
      </c>
      <c r="AN7" s="85">
        <f>VLOOKUP(年度マスタ!$K$4&amp;"_"&amp;$AG7,データシート1!$A:$BT,MATCH("ab_"&amp;AN$2,データシート1!$A$1:$BT$1,0),0)</f>
        <v>563526</v>
      </c>
      <c r="AO7" s="85">
        <f>VLOOKUP(年度マスタ!$K$4&amp;"_"&amp;$AG7,データシート1!$A:$BT,MATCH("ab_"&amp;AO$2,データシート1!$A$1:$BT$1,0),0)</f>
        <v>5586182</v>
      </c>
      <c r="AP7" s="85">
        <f>VLOOKUP(年度マスタ!$K$4&amp;"_"&amp;$AG7,データシート1!$A:$BT,MATCH("ab_"&amp;AP$2,データシート1!$A$1:$BT$1,0),0)</f>
        <v>110800391</v>
      </c>
      <c r="AQ7" s="964">
        <f>VLOOKUP(年度マスタ!$K$4&amp;"_"&amp;$AG7,データシート1!$A:$BT,MATCH("ab_"&amp;AQ$2,データシート1!$A$1:$BT$1,0),0)</f>
        <v>704.9225625220206</v>
      </c>
    </row>
    <row r="8" spans="1:43" s="22" customFormat="1" ht="20.45" customHeight="1">
      <c r="B8" s="479"/>
      <c r="C8" s="496"/>
      <c r="D8" s="484"/>
      <c r="E8" s="242"/>
      <c r="F8" s="242"/>
      <c r="G8" s="242"/>
      <c r="H8" s="242"/>
      <c r="I8" s="242"/>
      <c r="J8" s="244"/>
      <c r="K8" s="496"/>
      <c r="L8" s="484"/>
      <c r="M8" s="242"/>
      <c r="N8" s="242"/>
      <c r="O8" s="242"/>
      <c r="P8" s="242"/>
      <c r="Q8" s="242"/>
      <c r="R8" s="480"/>
      <c r="S8" s="244"/>
      <c r="T8" s="484"/>
      <c r="U8" s="242"/>
      <c r="V8" s="242"/>
      <c r="W8" s="242"/>
      <c r="X8" s="242"/>
      <c r="Y8" s="242"/>
      <c r="Z8" s="480"/>
      <c r="AA8" s="480"/>
      <c r="AB8" s="17"/>
      <c r="AC8" s="17"/>
      <c r="AD8" s="17"/>
      <c r="AE8" s="17"/>
      <c r="AF8" s="31">
        <v>2010</v>
      </c>
      <c r="AG8" s="18" t="s">
        <v>150</v>
      </c>
      <c r="AH8" s="85">
        <f>VLOOKUP(年度マスタ!$K$4&amp;"_"&amp;$AG8,データシート1!$A:$BT,MATCH("ab_"&amp;$AH$2,データシート1!$A$1:$BT$1,0),0)/10^4</f>
        <v>141837.83480000001</v>
      </c>
      <c r="AI8" s="85">
        <f>VLOOKUP(年度マスタ!$K$4&amp;"_"&amp;$AG8,データシート1!$A:$BT,MATCH("ab_"&amp;AI$2,データシート1!$A$1:$BT$1,0),0)</f>
        <v>137778</v>
      </c>
      <c r="AJ8" s="85">
        <f>VLOOKUP(年度マスタ!$K$4&amp;"_"&amp;$AG8,データシート1!$A:$BT,MATCH("ab_"&amp;AJ$2,データシート1!$A$1:$BT$1,0),0)</f>
        <v>7159</v>
      </c>
      <c r="AK8" s="85">
        <f>VLOOKUP(年度マスタ!$K$4&amp;"_"&amp;$AG8,データシート1!$A:$BT,MATCH("ab_"&amp;AK$2,データシート1!$A$1:$BT$1,0),0)</f>
        <v>1871522</v>
      </c>
      <c r="AL8" s="85">
        <f>VLOOKUP(年度マスタ!$K$4&amp;"_"&amp;$AG8,データシート1!$A:$BT,MATCH("ab_"&amp;AL$2,データシート1!$A$1:$BT$1,0),0)</f>
        <v>2364110</v>
      </c>
      <c r="AM8" s="85">
        <f>VLOOKUP(年度マスタ!$K$4&amp;"_"&amp;$AG8,データシート1!$A:$BT,MATCH("ab_"&amp;AM$2,データシート1!$A$1:$BT$1,0),0)</f>
        <v>2283950</v>
      </c>
      <c r="AN8" s="85">
        <f>VLOOKUP(年度マスタ!$K$4&amp;"_"&amp;$AG8,データシート1!$A:$BT,MATCH("ab_"&amp;AN$2,データシート1!$A$1:$BT$1,0),0)</f>
        <v>554072</v>
      </c>
      <c r="AO8" s="85">
        <f>VLOOKUP(年度マスタ!$K$4&amp;"_"&amp;$AG8,データシート1!$A:$BT,MATCH("ab_"&amp;AO$2,データシート1!$A$1:$BT$1,0),0)</f>
        <v>5580139</v>
      </c>
      <c r="AP8" s="85">
        <f>VLOOKUP(年度マスタ!$K$4&amp;"_"&amp;$AG8,データシート1!$A:$BT,MATCH("ab_"&amp;AP$2,データシート1!$A$1:$BT$1,0),0)</f>
        <v>105831358</v>
      </c>
      <c r="AQ8" s="964">
        <f>VLOOKUP(年度マスタ!$K$4&amp;"_"&amp;$AG8,データシート1!$A:$BT,MATCH("ab_"&amp;AQ$2,データシート1!$A$1:$BT$1,0),0)</f>
        <v>731.67872261453817</v>
      </c>
    </row>
    <row r="9" spans="1:43" s="22" customFormat="1" ht="20.45" customHeight="1">
      <c r="B9" s="479"/>
      <c r="C9" s="479"/>
      <c r="D9" s="183"/>
      <c r="E9" s="183"/>
      <c r="F9" s="244"/>
      <c r="G9" s="242"/>
      <c r="H9" s="242"/>
      <c r="I9" s="242"/>
      <c r="J9" s="244"/>
      <c r="K9" s="479"/>
      <c r="L9" s="183"/>
      <c r="M9" s="183"/>
      <c r="N9" s="183"/>
      <c r="O9" s="183"/>
      <c r="P9" s="183"/>
      <c r="Q9" s="183"/>
      <c r="R9" s="485"/>
      <c r="S9" s="183"/>
      <c r="T9" s="183"/>
      <c r="U9" s="183"/>
      <c r="V9" s="183"/>
      <c r="W9" s="183"/>
      <c r="X9" s="183"/>
      <c r="Y9" s="183"/>
      <c r="Z9" s="485"/>
      <c r="AA9" s="485"/>
      <c r="AB9" s="17"/>
      <c r="AC9" s="17"/>
      <c r="AD9" s="17"/>
      <c r="AE9" s="17"/>
      <c r="AF9" s="31">
        <v>2011</v>
      </c>
      <c r="AG9" s="18" t="s">
        <v>151</v>
      </c>
      <c r="AH9" s="85">
        <f>VLOOKUP(年度マスタ!$K$4&amp;"_"&amp;$AG9,データシート1!$A:$BT,MATCH("ab_"&amp;$AH$2,データシート1!$A$1:$BT$1,0),0)/10^4</f>
        <v>143574.43179999999</v>
      </c>
      <c r="AI9" s="85">
        <f>VLOOKUP(年度マスタ!$K$4&amp;"_"&amp;$AG9,データシート1!$A:$BT,MATCH("ab_"&amp;AI$2,データシート1!$A$1:$BT$1,0),0)</f>
        <v>137778</v>
      </c>
      <c r="AJ9" s="85">
        <f>VLOOKUP(年度マスタ!$K$4&amp;"_"&amp;$AG9,データシート1!$A:$BT,MATCH("ab_"&amp;AJ$2,データシート1!$A$1:$BT$1,0),0)</f>
        <v>7159</v>
      </c>
      <c r="AK9" s="85">
        <f>VLOOKUP(年度マスタ!$K$4&amp;"_"&amp;$AG9,データシート1!$A:$BT,MATCH("ab_"&amp;AK$2,データシート1!$A$1:$BT$1,0),0)</f>
        <v>1871522</v>
      </c>
      <c r="AL9" s="85">
        <f>VLOOKUP(年度マスタ!$K$4&amp;"_"&amp;$AG9,データシート1!$A:$BT,MATCH("ab_"&amp;AL$2,データシート1!$A$1:$BT$1,0),0)</f>
        <v>2381894</v>
      </c>
      <c r="AM9" s="85">
        <f>VLOOKUP(年度マスタ!$K$4&amp;"_"&amp;$AG9,データシート1!$A:$BT,MATCH("ab_"&amp;AM$2,データシート1!$A$1:$BT$1,0),0)</f>
        <v>2304415</v>
      </c>
      <c r="AN9" s="85">
        <f>VLOOKUP(年度マスタ!$K$4&amp;"_"&amp;$AG9,データシート1!$A:$BT,MATCH("ab_"&amp;AN$2,データシート1!$A$1:$BT$1,0),0)</f>
        <v>551252</v>
      </c>
      <c r="AO9" s="85">
        <f>VLOOKUP(年度マスタ!$K$4&amp;"_"&amp;$AG9,データシート1!$A:$BT,MATCH("ab_"&amp;AO$2,データシート1!$A$1:$BT$1,0),0)</f>
        <v>5572405</v>
      </c>
      <c r="AP9" s="85">
        <f>VLOOKUP(年度マスタ!$K$4&amp;"_"&amp;$AG9,データシート1!$A:$BT,MATCH("ab_"&amp;AP$2,データシート1!$A$1:$BT$1,0),0)</f>
        <v>87543257</v>
      </c>
      <c r="AQ9" s="964">
        <f>VLOOKUP(年度マスタ!$K$4&amp;"_"&amp;$AG9,データシート1!$A:$BT,MATCH("ab_"&amp;AQ$2,データシート1!$A$1:$BT$1,0),0)</f>
        <v>719.42129526365102</v>
      </c>
    </row>
    <row r="10" spans="1:43" ht="20.45" customHeight="1">
      <c r="B10" s="479"/>
      <c r="C10" s="497"/>
      <c r="D10" s="244"/>
      <c r="E10" s="242"/>
      <c r="F10" s="242"/>
      <c r="G10" s="242"/>
      <c r="H10" s="242"/>
      <c r="I10" s="242"/>
      <c r="J10" s="242"/>
      <c r="K10" s="497"/>
      <c r="L10" s="244"/>
      <c r="M10" s="242"/>
      <c r="N10" s="242"/>
      <c r="O10" s="242"/>
      <c r="P10" s="242"/>
      <c r="Q10" s="242"/>
      <c r="R10" s="480"/>
      <c r="S10" s="181"/>
      <c r="T10" s="244"/>
      <c r="U10" s="242"/>
      <c r="V10" s="242"/>
      <c r="W10" s="242"/>
      <c r="X10" s="242"/>
      <c r="Y10" s="242"/>
      <c r="Z10" s="480"/>
      <c r="AA10" s="480"/>
      <c r="AB10" s="22"/>
      <c r="AC10" s="22"/>
      <c r="AD10" s="22"/>
      <c r="AE10" s="22"/>
      <c r="AF10" s="31">
        <v>2012</v>
      </c>
      <c r="AG10" s="18" t="s">
        <v>152</v>
      </c>
      <c r="AH10" s="85">
        <f>VLOOKUP(年度マスタ!$K$4&amp;"_"&amp;$AG10,データシート1!$A:$BT,MATCH("ab_"&amp;$AH$2,データシート1!$A$1:$BT$1,0),0)/10^4</f>
        <v>143470.22390000001</v>
      </c>
      <c r="AI10" s="85">
        <f>VLOOKUP(年度マスタ!$K$4&amp;"_"&amp;$AG10,データシート1!$A:$BT,MATCH("ab_"&amp;AI$2,データシート1!$A$1:$BT$1,0),0)</f>
        <v>137778</v>
      </c>
      <c r="AJ10" s="85">
        <f>VLOOKUP(年度マスタ!$K$4&amp;"_"&amp;$AG10,データシート1!$A:$BT,MATCH("ab_"&amp;AJ$2,データシート1!$A$1:$BT$1,0),0)</f>
        <v>7159</v>
      </c>
      <c r="AK10" s="85">
        <f>VLOOKUP(年度マスタ!$K$4&amp;"_"&amp;$AG10,データシート1!$A:$BT,MATCH("ab_"&amp;AK$2,データシート1!$A$1:$BT$1,0),0)</f>
        <v>1871522</v>
      </c>
      <c r="AL10" s="85">
        <f>VLOOKUP(年度マスタ!$K$4&amp;"_"&amp;$AG10,データシート1!$A:$BT,MATCH("ab_"&amp;AL$2,データシート1!$A$1:$BT$1,0),0)</f>
        <v>2448763</v>
      </c>
      <c r="AM10" s="85">
        <f>VLOOKUP(年度マスタ!$K$4&amp;"_"&amp;$AG10,データシート1!$A:$BT,MATCH("ab_"&amp;AM$2,データシート1!$A$1:$BT$1,0),0)</f>
        <v>2324212</v>
      </c>
      <c r="AN10" s="85">
        <f>VLOOKUP(年度マスタ!$K$4&amp;"_"&amp;$AG10,データシート1!$A:$BT,MATCH("ab_"&amp;AN$2,データシート1!$A$1:$BT$1,0),0)</f>
        <v>545822</v>
      </c>
      <c r="AO10" s="85">
        <f>VLOOKUP(年度マスタ!$K$4&amp;"_"&amp;$AG10,データシート1!$A:$BT,MATCH("ab_"&amp;AO$2,データシート1!$A$1:$BT$1,0),0)</f>
        <v>5660302</v>
      </c>
      <c r="AP10" s="85">
        <f>VLOOKUP(年度マスタ!$K$4&amp;"_"&amp;$AG10,データシート1!$A:$BT,MATCH("ab_"&amp;AP$2,データシート1!$A$1:$BT$1,0),0)</f>
        <v>85106669</v>
      </c>
      <c r="AQ10" s="964">
        <f>VLOOKUP(年度マスタ!$K$4&amp;"_"&amp;$AG10,データシート1!$A:$BT,MATCH("ab_"&amp;AQ$2,データシート1!$A$1:$BT$1,0),0)</f>
        <v>691.28698625254515</v>
      </c>
    </row>
    <row r="11" spans="1:43" ht="20.45" customHeight="1">
      <c r="B11" s="479"/>
      <c r="C11" s="497"/>
      <c r="D11" s="244"/>
      <c r="E11" s="242"/>
      <c r="F11" s="242"/>
      <c r="G11" s="242"/>
      <c r="H11" s="242"/>
      <c r="I11" s="242"/>
      <c r="J11" s="242"/>
      <c r="K11" s="497"/>
      <c r="L11" s="244"/>
      <c r="M11" s="242"/>
      <c r="N11" s="242"/>
      <c r="O11" s="242"/>
      <c r="P11" s="242"/>
      <c r="Q11" s="242"/>
      <c r="R11" s="480"/>
      <c r="S11" s="181"/>
      <c r="T11" s="244"/>
      <c r="U11" s="242"/>
      <c r="V11" s="242"/>
      <c r="W11" s="242"/>
      <c r="X11" s="242"/>
      <c r="Y11" s="242"/>
      <c r="Z11" s="480"/>
      <c r="AA11" s="480"/>
      <c r="AF11" s="31">
        <v>2013</v>
      </c>
      <c r="AG11" s="18" t="s">
        <v>153</v>
      </c>
      <c r="AH11" s="85">
        <f>VLOOKUP(年度マスタ!$K$4&amp;"_"&amp;$AG11,データシート1!$A:$BT,MATCH("ab_"&amp;$AH$2,データシート1!$A$1:$BT$1,0),0)/10^4</f>
        <v>140268.6606</v>
      </c>
      <c r="AI11" s="85">
        <f>VLOOKUP(年度マスタ!$K$4&amp;"_"&amp;$AG11,データシート1!$A:$BT,MATCH("ab_"&amp;AI$2,データシート1!$A$1:$BT$1,0),0)</f>
        <v>137778</v>
      </c>
      <c r="AJ11" s="85">
        <f>VLOOKUP(年度マスタ!$K$4&amp;"_"&amp;$AG11,データシート1!$A:$BT,MATCH("ab_"&amp;AJ$2,データシート1!$A$1:$BT$1,0),0)</f>
        <v>7159</v>
      </c>
      <c r="AK11" s="85">
        <f>VLOOKUP(年度マスタ!$K$4&amp;"_"&amp;$AG11,データシート1!$A:$BT,MATCH("ab_"&amp;AK$2,データシート1!$A$1:$BT$1,0),0)</f>
        <v>1871522</v>
      </c>
      <c r="AL11" s="85">
        <f>VLOOKUP(年度マスタ!$K$4&amp;"_"&amp;$AG11,データシート1!$A:$BT,MATCH("ab_"&amp;AL$2,データシート1!$A$1:$BT$1,0),0)</f>
        <v>2460392</v>
      </c>
      <c r="AM11" s="85">
        <f>VLOOKUP(年度マスタ!$K$4&amp;"_"&amp;$AG11,データシート1!$A:$BT,MATCH("ab_"&amp;AM$2,データシート1!$A$1:$BT$1,0),0)</f>
        <v>2346194</v>
      </c>
      <c r="AN11" s="85">
        <f>VLOOKUP(年度マスタ!$K$4&amp;"_"&amp;$AG11,データシート1!$A:$BT,MATCH("ab_"&amp;AN$2,データシート1!$A$1:$BT$1,0),0)</f>
        <v>542829</v>
      </c>
      <c r="AO11" s="85">
        <f>VLOOKUP(年度マスタ!$K$4&amp;"_"&amp;$AG11,データシート1!$A:$BT,MATCH("ab_"&amp;AO$2,データシート1!$A$1:$BT$1,0),0)</f>
        <v>5655361</v>
      </c>
      <c r="AP11" s="85">
        <f>VLOOKUP(年度マスタ!$K$4&amp;"_"&amp;$AG11,データシート1!$A:$BT,MATCH("ab_"&amp;AP$2,データシート1!$A$1:$BT$1,0),0)</f>
        <v>87190876</v>
      </c>
      <c r="AQ11" s="964">
        <f>VLOOKUP(年度マスタ!$K$4&amp;"_"&amp;$AG11,データシート1!$A:$BT,MATCH("ab_"&amp;AQ$2,データシート1!$A$1:$BT$1,0),0)</f>
        <v>714.72073745267267</v>
      </c>
    </row>
    <row r="12" spans="1:43" ht="20.45" customHeight="1">
      <c r="B12" s="479"/>
      <c r="C12" s="497"/>
      <c r="D12" s="244"/>
      <c r="E12" s="242"/>
      <c r="F12" s="242"/>
      <c r="G12" s="242"/>
      <c r="H12" s="242"/>
      <c r="I12" s="242"/>
      <c r="J12" s="242"/>
      <c r="K12" s="497"/>
      <c r="L12" s="244"/>
      <c r="M12" s="242"/>
      <c r="N12" s="242"/>
      <c r="O12" s="242"/>
      <c r="P12" s="242"/>
      <c r="Q12" s="242"/>
      <c r="R12" s="480"/>
      <c r="S12" s="181"/>
      <c r="T12" s="244"/>
      <c r="U12" s="242"/>
      <c r="V12" s="242"/>
      <c r="W12" s="242"/>
      <c r="X12" s="242"/>
      <c r="Y12" s="242"/>
      <c r="Z12" s="480"/>
      <c r="AA12" s="480"/>
      <c r="AB12" s="22"/>
      <c r="AF12" s="31">
        <v>2014</v>
      </c>
      <c r="AG12" s="18" t="s">
        <v>154</v>
      </c>
      <c r="AH12" s="85">
        <f>VLOOKUP(年度マスタ!$K$4&amp;"_"&amp;$AG12,データシート1!$A:$BT,MATCH("ab_"&amp;$AH$2,データシート1!$A$1:$BT$1,0),0)/10^4</f>
        <v>148883.55910000001</v>
      </c>
      <c r="AI12" s="85">
        <f>VLOOKUP(年度マスタ!$K$4&amp;"_"&amp;$AG12,データシート1!$A:$BT,MATCH("ab_"&amp;AI$2,データシート1!$A$1:$BT$1,0),0)</f>
        <v>116088</v>
      </c>
      <c r="AJ12" s="85">
        <f>VLOOKUP(年度マスタ!$K$4&amp;"_"&amp;$AG12,データシート1!$A:$BT,MATCH("ab_"&amp;AJ$2,データシート1!$A$1:$BT$1,0),0)</f>
        <v>7602</v>
      </c>
      <c r="AK12" s="85">
        <f>VLOOKUP(年度マスタ!$K$4&amp;"_"&amp;$AG12,データシート1!$A:$BT,MATCH("ab_"&amp;AK$2,データシート1!$A$1:$BT$1,0),0)</f>
        <v>1848407</v>
      </c>
      <c r="AL12" s="85">
        <f>VLOOKUP(年度マスタ!$K$4&amp;"_"&amp;$AG12,データシート1!$A:$BT,MATCH("ab_"&amp;AL$2,データシート1!$A$1:$BT$1,0),0)</f>
        <v>2474489</v>
      </c>
      <c r="AM12" s="85">
        <f>VLOOKUP(年度マスタ!$K$4&amp;"_"&amp;$AG12,データシート1!$A:$BT,MATCH("ab_"&amp;AM$2,データシート1!$A$1:$BT$1,0),0)</f>
        <v>2360230</v>
      </c>
      <c r="AN12" s="85">
        <f>VLOOKUP(年度マスタ!$K$4&amp;"_"&amp;$AG12,データシート1!$A:$BT,MATCH("ab_"&amp;AN$2,データシート1!$A$1:$BT$1,0),0)</f>
        <v>540336</v>
      </c>
      <c r="AO12" s="85">
        <f>VLOOKUP(年度マスタ!$K$4&amp;"_"&amp;$AG12,データシート1!$A:$BT,MATCH("ab_"&amp;AO$2,データシート1!$A$1:$BT$1,0),0)</f>
        <v>5638338</v>
      </c>
      <c r="AP12" s="85">
        <f>VLOOKUP(年度マスタ!$K$4&amp;"_"&amp;$AG12,データシート1!$A:$BT,MATCH("ab_"&amp;AP$2,データシート1!$A$1:$BT$1,0),0)</f>
        <v>88034082</v>
      </c>
      <c r="AQ12" s="964">
        <f>VLOOKUP(年度マスタ!$K$4&amp;"_"&amp;$AG12,データシート1!$A:$BT,MATCH("ab_"&amp;AQ$2,データシート1!$A$1:$BT$1,0),0)</f>
        <v>703.94650102957382</v>
      </c>
    </row>
    <row r="13" spans="1:43" ht="20.45" customHeight="1">
      <c r="B13" s="479"/>
      <c r="C13" s="497"/>
      <c r="D13" s="244"/>
      <c r="E13" s="242"/>
      <c r="F13" s="242"/>
      <c r="G13" s="242"/>
      <c r="H13" s="242"/>
      <c r="I13" s="242"/>
      <c r="J13" s="242"/>
      <c r="K13" s="497"/>
      <c r="L13" s="244"/>
      <c r="M13" s="242"/>
      <c r="N13" s="242"/>
      <c r="O13" s="242"/>
      <c r="P13" s="242"/>
      <c r="Q13" s="242"/>
      <c r="R13" s="480"/>
      <c r="S13" s="181"/>
      <c r="T13" s="244"/>
      <c r="U13" s="242"/>
      <c r="V13" s="242"/>
      <c r="W13" s="242"/>
      <c r="X13" s="242"/>
      <c r="Y13" s="242"/>
      <c r="Z13" s="480"/>
      <c r="AA13" s="480"/>
      <c r="AF13" s="31">
        <v>2015</v>
      </c>
      <c r="AG13" s="18" t="s">
        <v>155</v>
      </c>
      <c r="AH13" s="85">
        <f>VLOOKUP(年度マスタ!$K$4&amp;"_"&amp;$AG13,データシート1!$A:$BT,MATCH("ab_"&amp;$AH$2,データシート1!$A$1:$BT$1,0),0)/10^4</f>
        <v>154456.7243</v>
      </c>
      <c r="AI13" s="85">
        <f>VLOOKUP(年度マスタ!$K$4&amp;"_"&amp;$AG13,データシート1!$A:$BT,MATCH("ab_"&amp;AI$2,データシート1!$A$1:$BT$1,0),0)</f>
        <v>116088</v>
      </c>
      <c r="AJ13" s="85">
        <f>VLOOKUP(年度マスタ!$K$4&amp;"_"&amp;$AG13,データシート1!$A:$BT,MATCH("ab_"&amp;AJ$2,データシート1!$A$1:$BT$1,0),0)</f>
        <v>7602</v>
      </c>
      <c r="AK13" s="85">
        <f>VLOOKUP(年度マスタ!$K$4&amp;"_"&amp;$AG13,データシート1!$A:$BT,MATCH("ab_"&amp;AK$2,データシート1!$A$1:$BT$1,0),0)</f>
        <v>1848407</v>
      </c>
      <c r="AL13" s="85">
        <f>VLOOKUP(年度マスタ!$K$4&amp;"_"&amp;$AG13,データシート1!$A:$BT,MATCH("ab_"&amp;AL$2,データシート1!$A$1:$BT$1,0),0)</f>
        <v>2490682</v>
      </c>
      <c r="AM13" s="85">
        <f>VLOOKUP(年度マスタ!$K$4&amp;"_"&amp;$AG13,データシート1!$A:$BT,MATCH("ab_"&amp;AM$2,データシート1!$A$1:$BT$1,0),0)</f>
        <v>2368170</v>
      </c>
      <c r="AN13" s="85">
        <f>VLOOKUP(年度マスタ!$K$4&amp;"_"&amp;$AG13,データシート1!$A:$BT,MATCH("ab_"&amp;AN$2,データシート1!$A$1:$BT$1,0),0)</f>
        <v>537458</v>
      </c>
      <c r="AO13" s="85">
        <f>VLOOKUP(年度マスタ!$K$4&amp;"_"&amp;$AG13,データシート1!$A:$BT,MATCH("ab_"&amp;AO$2,データシート1!$A$1:$BT$1,0),0)</f>
        <v>5621087</v>
      </c>
      <c r="AP13" s="85">
        <f>VLOOKUP(年度マスタ!$K$4&amp;"_"&amp;$AG13,データシート1!$A:$BT,MATCH("ab_"&amp;AP$2,データシート1!$A$1:$BT$1,0),0)</f>
        <v>90325715</v>
      </c>
      <c r="AQ13" s="964">
        <f>VLOOKUP(年度マスタ!$K$4&amp;"_"&amp;$AG13,データシート1!$A:$BT,MATCH("ab_"&amp;AQ$2,データシート1!$A$1:$BT$1,0),0)</f>
        <v>695.76876946614038</v>
      </c>
    </row>
    <row r="14" spans="1:43" ht="20.45" customHeight="1">
      <c r="B14" s="479"/>
      <c r="C14" s="497"/>
      <c r="D14" s="244"/>
      <c r="E14" s="242"/>
      <c r="F14" s="242"/>
      <c r="G14" s="242"/>
      <c r="H14" s="242"/>
      <c r="I14" s="242"/>
      <c r="J14" s="242"/>
      <c r="K14" s="497"/>
      <c r="L14" s="244"/>
      <c r="M14" s="242"/>
      <c r="N14" s="242"/>
      <c r="O14" s="242"/>
      <c r="P14" s="242"/>
      <c r="Q14" s="242"/>
      <c r="R14" s="480"/>
      <c r="S14" s="181"/>
      <c r="T14" s="244"/>
      <c r="U14" s="242"/>
      <c r="V14" s="242"/>
      <c r="W14" s="242"/>
      <c r="X14" s="242"/>
      <c r="Y14" s="242"/>
      <c r="Z14" s="480"/>
      <c r="AA14" s="480"/>
      <c r="AB14" s="22"/>
      <c r="AF14" s="31">
        <v>2016</v>
      </c>
      <c r="AG14" s="18" t="s">
        <v>156</v>
      </c>
      <c r="AH14" s="85">
        <f>VLOOKUP(年度マスタ!$K$4&amp;"_"&amp;$AG14,データシート1!$A:$BT,MATCH("ab_"&amp;$AH$2,データシート1!$A$1:$BT$1,0),0)/10^4</f>
        <v>151053.5036</v>
      </c>
      <c r="AI14" s="85">
        <f>VLOOKUP(年度マスタ!$K$4&amp;"_"&amp;$AG14,データシート1!$A:$BT,MATCH("ab_"&amp;AI$2,データシート1!$A$1:$BT$1,0),0)</f>
        <v>116088</v>
      </c>
      <c r="AJ14" s="85">
        <f>VLOOKUP(年度マスタ!$K$4&amp;"_"&amp;$AG14,データシート1!$A:$BT,MATCH("ab_"&amp;AJ$2,データシート1!$A$1:$BT$1,0),0)</f>
        <v>7602</v>
      </c>
      <c r="AK14" s="85">
        <f>VLOOKUP(年度マスタ!$K$4&amp;"_"&amp;$AG14,データシート1!$A:$BT,MATCH("ab_"&amp;AK$2,データシート1!$A$1:$BT$1,0),0)</f>
        <v>1848407</v>
      </c>
      <c r="AL14" s="85">
        <f>VLOOKUP(年度マスタ!$K$4&amp;"_"&amp;$AG14,データシート1!$A:$BT,MATCH("ab_"&amp;AL$2,データシート1!$A$1:$BT$1,0),0)</f>
        <v>2507945</v>
      </c>
      <c r="AM14" s="85">
        <f>VLOOKUP(年度マスタ!$K$4&amp;"_"&amp;$AG14,データシート1!$A:$BT,MATCH("ab_"&amp;AM$2,データシート1!$A$1:$BT$1,0),0)</f>
        <v>2380035</v>
      </c>
      <c r="AN14" s="85">
        <f>VLOOKUP(年度マスタ!$K$4&amp;"_"&amp;$AG14,データシート1!$A:$BT,MATCH("ab_"&amp;AN$2,データシート1!$A$1:$BT$1,0),0)</f>
        <v>548241</v>
      </c>
      <c r="AO14" s="85">
        <f>VLOOKUP(年度マスタ!$K$4&amp;"_"&amp;$AG14,データシート1!$A:$BT,MATCH("ab_"&amp;AO$2,データシート1!$A$1:$BT$1,0),0)</f>
        <v>5606545</v>
      </c>
      <c r="AP14" s="85">
        <f>VLOOKUP(年度マスタ!$K$4&amp;"_"&amp;$AG14,データシート1!$A:$BT,MATCH("ab_"&amp;AP$2,データシート1!$A$1:$BT$1,0),0)</f>
        <v>90275606.520056009</v>
      </c>
      <c r="AQ14" s="964">
        <f>VLOOKUP(年度マスタ!$K$4&amp;"_"&amp;$AG14,データシート1!$A:$BT,MATCH("ab_"&amp;AQ$2,データシート1!$A$1:$BT$1,0),0)</f>
        <v>744.4680566701245</v>
      </c>
    </row>
    <row r="15" spans="1:43" ht="20.45" customHeight="1">
      <c r="B15" s="479"/>
      <c r="C15" s="497"/>
      <c r="D15" s="244"/>
      <c r="E15" s="242"/>
      <c r="F15" s="242"/>
      <c r="G15" s="242"/>
      <c r="H15" s="242"/>
      <c r="I15" s="242"/>
      <c r="J15" s="242"/>
      <c r="K15" s="497"/>
      <c r="L15" s="244"/>
      <c r="M15" s="242"/>
      <c r="N15" s="242"/>
      <c r="O15" s="242"/>
      <c r="P15" s="242"/>
      <c r="Q15" s="242"/>
      <c r="R15" s="480"/>
      <c r="S15" s="181"/>
      <c r="T15" s="244"/>
      <c r="U15" s="242"/>
      <c r="V15" s="242"/>
      <c r="W15" s="242"/>
      <c r="X15" s="242"/>
      <c r="Y15" s="242"/>
      <c r="Z15" s="480"/>
      <c r="AA15" s="480"/>
      <c r="AF15" s="31">
        <v>2017</v>
      </c>
      <c r="AG15" s="18" t="s">
        <v>245</v>
      </c>
      <c r="AH15" s="85">
        <f>VLOOKUP(年度マスタ!$K$4&amp;"_"&amp;$AG15,データシート1!$A:$BT,MATCH("ab_"&amp;$AH$2,データシート1!$A$1:$BT$1,0),0)/10^4</f>
        <v>156658.81140000001</v>
      </c>
      <c r="AI15" s="85">
        <f>VLOOKUP(年度マスタ!$K$4&amp;"_"&amp;$AG15,データシート1!$A:$BT,MATCH("ab_"&amp;AI$2,データシート1!$A$1:$BT$1,0),0)</f>
        <v>116088</v>
      </c>
      <c r="AJ15" s="85">
        <f>VLOOKUP(年度マスタ!$K$4&amp;"_"&amp;$AG15,データシート1!$A:$BT,MATCH("ab_"&amp;AJ$2,データシート1!$A$1:$BT$1,0),0)</f>
        <v>7602</v>
      </c>
      <c r="AK15" s="85">
        <f>VLOOKUP(年度マスタ!$K$4&amp;"_"&amp;$AG15,データシート1!$A:$BT,MATCH("ab_"&amp;AK$2,データシート1!$A$1:$BT$1,0),0)</f>
        <v>1848407</v>
      </c>
      <c r="AL15" s="85">
        <f>VLOOKUP(年度マスタ!$K$4&amp;"_"&amp;$AG15,データシート1!$A:$BT,MATCH("ab_"&amp;AL$2,データシート1!$A$1:$BT$1,0),0)</f>
        <v>2524247</v>
      </c>
      <c r="AM15" s="85">
        <f>VLOOKUP(年度マスタ!$K$4&amp;"_"&amp;$AG15,データシート1!$A:$BT,MATCH("ab_"&amp;AM$2,データシート1!$A$1:$BT$1,0),0)</f>
        <v>2390656</v>
      </c>
      <c r="AN15" s="85">
        <f>VLOOKUP(年度マスタ!$K$4&amp;"_"&amp;$AG15,データシート1!$A:$BT,MATCH("ab_"&amp;AN$2,データシート1!$A$1:$BT$1,0),0)</f>
        <v>547991</v>
      </c>
      <c r="AO15" s="85">
        <f>VLOOKUP(年度マスタ!$K$4&amp;"_"&amp;$AG15,データシート1!$A:$BT,MATCH("ab_"&amp;AO$2,データシート1!$A$1:$BT$1,0),0)</f>
        <v>5589708</v>
      </c>
      <c r="AP15" s="85">
        <f>VLOOKUP(年度マスタ!$K$4&amp;"_"&amp;$AG15,データシート1!$A:$BT,MATCH("ab_"&amp;AP$2,データシート1!$A$1:$BT$1,0),0)</f>
        <v>89240461.999999985</v>
      </c>
      <c r="AQ15" s="964">
        <f>VLOOKUP(年度マスタ!$K$4&amp;"_"&amp;$AG15,データシート1!$A:$BT,MATCH("ab_"&amp;AQ$2,データシート1!$A$1:$BT$1,0),0)</f>
        <v>738.36591532767955</v>
      </c>
    </row>
    <row r="16" spans="1:43" ht="20.45" customHeight="1">
      <c r="B16" s="479"/>
      <c r="C16" s="497"/>
      <c r="D16" s="244"/>
      <c r="E16" s="242"/>
      <c r="F16" s="242"/>
      <c r="G16" s="242"/>
      <c r="H16" s="242"/>
      <c r="I16" s="242"/>
      <c r="J16" s="242"/>
      <c r="K16" s="497"/>
      <c r="L16" s="244"/>
      <c r="M16" s="242"/>
      <c r="N16" s="242"/>
      <c r="O16" s="242"/>
      <c r="P16" s="242"/>
      <c r="Q16" s="242"/>
      <c r="R16" s="480"/>
      <c r="S16" s="181"/>
      <c r="T16" s="244"/>
      <c r="U16" s="242"/>
      <c r="V16" s="242"/>
      <c r="W16" s="242"/>
      <c r="X16" s="242"/>
      <c r="Y16" s="242"/>
      <c r="Z16" s="480"/>
      <c r="AA16" s="480"/>
      <c r="AB16" s="22"/>
      <c r="AF16" s="1056">
        <v>2018</v>
      </c>
      <c r="AG16" s="160" t="s">
        <v>158</v>
      </c>
      <c r="AH16" s="85">
        <f>VLOOKUP(年度マスタ!$K$4&amp;"_"&amp;$AG16,データシート1!$A:$BT,MATCH("ab_"&amp;$AH$2,データシート1!$A$1:$BT$1,0),0)/10^4</f>
        <v>165067.36350000001</v>
      </c>
      <c r="AI16" s="85">
        <f>VLOOKUP(年度マスタ!$K$4&amp;"_"&amp;$AG16,データシート1!$A:$BT,MATCH("ab_"&amp;AI$2,データシート1!$A$1:$BT$1,0),0)</f>
        <v>116088</v>
      </c>
      <c r="AJ16" s="85">
        <f>VLOOKUP(年度マスタ!$K$4&amp;"_"&amp;$AG16,データシート1!$A:$BT,MATCH("ab_"&amp;AJ$2,データシート1!$A$1:$BT$1,0),0)</f>
        <v>7602</v>
      </c>
      <c r="AK16" s="85">
        <f>VLOOKUP(年度マスタ!$K$4&amp;"_"&amp;$AG16,データシート1!$A:$BT,MATCH("ab_"&amp;AK$2,データシート1!$A$1:$BT$1,0),0)</f>
        <v>1848407</v>
      </c>
      <c r="AL16" s="85">
        <f>VLOOKUP(年度マスタ!$K$4&amp;"_"&amp;$AG16,データシート1!$A:$BT,MATCH("ab_"&amp;AL$2,データシート1!$A$1:$BT$1,0),0)</f>
        <v>2540807</v>
      </c>
      <c r="AM16" s="85">
        <f>VLOOKUP(年度マスタ!$K$4&amp;"_"&amp;$AG16,データシート1!$A:$BT,MATCH("ab_"&amp;AM$2,データシート1!$A$1:$BT$1,0),0)</f>
        <v>2392725</v>
      </c>
      <c r="AN16" s="85">
        <f>VLOOKUP(年度マスタ!$K$4&amp;"_"&amp;$AG16,データシート1!$A:$BT,MATCH("ab_"&amp;AN$2,データシート1!$A$1:$BT$1,0),0)</f>
        <v>549751</v>
      </c>
      <c r="AO16" s="85">
        <f>VLOOKUP(年度マスタ!$K$4&amp;"_"&amp;$AG16,データシート1!$A:$BT,MATCH("ab_"&amp;AO$2,データシート1!$A$1:$BT$1,0),0)</f>
        <v>5570618</v>
      </c>
      <c r="AP16" s="85">
        <f>VLOOKUP(年度マスタ!$K$4&amp;"_"&amp;$AG16,データシート1!$A:$BT,MATCH("ab_"&amp;AP$2,データシート1!$A$1:$BT$1,0),0)</f>
        <v>86354990</v>
      </c>
      <c r="AQ16" s="964">
        <f>VLOOKUP(年度マスタ!$K$4&amp;"_"&amp;$AG16,データシート1!$A:$BT,MATCH("ab_"&amp;AQ$2,データシート1!$A$1:$BT$1,0),0)</f>
        <v>747.6581658756977</v>
      </c>
    </row>
    <row r="17" spans="2:43" ht="20.45" customHeight="1">
      <c r="B17" s="479"/>
      <c r="C17" s="497"/>
      <c r="D17" s="244"/>
      <c r="E17" s="242"/>
      <c r="F17" s="242"/>
      <c r="G17" s="242"/>
      <c r="H17" s="242"/>
      <c r="I17" s="242"/>
      <c r="J17" s="242"/>
      <c r="K17" s="497"/>
      <c r="L17" s="244"/>
      <c r="M17" s="242"/>
      <c r="N17" s="242"/>
      <c r="O17" s="242"/>
      <c r="P17" s="242"/>
      <c r="Q17" s="242"/>
      <c r="R17" s="480"/>
      <c r="S17" s="181"/>
      <c r="T17" s="244"/>
      <c r="U17" s="242"/>
      <c r="V17" s="242"/>
      <c r="W17" s="242"/>
      <c r="X17" s="242"/>
      <c r="Y17" s="242"/>
      <c r="Z17" s="480"/>
      <c r="AA17" s="480"/>
      <c r="AF17" s="31">
        <v>2019</v>
      </c>
      <c r="AG17" s="18" t="s">
        <v>246</v>
      </c>
      <c r="AH17" s="161">
        <f>VLOOKUP(年度マスタ!$K$4&amp;"_"&amp;$AG17,データシート1!$A:$BT,MATCH("ab_"&amp;$AH$2,データシート1!$A$1:$BT$1,0),0)/10^4</f>
        <v>162633.1268</v>
      </c>
      <c r="AI17" s="161">
        <f>VLOOKUP(年度マスタ!$K$4&amp;"_"&amp;$AG17,データシート1!$A:$BT,MATCH("ab_"&amp;AI$2,データシート1!$A$1:$BT$1,0),0)</f>
        <v>116088</v>
      </c>
      <c r="AJ17" s="161">
        <f>VLOOKUP(年度マスタ!$K$4&amp;"_"&amp;$AG17,データシート1!$A:$BT,MATCH("ab_"&amp;AJ$2,データシート1!$A$1:$BT$1,0),0)</f>
        <v>7602</v>
      </c>
      <c r="AK17" s="161">
        <f>VLOOKUP(年度マスタ!$K$4&amp;"_"&amp;$AG17,データシート1!$A:$BT,MATCH("ab_"&amp;AK$2,データシート1!$A$1:$BT$1,0),0)</f>
        <v>1848407</v>
      </c>
      <c r="AL17" s="161">
        <f>VLOOKUP(年度マスタ!$K$4&amp;"_"&amp;$AG17,データシート1!$A:$BT,MATCH("ab_"&amp;AL$2,データシート1!$A$1:$BT$1,0),0)</f>
        <v>2558797</v>
      </c>
      <c r="AM17" s="161">
        <f>VLOOKUP(年度マスタ!$K$4&amp;"_"&amp;$AG17,データシート1!$A:$BT,MATCH("ab_"&amp;AM$2,データシート1!$A$1:$BT$1,0),0)</f>
        <v>2392947</v>
      </c>
      <c r="AN17" s="161">
        <f>VLOOKUP(年度マスタ!$K$4&amp;"_"&amp;$AG17,データシート1!$A:$BT,MATCH("ab_"&amp;AN$2,データシート1!$A$1:$BT$1,0),0)</f>
        <v>537041</v>
      </c>
      <c r="AO17" s="161">
        <f>VLOOKUP(年度マスタ!$K$4&amp;"_"&amp;$AG17,データシート1!$A:$BT,MATCH("ab_"&amp;AO$2,データシート1!$A$1:$BT$1,0),0)</f>
        <v>5549568</v>
      </c>
      <c r="AP17" s="161">
        <f>VLOOKUP(年度マスタ!$K$4&amp;"_"&amp;$AG17,データシート1!$A:$BT,MATCH("ab_"&amp;AP$2,データシート1!$A$1:$BT$1,0),0)</f>
        <v>86188660</v>
      </c>
      <c r="AQ17" s="965">
        <f>VLOOKUP(年度マスタ!$K$4&amp;"_"&amp;$AG17,データシート1!$A:$BT,MATCH("ab_"&amp;AQ$2,データシート1!$A$1:$BT$1,0),0)</f>
        <v>737.79067940100299</v>
      </c>
    </row>
    <row r="18" spans="2:43" ht="20.45" customHeight="1">
      <c r="B18" s="479"/>
      <c r="C18" s="479"/>
      <c r="D18" s="244"/>
      <c r="E18" s="242"/>
      <c r="F18" s="242"/>
      <c r="G18" s="242"/>
      <c r="H18" s="242"/>
      <c r="I18" s="242"/>
      <c r="J18" s="242"/>
      <c r="K18" s="496"/>
      <c r="L18" s="244"/>
      <c r="M18" s="242"/>
      <c r="N18" s="242"/>
      <c r="O18" s="242"/>
      <c r="P18" s="242"/>
      <c r="Q18" s="242"/>
      <c r="R18" s="480"/>
      <c r="S18" s="242"/>
      <c r="T18" s="244"/>
      <c r="U18" s="242"/>
      <c r="V18" s="242"/>
      <c r="W18" s="242"/>
      <c r="X18" s="242"/>
      <c r="Y18" s="242"/>
      <c r="Z18" s="485"/>
      <c r="AA18" s="485"/>
      <c r="AB18" s="22"/>
      <c r="AF18" s="31">
        <v>2020</v>
      </c>
      <c r="AG18" s="18" t="s">
        <v>247</v>
      </c>
      <c r="AH18" s="85">
        <f>VLOOKUP(年度マスタ!$K$4&amp;"_"&amp;$AG18,データシート1!$A:$BT,MATCH("ab_"&amp;$AH$2,データシート1!$A$1:$BT$1,0),0)/10^4</f>
        <v>152498.9901</v>
      </c>
      <c r="AI18" s="85">
        <f>VLOOKUP(年度マスタ!$K$4&amp;"_"&amp;$AG18,データシート1!$A:$BT,MATCH("ab_"&amp;AI$2,データシート1!$A$1:$BT$1,0),0)</f>
        <v>110549</v>
      </c>
      <c r="AJ18" s="85">
        <f>VLOOKUP(年度マスタ!$K$4&amp;"_"&amp;$AG18,データシート1!$A:$BT,MATCH("ab_"&amp;AJ$2,データシート1!$A$1:$BT$1,0),0)</f>
        <v>11377</v>
      </c>
      <c r="AK18" s="85">
        <f>VLOOKUP(年度マスタ!$K$4&amp;"_"&amp;$AG18,データシート1!$A:$BT,MATCH("ab_"&amp;AK$2,データシート1!$A$1:$BT$1,0),0)</f>
        <v>1873969</v>
      </c>
      <c r="AL18" s="85">
        <f>VLOOKUP(年度マスタ!$K$4&amp;"_"&amp;$AG18,データシート1!$A:$BT,MATCH("ab_"&amp;AL$2,データシート1!$A$1:$BT$1,0),0)</f>
        <v>2574868</v>
      </c>
      <c r="AM18" s="85">
        <f>VLOOKUP(年度マスタ!$K$4&amp;"_"&amp;$AG18,データシート1!$A:$BT,MATCH("ab_"&amp;AM$2,データシート1!$A$1:$BT$1,0),0)</f>
        <v>2399276</v>
      </c>
      <c r="AN18" s="85">
        <f>VLOOKUP(年度マスタ!$K$4&amp;"_"&amp;$AG18,データシート1!$A:$BT,MATCH("ab_"&amp;AN$2,データシート1!$A$1:$BT$1,0),0)</f>
        <v>538822</v>
      </c>
      <c r="AO18" s="85">
        <f>VLOOKUP(年度マスタ!$K$4&amp;"_"&amp;$AG18,データシート1!$A:$BT,MATCH("ab_"&amp;AO$2,データシート1!$A$1:$BT$1,0),0)</f>
        <v>5523627</v>
      </c>
      <c r="AP18" s="85">
        <f>VLOOKUP(年度マスタ!$K$4&amp;"_"&amp;$AG18,データシート1!$A:$BT,MATCH("ab_"&amp;AP$2,データシート1!$A$1:$BT$1,0),0)</f>
        <v>79818757</v>
      </c>
      <c r="AQ18" s="964">
        <f>VLOOKUP(年度マスタ!$K$4&amp;"_"&amp;$AG18,データシート1!$A:$BT,MATCH("ab_"&amp;AQ$2,データシート1!$A$1:$BT$1,0),0)</f>
        <v>902.77579073818595</v>
      </c>
    </row>
    <row r="19" spans="2:43" ht="61.35" customHeight="1">
      <c r="B19" s="479"/>
      <c r="C19" s="487"/>
      <c r="D19" s="489"/>
      <c r="E19" s="490"/>
      <c r="F19" s="490"/>
      <c r="G19" s="490"/>
      <c r="H19" s="490"/>
      <c r="I19" s="490"/>
      <c r="J19" s="490"/>
      <c r="K19" s="501"/>
      <c r="L19" s="489"/>
      <c r="M19" s="490"/>
      <c r="N19" s="490"/>
      <c r="O19" s="490"/>
      <c r="P19" s="490"/>
      <c r="Q19" s="490"/>
      <c r="R19" s="492"/>
      <c r="S19" s="490"/>
      <c r="T19" s="489"/>
      <c r="U19" s="490"/>
      <c r="V19" s="490"/>
      <c r="W19" s="490"/>
      <c r="X19" s="490"/>
      <c r="Y19" s="490"/>
      <c r="Z19" s="502"/>
      <c r="AA19" s="485"/>
      <c r="AF19" s="31">
        <v>2021</v>
      </c>
      <c r="AG19" s="18" t="s">
        <v>248</v>
      </c>
      <c r="AH19" s="85">
        <f>VLOOKUP(年度マスタ!$K$4&amp;"_"&amp;$AG19,データシート1!$A:$BT,MATCH("ab_"&amp;$AH$2,データシート1!$A$1:$BT$1,0),0)/10^4</f>
        <v>165023.06649999999</v>
      </c>
      <c r="AI19" s="85">
        <f>VLOOKUP(年度マスタ!$K$4&amp;"_"&amp;$AG19,データシート1!$A:$BT,MATCH("ab_"&amp;AI$2,データシート1!$A$1:$BT$1,0),0)</f>
        <v>110549</v>
      </c>
      <c r="AJ19" s="85">
        <f>VLOOKUP(年度マスタ!$K$4&amp;"_"&amp;$AG19,データシート1!$A:$BT,MATCH("ab_"&amp;AJ$2,データシート1!$A$1:$BT$1,0),0)</f>
        <v>11377</v>
      </c>
      <c r="AK19" s="85">
        <f>VLOOKUP(年度マスタ!$K$4&amp;"_"&amp;$AG19,データシート1!$A:$BT,MATCH("ab_"&amp;AK$2,データシート1!$A$1:$BT$1,0),0)</f>
        <v>1873969</v>
      </c>
      <c r="AL19" s="85">
        <f>VLOOKUP(年度マスタ!$K$4&amp;"_"&amp;$AG19,データシート1!$A:$BT,MATCH("ab_"&amp;AL$2,データシート1!$A$1:$BT$1,0),0)</f>
        <v>2583222</v>
      </c>
      <c r="AM19" s="85">
        <f>VLOOKUP(年度マスタ!$K$4&amp;"_"&amp;$AG19,データシート1!$A:$BT,MATCH("ab_"&amp;AM$2,データシート1!$A$1:$BT$1,0),0)</f>
        <v>2400276</v>
      </c>
      <c r="AN19" s="85">
        <f>VLOOKUP(年度マスタ!$K$4&amp;"_"&amp;$AG19,データシート1!$A:$BT,MATCH("ab_"&amp;AN$2,データシート1!$A$1:$BT$1,0),0)</f>
        <v>541395</v>
      </c>
      <c r="AO19" s="85">
        <f>VLOOKUP(年度マスタ!$K$4&amp;"_"&amp;$AG19,データシート1!$A:$BT,MATCH("ab_"&amp;AO$2,データシート1!$A$1:$BT$1,0),0)</f>
        <v>5488605</v>
      </c>
      <c r="AP19" s="85">
        <f>VLOOKUP(年度マスタ!$K$4&amp;"_"&amp;$AG19,データシート1!$A:$BT,MATCH("ab_"&amp;AP$2,データシート1!$A$1:$BT$1,0),0)</f>
        <v>80011344</v>
      </c>
      <c r="AQ19" s="964">
        <f>VLOOKUP(年度マスタ!$K$4&amp;"_"&amp;$AG19,データシート1!$A:$BT,MATCH("ab_"&amp;AQ$2,データシート1!$A$1:$BT$1,0),0)</f>
        <v>843.02830283372907</v>
      </c>
    </row>
    <row r="20" spans="2:43" s="316" customFormat="1" ht="22.5" customHeight="1">
      <c r="B20" s="481"/>
      <c r="C20" s="507"/>
      <c r="D20" s="508" t="s">
        <v>249</v>
      </c>
      <c r="E20" s="508"/>
      <c r="F20" s="508"/>
      <c r="G20" s="508"/>
      <c r="H20" s="508"/>
      <c r="I20" s="508"/>
      <c r="J20" s="508"/>
      <c r="K20" s="517"/>
      <c r="L20" s="509" t="s">
        <v>250</v>
      </c>
      <c r="M20" s="509"/>
      <c r="N20" s="509"/>
      <c r="O20" s="509"/>
      <c r="P20" s="509"/>
      <c r="Q20" s="509"/>
      <c r="R20" s="518"/>
      <c r="S20" s="510"/>
      <c r="T20" s="510" t="s">
        <v>251</v>
      </c>
      <c r="U20" s="510"/>
      <c r="V20" s="510"/>
      <c r="W20" s="510"/>
      <c r="X20" s="510"/>
      <c r="Y20" s="510"/>
      <c r="Z20" s="522"/>
      <c r="AA20" s="482"/>
      <c r="AB20" s="390"/>
      <c r="AF20" s="31">
        <v>2022</v>
      </c>
      <c r="AG20" s="18" t="s">
        <v>2581</v>
      </c>
      <c r="AH20" s="85">
        <f>VLOOKUP(年度マスタ!$K$4&amp;"_"&amp;$AG20,データシート1!$A:$BT,MATCH("ab_"&amp;$AH$2,データシート1!$A$1:$BT$1,0),0)/10^4</f>
        <v>183402.64439999999</v>
      </c>
      <c r="AI20" s="85">
        <f>VLOOKUP(年度マスタ!$K$4&amp;"_"&amp;$AG20,データシート1!$A:$BT,MATCH("ab_"&amp;AI$2,データシート1!$A$1:$BT$1,0),0)</f>
        <v>110549</v>
      </c>
      <c r="AJ20" s="85">
        <f>VLOOKUP(年度マスタ!$K$4&amp;"_"&amp;$AG20,データシート1!$A:$BT,MATCH("ab_"&amp;AJ$2,データシート1!$A$1:$BT$1,0),0)</f>
        <v>11377</v>
      </c>
      <c r="AK20" s="85">
        <f>VLOOKUP(年度マスタ!$K$4&amp;"_"&amp;$AG20,データシート1!$A:$BT,MATCH("ab_"&amp;AK$2,データシート1!$A$1:$BT$1,0),0)</f>
        <v>1873969</v>
      </c>
      <c r="AL20" s="85">
        <f>VLOOKUP(年度マスタ!$K$4&amp;"_"&amp;$AG20,データシート1!$A:$BT,MATCH("ab_"&amp;AL$2,データシート1!$A$1:$BT$1,0),0)</f>
        <v>2601174</v>
      </c>
      <c r="AM20" s="85">
        <f>VLOOKUP(年度マスタ!$K$4&amp;"_"&amp;$AG20,データシート1!$A:$BT,MATCH("ab_"&amp;AM$2,データシート1!$A$1:$BT$1,0),0)</f>
        <v>2403526</v>
      </c>
      <c r="AN20" s="85">
        <f>VLOOKUP(年度マスタ!$K$4&amp;"_"&amp;$AG20,データシート1!$A:$BT,MATCH("ab_"&amp;AN$2,データシート1!$A$1:$BT$1,0),0)</f>
        <v>545203</v>
      </c>
      <c r="AO20" s="85">
        <f>VLOOKUP(年度マスタ!$K$4&amp;"_"&amp;$AG20,データシート1!$A:$BT,MATCH("ab_"&amp;AO$2,データシート1!$A$1:$BT$1,0),0)</f>
        <v>5459867</v>
      </c>
      <c r="AP20" s="85">
        <f>VLOOKUP(年度マスタ!$K$4&amp;"_"&amp;$AG20,データシート1!$A:$BT,MATCH("ab_"&amp;AP$2,データシート1!$A$1:$BT$1,0),0)</f>
        <v>84836405</v>
      </c>
      <c r="AQ20" s="964">
        <f>VLOOKUP(年度マスタ!$K$4&amp;"_"&amp;$AG20,データシート1!$A:$BT,MATCH("ab_"&amp;AQ$2,データシート1!$A$1:$BT$1,0),0)</f>
        <v>773.2073359786167</v>
      </c>
    </row>
    <row r="21" spans="2:43" ht="16.5">
      <c r="B21" s="479"/>
      <c r="C21" s="499"/>
      <c r="D21" s="457" t="str">
        <f>AK6</f>
        <v>［人］</v>
      </c>
      <c r="E21" s="389"/>
      <c r="F21" s="389"/>
      <c r="G21" s="389"/>
      <c r="H21" s="389"/>
      <c r="I21" s="389"/>
      <c r="J21" s="389"/>
      <c r="K21" s="499"/>
      <c r="L21" s="457" t="str">
        <f>AL6</f>
        <v>［世帯］</v>
      </c>
      <c r="M21" s="389"/>
      <c r="N21" s="389"/>
      <c r="O21" s="389"/>
      <c r="P21" s="389"/>
      <c r="Q21" s="389"/>
      <c r="R21" s="500"/>
      <c r="S21" s="389"/>
      <c r="T21" s="457" t="str">
        <f>AM6</f>
        <v>［台］</v>
      </c>
      <c r="U21" s="389"/>
      <c r="V21" s="389"/>
      <c r="W21" s="389"/>
      <c r="X21" s="389"/>
      <c r="Y21" s="389"/>
      <c r="Z21" s="500"/>
      <c r="AA21" s="483"/>
    </row>
    <row r="22" spans="2:43" ht="20.45" customHeight="1">
      <c r="B22" s="479"/>
      <c r="C22" s="496"/>
      <c r="D22" s="244"/>
      <c r="E22" s="244"/>
      <c r="F22" s="242"/>
      <c r="G22" s="242"/>
      <c r="H22" s="242"/>
      <c r="I22" s="242"/>
      <c r="J22" s="242"/>
      <c r="K22" s="498"/>
      <c r="L22" s="244"/>
      <c r="M22" s="244"/>
      <c r="N22" s="242"/>
      <c r="O22" s="242"/>
      <c r="P22" s="242"/>
      <c r="Q22" s="242"/>
      <c r="R22" s="480"/>
      <c r="S22" s="242"/>
      <c r="T22" s="244"/>
      <c r="U22" s="244"/>
      <c r="V22" s="244"/>
      <c r="W22" s="242"/>
      <c r="X22" s="242"/>
      <c r="Y22" s="242"/>
      <c r="Z22" s="486"/>
      <c r="AA22" s="486"/>
      <c r="AB22" s="22"/>
    </row>
    <row r="23" spans="2:43" ht="20.45" customHeight="1">
      <c r="B23" s="479"/>
      <c r="C23" s="497"/>
      <c r="D23" s="244"/>
      <c r="E23" s="242"/>
      <c r="F23" s="242"/>
      <c r="G23" s="242"/>
      <c r="H23" s="242"/>
      <c r="I23" s="242"/>
      <c r="J23" s="242"/>
      <c r="K23" s="497"/>
      <c r="L23" s="244"/>
      <c r="M23" s="242"/>
      <c r="N23" s="242"/>
      <c r="O23" s="242"/>
      <c r="P23" s="242"/>
      <c r="Q23" s="242"/>
      <c r="R23" s="480"/>
      <c r="S23" s="181"/>
      <c r="T23" s="244"/>
      <c r="U23" s="242"/>
      <c r="V23" s="242"/>
      <c r="W23" s="242"/>
      <c r="X23" s="242"/>
      <c r="Y23" s="242"/>
      <c r="Z23" s="480"/>
      <c r="AA23" s="480"/>
    </row>
    <row r="24" spans="2:43" ht="20.45" customHeight="1">
      <c r="B24" s="479"/>
      <c r="C24" s="497"/>
      <c r="D24" s="244"/>
      <c r="E24" s="242"/>
      <c r="F24" s="242"/>
      <c r="G24" s="242"/>
      <c r="H24" s="242"/>
      <c r="I24" s="242"/>
      <c r="J24" s="242"/>
      <c r="K24" s="497"/>
      <c r="L24" s="244"/>
      <c r="M24" s="242"/>
      <c r="N24" s="242"/>
      <c r="O24" s="242"/>
      <c r="P24" s="242"/>
      <c r="Q24" s="242"/>
      <c r="R24" s="480"/>
      <c r="S24" s="181"/>
      <c r="T24" s="244"/>
      <c r="U24" s="242"/>
      <c r="V24" s="242"/>
      <c r="W24" s="242"/>
      <c r="X24" s="242"/>
      <c r="Y24" s="242"/>
      <c r="Z24" s="480"/>
      <c r="AA24" s="480"/>
      <c r="AB24" s="22"/>
    </row>
    <row r="25" spans="2:43" ht="20.45" customHeight="1">
      <c r="B25" s="479"/>
      <c r="C25" s="497"/>
      <c r="D25" s="244"/>
      <c r="E25" s="242"/>
      <c r="F25" s="242"/>
      <c r="G25" s="242"/>
      <c r="H25" s="242"/>
      <c r="I25" s="242"/>
      <c r="J25" s="242"/>
      <c r="K25" s="497"/>
      <c r="L25" s="244"/>
      <c r="M25" s="242"/>
      <c r="N25" s="242"/>
      <c r="O25" s="242"/>
      <c r="P25" s="242"/>
      <c r="Q25" s="242"/>
      <c r="R25" s="480"/>
      <c r="S25" s="181"/>
      <c r="T25" s="244"/>
      <c r="U25" s="242"/>
      <c r="V25" s="242"/>
      <c r="W25" s="242"/>
      <c r="X25" s="242"/>
      <c r="Y25" s="242"/>
      <c r="Z25" s="480"/>
      <c r="AA25" s="480"/>
    </row>
    <row r="26" spans="2:43" s="22" customFormat="1" ht="20.45" customHeight="1">
      <c r="B26" s="479"/>
      <c r="C26" s="497"/>
      <c r="D26" s="244"/>
      <c r="E26" s="242"/>
      <c r="F26" s="242"/>
      <c r="G26" s="242"/>
      <c r="H26" s="242"/>
      <c r="I26" s="242"/>
      <c r="J26" s="242"/>
      <c r="K26" s="497"/>
      <c r="L26" s="244"/>
      <c r="M26" s="242"/>
      <c r="N26" s="242"/>
      <c r="O26" s="242"/>
      <c r="P26" s="242"/>
      <c r="Q26" s="242"/>
      <c r="R26" s="480"/>
      <c r="S26" s="181"/>
      <c r="T26" s="244"/>
      <c r="U26" s="242"/>
      <c r="V26" s="242"/>
      <c r="W26" s="242"/>
      <c r="X26" s="242"/>
      <c r="Y26" s="242"/>
      <c r="Z26" s="480"/>
      <c r="AA26" s="480"/>
      <c r="AC26" s="17"/>
      <c r="AD26" s="17"/>
      <c r="AE26" s="17"/>
      <c r="AF26" s="17"/>
      <c r="AG26" s="17"/>
      <c r="AH26" s="17"/>
      <c r="AI26" s="17"/>
      <c r="AJ26" s="17"/>
    </row>
    <row r="27" spans="2:43" ht="20.45" customHeight="1">
      <c r="B27" s="479"/>
      <c r="C27" s="497"/>
      <c r="D27" s="244"/>
      <c r="E27" s="242"/>
      <c r="F27" s="242"/>
      <c r="G27" s="242"/>
      <c r="H27" s="242"/>
      <c r="I27" s="242"/>
      <c r="J27" s="242"/>
      <c r="K27" s="497"/>
      <c r="L27" s="244"/>
      <c r="M27" s="242"/>
      <c r="N27" s="242"/>
      <c r="O27" s="242"/>
      <c r="P27" s="242"/>
      <c r="Q27" s="242"/>
      <c r="R27" s="480"/>
      <c r="S27" s="181"/>
      <c r="T27" s="244"/>
      <c r="U27" s="242"/>
      <c r="V27" s="242"/>
      <c r="W27" s="242"/>
      <c r="X27" s="242"/>
      <c r="Y27" s="242"/>
      <c r="Z27" s="480"/>
      <c r="AA27" s="480"/>
    </row>
    <row r="28" spans="2:43" ht="20.45" customHeight="1">
      <c r="B28" s="479"/>
      <c r="C28" s="497"/>
      <c r="D28" s="244"/>
      <c r="E28" s="242"/>
      <c r="F28" s="242"/>
      <c r="G28" s="242"/>
      <c r="H28" s="242"/>
      <c r="I28" s="242"/>
      <c r="J28" s="242"/>
      <c r="K28" s="497"/>
      <c r="L28" s="244"/>
      <c r="M28" s="242"/>
      <c r="N28" s="242"/>
      <c r="O28" s="242"/>
      <c r="P28" s="242"/>
      <c r="Q28" s="242"/>
      <c r="R28" s="480"/>
      <c r="S28" s="181"/>
      <c r="T28" s="244"/>
      <c r="U28" s="242"/>
      <c r="V28" s="242"/>
      <c r="W28" s="242"/>
      <c r="X28" s="242"/>
      <c r="Y28" s="242"/>
      <c r="Z28" s="480"/>
      <c r="AA28" s="480"/>
      <c r="AB28" s="22"/>
      <c r="AG28" s="22"/>
      <c r="AH28" s="22"/>
      <c r="AI28" s="22"/>
    </row>
    <row r="29" spans="2:43" ht="20.45" customHeight="1">
      <c r="B29" s="479"/>
      <c r="C29" s="497"/>
      <c r="D29" s="244"/>
      <c r="E29" s="242"/>
      <c r="F29" s="242"/>
      <c r="G29" s="242"/>
      <c r="H29" s="242"/>
      <c r="I29" s="242"/>
      <c r="J29" s="242"/>
      <c r="K29" s="497"/>
      <c r="L29" s="244"/>
      <c r="M29" s="242"/>
      <c r="N29" s="242"/>
      <c r="O29" s="242"/>
      <c r="P29" s="242"/>
      <c r="Q29" s="242"/>
      <c r="R29" s="480"/>
      <c r="S29" s="181"/>
      <c r="T29" s="244"/>
      <c r="U29" s="242"/>
      <c r="V29" s="242"/>
      <c r="W29" s="242"/>
      <c r="X29" s="242"/>
      <c r="Y29" s="242"/>
      <c r="Z29" s="480"/>
      <c r="AA29" s="480"/>
      <c r="AG29" s="22"/>
      <c r="AH29" s="22"/>
      <c r="AI29" s="22"/>
    </row>
    <row r="30" spans="2:43" ht="20.45" customHeight="1">
      <c r="B30" s="479"/>
      <c r="C30" s="497"/>
      <c r="D30" s="244"/>
      <c r="E30" s="242"/>
      <c r="F30" s="242"/>
      <c r="G30" s="242"/>
      <c r="H30" s="242"/>
      <c r="I30" s="242"/>
      <c r="J30" s="242"/>
      <c r="K30" s="497"/>
      <c r="L30" s="244"/>
      <c r="M30" s="242"/>
      <c r="N30" s="242"/>
      <c r="O30" s="242"/>
      <c r="P30" s="242"/>
      <c r="Q30" s="242"/>
      <c r="R30" s="480"/>
      <c r="S30" s="181"/>
      <c r="T30" s="244"/>
      <c r="U30" s="242"/>
      <c r="V30" s="242"/>
      <c r="W30" s="242"/>
      <c r="X30" s="242"/>
      <c r="Y30" s="242"/>
      <c r="Z30" s="480"/>
      <c r="AA30" s="480"/>
      <c r="AB30" s="22"/>
      <c r="AG30" s="22"/>
      <c r="AH30" s="22"/>
      <c r="AI30" s="22"/>
    </row>
    <row r="31" spans="2:43" ht="20.45" customHeight="1">
      <c r="B31" s="479"/>
      <c r="C31" s="497"/>
      <c r="D31" s="244"/>
      <c r="E31" s="242"/>
      <c r="F31" s="242"/>
      <c r="G31" s="242"/>
      <c r="H31" s="242"/>
      <c r="I31" s="242"/>
      <c r="J31" s="242"/>
      <c r="K31" s="497"/>
      <c r="L31" s="244"/>
      <c r="M31" s="242"/>
      <c r="N31" s="242"/>
      <c r="O31" s="242"/>
      <c r="P31" s="242"/>
      <c r="Q31" s="242"/>
      <c r="R31" s="480"/>
      <c r="S31" s="181"/>
      <c r="T31" s="244"/>
      <c r="U31" s="242"/>
      <c r="V31" s="242"/>
      <c r="W31" s="242"/>
      <c r="X31" s="242"/>
      <c r="Y31" s="242"/>
      <c r="Z31" s="480"/>
      <c r="AA31" s="480"/>
    </row>
    <row r="32" spans="2:43" ht="20.45" customHeight="1">
      <c r="B32" s="479"/>
      <c r="C32" s="496"/>
      <c r="D32" s="242"/>
      <c r="E32" s="242"/>
      <c r="F32" s="242"/>
      <c r="G32" s="242"/>
      <c r="H32" s="242"/>
      <c r="I32" s="242"/>
      <c r="J32" s="242"/>
      <c r="K32" s="497"/>
      <c r="L32" s="244"/>
      <c r="M32" s="242"/>
      <c r="N32" s="242"/>
      <c r="O32" s="242"/>
      <c r="P32" s="242"/>
      <c r="Q32" s="242"/>
      <c r="R32" s="480"/>
      <c r="S32" s="181"/>
      <c r="T32" s="244"/>
      <c r="U32" s="242"/>
      <c r="V32" s="242"/>
      <c r="W32" s="242"/>
      <c r="X32" s="242"/>
      <c r="Y32" s="242"/>
      <c r="Z32" s="480"/>
      <c r="AA32" s="480"/>
      <c r="AB32" s="22"/>
      <c r="AC32" s="22"/>
      <c r="AD32" s="22"/>
      <c r="AE32" s="22"/>
      <c r="AF32" s="22"/>
    </row>
    <row r="33" spans="2:33" ht="61.35" customHeight="1">
      <c r="B33" s="479"/>
      <c r="C33" s="479"/>
      <c r="D33" s="183"/>
      <c r="E33" s="183"/>
      <c r="F33" s="183"/>
      <c r="G33" s="183"/>
      <c r="H33" s="183"/>
      <c r="I33" s="183"/>
      <c r="J33" s="183"/>
      <c r="K33" s="479"/>
      <c r="L33" s="244"/>
      <c r="M33" s="242"/>
      <c r="N33" s="242"/>
      <c r="O33" s="242"/>
      <c r="P33" s="242"/>
      <c r="Q33" s="242"/>
      <c r="R33" s="480"/>
      <c r="S33" s="242"/>
      <c r="T33" s="244"/>
      <c r="U33" s="242"/>
      <c r="V33" s="242"/>
      <c r="W33" s="242"/>
      <c r="X33" s="242"/>
      <c r="Y33" s="242"/>
      <c r="Z33" s="480"/>
      <c r="AA33" s="480"/>
      <c r="AC33" s="22"/>
      <c r="AD33" s="22"/>
      <c r="AE33" s="22"/>
      <c r="AF33" s="22"/>
    </row>
    <row r="34" spans="2:33" s="316" customFormat="1" ht="22.5" customHeight="1">
      <c r="B34" s="481"/>
      <c r="C34" s="503"/>
      <c r="D34" s="504" t="s">
        <v>252</v>
      </c>
      <c r="E34" s="504"/>
      <c r="F34" s="504"/>
      <c r="G34" s="504"/>
      <c r="H34" s="504"/>
      <c r="I34" s="504"/>
      <c r="J34" s="504"/>
      <c r="K34" s="519"/>
      <c r="L34" s="505" t="s">
        <v>253</v>
      </c>
      <c r="M34" s="505"/>
      <c r="N34" s="505"/>
      <c r="O34" s="505"/>
      <c r="P34" s="505"/>
      <c r="Q34" s="505"/>
      <c r="R34" s="520"/>
      <c r="S34" s="506"/>
      <c r="T34" s="506" t="s">
        <v>254</v>
      </c>
      <c r="U34" s="506"/>
      <c r="V34" s="506"/>
      <c r="W34" s="506"/>
      <c r="X34" s="506"/>
      <c r="Y34" s="506"/>
      <c r="Z34" s="523"/>
      <c r="AA34" s="482"/>
      <c r="AB34" s="390"/>
      <c r="AC34" s="390"/>
      <c r="AD34" s="390"/>
      <c r="AE34" s="390"/>
      <c r="AF34" s="390"/>
    </row>
    <row r="35" spans="2:33" ht="19.5" customHeight="1">
      <c r="B35" s="479"/>
      <c r="C35" s="499"/>
      <c r="D35" s="457" t="str">
        <f>AO6</f>
        <v>［人］</v>
      </c>
      <c r="E35" s="389"/>
      <c r="F35" s="389"/>
      <c r="G35" s="389"/>
      <c r="H35" s="389"/>
      <c r="I35" s="389"/>
      <c r="J35" s="389"/>
      <c r="K35" s="499"/>
      <c r="L35" s="457" t="str">
        <f>AP6</f>
        <v>［トン］</v>
      </c>
      <c r="M35" s="389"/>
      <c r="N35" s="389"/>
      <c r="O35" s="389"/>
      <c r="P35" s="389"/>
      <c r="Q35" s="389"/>
      <c r="R35" s="500"/>
      <c r="S35" s="701"/>
      <c r="T35" s="460" t="s">
        <v>107</v>
      </c>
      <c r="U35" s="461"/>
      <c r="V35" s="389"/>
      <c r="W35" s="389"/>
      <c r="X35" s="389"/>
      <c r="Y35" s="389"/>
      <c r="Z35" s="500"/>
      <c r="AA35" s="483"/>
    </row>
    <row r="36" spans="2:33" ht="20.45" customHeight="1">
      <c r="B36" s="479"/>
      <c r="C36" s="497"/>
      <c r="D36" s="244"/>
      <c r="E36" s="242"/>
      <c r="F36" s="242"/>
      <c r="G36" s="242"/>
      <c r="H36" s="242"/>
      <c r="I36" s="242"/>
      <c r="J36" s="242"/>
      <c r="K36" s="497"/>
      <c r="L36" s="244"/>
      <c r="M36" s="242"/>
      <c r="N36" s="242"/>
      <c r="O36" s="242"/>
      <c r="P36" s="242"/>
      <c r="Q36" s="242"/>
      <c r="R36" s="480"/>
      <c r="S36" s="497"/>
      <c r="T36" s="244"/>
      <c r="U36" s="242"/>
      <c r="V36" s="242"/>
      <c r="W36" s="242"/>
      <c r="X36" s="242"/>
      <c r="Y36" s="242"/>
      <c r="Z36" s="480"/>
      <c r="AA36" s="480"/>
      <c r="AB36" s="22"/>
    </row>
    <row r="37" spans="2:33" ht="20.45" customHeight="1">
      <c r="B37" s="479"/>
      <c r="C37" s="497"/>
      <c r="D37" s="244"/>
      <c r="E37" s="242"/>
      <c r="F37" s="242"/>
      <c r="G37" s="242"/>
      <c r="H37" s="242"/>
      <c r="I37" s="242"/>
      <c r="J37" s="242"/>
      <c r="K37" s="497"/>
      <c r="L37" s="244"/>
      <c r="M37" s="242"/>
      <c r="N37" s="242"/>
      <c r="O37" s="242"/>
      <c r="P37" s="242"/>
      <c r="Q37" s="242"/>
      <c r="R37" s="480"/>
      <c r="S37" s="497"/>
      <c r="T37" s="244"/>
      <c r="U37" s="242"/>
      <c r="V37" s="242"/>
      <c r="W37" s="242"/>
      <c r="X37" s="242"/>
      <c r="Y37" s="242"/>
      <c r="Z37" s="480"/>
      <c r="AA37" s="480"/>
    </row>
    <row r="38" spans="2:33" ht="20.45" customHeight="1">
      <c r="B38" s="479"/>
      <c r="C38" s="497"/>
      <c r="D38" s="244"/>
      <c r="E38" s="242"/>
      <c r="F38" s="242"/>
      <c r="G38" s="242"/>
      <c r="H38" s="242"/>
      <c r="I38" s="242"/>
      <c r="J38" s="242"/>
      <c r="K38" s="497"/>
      <c r="L38" s="244"/>
      <c r="M38" s="242"/>
      <c r="N38" s="242"/>
      <c r="O38" s="242"/>
      <c r="P38" s="242"/>
      <c r="Q38" s="242"/>
      <c r="R38" s="480"/>
      <c r="S38" s="497"/>
      <c r="T38" s="244"/>
      <c r="U38" s="242"/>
      <c r="V38" s="242"/>
      <c r="W38" s="242"/>
      <c r="X38" s="242"/>
      <c r="Y38" s="242"/>
      <c r="Z38" s="480"/>
      <c r="AA38" s="480"/>
      <c r="AB38" s="22"/>
    </row>
    <row r="39" spans="2:33" ht="20.45" customHeight="1">
      <c r="B39" s="479"/>
      <c r="C39" s="497"/>
      <c r="D39" s="244"/>
      <c r="E39" s="881"/>
      <c r="F39" s="242"/>
      <c r="G39" s="242"/>
      <c r="H39" s="242"/>
      <c r="I39" s="242"/>
      <c r="J39" s="242"/>
      <c r="K39" s="497"/>
      <c r="L39" s="244"/>
      <c r="M39" s="242"/>
      <c r="N39" s="242"/>
      <c r="O39" s="242"/>
      <c r="P39" s="242"/>
      <c r="Q39" s="242"/>
      <c r="R39" s="480"/>
      <c r="S39" s="497"/>
      <c r="T39" s="244"/>
      <c r="U39" s="242"/>
      <c r="V39" s="242"/>
      <c r="W39" s="242"/>
      <c r="X39" s="242"/>
      <c r="Y39" s="242"/>
      <c r="Z39" s="480"/>
      <c r="AA39" s="480"/>
    </row>
    <row r="40" spans="2:33" ht="20.45" customHeight="1">
      <c r="B40" s="479"/>
      <c r="C40" s="497"/>
      <c r="D40" s="244"/>
      <c r="E40" s="242"/>
      <c r="F40" s="242"/>
      <c r="G40" s="242"/>
      <c r="H40" s="242"/>
      <c r="I40" s="242"/>
      <c r="J40" s="242"/>
      <c r="K40" s="497"/>
      <c r="L40" s="244"/>
      <c r="M40" s="242"/>
      <c r="N40" s="242"/>
      <c r="O40" s="242"/>
      <c r="P40" s="242"/>
      <c r="Q40" s="242"/>
      <c r="R40" s="480"/>
      <c r="S40" s="497"/>
      <c r="T40" s="244"/>
      <c r="U40" s="242"/>
      <c r="V40" s="242"/>
      <c r="W40" s="242"/>
      <c r="X40" s="242"/>
      <c r="Y40" s="242"/>
      <c r="Z40" s="480"/>
      <c r="AA40" s="480"/>
      <c r="AB40" s="22"/>
    </row>
    <row r="41" spans="2:33" ht="20.45" customHeight="1">
      <c r="B41" s="479"/>
      <c r="C41" s="497"/>
      <c r="D41" s="244"/>
      <c r="E41" s="242"/>
      <c r="F41" s="242"/>
      <c r="G41" s="242"/>
      <c r="H41" s="242"/>
      <c r="I41" s="242"/>
      <c r="J41" s="242"/>
      <c r="K41" s="497"/>
      <c r="L41" s="244"/>
      <c r="M41" s="242"/>
      <c r="N41" s="242"/>
      <c r="O41" s="242"/>
      <c r="P41" s="242"/>
      <c r="Q41" s="242"/>
      <c r="R41" s="480"/>
      <c r="S41" s="497"/>
      <c r="T41" s="244"/>
      <c r="U41" s="242"/>
      <c r="V41" s="242"/>
      <c r="W41" s="242"/>
      <c r="X41" s="242"/>
      <c r="Y41" s="242"/>
      <c r="Z41" s="480"/>
      <c r="AA41" s="480"/>
    </row>
    <row r="42" spans="2:33" ht="20.45" customHeight="1">
      <c r="B42" s="479"/>
      <c r="C42" s="497"/>
      <c r="D42" s="244"/>
      <c r="E42" s="242"/>
      <c r="F42" s="242"/>
      <c r="G42" s="242"/>
      <c r="H42" s="242"/>
      <c r="I42" s="242"/>
      <c r="J42" s="242"/>
      <c r="K42" s="497"/>
      <c r="L42" s="244"/>
      <c r="M42" s="242"/>
      <c r="N42" s="242"/>
      <c r="O42" s="242"/>
      <c r="P42" s="242"/>
      <c r="Q42" s="242"/>
      <c r="R42" s="480"/>
      <c r="S42" s="497"/>
      <c r="T42" s="244"/>
      <c r="U42" s="242"/>
      <c r="V42" s="242"/>
      <c r="W42" s="242"/>
      <c r="X42" s="242"/>
      <c r="Y42" s="242"/>
      <c r="Z42" s="480"/>
      <c r="AA42" s="480"/>
      <c r="AB42" s="22"/>
    </row>
    <row r="43" spans="2:33" ht="20.45" customHeight="1">
      <c r="B43" s="479"/>
      <c r="C43" s="497"/>
      <c r="D43" s="244"/>
      <c r="E43" s="242"/>
      <c r="F43" s="242"/>
      <c r="G43" s="242"/>
      <c r="H43" s="242"/>
      <c r="I43" s="242"/>
      <c r="J43" s="242"/>
      <c r="K43" s="497"/>
      <c r="L43" s="244"/>
      <c r="M43" s="242"/>
      <c r="N43" s="242"/>
      <c r="O43" s="242"/>
      <c r="P43" s="242"/>
      <c r="Q43" s="242"/>
      <c r="R43" s="480"/>
      <c r="S43" s="497"/>
      <c r="T43" s="244"/>
      <c r="U43" s="242"/>
      <c r="V43" s="242"/>
      <c r="W43" s="242"/>
      <c r="X43" s="242"/>
      <c r="Y43" s="242"/>
      <c r="Z43" s="480"/>
      <c r="AA43" s="480"/>
    </row>
    <row r="44" spans="2:33" ht="20.45" customHeight="1">
      <c r="B44" s="479"/>
      <c r="C44" s="497"/>
      <c r="D44" s="244"/>
      <c r="E44" s="242"/>
      <c r="F44" s="242"/>
      <c r="G44" s="242"/>
      <c r="H44" s="242"/>
      <c r="I44" s="242"/>
      <c r="J44" s="242"/>
      <c r="K44" s="497"/>
      <c r="L44" s="244"/>
      <c r="M44" s="242"/>
      <c r="N44" s="242"/>
      <c r="O44" s="242"/>
      <c r="P44" s="242"/>
      <c r="Q44" s="242"/>
      <c r="R44" s="480"/>
      <c r="S44" s="497"/>
      <c r="T44" s="244"/>
      <c r="U44" s="242"/>
      <c r="V44" s="242"/>
      <c r="W44" s="242"/>
      <c r="X44" s="242"/>
      <c r="Y44" s="242"/>
      <c r="Z44" s="480"/>
      <c r="AA44" s="480"/>
      <c r="AB44" s="22"/>
    </row>
    <row r="45" spans="2:33" ht="20.45" customHeight="1">
      <c r="B45" s="479"/>
      <c r="C45" s="479"/>
      <c r="D45" s="183"/>
      <c r="E45" s="183"/>
      <c r="F45" s="183"/>
      <c r="G45" s="183"/>
      <c r="H45" s="183"/>
      <c r="I45" s="183"/>
      <c r="J45" s="183"/>
      <c r="K45" s="479"/>
      <c r="L45" s="183"/>
      <c r="M45" s="183"/>
      <c r="N45" s="183"/>
      <c r="O45" s="183"/>
      <c r="P45" s="183"/>
      <c r="Q45" s="183"/>
      <c r="R45" s="485"/>
      <c r="S45" s="479"/>
      <c r="T45" s="183"/>
      <c r="U45" s="183"/>
      <c r="V45" s="183"/>
      <c r="W45" s="183"/>
      <c r="X45" s="183"/>
      <c r="Y45" s="183"/>
      <c r="Z45" s="485"/>
      <c r="AA45" s="485"/>
    </row>
    <row r="46" spans="2:33" ht="20.45" customHeight="1">
      <c r="B46" s="479"/>
      <c r="C46" s="479"/>
      <c r="D46" s="183"/>
      <c r="E46" s="183"/>
      <c r="F46" s="183"/>
      <c r="G46" s="183"/>
      <c r="H46" s="183"/>
      <c r="I46" s="183"/>
      <c r="J46" s="183"/>
      <c r="K46" s="479"/>
      <c r="L46" s="183"/>
      <c r="M46" s="183"/>
      <c r="N46" s="183"/>
      <c r="O46" s="183"/>
      <c r="P46" s="183"/>
      <c r="Q46" s="183"/>
      <c r="R46" s="485"/>
      <c r="S46" s="479"/>
      <c r="T46" s="183"/>
      <c r="U46" s="183"/>
      <c r="V46" s="183"/>
      <c r="W46" s="183"/>
      <c r="X46" s="183"/>
      <c r="Y46" s="183"/>
      <c r="Z46" s="485"/>
      <c r="AA46" s="485"/>
      <c r="AB46" s="22"/>
    </row>
    <row r="47" spans="2:33" ht="61.35" customHeight="1">
      <c r="B47" s="479"/>
      <c r="C47" s="501"/>
      <c r="D47" s="489"/>
      <c r="E47" s="490"/>
      <c r="F47" s="490"/>
      <c r="G47" s="490"/>
      <c r="H47" s="490"/>
      <c r="I47" s="490"/>
      <c r="J47" s="488"/>
      <c r="K47" s="699"/>
      <c r="L47" s="589"/>
      <c r="M47" s="589"/>
      <c r="N47" s="589"/>
      <c r="O47" s="589"/>
      <c r="P47" s="589"/>
      <c r="Q47" s="589"/>
      <c r="R47" s="700"/>
      <c r="S47" s="487"/>
      <c r="T47" s="489"/>
      <c r="U47" s="490"/>
      <c r="V47" s="490"/>
      <c r="W47" s="490"/>
      <c r="X47" s="490"/>
      <c r="Y47" s="490"/>
      <c r="Z47" s="492"/>
      <c r="AA47" s="480"/>
      <c r="AG47" s="22"/>
    </row>
    <row r="48" spans="2:33" ht="7.5" customHeight="1">
      <c r="B48" s="487"/>
      <c r="C48" s="488"/>
      <c r="D48" s="489"/>
      <c r="E48" s="490"/>
      <c r="F48" s="490"/>
      <c r="G48" s="490"/>
      <c r="H48" s="490"/>
      <c r="I48" s="490"/>
      <c r="J48" s="490"/>
      <c r="K48" s="490"/>
      <c r="L48" s="488"/>
      <c r="M48" s="491"/>
      <c r="N48" s="488"/>
      <c r="O48" s="488"/>
      <c r="P48" s="488"/>
      <c r="Q48" s="488"/>
      <c r="R48" s="488"/>
      <c r="S48" s="488"/>
      <c r="T48" s="489"/>
      <c r="U48" s="490"/>
      <c r="V48" s="490"/>
      <c r="W48" s="490"/>
      <c r="X48" s="490"/>
      <c r="Y48" s="490"/>
      <c r="Z48" s="490"/>
      <c r="AA48" s="492"/>
      <c r="AB48" s="22"/>
    </row>
    <row r="49" spans="2:28" ht="5.0999999999999996" customHeight="1"/>
    <row r="50" spans="2:28" ht="77.45" customHeight="1">
      <c r="B50" s="1100" t="s">
        <v>2701</v>
      </c>
      <c r="C50" s="1100"/>
      <c r="D50" s="1100"/>
      <c r="E50" s="1100"/>
      <c r="F50" s="1100"/>
      <c r="G50" s="1100"/>
      <c r="H50" s="1100"/>
      <c r="I50" s="1100"/>
      <c r="J50" s="1100"/>
      <c r="K50" s="1100"/>
      <c r="L50" s="1100"/>
      <c r="M50" s="1100"/>
      <c r="N50" s="1100"/>
      <c r="O50" s="1100"/>
      <c r="P50" s="1100"/>
      <c r="Q50" s="1100"/>
      <c r="R50" s="1100"/>
      <c r="S50" s="1100"/>
      <c r="T50" s="1100"/>
      <c r="U50" s="1100"/>
      <c r="V50" s="1100"/>
      <c r="W50" s="1100"/>
      <c r="X50" s="1100"/>
      <c r="Y50" s="1100"/>
      <c r="Z50" s="1100"/>
      <c r="AA50" s="1100"/>
      <c r="AB50" s="22"/>
    </row>
    <row r="51" spans="2:28" ht="6.95" customHeight="1"/>
    <row r="52" spans="2:28" ht="72.95" customHeight="1">
      <c r="B52" s="1108"/>
      <c r="C52" s="1109"/>
      <c r="D52" s="1109"/>
      <c r="E52" s="1109"/>
      <c r="F52" s="1109"/>
      <c r="G52" s="1109"/>
      <c r="H52" s="1109"/>
      <c r="I52" s="1109"/>
      <c r="J52" s="1109"/>
      <c r="K52" s="1109"/>
      <c r="L52" s="1109"/>
      <c r="M52" s="1109"/>
      <c r="N52" s="1109"/>
      <c r="O52" s="1109"/>
      <c r="P52" s="1109"/>
      <c r="Q52" s="1109"/>
      <c r="R52" s="1109"/>
      <c r="S52" s="1109"/>
      <c r="T52" s="1109"/>
      <c r="U52" s="1109"/>
      <c r="V52" s="1109"/>
      <c r="W52" s="1109"/>
      <c r="X52" s="1109"/>
      <c r="Y52" s="1109"/>
      <c r="Z52" s="1109"/>
      <c r="AA52" s="382"/>
    </row>
    <row r="53" spans="2:28">
      <c r="L53" s="383"/>
      <c r="M53" s="17"/>
      <c r="N53" s="383"/>
      <c r="O53" s="383"/>
      <c r="P53" s="383"/>
      <c r="Q53" s="383"/>
      <c r="R53" s="383"/>
      <c r="S53" s="383"/>
      <c r="T53" s="383"/>
      <c r="U53" s="383"/>
      <c r="V53" s="383"/>
      <c r="W53" s="383"/>
      <c r="X53" s="383"/>
      <c r="Y53" s="383"/>
      <c r="Z53" s="383"/>
      <c r="AA53" s="383"/>
    </row>
    <row r="54" spans="2:28" ht="12" customHeight="1">
      <c r="L54" s="17"/>
      <c r="M54" s="31"/>
      <c r="T54" s="22"/>
      <c r="U54" s="31"/>
      <c r="Z54" s="22"/>
      <c r="AA54" s="22"/>
    </row>
    <row r="55" spans="2:28">
      <c r="L55" s="17"/>
      <c r="M55" s="31"/>
      <c r="T55" s="22"/>
      <c r="U55" s="31"/>
      <c r="Z55" s="22"/>
      <c r="AA55" s="22"/>
    </row>
    <row r="56" spans="2:28">
      <c r="L56" s="17"/>
      <c r="M56" s="31"/>
      <c r="T56" s="22"/>
      <c r="U56" s="31"/>
      <c r="Z56" s="22"/>
      <c r="AA56" s="22"/>
    </row>
    <row r="57" spans="2:28">
      <c r="L57" s="17"/>
      <c r="M57" s="31"/>
      <c r="T57" s="22"/>
      <c r="U57" s="31"/>
      <c r="Z57" s="22"/>
      <c r="AA57" s="22"/>
    </row>
    <row r="58" spans="2:28">
      <c r="L58" s="22"/>
      <c r="M58" s="31"/>
      <c r="T58" s="22"/>
      <c r="U58" s="31"/>
      <c r="Z58" s="22"/>
      <c r="AA58" s="22"/>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6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7" customWidth="1"/>
    <col min="2" max="2" width="2.5" style="17" customWidth="1"/>
    <col min="3" max="3" width="4.1640625" style="17" customWidth="1"/>
    <col min="4" max="4" width="3.83203125" style="17" customWidth="1"/>
    <col min="5" max="5" width="17.33203125" style="17" customWidth="1"/>
    <col min="6" max="16" width="10.6640625" style="17" customWidth="1"/>
    <col min="17" max="17" width="7.6640625" style="17" customWidth="1"/>
    <col min="18" max="21" width="12.5" style="17" customWidth="1"/>
    <col min="22" max="25" width="5.5" style="17" customWidth="1"/>
    <col min="26" max="26" width="1.83203125" style="17" customWidth="1"/>
    <col min="27" max="27" width="1.5" style="17" customWidth="1"/>
    <col min="28" max="28" width="2.1640625" style="17" customWidth="1"/>
    <col min="29" max="29" width="4.33203125" style="17" customWidth="1"/>
    <col min="30" max="30" width="2.5" style="17" customWidth="1"/>
    <col min="31" max="31" width="12.1640625" style="17" customWidth="1"/>
    <col min="32" max="42" width="10.5" style="17" customWidth="1"/>
    <col min="43" max="43" width="2.6640625" style="17" customWidth="1"/>
    <col min="44" max="44" width="1.83203125" style="17" customWidth="1"/>
    <col min="45" max="47" width="3.5" style="17"/>
    <col min="48" max="49" width="21.5" style="17" customWidth="1"/>
    <col min="50" max="50" width="22.33203125" style="17" customWidth="1"/>
    <col min="51" max="51" width="19.33203125" style="17" customWidth="1"/>
    <col min="52" max="52" width="13.5" style="17" customWidth="1"/>
    <col min="53" max="53" width="12.6640625" style="17" customWidth="1"/>
    <col min="54" max="54" width="30.83203125" style="17" customWidth="1"/>
    <col min="55" max="55" width="34.33203125" style="17" customWidth="1"/>
    <col min="56" max="56" width="56.5" style="17" customWidth="1"/>
    <col min="57" max="65" width="12.6640625" style="17" customWidth="1"/>
    <col min="66" max="16384" width="3.5" style="17"/>
  </cols>
  <sheetData>
    <row r="1" spans="1:63" ht="3" customHeight="1">
      <c r="A1" s="264"/>
      <c r="B1" s="264"/>
      <c r="C1" s="264"/>
      <c r="D1" s="264"/>
      <c r="E1" s="264"/>
      <c r="F1" s="264"/>
      <c r="G1" s="264"/>
      <c r="H1" s="264"/>
      <c r="I1" s="264"/>
      <c r="J1" s="264"/>
      <c r="K1" s="264"/>
      <c r="L1" s="264"/>
      <c r="M1" s="264"/>
      <c r="N1" s="264"/>
      <c r="O1" s="264"/>
      <c r="P1" s="264"/>
      <c r="Q1" s="264"/>
      <c r="R1" s="264"/>
      <c r="S1" s="264"/>
      <c r="T1" s="264"/>
      <c r="U1" s="264"/>
      <c r="V1" s="264"/>
      <c r="W1" s="264"/>
      <c r="X1" s="264"/>
      <c r="Y1" s="264"/>
      <c r="Z1" s="264"/>
      <c r="AA1" s="264"/>
      <c r="AB1" s="264"/>
      <c r="AC1" s="264"/>
      <c r="AD1" s="264"/>
      <c r="AE1" s="264"/>
      <c r="AF1" s="264"/>
      <c r="AG1" s="264"/>
      <c r="AH1" s="264"/>
      <c r="AI1" s="264"/>
      <c r="AJ1" s="264"/>
      <c r="AK1" s="264"/>
      <c r="AL1" s="264"/>
      <c r="AM1" s="264"/>
      <c r="AN1" s="264"/>
      <c r="AO1" s="264"/>
      <c r="AP1" s="264"/>
      <c r="AQ1" s="264"/>
      <c r="AR1" s="264"/>
    </row>
    <row r="2" spans="1:63" s="165" customFormat="1" ht="45" customHeight="1">
      <c r="A2" s="264"/>
      <c r="B2" s="391" t="s">
        <v>255</v>
      </c>
      <c r="C2" s="265"/>
      <c r="D2" s="266"/>
      <c r="E2" s="266"/>
      <c r="F2" s="266"/>
      <c r="G2" s="266"/>
      <c r="H2" s="266"/>
      <c r="I2" s="266"/>
      <c r="J2" s="266"/>
      <c r="K2" s="266"/>
      <c r="L2" s="266"/>
      <c r="M2" s="266"/>
      <c r="N2" s="266"/>
      <c r="O2" s="266"/>
      <c r="P2" s="266"/>
      <c r="Q2" s="266"/>
      <c r="R2" s="266"/>
      <c r="S2" s="266"/>
      <c r="T2" s="266"/>
      <c r="U2" s="266"/>
      <c r="V2" s="266"/>
      <c r="W2" s="266"/>
      <c r="X2" s="266"/>
      <c r="Y2" s="266"/>
      <c r="Z2" s="266"/>
      <c r="AA2" s="266"/>
      <c r="AB2" s="266"/>
      <c r="AC2" s="267"/>
      <c r="AD2" s="178"/>
      <c r="AE2" s="178"/>
      <c r="AF2" s="178"/>
      <c r="AG2" s="178"/>
      <c r="AH2" s="178"/>
      <c r="AI2" s="178"/>
      <c r="AJ2" s="178"/>
      <c r="AK2" s="178"/>
      <c r="AL2" s="178"/>
      <c r="AM2" s="178"/>
      <c r="AN2" s="178"/>
      <c r="AO2" s="178"/>
      <c r="AP2" s="318" t="str">
        <f>年度マスタ!J4</f>
        <v>兵庫県</v>
      </c>
      <c r="AQ2" s="268"/>
      <c r="AR2" s="178"/>
      <c r="AW2" s="17"/>
      <c r="AX2" s="17"/>
      <c r="AY2" s="17"/>
      <c r="AZ2" s="17"/>
    </row>
    <row r="3" spans="1:63" ht="22.7" customHeight="1">
      <c r="B3" s="269" t="s">
        <v>256</v>
      </c>
      <c r="C3" s="270"/>
      <c r="F3" s="271"/>
      <c r="AB3" s="272" t="s">
        <v>257</v>
      </c>
      <c r="AF3" s="270"/>
    </row>
    <row r="4" spans="1:63" ht="15.95" customHeight="1">
      <c r="B4" s="273"/>
      <c r="C4" s="274"/>
      <c r="D4" s="275"/>
      <c r="E4" s="276"/>
      <c r="F4" s="276"/>
      <c r="G4" s="275"/>
      <c r="H4" s="275"/>
      <c r="I4" s="275"/>
      <c r="J4" s="275"/>
      <c r="K4" s="275"/>
      <c r="L4" s="275"/>
      <c r="M4" s="275"/>
      <c r="N4" s="275"/>
      <c r="O4" s="277"/>
      <c r="P4" s="278"/>
      <c r="Q4" s="279"/>
      <c r="R4" s="280"/>
      <c r="S4" s="281"/>
      <c r="T4" s="280"/>
      <c r="U4" s="280"/>
      <c r="V4" s="280"/>
      <c r="W4" s="280"/>
      <c r="X4" s="280"/>
      <c r="Y4" s="280"/>
      <c r="Z4" s="282"/>
      <c r="AA4" s="283"/>
      <c r="AB4" s="529"/>
      <c r="AC4" s="530"/>
      <c r="AD4" s="524"/>
      <c r="AE4" s="524"/>
      <c r="AF4" s="275" t="s">
        <v>258</v>
      </c>
      <c r="AG4" s="524"/>
      <c r="AH4" s="524"/>
      <c r="AI4" s="524"/>
      <c r="AJ4" s="524"/>
      <c r="AK4" s="524"/>
      <c r="AL4" s="524"/>
      <c r="AM4" s="524"/>
      <c r="AN4" s="524"/>
      <c r="AO4" s="524"/>
      <c r="AP4" s="524"/>
      <c r="AQ4" s="282"/>
      <c r="AV4" s="284" t="s">
        <v>259</v>
      </c>
      <c r="AW4" s="284" t="s">
        <v>260</v>
      </c>
    </row>
    <row r="5" spans="1:63" ht="15.95" customHeight="1">
      <c r="B5" s="285"/>
      <c r="Z5" s="286"/>
      <c r="AB5" s="285"/>
      <c r="AF5" s="1110"/>
      <c r="AG5" s="1110"/>
      <c r="AH5" s="22"/>
      <c r="AI5" s="22"/>
      <c r="AJ5" s="22"/>
      <c r="AK5" s="22"/>
      <c r="AL5" s="22"/>
      <c r="AM5" s="22"/>
      <c r="AN5" s="22"/>
      <c r="AO5" s="22"/>
      <c r="AP5" s="22"/>
      <c r="AQ5" s="286"/>
      <c r="AV5" s="17" t="s">
        <v>261</v>
      </c>
      <c r="AW5" s="17" t="s">
        <v>262</v>
      </c>
    </row>
    <row r="6" spans="1:63" ht="15.95" customHeight="1">
      <c r="B6" s="285"/>
      <c r="Z6" s="286"/>
      <c r="AB6" s="285"/>
      <c r="AD6" s="14"/>
      <c r="AF6" s="1110"/>
      <c r="AG6" s="1110"/>
      <c r="AH6" s="158"/>
      <c r="AI6" s="158"/>
      <c r="AJ6" s="158"/>
      <c r="AK6" s="158"/>
      <c r="AL6" s="158"/>
      <c r="AM6" s="158"/>
      <c r="AN6" s="158"/>
      <c r="AO6" s="158"/>
      <c r="AP6" s="158"/>
      <c r="AQ6" s="286"/>
      <c r="AV6" s="17" t="s">
        <v>263</v>
      </c>
      <c r="AW6" s="17" t="s">
        <v>263</v>
      </c>
    </row>
    <row r="7" spans="1:63" ht="15.95" customHeight="1">
      <c r="B7" s="285"/>
      <c r="Z7" s="286"/>
      <c r="AB7" s="285"/>
      <c r="AF7" s="287"/>
      <c r="AH7" s="531"/>
      <c r="AI7" s="531"/>
      <c r="AJ7" s="531"/>
      <c r="AK7" s="531"/>
      <c r="AL7" s="531"/>
      <c r="AM7" s="531"/>
      <c r="AN7" s="531"/>
      <c r="AO7" s="531"/>
      <c r="AP7" s="531"/>
      <c r="AQ7" s="286"/>
      <c r="AV7" s="17" t="s">
        <v>264</v>
      </c>
      <c r="AW7" s="17" t="s">
        <v>264</v>
      </c>
    </row>
    <row r="8" spans="1:63" ht="15.95" customHeight="1">
      <c r="B8" s="285"/>
      <c r="Z8" s="286"/>
      <c r="AB8" s="285"/>
      <c r="AF8" s="288"/>
      <c r="AG8" s="288"/>
      <c r="AH8" s="531"/>
      <c r="AI8" s="531"/>
      <c r="AJ8" s="531"/>
      <c r="AK8" s="531"/>
      <c r="AL8" s="531"/>
      <c r="AM8" s="531"/>
      <c r="AN8" s="531"/>
      <c r="AO8" s="531"/>
      <c r="AP8" s="531"/>
      <c r="AQ8" s="286"/>
      <c r="AV8" s="17" t="str">
        <f>年度マスタ!K6</f>
        <v>令和3年度</v>
      </c>
      <c r="AW8" s="17" t="str">
        <f>年度マスタ!K6</f>
        <v>令和3年度</v>
      </c>
    </row>
    <row r="9" spans="1:63" ht="15.95" customHeight="1">
      <c r="B9" s="285"/>
      <c r="Z9" s="286"/>
      <c r="AB9" s="285"/>
      <c r="AF9" s="288"/>
      <c r="AG9" s="288"/>
      <c r="AH9" s="531"/>
      <c r="AI9" s="531"/>
      <c r="AJ9" s="531"/>
      <c r="AK9" s="531"/>
      <c r="AL9" s="531"/>
      <c r="AM9" s="531"/>
      <c r="AN9" s="531"/>
      <c r="AO9" s="531"/>
      <c r="AP9" s="531"/>
      <c r="AQ9" s="286"/>
      <c r="AV9" s="17">
        <f>年度マスタ!J6</f>
        <v>2021</v>
      </c>
      <c r="AW9" s="17">
        <f>年度マスタ!J6</f>
        <v>2021</v>
      </c>
    </row>
    <row r="10" spans="1:63" ht="15.95" customHeight="1">
      <c r="B10" s="285"/>
      <c r="Z10" s="286"/>
      <c r="AB10" s="285"/>
      <c r="AF10" s="288"/>
      <c r="AG10" s="288"/>
      <c r="AH10" s="531"/>
      <c r="AI10" s="531"/>
      <c r="AJ10" s="531"/>
      <c r="AK10" s="531"/>
      <c r="AL10" s="531"/>
      <c r="AM10" s="531"/>
      <c r="AN10" s="531"/>
      <c r="AO10" s="531"/>
      <c r="AP10" s="531"/>
      <c r="AQ10" s="286"/>
    </row>
    <row r="11" spans="1:63" ht="15.95" customHeight="1">
      <c r="B11" s="285"/>
      <c r="Z11" s="286"/>
      <c r="AB11" s="285"/>
      <c r="AF11" s="288"/>
      <c r="AG11" s="288"/>
      <c r="AH11" s="531"/>
      <c r="AI11" s="531"/>
      <c r="AJ11" s="531"/>
      <c r="AK11" s="531"/>
      <c r="AL11" s="531"/>
      <c r="AM11" s="531"/>
      <c r="AN11" s="531"/>
      <c r="AO11" s="531"/>
      <c r="AP11" s="531"/>
      <c r="AQ11" s="286"/>
      <c r="AV11" s="17" t="s">
        <v>265</v>
      </c>
    </row>
    <row r="12" spans="1:63" ht="15.95" customHeight="1">
      <c r="B12" s="285"/>
      <c r="Z12" s="286"/>
      <c r="AB12" s="285"/>
      <c r="AF12" s="288"/>
      <c r="AG12" s="288"/>
      <c r="AH12" s="531"/>
      <c r="AI12" s="531"/>
      <c r="AJ12" s="531"/>
      <c r="AK12" s="531"/>
      <c r="AL12" s="531"/>
      <c r="AM12" s="531"/>
      <c r="AN12" s="531"/>
      <c r="AO12" s="531"/>
      <c r="AP12" s="531"/>
      <c r="AQ12" s="286"/>
      <c r="AV12" s="17" t="s">
        <v>266</v>
      </c>
    </row>
    <row r="13" spans="1:63" ht="15.95" customHeight="1">
      <c r="B13" s="285"/>
      <c r="Z13" s="286"/>
      <c r="AB13" s="285"/>
      <c r="AF13" s="288"/>
      <c r="AG13" s="288"/>
      <c r="AH13" s="531"/>
      <c r="AI13" s="531"/>
      <c r="AJ13" s="531"/>
      <c r="AK13" s="531"/>
      <c r="AL13" s="531"/>
      <c r="AM13" s="531"/>
      <c r="AN13" s="531"/>
      <c r="AO13" s="531"/>
      <c r="AP13" s="531"/>
      <c r="AQ13" s="286"/>
      <c r="AV13" s="289"/>
      <c r="AW13" s="290" t="s">
        <v>103</v>
      </c>
      <c r="AX13" s="77"/>
      <c r="AY13" s="175">
        <f>SUM(AX14:AX16)</f>
        <v>27219.024999999998</v>
      </c>
      <c r="BE13" s="77" t="str">
        <f>年度マスタ!K4</f>
        <v>28</v>
      </c>
      <c r="BF13" s="77" t="str">
        <f>年度マスタ!K4</f>
        <v>28</v>
      </c>
      <c r="BG13" s="77" t="str">
        <f>年度マスタ!K4</f>
        <v>28</v>
      </c>
      <c r="BH13" s="291" t="s">
        <v>196</v>
      </c>
      <c r="BI13" s="291" t="s">
        <v>196</v>
      </c>
      <c r="BJ13" s="291" t="s">
        <v>196</v>
      </c>
      <c r="BK13" s="291" t="str">
        <f>年度マスタ!K4</f>
        <v>28</v>
      </c>
    </row>
    <row r="14" spans="1:63" ht="15.95" customHeight="1">
      <c r="B14" s="285"/>
      <c r="W14" s="14"/>
      <c r="X14" s="14"/>
      <c r="Y14" s="14"/>
      <c r="Z14" s="286"/>
      <c r="AB14" s="285"/>
      <c r="AF14" s="288"/>
      <c r="AG14" s="288"/>
      <c r="AH14" s="531"/>
      <c r="AI14" s="531"/>
      <c r="AJ14" s="531"/>
      <c r="AK14" s="531"/>
      <c r="AL14" s="531"/>
      <c r="AM14" s="531"/>
      <c r="AN14" s="531"/>
      <c r="AO14" s="531"/>
      <c r="AP14" s="531"/>
      <c r="AQ14" s="286"/>
      <c r="AV14" s="77" t="s">
        <v>108</v>
      </c>
      <c r="AW14" s="77" t="s">
        <v>108</v>
      </c>
      <c r="AX14" s="175">
        <f t="shared" ref="AX14:AX18" si="0">P23</f>
        <v>27208.565999999999</v>
      </c>
      <c r="AY14" s="77"/>
      <c r="BE14" s="77" t="str">
        <f>AP2</f>
        <v>兵庫県</v>
      </c>
      <c r="BF14" s="77" t="str">
        <f>AP2</f>
        <v>兵庫県</v>
      </c>
      <c r="BG14" s="77" t="str">
        <f>AP2</f>
        <v>兵庫県</v>
      </c>
      <c r="BH14" s="77" t="s">
        <v>206</v>
      </c>
      <c r="BI14" s="77" t="s">
        <v>206</v>
      </c>
      <c r="BJ14" s="77" t="s">
        <v>206</v>
      </c>
      <c r="BK14" s="77" t="str">
        <f>AP2</f>
        <v>兵庫県</v>
      </c>
    </row>
    <row r="15" spans="1:63" ht="15.95" customHeight="1">
      <c r="B15" s="285"/>
      <c r="C15" s="14"/>
      <c r="D15" s="14"/>
      <c r="E15" s="176"/>
      <c r="F15" s="176"/>
      <c r="G15" s="14"/>
      <c r="W15" s="14"/>
      <c r="X15" s="14"/>
      <c r="Y15" s="14"/>
      <c r="Z15" s="286"/>
      <c r="AB15" s="285"/>
      <c r="AQ15" s="286"/>
      <c r="AV15" s="77" t="s">
        <v>110</v>
      </c>
      <c r="AW15" s="77" t="s">
        <v>110</v>
      </c>
      <c r="AX15" s="175">
        <f t="shared" si="0"/>
        <v>4.9560000000000004</v>
      </c>
      <c r="AY15" s="77"/>
      <c r="BA15" s="77" t="s">
        <v>267</v>
      </c>
      <c r="BB15" s="77" t="s">
        <v>268</v>
      </c>
      <c r="BC15" s="77" t="s">
        <v>269</v>
      </c>
      <c r="BD15" s="77" t="s">
        <v>270</v>
      </c>
      <c r="BE15" s="77" t="s">
        <v>271</v>
      </c>
      <c r="BF15" s="77" t="s">
        <v>272</v>
      </c>
      <c r="BG15" s="77" t="s">
        <v>273</v>
      </c>
      <c r="BH15" s="77" t="s">
        <v>271</v>
      </c>
      <c r="BI15" s="77" t="s">
        <v>272</v>
      </c>
      <c r="BJ15" s="77" t="s">
        <v>273</v>
      </c>
      <c r="BK15" s="77" t="s">
        <v>274</v>
      </c>
    </row>
    <row r="16" spans="1:63" ht="15.95" customHeight="1">
      <c r="B16" s="285"/>
      <c r="C16" s="14"/>
      <c r="D16" s="14"/>
      <c r="E16" s="176"/>
      <c r="F16" s="176"/>
      <c r="G16" s="14"/>
      <c r="W16" s="14"/>
      <c r="X16" s="14"/>
      <c r="Y16" s="14"/>
      <c r="Z16" s="286"/>
      <c r="AB16" s="285"/>
      <c r="AQ16" s="286"/>
      <c r="AV16" s="77" t="s">
        <v>112</v>
      </c>
      <c r="AW16" s="77" t="s">
        <v>112</v>
      </c>
      <c r="AX16" s="175">
        <f t="shared" si="0"/>
        <v>5.5030000000000001</v>
      </c>
      <c r="AY16" s="77"/>
      <c r="BA16" s="77">
        <v>14</v>
      </c>
      <c r="BB16" s="77" t="s">
        <v>275</v>
      </c>
      <c r="BC16" s="77" t="s">
        <v>276</v>
      </c>
      <c r="BD16" s="77" t="str">
        <f>BC16&amp;"(N="&amp;BE16&amp;")"</f>
        <v>14：パルプ・紙・紙加工品製造業(N=15)</v>
      </c>
      <c r="BE16" s="856">
        <f>VLOOKUP(BE$13&amp;"_"&amp;$AV$8,データシート2!$A:$SI,MATCH($AV$5&amp;"_"&amp;$BA16&amp;$AV$6,データシート2!$A$1:$SI$1,0),0)</f>
        <v>15</v>
      </c>
      <c r="BF16" s="962">
        <f>VLOOKUP(BF$13&amp;"_"&amp;$AW$8,データシート2!$A:$SI,MATCH($AW$5&amp;"_"&amp;$BA16&amp;$AW$6,データシート2!$A$1:$SI$1,0),0)</f>
        <v>402.18200000000002</v>
      </c>
      <c r="BG16" s="962">
        <f>BF16/BE16</f>
        <v>26.812133333333335</v>
      </c>
      <c r="BH16" s="856">
        <f>VLOOKUP(BH$13&amp;"_"&amp;$AV$8,データシート2!$A:$SI,MATCH($AV$5&amp;"_"&amp;$BA16&amp;$AV$6,データシート2!$A$1:$SI$1,0),0)</f>
        <v>390</v>
      </c>
      <c r="BI16" s="856">
        <f>VLOOKUP(BI$13&amp;"_"&amp;$AW$8,データシート2!$A:$SI,MATCH($AW$5&amp;"_"&amp;$BA16&amp;$AW$6,データシート2!$A$1:$SI$1,0),0)</f>
        <v>23128.170999999998</v>
      </c>
      <c r="BJ16" s="856">
        <f>BI16/BH16</f>
        <v>59.303002564102563</v>
      </c>
      <c r="BK16" s="292">
        <f>BG16/BJ16</f>
        <v>0.45212100861758592</v>
      </c>
    </row>
    <row r="17" spans="2:63" ht="15.95" customHeight="1">
      <c r="B17" s="285"/>
      <c r="D17" s="14"/>
      <c r="E17" s="176"/>
      <c r="F17" s="176"/>
      <c r="G17" s="14"/>
      <c r="O17" s="293"/>
      <c r="P17" s="293"/>
      <c r="Z17" s="286"/>
      <c r="AB17" s="285"/>
      <c r="AQ17" s="286"/>
      <c r="AV17" s="289"/>
      <c r="AW17" s="290" t="s">
        <v>114</v>
      </c>
      <c r="AX17" s="175">
        <f>P26</f>
        <v>1918.742</v>
      </c>
      <c r="AY17" s="175">
        <f>AX17</f>
        <v>1918.742</v>
      </c>
      <c r="BA17" s="77">
        <v>16</v>
      </c>
      <c r="BB17" s="77"/>
      <c r="BC17" s="77" t="s">
        <v>277</v>
      </c>
      <c r="BD17" s="77" t="str">
        <f t="shared" ref="BD17:BD51" si="1">BC17&amp;"(N="&amp;BE17&amp;")"</f>
        <v>16：化学工業(N=72)</v>
      </c>
      <c r="BE17" s="856">
        <f>VLOOKUP(BE$13&amp;"_"&amp;$AV$8,データシート2!$A:$SI,MATCH($AV$5&amp;"_"&amp;$BA17&amp;$AV$6,データシート2!$A$1:$SI$1,0),0)</f>
        <v>72</v>
      </c>
      <c r="BF17" s="962">
        <f>VLOOKUP(BF$13&amp;"_"&amp;$AW$8,データシート2!$A:$SI,MATCH($AW$5&amp;"_"&amp;$BA17&amp;$AW$6,データシート2!$A$1:$SI$1,0),0)</f>
        <v>3009.5309999999999</v>
      </c>
      <c r="BG17" s="962">
        <f t="shared" ref="BG17:BG39" si="2">BF17/BE17</f>
        <v>41.799041666666668</v>
      </c>
      <c r="BH17" s="856">
        <f>VLOOKUP(BH$13&amp;"_"&amp;$AV$8,データシート2!$A:$SI,MATCH($AV$5&amp;"_"&amp;$BA17&amp;$AV$6,データシート2!$A$1:$SI$1,0),0)</f>
        <v>1191</v>
      </c>
      <c r="BI17" s="856">
        <f>VLOOKUP(BI$13&amp;"_"&amp;$AW$8,データシート2!$A:$SI,MATCH($AW$5&amp;"_"&amp;$BA17&amp;$AW$6,データシート2!$A$1:$SI$1,0),0)</f>
        <v>68901.73</v>
      </c>
      <c r="BJ17" s="856">
        <f t="shared" ref="BJ17:BJ39" si="3">BI17/BH17</f>
        <v>57.851998320738872</v>
      </c>
      <c r="BK17" s="292">
        <f t="shared" ref="BK17:BK39" si="4">BG17/BJ17</f>
        <v>0.7225168167040219</v>
      </c>
    </row>
    <row r="18" spans="2:63" ht="15.95" customHeight="1">
      <c r="B18" s="285"/>
      <c r="C18" s="270"/>
      <c r="D18" s="14"/>
      <c r="E18" s="176"/>
      <c r="F18" s="176"/>
      <c r="G18" s="14"/>
      <c r="H18" s="14"/>
      <c r="I18" s="14"/>
      <c r="N18" s="22"/>
      <c r="Z18" s="286"/>
      <c r="AB18" s="285"/>
      <c r="AD18" s="14"/>
      <c r="AQ18" s="286"/>
      <c r="AV18" s="289"/>
      <c r="AW18" s="290" t="s">
        <v>278</v>
      </c>
      <c r="AX18" s="175">
        <f t="shared" si="0"/>
        <v>1481.8720000000001</v>
      </c>
      <c r="AY18" s="175">
        <f>AX18</f>
        <v>1481.8720000000001</v>
      </c>
      <c r="BA18" s="77">
        <v>17</v>
      </c>
      <c r="BB18" s="77"/>
      <c r="BC18" s="77" t="s">
        <v>279</v>
      </c>
      <c r="BD18" s="77" t="str">
        <f t="shared" si="1"/>
        <v>17：石油製品・石炭製品製造業(N=3)</v>
      </c>
      <c r="BE18" s="856">
        <f>VLOOKUP(BE$13&amp;"_"&amp;$AV$8,データシート2!$A:$SI,MATCH($AV$5&amp;"_"&amp;$BA18&amp;$AV$6,データシート2!$A$1:$SI$1,0),0)</f>
        <v>3</v>
      </c>
      <c r="BF18" s="962">
        <f>VLOOKUP(BF$13&amp;"_"&amp;$AW$8,データシート2!$A:$SI,MATCH($AW$5&amp;"_"&amp;$BA18&amp;$AW$6,データシート2!$A$1:$SI$1,0),0)</f>
        <v>13.362</v>
      </c>
      <c r="BG18" s="962">
        <f t="shared" si="2"/>
        <v>4.4539999999999997</v>
      </c>
      <c r="BH18" s="856">
        <f>VLOOKUP(BH$13&amp;"_"&amp;$AV$8,データシート2!$A:$SI,MATCH($AV$5&amp;"_"&amp;$BA18&amp;$AV$6,データシート2!$A$1:$SI$1,0),0)</f>
        <v>98</v>
      </c>
      <c r="BI18" s="856">
        <f>VLOOKUP(BI$13&amp;"_"&amp;$AW$8,データシート2!$A:$SI,MATCH($AW$5&amp;"_"&amp;$BA18&amp;$AW$6,データシート2!$A$1:$SI$1,0),0)</f>
        <v>684.53599999999994</v>
      </c>
      <c r="BJ18" s="856">
        <f t="shared" si="3"/>
        <v>6.9850612244897956</v>
      </c>
      <c r="BK18" s="292">
        <f t="shared" si="4"/>
        <v>0.6376465226080148</v>
      </c>
    </row>
    <row r="19" spans="2:63" ht="15.95" customHeight="1">
      <c r="B19" s="285"/>
      <c r="N19" s="295"/>
      <c r="P19" s="172" t="s">
        <v>102</v>
      </c>
      <c r="Z19" s="286"/>
      <c r="AB19" s="285"/>
      <c r="AQ19" s="286"/>
      <c r="AV19" s="289"/>
      <c r="AW19" s="290" t="s">
        <v>280</v>
      </c>
      <c r="AX19" s="175">
        <f>P28</f>
        <v>0</v>
      </c>
      <c r="AY19" s="175">
        <f>AX19</f>
        <v>0</v>
      </c>
      <c r="BA19" s="77">
        <v>21</v>
      </c>
      <c r="BB19" s="77"/>
      <c r="BC19" s="77" t="s">
        <v>281</v>
      </c>
      <c r="BD19" s="77" t="str">
        <f t="shared" si="1"/>
        <v>21：窯業・土石製品製造業(N=21)</v>
      </c>
      <c r="BE19" s="856">
        <f>VLOOKUP(BE$13&amp;"_"&amp;$AV$8,データシート2!$A:$SI,MATCH($AV$5&amp;"_"&amp;$BA19&amp;$AV$6,データシート2!$A$1:$SI$1,0),0)</f>
        <v>21</v>
      </c>
      <c r="BF19" s="962">
        <f>VLOOKUP(BF$13&amp;"_"&amp;$AW$8,データシート2!$A:$SI,MATCH($AW$5&amp;"_"&amp;$BA19&amp;$AW$6,データシート2!$A$1:$SI$1,0),0)</f>
        <v>3099.82</v>
      </c>
      <c r="BG19" s="962">
        <f t="shared" si="2"/>
        <v>147.61047619047619</v>
      </c>
      <c r="BH19" s="856">
        <f>VLOOKUP(BH$13&amp;"_"&amp;$AV$8,データシート2!$A:$SI,MATCH($AV$5&amp;"_"&amp;$BA19&amp;$AV$6,データシート2!$A$1:$SI$1,0),0)</f>
        <v>465</v>
      </c>
      <c r="BI19" s="856">
        <f>VLOOKUP(BI$13&amp;"_"&amp;$AW$8,データシート2!$A:$SI,MATCH($AW$5&amp;"_"&amp;$BA19&amp;$AW$6,データシート2!$A$1:$SI$1,0),0)</f>
        <v>53490.586000000003</v>
      </c>
      <c r="BJ19" s="856">
        <f t="shared" si="3"/>
        <v>115.0335182795699</v>
      </c>
      <c r="BK19" s="292">
        <f t="shared" si="4"/>
        <v>1.2831953538249035</v>
      </c>
    </row>
    <row r="20" spans="2:63" ht="15.95" customHeight="1" thickBot="1">
      <c r="B20" s="294"/>
      <c r="C20" s="418" t="s">
        <v>282</v>
      </c>
      <c r="D20" s="419"/>
      <c r="E20" s="419"/>
      <c r="F20" s="1053" t="s">
        <v>2584</v>
      </c>
      <c r="G20" s="1054" t="s">
        <v>180</v>
      </c>
      <c r="H20" s="1054" t="s">
        <v>181</v>
      </c>
      <c r="I20" s="1054" t="s">
        <v>182</v>
      </c>
      <c r="J20" s="1054" t="s">
        <v>183</v>
      </c>
      <c r="K20" s="1054" t="s">
        <v>156</v>
      </c>
      <c r="L20" s="1054" t="s">
        <v>157</v>
      </c>
      <c r="M20" s="1054" t="s">
        <v>184</v>
      </c>
      <c r="N20" s="1054" t="s">
        <v>159</v>
      </c>
      <c r="O20" s="1054" t="s">
        <v>160</v>
      </c>
      <c r="P20" s="1055" t="s">
        <v>161</v>
      </c>
      <c r="Z20" s="286"/>
      <c r="AB20" s="285"/>
      <c r="AQ20" s="286"/>
      <c r="AX20" s="174"/>
      <c r="BA20" s="77">
        <v>22</v>
      </c>
      <c r="BB20" s="77"/>
      <c r="BC20" s="77" t="s">
        <v>283</v>
      </c>
      <c r="BD20" s="77" t="str">
        <f t="shared" si="1"/>
        <v>22：鉄鋼業(N=36)</v>
      </c>
      <c r="BE20" s="856">
        <f>VLOOKUP(BE$13&amp;"_"&amp;$AV$8,データシート2!$A:$SI,MATCH($AV$5&amp;"_"&amp;$BA20&amp;$AV$6,データシート2!$A$1:$SI$1,0),0)</f>
        <v>36</v>
      </c>
      <c r="BF20" s="962">
        <f>VLOOKUP(BF$13&amp;"_"&amp;$AW$8,データシート2!$A:$SI,MATCH($AW$5&amp;"_"&amp;$BA20&amp;$AW$6,データシート2!$A$1:$SI$1,0),0)</f>
        <v>17911.009999999998</v>
      </c>
      <c r="BG20" s="962">
        <f t="shared" si="2"/>
        <v>497.52805555555551</v>
      </c>
      <c r="BH20" s="856">
        <f>VLOOKUP(BH$13&amp;"_"&amp;$AV$8,データシート2!$A:$SI,MATCH($AV$5&amp;"_"&amp;$BA20&amp;$AV$6,データシート2!$A$1:$SI$1,0),0)</f>
        <v>475</v>
      </c>
      <c r="BI20" s="856">
        <f>VLOOKUP(BI$13&amp;"_"&amp;$AW$8,データシート2!$A:$SI,MATCH($AW$5&amp;"_"&amp;$BA20&amp;$AW$6,データシート2!$A$1:$SI$1,0),0)</f>
        <v>171964.16099999999</v>
      </c>
      <c r="BJ20" s="856">
        <f t="shared" si="3"/>
        <v>362.02981263157892</v>
      </c>
      <c r="BK20" s="292">
        <f t="shared" si="4"/>
        <v>1.3742737150265216</v>
      </c>
    </row>
    <row r="21" spans="2:63" ht="15.95" customHeight="1" thickTop="1" thickBot="1">
      <c r="B21" s="296"/>
      <c r="C21" s="420" t="s">
        <v>205</v>
      </c>
      <c r="D21" s="534"/>
      <c r="E21" s="534"/>
      <c r="F21" s="887">
        <f>SUM(F22,F26,F27,F28)</f>
        <v>34861.663000000008</v>
      </c>
      <c r="G21" s="887">
        <f t="shared" ref="G21:O21" si="5">SUM(G22,G26,G27,G28)</f>
        <v>35994.152580000002</v>
      </c>
      <c r="H21" s="887">
        <f t="shared" si="5"/>
        <v>37608.680142999998</v>
      </c>
      <c r="I21" s="887">
        <f t="shared" si="5"/>
        <v>37400.262000000002</v>
      </c>
      <c r="J21" s="887">
        <f t="shared" si="5"/>
        <v>36532.576000000001</v>
      </c>
      <c r="K21" s="887">
        <f t="shared" si="5"/>
        <v>35695.676999999996</v>
      </c>
      <c r="L21" s="887">
        <f t="shared" si="5"/>
        <v>35384.763999999996</v>
      </c>
      <c r="M21" s="887">
        <f t="shared" si="5"/>
        <v>33493.952999999994</v>
      </c>
      <c r="N21" s="887">
        <f t="shared" si="5"/>
        <v>30673.212999999996</v>
      </c>
      <c r="O21" s="887">
        <f t="shared" si="5"/>
        <v>28154.073999999997</v>
      </c>
      <c r="P21" s="888">
        <f>SUM(P22,P26,P27,P28)</f>
        <v>30619.638999999996</v>
      </c>
      <c r="Q21" s="14"/>
      <c r="R21" s="14"/>
      <c r="S21" s="14"/>
      <c r="T21" s="14"/>
      <c r="U21" s="14"/>
      <c r="V21" s="14"/>
      <c r="W21" s="14"/>
      <c r="X21" s="14"/>
      <c r="Y21" s="14"/>
      <c r="Z21" s="297"/>
      <c r="AA21" s="283"/>
      <c r="AB21" s="532"/>
      <c r="AQ21" s="286"/>
      <c r="AV21" s="17" t="s">
        <v>284</v>
      </c>
      <c r="AX21" s="174"/>
      <c r="BA21" s="77">
        <v>9</v>
      </c>
      <c r="BB21" s="77" t="s">
        <v>285</v>
      </c>
      <c r="BC21" s="77" t="s">
        <v>286</v>
      </c>
      <c r="BD21" s="77" t="str">
        <f t="shared" si="1"/>
        <v>9：食料品製造業(N=95)</v>
      </c>
      <c r="BE21" s="856">
        <f>VLOOKUP(BE$13&amp;"_"&amp;$AV$8,データシート2!$A:$SI,MATCH($AV$5&amp;"_"&amp;$BA21&amp;$AV$6,データシート2!$A$1:$SI$1,0),0)</f>
        <v>95</v>
      </c>
      <c r="BF21" s="962">
        <f>VLOOKUP(BF$13&amp;"_"&amp;$AW$8,データシート2!$A:$SI,MATCH($AW$5&amp;"_"&amp;$BA21&amp;$AW$6,データシート2!$A$1:$SI$1,0),0)</f>
        <v>660.226</v>
      </c>
      <c r="BG21" s="962">
        <f t="shared" si="2"/>
        <v>6.9497473684210522</v>
      </c>
      <c r="BH21" s="856">
        <f>VLOOKUP(BH$13&amp;"_"&amp;$AV$8,データシート2!$A:$SI,MATCH($AV$5&amp;"_"&amp;$BA21&amp;$AV$6,データシート2!$A$1:$SI$1,0),0)</f>
        <v>1407</v>
      </c>
      <c r="BI21" s="856">
        <f>VLOOKUP(BI$13&amp;"_"&amp;$AW$8,データシート2!$A:$SI,MATCH($AW$5&amp;"_"&amp;$BA21&amp;$AW$6,データシート2!$A$1:$SI$1,0),0)</f>
        <v>12163.800999999999</v>
      </c>
      <c r="BJ21" s="856">
        <f t="shared" si="3"/>
        <v>8.6452032693674479</v>
      </c>
      <c r="BK21" s="292">
        <f t="shared" si="4"/>
        <v>0.80388478464654434</v>
      </c>
    </row>
    <row r="22" spans="2:63" ht="15.95" customHeight="1" thickBot="1">
      <c r="B22" s="298"/>
      <c r="C22" s="534"/>
      <c r="D22" s="421" t="s">
        <v>115</v>
      </c>
      <c r="E22" s="422"/>
      <c r="F22" s="889">
        <f>SUM(F23:F25)</f>
        <v>31413.795000000002</v>
      </c>
      <c r="G22" s="889">
        <f t="shared" ref="G22:P22" si="6">SUM(G23:G25)</f>
        <v>32210.25</v>
      </c>
      <c r="H22" s="889">
        <f t="shared" si="6"/>
        <v>33665.791799999999</v>
      </c>
      <c r="I22" s="889">
        <f t="shared" si="6"/>
        <v>33517.838000000003</v>
      </c>
      <c r="J22" s="889">
        <f t="shared" si="6"/>
        <v>32632.579000000002</v>
      </c>
      <c r="K22" s="889">
        <f t="shared" si="6"/>
        <v>31867.088</v>
      </c>
      <c r="L22" s="889">
        <f t="shared" si="6"/>
        <v>31723.880999999998</v>
      </c>
      <c r="M22" s="889">
        <f t="shared" si="6"/>
        <v>29994.083999999999</v>
      </c>
      <c r="N22" s="889">
        <f t="shared" si="6"/>
        <v>27390.511999999999</v>
      </c>
      <c r="O22" s="889">
        <f t="shared" si="6"/>
        <v>24884.94</v>
      </c>
      <c r="P22" s="890">
        <f t="shared" si="6"/>
        <v>27219.024999999998</v>
      </c>
      <c r="Z22" s="286"/>
      <c r="AB22" s="285"/>
      <c r="AC22" s="533" t="s">
        <v>287</v>
      </c>
      <c r="AP22" s="17" t="s">
        <v>288</v>
      </c>
      <c r="AQ22" s="286"/>
      <c r="AV22" s="77" t="str">
        <f>AW22</f>
        <v>エネルギー起源CO2</v>
      </c>
      <c r="AW22" s="77" t="str">
        <f>D56</f>
        <v>エネルギー起源CO2</v>
      </c>
      <c r="AX22" s="175">
        <f>P56</f>
        <v>27049.347000000002</v>
      </c>
      <c r="AY22" s="175">
        <f>AX22</f>
        <v>27049.347000000002</v>
      </c>
      <c r="BA22" s="77">
        <v>10</v>
      </c>
      <c r="BB22" s="77"/>
      <c r="BC22" s="77" t="s">
        <v>289</v>
      </c>
      <c r="BD22" s="77" t="str">
        <f t="shared" si="1"/>
        <v>10：飲料・たばこ・飼料製造業(N=16)</v>
      </c>
      <c r="BE22" s="856">
        <f>VLOOKUP(BE$13&amp;"_"&amp;$AV$8,データシート2!$A:$SI,MATCH($AV$5&amp;"_"&amp;$BA22&amp;$AV$6,データシート2!$A$1:$SI$1,0),0)</f>
        <v>16</v>
      </c>
      <c r="BF22" s="962">
        <f>VLOOKUP(BF$13&amp;"_"&amp;$AW$8,データシート2!$A:$SI,MATCH($AW$5&amp;"_"&amp;$BA22&amp;$AW$6,データシート2!$A$1:$SI$1,0),0)</f>
        <v>200.35599999999999</v>
      </c>
      <c r="BG22" s="962">
        <f t="shared" si="2"/>
        <v>12.52225</v>
      </c>
      <c r="BH22" s="856">
        <f>VLOOKUP(BH$13&amp;"_"&amp;$AV$8,データシート2!$A:$SI,MATCH($AV$5&amp;"_"&amp;$BA22&amp;$AV$6,データシート2!$A$1:$SI$1,0),0)</f>
        <v>322</v>
      </c>
      <c r="BI22" s="856">
        <f>VLOOKUP(BI$13&amp;"_"&amp;$AW$8,データシート2!$A:$SI,MATCH($AW$5&amp;"_"&amp;$BA22&amp;$AW$6,データシート2!$A$1:$SI$1,0),0)</f>
        <v>3405.203</v>
      </c>
      <c r="BJ22" s="856">
        <f t="shared" si="3"/>
        <v>10.575164596273291</v>
      </c>
      <c r="BK22" s="292">
        <f t="shared" si="4"/>
        <v>1.1841186854352002</v>
      </c>
    </row>
    <row r="23" spans="2:63" ht="15.95" customHeight="1" thickBot="1">
      <c r="B23" s="298"/>
      <c r="C23" s="534"/>
      <c r="D23" s="423"/>
      <c r="E23" s="422" t="s">
        <v>185</v>
      </c>
      <c r="F23" s="891">
        <f>IFERROR(VLOOKUP(年度マスタ!$K$4&amp;"_"&amp;F$20,データシート1!$A:$BU,MATCH("ba_"&amp;$E23,データシート1!$A$1:$BU$1,0),0),0)</f>
        <v>31408.312000000002</v>
      </c>
      <c r="G23" s="891">
        <f>IFERROR(VLOOKUP(年度マスタ!$K$4&amp;"_"&amp;G$20,データシート1!$A:$BU,MATCH("ba_"&amp;$E23,データシート1!$A$1:$BU$1,0),0),0)</f>
        <v>32205.269</v>
      </c>
      <c r="H23" s="891">
        <f>IFERROR(VLOOKUP(年度マスタ!$K$4&amp;"_"&amp;H$20,データシート1!$A:$BU,MATCH("ba_"&amp;$E23,データシート1!$A$1:$BU$1,0),0),0)</f>
        <v>33660.2048</v>
      </c>
      <c r="I23" s="891">
        <f>IFERROR(VLOOKUP(年度マスタ!$K$4&amp;"_"&amp;I$20,データシート1!$A:$BU,MATCH("ba_"&amp;$E23,データシート1!$A$1:$BU$1,0),0),0)</f>
        <v>33511.4</v>
      </c>
      <c r="J23" s="891">
        <f>IFERROR(VLOOKUP(年度マスタ!$K$4&amp;"_"&amp;J$20,データシート1!$A:$BU,MATCH("ba_"&amp;$E23,データシート1!$A$1:$BU$1,0),0),0)</f>
        <v>32625.829000000002</v>
      </c>
      <c r="K23" s="891">
        <f>IFERROR(VLOOKUP(年度マスタ!$K$4&amp;"_"&amp;K$20,データシート1!$A:$BU,MATCH("ba_"&amp;$E23,データシート1!$A$1:$BU$1,0),0),0)</f>
        <v>31860.825000000001</v>
      </c>
      <c r="L23" s="891">
        <f>IFERROR(VLOOKUP(年度マスタ!$K$4&amp;"_"&amp;L$20,データシート1!$A:$BU,MATCH("ba_"&amp;$E23,データシート1!$A$1:$BU$1,0),0),0)</f>
        <v>31712.720000000001</v>
      </c>
      <c r="M23" s="891">
        <f>IFERROR(VLOOKUP(年度マスタ!$K$4&amp;"_"&amp;M$20,データシート1!$A:$BU,MATCH("ba_"&amp;$E23,データシート1!$A$1:$BU$1,0),0),0)</f>
        <v>29984.859</v>
      </c>
      <c r="N23" s="891">
        <f>IFERROR(VLOOKUP(年度マスタ!$K$4&amp;"_"&amp;N$20,データシート1!$A:$BU,MATCH("ba_"&amp;$E23,データシート1!$A$1:$BU$1,0),0),0)</f>
        <v>27381.795999999998</v>
      </c>
      <c r="O23" s="891">
        <f>IFERROR(VLOOKUP(年度マスタ!$K$4&amp;"_"&amp;O$20,データシート1!$A:$BU,MATCH("ba_"&amp;$E23,データシート1!$A$1:$BU$1,0),0),0)</f>
        <v>24877.152999999998</v>
      </c>
      <c r="P23" s="892">
        <f>IFERROR(VLOOKUP(年度マスタ!$K$4&amp;"_"&amp;P$20,データシート1!$A:$BU,MATCH("ba_"&amp;$E23,データシート1!$A$1:$BU$1,0),0),0)</f>
        <v>27208.565999999999</v>
      </c>
      <c r="Z23" s="286"/>
      <c r="AB23" s="285"/>
      <c r="AC23" s="418" t="s">
        <v>282</v>
      </c>
      <c r="AD23" s="419"/>
      <c r="AE23" s="419"/>
      <c r="AF23" s="1053" t="s">
        <v>2584</v>
      </c>
      <c r="AG23" s="1054" t="s">
        <v>180</v>
      </c>
      <c r="AH23" s="1054" t="s">
        <v>181</v>
      </c>
      <c r="AI23" s="1054" t="s">
        <v>182</v>
      </c>
      <c r="AJ23" s="1054" t="s">
        <v>183</v>
      </c>
      <c r="AK23" s="1054" t="s">
        <v>156</v>
      </c>
      <c r="AL23" s="1054" t="s">
        <v>157</v>
      </c>
      <c r="AM23" s="1054" t="s">
        <v>184</v>
      </c>
      <c r="AN23" s="1054" t="s">
        <v>159</v>
      </c>
      <c r="AO23" s="1054" t="s">
        <v>160</v>
      </c>
      <c r="AP23" s="1055" t="s">
        <v>161</v>
      </c>
      <c r="AQ23" s="286"/>
      <c r="AV23" s="77" t="str">
        <f>AW23</f>
        <v>非エネルギー起源CO2</v>
      </c>
      <c r="AW23" s="77" t="str">
        <f>D57</f>
        <v>非エネルギー起源CO2</v>
      </c>
      <c r="AX23" s="290"/>
      <c r="AY23" s="175">
        <f>P57</f>
        <v>3131.9319999999998</v>
      </c>
      <c r="AZ23" s="174"/>
      <c r="BA23" s="77">
        <v>11</v>
      </c>
      <c r="BB23" s="77"/>
      <c r="BC23" s="77" t="s">
        <v>2703</v>
      </c>
      <c r="BD23" s="77" t="str">
        <f t="shared" ref="BD23" si="7">BC23&amp;"(N="&amp;BE23&amp;")"</f>
        <v>11：繊維工業(N=8)</v>
      </c>
      <c r="BE23" s="856">
        <f>VLOOKUP(BE$13&amp;"_"&amp;$AV$8,データシート2!$A:$SI,MATCH($AV$5&amp;"_"&amp;$BA23&amp;$AV$6,データシート2!$A$1:$SI$1,0),0)</f>
        <v>8</v>
      </c>
      <c r="BF23" s="962">
        <f>VLOOKUP(BF$13&amp;"_"&amp;$AW$8,データシート2!$A:$SI,MATCH($AW$5&amp;"_"&amp;$BA23&amp;$AW$6,データシート2!$A$1:$SI$1,0),0)</f>
        <v>52.652000000000001</v>
      </c>
      <c r="BG23" s="962">
        <f>BF23/BE23</f>
        <v>6.5815000000000001</v>
      </c>
      <c r="BH23" s="856">
        <f>VLOOKUP(BH$13&amp;"_"&amp;$AV$8,データシート2!$A:$SI,MATCH($AV$5&amp;"_"&amp;$BA23&amp;$AV$6,データシート2!$A$1:$SI$1,0),0)</f>
        <v>230</v>
      </c>
      <c r="BI23" s="856">
        <f>VLOOKUP(BI$13&amp;"_"&amp;$AW$8,データシート2!$A:$SI,MATCH($AW$5&amp;"_"&amp;$BA23&amp;$AW$6,データシート2!$A$1:$SI$1,0),0)</f>
        <v>4563.1750000000002</v>
      </c>
      <c r="BJ23" s="856">
        <f t="shared" ref="BJ23" si="8">BI23/BH23</f>
        <v>19.839891304347827</v>
      </c>
      <c r="BK23" s="292">
        <f t="shared" ref="BK23" si="9">BG23/BJ23</f>
        <v>0.33173064806850494</v>
      </c>
    </row>
    <row r="24" spans="2:63" ht="15.95" customHeight="1" thickTop="1" thickBot="1">
      <c r="B24" s="299"/>
      <c r="C24" s="534"/>
      <c r="D24" s="423"/>
      <c r="E24" s="422" t="s">
        <v>195</v>
      </c>
      <c r="F24" s="891">
        <f>IFERROR(VLOOKUP(年度マスタ!$K$4&amp;"_"&amp;F$20,データシート1!$A:$BU,MATCH("ba_"&amp;$E24,データシート1!$A$1:$BU$1,0),0),0)</f>
        <v>5.4829999999999997</v>
      </c>
      <c r="G24" s="891">
        <f>IFERROR(VLOOKUP(年度マスタ!$K$4&amp;"_"&amp;G$20,データシート1!$A:$BU,MATCH("ba_"&amp;$E24,データシート1!$A$1:$BU$1,0),0),0)</f>
        <v>4.9809999999999999</v>
      </c>
      <c r="H24" s="891">
        <f>IFERROR(VLOOKUP(年度マスタ!$K$4&amp;"_"&amp;H$20,データシート1!$A:$BU,MATCH("ba_"&amp;$E24,データシート1!$A$1:$BU$1,0),0),0)</f>
        <v>5.5869999999999997</v>
      </c>
      <c r="I24" s="891">
        <f>IFERROR(VLOOKUP(年度マスタ!$K$4&amp;"_"&amp;I$20,データシート1!$A:$BU,MATCH("ba_"&amp;$E24,データシート1!$A$1:$BU$1,0),0),0)</f>
        <v>6.4379999999999997</v>
      </c>
      <c r="J24" s="891">
        <f>IFERROR(VLOOKUP(年度マスタ!$K$4&amp;"_"&amp;J$20,データシート1!$A:$BU,MATCH("ba_"&amp;$E24,データシート1!$A$1:$BU$1,0),0),0)</f>
        <v>6.75</v>
      </c>
      <c r="K24" s="891">
        <f>IFERROR(VLOOKUP(年度マスタ!$K$4&amp;"_"&amp;K$20,データシート1!$A:$BU,MATCH("ba_"&amp;$E24,データシート1!$A$1:$BU$1,0),0),0)</f>
        <v>6.2629999999999999</v>
      </c>
      <c r="L24" s="891">
        <f>IFERROR(VLOOKUP(年度マスタ!$K$4&amp;"_"&amp;L$20,データシート1!$A:$BU,MATCH("ba_"&amp;$E24,データシート1!$A$1:$BU$1,0),0),0)</f>
        <v>6.6520000000000001</v>
      </c>
      <c r="M24" s="891">
        <f>IFERROR(VLOOKUP(年度マスタ!$K$4&amp;"_"&amp;M$20,データシート1!$A:$BU,MATCH("ba_"&amp;$E24,データシート1!$A$1:$BU$1,0),0),0)</f>
        <v>5.742</v>
      </c>
      <c r="N24" s="891">
        <f>IFERROR(VLOOKUP(年度マスタ!$K$4&amp;"_"&amp;N$20,データシート1!$A:$BU,MATCH("ba_"&amp;$E24,データシート1!$A$1:$BU$1,0),0),0)</f>
        <v>4.8600000000000003</v>
      </c>
      <c r="O24" s="891">
        <f>IFERROR(VLOOKUP(年度マスタ!$K$4&amp;"_"&amp;O$20,データシート1!$A:$BU,MATCH("ba_"&amp;$E24,データシート1!$A$1:$BU$1,0),0),0)</f>
        <v>4.03</v>
      </c>
      <c r="P24" s="892">
        <f>IFERROR(VLOOKUP(年度マスタ!$K$4&amp;"_"&amp;P$20,データシート1!$A:$BU,MATCH("ba_"&amp;$E24,データシート1!$A$1:$BU$1,0),0),0)</f>
        <v>4.9560000000000004</v>
      </c>
      <c r="Z24" s="286"/>
      <c r="AB24" s="285"/>
      <c r="AC24" s="1111" t="s">
        <v>291</v>
      </c>
      <c r="AD24" s="1111"/>
      <c r="AE24" s="1112"/>
      <c r="AF24" s="887">
        <f>AF25+AF29</f>
        <v>41416.594961513867</v>
      </c>
      <c r="AG24" s="887">
        <f t="shared" ref="AG24:AP24" si="10">AG25+AG29</f>
        <v>42650.95837507995</v>
      </c>
      <c r="AH24" s="887">
        <f t="shared" si="10"/>
        <v>44022.874922504037</v>
      </c>
      <c r="AI24" s="887">
        <f t="shared" si="10"/>
        <v>44052.982451928343</v>
      </c>
      <c r="AJ24" s="887">
        <f t="shared" si="10"/>
        <v>42341.785446192058</v>
      </c>
      <c r="AK24" s="887">
        <f t="shared" si="10"/>
        <v>40663.947784145726</v>
      </c>
      <c r="AL24" s="887">
        <f t="shared" si="10"/>
        <v>38675.07959278865</v>
      </c>
      <c r="AM24" s="887">
        <f t="shared" si="10"/>
        <v>35401.238650776686</v>
      </c>
      <c r="AN24" s="887">
        <f t="shared" si="10"/>
        <v>33476.124879902432</v>
      </c>
      <c r="AO24" s="887">
        <f>AO25+AO29</f>
        <v>32615.994186584649</v>
      </c>
      <c r="AP24" s="888">
        <f t="shared" si="10"/>
        <v>32685.885543173645</v>
      </c>
      <c r="AQ24" s="286"/>
      <c r="AV24" s="77" t="str">
        <f>AW24</f>
        <v>廃棄物原燃料</v>
      </c>
      <c r="AW24" s="77" t="str">
        <f>E58</f>
        <v>廃棄物原燃料</v>
      </c>
      <c r="AX24" s="300">
        <f t="shared" ref="AX24:AX31" si="11">P58</f>
        <v>507.60599999999999</v>
      </c>
      <c r="AY24" s="300"/>
      <c r="BA24" s="77">
        <v>12</v>
      </c>
      <c r="BB24" s="77"/>
      <c r="BC24" s="77" t="s">
        <v>290</v>
      </c>
      <c r="BD24" s="77" t="str">
        <f t="shared" si="1"/>
        <v>12：木材・木製品製造業(N=0)</v>
      </c>
      <c r="BE24" s="856">
        <f>VLOOKUP(BE$13&amp;"_"&amp;$AV$8,データシート2!$A:$SI,MATCH($AV$5&amp;"_"&amp;$BA24&amp;$AV$6,データシート2!$A$1:$SI$1,0),0)</f>
        <v>0</v>
      </c>
      <c r="BF24" s="962">
        <f>VLOOKUP(BF$13&amp;"_"&amp;$AW$8,データシート2!$A:$SI,MATCH($AW$5&amp;"_"&amp;$BA24&amp;$AW$6,データシート2!$A$1:$SI$1,0),0)</f>
        <v>0</v>
      </c>
      <c r="BG24" s="962" t="e">
        <f t="shared" si="2"/>
        <v>#DIV/0!</v>
      </c>
      <c r="BH24" s="856">
        <f>VLOOKUP(BH$13&amp;"_"&amp;$AV$8,データシート2!$A:$SI,MATCH($AV$5&amp;"_"&amp;$BA24&amp;$AV$6,データシート2!$A$1:$SI$1,0),0)</f>
        <v>62</v>
      </c>
      <c r="BI24" s="856">
        <f>VLOOKUP(BI$13&amp;"_"&amp;$AW$8,データシート2!$A:$SI,MATCH($AW$5&amp;"_"&amp;$BA24&amp;$AW$6,データシート2!$A$1:$SI$1,0),0)</f>
        <v>541.58000000000004</v>
      </c>
      <c r="BJ24" s="856">
        <f t="shared" si="3"/>
        <v>8.7351612903225817</v>
      </c>
      <c r="BK24" s="292" t="e">
        <f t="shared" si="4"/>
        <v>#DIV/0!</v>
      </c>
    </row>
    <row r="25" spans="2:63" ht="15.95" customHeight="1" thickBot="1">
      <c r="B25" s="298"/>
      <c r="C25" s="534"/>
      <c r="D25" s="424"/>
      <c r="E25" s="422" t="s">
        <v>198</v>
      </c>
      <c r="F25" s="891">
        <f>IFERROR(VLOOKUP(年度マスタ!$K$4&amp;"_"&amp;F$20,データシート1!$A:$BU,MATCH("ba_"&amp;$E25,データシート1!$A$1:$BU$1,0),0),0)</f>
        <v>0</v>
      </c>
      <c r="G25" s="891">
        <f>IFERROR(VLOOKUP(年度マスタ!$K$4&amp;"_"&amp;G$20,データシート1!$A:$BU,MATCH("ba_"&amp;$E25,データシート1!$A$1:$BU$1,0),0),0)</f>
        <v>0</v>
      </c>
      <c r="H25" s="891">
        <f>IFERROR(VLOOKUP(年度マスタ!$K$4&amp;"_"&amp;H$20,データシート1!$A:$BU,MATCH("ba_"&amp;$E25,データシート1!$A$1:$BU$1,0),0),0)</f>
        <v>0</v>
      </c>
      <c r="I25" s="891">
        <f>IFERROR(VLOOKUP(年度マスタ!$K$4&amp;"_"&amp;I$20,データシート1!$A:$BU,MATCH("ba_"&amp;$E25,データシート1!$A$1:$BU$1,0),0),0)</f>
        <v>0</v>
      </c>
      <c r="J25" s="891">
        <f>IFERROR(VLOOKUP(年度マスタ!$K$4&amp;"_"&amp;J$20,データシート1!$A:$BU,MATCH("ba_"&amp;$E25,データシート1!$A$1:$BU$1,0),0),0)</f>
        <v>0</v>
      </c>
      <c r="K25" s="891">
        <f>IFERROR(VLOOKUP(年度マスタ!$K$4&amp;"_"&amp;K$20,データシート1!$A:$BU,MATCH("ba_"&amp;$E25,データシート1!$A$1:$BU$1,0),0),0)</f>
        <v>0</v>
      </c>
      <c r="L25" s="891">
        <f>IFERROR(VLOOKUP(年度マスタ!$K$4&amp;"_"&amp;L$20,データシート1!$A:$BU,MATCH("ba_"&amp;$E25,データシート1!$A$1:$BU$1,0),0),0)</f>
        <v>4.5090000000000003</v>
      </c>
      <c r="M25" s="891">
        <f>IFERROR(VLOOKUP(年度マスタ!$K$4&amp;"_"&amp;M$20,データシート1!$A:$BU,MATCH("ba_"&amp;$E25,データシート1!$A$1:$BU$1,0),0),0)</f>
        <v>3.4830000000000001</v>
      </c>
      <c r="N25" s="891">
        <f>IFERROR(VLOOKUP(年度マスタ!$K$4&amp;"_"&amp;N$20,データシート1!$A:$BU,MATCH("ba_"&amp;$E25,データシート1!$A$1:$BU$1,0),0),0)</f>
        <v>3.8559999999999999</v>
      </c>
      <c r="O25" s="891">
        <f>IFERROR(VLOOKUP(年度マスタ!$K$4&amp;"_"&amp;O$20,データシート1!$A:$BU,MATCH("ba_"&amp;$E25,データシート1!$A$1:$BU$1,0),0),0)</f>
        <v>3.7570000000000001</v>
      </c>
      <c r="P25" s="892">
        <f>IFERROR(VLOOKUP(年度マスタ!$K$4&amp;"_"&amp;P$20,データシート1!$A:$BU,MATCH("ba_"&amp;$E25,データシート1!$A$1:$BU$1,0),0),0)</f>
        <v>5.5030000000000001</v>
      </c>
      <c r="Z25" s="286"/>
      <c r="AB25" s="285"/>
      <c r="AC25" s="534"/>
      <c r="AD25" s="421" t="s">
        <v>115</v>
      </c>
      <c r="AE25" s="422"/>
      <c r="AF25" s="889">
        <f>①CO2排出量の現状把握!Z35</f>
        <v>32615.514607236542</v>
      </c>
      <c r="AG25" s="889">
        <f>①CO2排出量の現状把握!AA35</f>
        <v>33295.169129582224</v>
      </c>
      <c r="AH25" s="889">
        <f>①CO2排出量の現状把握!AB35</f>
        <v>34877.817408526826</v>
      </c>
      <c r="AI25" s="889">
        <f>①CO2排出量の現状把握!AC35</f>
        <v>34314.766447181675</v>
      </c>
      <c r="AJ25" s="889">
        <f>①CO2排出量の現状把握!AD35</f>
        <v>33303.010432381525</v>
      </c>
      <c r="AK25" s="889">
        <f>①CO2排出量の現状把握!AE35</f>
        <v>32503.035991426768</v>
      </c>
      <c r="AL25" s="889">
        <f>①CO2排出量の現状把握!AF35</f>
        <v>31567.05439932939</v>
      </c>
      <c r="AM25" s="889">
        <f>①CO2排出量の現状把握!AG35</f>
        <v>29465.850330086796</v>
      </c>
      <c r="AN25" s="889">
        <f>①CO2排出量の現状把握!AH35</f>
        <v>27741.961713408102</v>
      </c>
      <c r="AO25" s="889">
        <f>①CO2排出量の現状把握!AI35</f>
        <v>26882.587058531066</v>
      </c>
      <c r="AP25" s="890">
        <f>①CO2排出量の現状把握!AJ35</f>
        <v>27274.35044131945</v>
      </c>
      <c r="AQ25" s="286"/>
      <c r="AV25" s="77" t="str">
        <f>AW25</f>
        <v>廃棄物原燃料以外</v>
      </c>
      <c r="AW25" s="77" t="str">
        <f>E59</f>
        <v>廃棄物原燃料以外</v>
      </c>
      <c r="AX25" s="300">
        <f t="shared" si="11"/>
        <v>2624.326</v>
      </c>
      <c r="AY25" s="77"/>
      <c r="BA25" s="77">
        <v>13</v>
      </c>
      <c r="BB25" s="77"/>
      <c r="BC25" s="77" t="s">
        <v>292</v>
      </c>
      <c r="BD25" s="77" t="str">
        <f t="shared" si="1"/>
        <v>13：家具・装備品製造業(N=0)</v>
      </c>
      <c r="BE25" s="856">
        <f>VLOOKUP(BE$13&amp;"_"&amp;$AV$8,データシート2!$A:$SI,MATCH($AV$5&amp;"_"&amp;$BA25&amp;$AV$6,データシート2!$A$1:$SI$1,0),0)</f>
        <v>0</v>
      </c>
      <c r="BF25" s="962">
        <f>VLOOKUP(BF$13&amp;"_"&amp;$AW$8,データシート2!$A:$SI,MATCH($AW$5&amp;"_"&amp;$BA25&amp;$AW$6,データシート2!$A$1:$SI$1,0),0)</f>
        <v>0</v>
      </c>
      <c r="BG25" s="962" t="e">
        <f t="shared" si="2"/>
        <v>#DIV/0!</v>
      </c>
      <c r="BH25" s="856">
        <f>VLOOKUP(BH$13&amp;"_"&amp;$AV$8,データシート2!$A:$SI,MATCH($AV$5&amp;"_"&amp;$BA25&amp;$AV$6,データシート2!$A$1:$SI$1,0),0)</f>
        <v>24</v>
      </c>
      <c r="BI25" s="856">
        <f>VLOOKUP(BI$13&amp;"_"&amp;$AW$8,データシート2!$A:$SI,MATCH($AW$5&amp;"_"&amp;$BA25&amp;$AW$6,データシート2!$A$1:$SI$1,0),0)</f>
        <v>111.625</v>
      </c>
      <c r="BJ25" s="856">
        <f t="shared" si="3"/>
        <v>4.651041666666667</v>
      </c>
      <c r="BK25" s="292" t="e">
        <f t="shared" si="4"/>
        <v>#DIV/0!</v>
      </c>
    </row>
    <row r="26" spans="2:63" ht="15.95" customHeight="1" thickBot="1">
      <c r="B26" s="298"/>
      <c r="C26" s="534"/>
      <c r="D26" s="425" t="s">
        <v>200</v>
      </c>
      <c r="E26" s="422"/>
      <c r="F26" s="889">
        <f>IFERROR(VLOOKUP(年度マスタ!$K$4&amp;"_"&amp;F$20,データシート1!$A:$BU,MATCH("ba_"&amp;$D26,データシート1!$A$1:$BU$1,0),0),0)</f>
        <v>1816.0339999999999</v>
      </c>
      <c r="G26" s="889">
        <f>IFERROR(VLOOKUP(年度マスタ!$K$4&amp;"_"&amp;G$20,データシート1!$A:$BU,MATCH("ba_"&amp;$D26,データシート1!$A$1:$BU$1,0),0),0)</f>
        <v>2036.3185800000001</v>
      </c>
      <c r="H26" s="889">
        <f>IFERROR(VLOOKUP(年度マスタ!$K$4&amp;"_"&amp;H$20,データシート1!$A:$BU,MATCH("ba_"&amp;$D26,データシート1!$A$1:$BU$1,0),0),0)</f>
        <v>2183.8393430000006</v>
      </c>
      <c r="I26" s="889">
        <f>IFERROR(VLOOKUP(年度マスタ!$K$4&amp;"_"&amp;I$20,データシート1!$A:$BU,MATCH("ba_"&amp;$D26,データシート1!$A$1:$BU$1,0),0),0)</f>
        <v>2146.4479999999999</v>
      </c>
      <c r="J26" s="889">
        <f>IFERROR(VLOOKUP(年度マスタ!$K$4&amp;"_"&amp;J$20,データシート1!$A:$BU,MATCH("ba_"&amp;$D26,データシート1!$A$1:$BU$1,0),0),0)</f>
        <v>2174.4589999999998</v>
      </c>
      <c r="K26" s="889">
        <f>IFERROR(VLOOKUP(年度マスタ!$K$4&amp;"_"&amp;K$20,データシート1!$A:$BU,MATCH("ba_"&amp;$D26,データシート1!$A$1:$BU$1,0),0),0)</f>
        <v>2125.279</v>
      </c>
      <c r="L26" s="889">
        <f>IFERROR(VLOOKUP(年度マスタ!$K$4&amp;"_"&amp;L$20,データシート1!$A:$BU,MATCH("ba_"&amp;$D26,データシート1!$A$1:$BU$1,0),0),0)</f>
        <v>2106.5790000000002</v>
      </c>
      <c r="M26" s="889">
        <f>IFERROR(VLOOKUP(年度マスタ!$K$4&amp;"_"&amp;M$20,データシート1!$A:$BU,MATCH("ba_"&amp;$D26,データシート1!$A$1:$BU$1,0),0),0)</f>
        <v>1988.3490000000002</v>
      </c>
      <c r="N26" s="889">
        <f>IFERROR(VLOOKUP(年度マスタ!$K$4&amp;"_"&amp;N$20,データシート1!$A:$BU,MATCH("ba_"&amp;$D26,データシート1!$A$1:$BU$1,0),0),0)</f>
        <v>1814.905</v>
      </c>
      <c r="O26" s="889">
        <f>IFERROR(VLOOKUP(年度マスタ!$K$4&amp;"_"&amp;O$20,データシート1!$A:$BU,MATCH("ba_"&amp;$D26,データシート1!$A$1:$BU$1,0),0),0)</f>
        <v>1899.9789999999998</v>
      </c>
      <c r="P26" s="890">
        <f>IFERROR(VLOOKUP(年度マスタ!$K$4&amp;"_"&amp;P$20,データシート1!$A:$BU,MATCH("ba_"&amp;$D26,データシート1!$A$1:$BU$1,0),0),0)</f>
        <v>1918.742</v>
      </c>
      <c r="Z26" s="286"/>
      <c r="AB26" s="285"/>
      <c r="AC26" s="534"/>
      <c r="AD26" s="423"/>
      <c r="AE26" s="422" t="s">
        <v>185</v>
      </c>
      <c r="AF26" s="891">
        <f>①CO2排出量の現状把握!Z36</f>
        <v>31973.347651226599</v>
      </c>
      <c r="AG26" s="891">
        <f>①CO2排出量の現状把握!AA36</f>
        <v>32677.509970710169</v>
      </c>
      <c r="AH26" s="891">
        <f>①CO2排出量の現状把握!AB36</f>
        <v>34303.734159692081</v>
      </c>
      <c r="AI26" s="891">
        <f>①CO2排出量の現状把握!AC36</f>
        <v>33700.314698367503</v>
      </c>
      <c r="AJ26" s="891">
        <f>①CO2排出量の現状把握!AD36</f>
        <v>32638.56190407242</v>
      </c>
      <c r="AK26" s="891">
        <f>①CO2排出量の現状把握!AE36</f>
        <v>31856.551966653195</v>
      </c>
      <c r="AL26" s="891">
        <f>①CO2排出量の現状把握!AF36</f>
        <v>31003.595215945108</v>
      </c>
      <c r="AM26" s="891">
        <f>①CO2排出量の現状把握!AG36</f>
        <v>28964.614933317836</v>
      </c>
      <c r="AN26" s="891">
        <f>①CO2排出量の現状把握!AH36</f>
        <v>27252.061832916836</v>
      </c>
      <c r="AO26" s="891">
        <f>①CO2排出量の現状把握!AI36</f>
        <v>26326.209232764042</v>
      </c>
      <c r="AP26" s="892">
        <f>①CO2排出量の現状把握!AJ36</f>
        <v>26697.618045020034</v>
      </c>
      <c r="AQ26" s="286"/>
      <c r="AV26" s="77" t="str">
        <f>AW26</f>
        <v>CH4</v>
      </c>
      <c r="AW26" s="77" t="str">
        <f t="shared" ref="AW26:AW31" si="12">D60</f>
        <v>CH4</v>
      </c>
      <c r="AX26" s="300">
        <f t="shared" si="11"/>
        <v>38.055</v>
      </c>
      <c r="AY26" s="300">
        <f>AX26</f>
        <v>38.055</v>
      </c>
      <c r="BA26" s="77">
        <v>15</v>
      </c>
      <c r="BB26" s="77"/>
      <c r="BC26" s="77" t="s">
        <v>293</v>
      </c>
      <c r="BD26" s="77" t="str">
        <f t="shared" si="1"/>
        <v>15：印刷・同関連業(N=5)</v>
      </c>
      <c r="BE26" s="856">
        <f>VLOOKUP(BE$13&amp;"_"&amp;$AV$8,データシート2!$A:$SI,MATCH($AV$5&amp;"_"&amp;$BA26&amp;$AV$6,データシート2!$A$1:$SI$1,0),0)</f>
        <v>5</v>
      </c>
      <c r="BF26" s="962">
        <f>VLOOKUP(BF$13&amp;"_"&amp;$AW$8,データシート2!$A:$SI,MATCH($AW$5&amp;"_"&amp;$BA26&amp;$AW$6,データシート2!$A$1:$SI$1,0),0)</f>
        <v>68.691999999999993</v>
      </c>
      <c r="BG26" s="962">
        <f t="shared" si="2"/>
        <v>13.738399999999999</v>
      </c>
      <c r="BH26" s="856">
        <f>VLOOKUP(BH$13&amp;"_"&amp;$AV$8,データシート2!$A:$SI,MATCH($AV$5&amp;"_"&amp;$BA26&amp;$AV$6,データシート2!$A$1:$SI$1,0),0)</f>
        <v>189</v>
      </c>
      <c r="BI26" s="856">
        <f>VLOOKUP(BI$13&amp;"_"&amp;$AW$8,データシート2!$A:$SI,MATCH($AW$5&amp;"_"&amp;$BA26&amp;$AW$6,データシート2!$A$1:$SI$1,0),0)</f>
        <v>1412.3130000000001</v>
      </c>
      <c r="BJ26" s="856">
        <f t="shared" si="3"/>
        <v>7.4725555555555561</v>
      </c>
      <c r="BK26" s="292">
        <f t="shared" si="4"/>
        <v>1.8385142670215453</v>
      </c>
    </row>
    <row r="27" spans="2:63" ht="15.95" customHeight="1" thickBot="1">
      <c r="B27" s="298"/>
      <c r="C27" s="534"/>
      <c r="D27" s="425" t="s">
        <v>295</v>
      </c>
      <c r="E27" s="422"/>
      <c r="F27" s="889">
        <f>IFERROR(VLOOKUP(年度マスタ!$K$4&amp;"_"&amp;F$20,データシート1!$A:$BU,MATCH("ba_"&amp;$D27,データシート1!$A$1:$BU$1,0),0),0)</f>
        <v>1631.8340000000001</v>
      </c>
      <c r="G27" s="889">
        <f>IFERROR(VLOOKUP(年度マスタ!$K$4&amp;"_"&amp;G$20,データシート1!$A:$BU,MATCH("ba_"&amp;$D27,データシート1!$A$1:$BU$1,0),0),0)</f>
        <v>1747.5840000000001</v>
      </c>
      <c r="H27" s="889">
        <f>IFERROR(VLOOKUP(年度マスタ!$K$4&amp;"_"&amp;H$20,データシート1!$A:$BU,MATCH("ba_"&amp;$D27,データシート1!$A$1:$BU$1,0),0),0)</f>
        <v>1759.049</v>
      </c>
      <c r="I27" s="889">
        <f>IFERROR(VLOOKUP(年度マスタ!$K$4&amp;"_"&amp;I$20,データシート1!$A:$BU,MATCH("ba_"&amp;$D27,データシート1!$A$1:$BU$1,0),0),0)</f>
        <v>1735.9760000000001</v>
      </c>
      <c r="J27" s="889">
        <f>IFERROR(VLOOKUP(年度マスタ!$K$4&amp;"_"&amp;J$20,データシート1!$A:$BU,MATCH("ba_"&amp;$D27,データシート1!$A$1:$BU$1,0),0),0)</f>
        <v>1725.538</v>
      </c>
      <c r="K27" s="889">
        <f>IFERROR(VLOOKUP(年度マスタ!$K$4&amp;"_"&amp;K$20,データシート1!$A:$BU,MATCH("ba_"&amp;$D27,データシート1!$A$1:$BU$1,0),0),0)</f>
        <v>1703.31</v>
      </c>
      <c r="L27" s="889">
        <f>IFERROR(VLOOKUP(年度マスタ!$K$4&amp;"_"&amp;L$20,データシート1!$A:$BU,MATCH("ba_"&amp;$D27,データシート1!$A$1:$BU$1,0),0),0)</f>
        <v>1554.3040000000001</v>
      </c>
      <c r="M27" s="889">
        <f>IFERROR(VLOOKUP(年度マスタ!$K$4&amp;"_"&amp;M$20,データシート1!$A:$BU,MATCH("ba_"&amp;$D27,データシート1!$A$1:$BU$1,0),0),0)</f>
        <v>1511.52</v>
      </c>
      <c r="N27" s="889">
        <f>IFERROR(VLOOKUP(年度マスタ!$K$4&amp;"_"&amp;N$20,データシート1!$A:$BU,MATCH("ba_"&amp;$D27,データシート1!$A$1:$BU$1,0),0),0)</f>
        <v>1467.796</v>
      </c>
      <c r="O27" s="889">
        <f>IFERROR(VLOOKUP(年度マスタ!$K$4&amp;"_"&amp;O$20,データシート1!$A:$BU,MATCH("ba_"&amp;$D27,データシート1!$A$1:$BU$1,0),0),0)</f>
        <v>1369.155</v>
      </c>
      <c r="P27" s="890">
        <f>IFERROR(VLOOKUP(年度マスタ!$K$4&amp;"_"&amp;P$20,データシート1!$A:$BU,MATCH("ba_"&amp;$D27,データシート1!$A$1:$BU$1,0),0),0)</f>
        <v>1481.8720000000001</v>
      </c>
      <c r="Z27" s="286"/>
      <c r="AB27" s="285"/>
      <c r="AC27" s="534"/>
      <c r="AD27" s="423"/>
      <c r="AE27" s="422" t="s">
        <v>195</v>
      </c>
      <c r="AF27" s="891">
        <f>①CO2排出量の現状把握!Z37</f>
        <v>317.64606706156388</v>
      </c>
      <c r="AG27" s="891">
        <f>①CO2排出量の現状把握!AA37</f>
        <v>299.38570841348411</v>
      </c>
      <c r="AH27" s="891">
        <f>①CO2排出量の現状把握!AB37</f>
        <v>256.18913102860847</v>
      </c>
      <c r="AI27" s="891">
        <f>①CO2排出量の現状把握!AC37</f>
        <v>264.16287146228831</v>
      </c>
      <c r="AJ27" s="891">
        <f>①CO2排出量の現状把握!AD37</f>
        <v>254.31651125641591</v>
      </c>
      <c r="AK27" s="891">
        <f>①CO2排出量の現状把握!AE37</f>
        <v>241.85090322519196</v>
      </c>
      <c r="AL27" s="891">
        <f>①CO2排出量の現状把握!AF37</f>
        <v>238.17000035696341</v>
      </c>
      <c r="AM27" s="891">
        <f>①CO2排出量の現状把握!AG37</f>
        <v>207.62579106247736</v>
      </c>
      <c r="AN27" s="891">
        <f>①CO2排出量の現状把握!AH37</f>
        <v>193.70466496663053</v>
      </c>
      <c r="AO27" s="891">
        <f>①CO2排出量の現状把握!AI37</f>
        <v>208.43680709283876</v>
      </c>
      <c r="AP27" s="892">
        <f>①CO2排出量の現状把握!AJ37</f>
        <v>212.87018015476383</v>
      </c>
      <c r="AQ27" s="286"/>
      <c r="AV27" s="77" t="str">
        <f t="shared" ref="AV27:AV31" si="13">AW27</f>
        <v>N2O</v>
      </c>
      <c r="AW27" s="77" t="str">
        <f t="shared" si="12"/>
        <v>N2O</v>
      </c>
      <c r="AX27" s="300">
        <f t="shared" si="11"/>
        <v>312.18799999999999</v>
      </c>
      <c r="AY27" s="300">
        <f t="shared" ref="AY27:AY31" si="14">AX27</f>
        <v>312.18799999999999</v>
      </c>
      <c r="BA27" s="77">
        <v>18</v>
      </c>
      <c r="BB27" s="77"/>
      <c r="BC27" s="77" t="s">
        <v>294</v>
      </c>
      <c r="BD27" s="77" t="str">
        <f t="shared" si="1"/>
        <v>18：プラスチック製品製造業(N=39)</v>
      </c>
      <c r="BE27" s="856">
        <f>VLOOKUP(BE$13&amp;"_"&amp;$AV$8,データシート2!$A:$SI,MATCH($AV$5&amp;"_"&amp;$BA27&amp;$AV$6,データシート2!$A$1:$SI$1,0),0)</f>
        <v>39</v>
      </c>
      <c r="BF27" s="962">
        <f>VLOOKUP(BF$13&amp;"_"&amp;$AW$8,データシート2!$A:$SI,MATCH($AW$5&amp;"_"&amp;$BA27&amp;$AW$6,データシート2!$A$1:$SI$1,0),0)</f>
        <v>339.86900000000003</v>
      </c>
      <c r="BG27" s="962">
        <f t="shared" si="2"/>
        <v>8.7145897435897446</v>
      </c>
      <c r="BH27" s="856">
        <f>VLOOKUP(BH$13&amp;"_"&amp;$AV$8,データシート2!$A:$SI,MATCH($AV$5&amp;"_"&amp;$BA27&amp;$AV$6,データシート2!$A$1:$SI$1,0),0)</f>
        <v>706</v>
      </c>
      <c r="BI27" s="856">
        <f>VLOOKUP(BI$13&amp;"_"&amp;$AW$8,データシート2!$A:$SI,MATCH($AW$5&amp;"_"&amp;$BA27&amp;$AW$6,データシート2!$A$1:$SI$1,0),0)</f>
        <v>6123.2049999999999</v>
      </c>
      <c r="BJ27" s="856">
        <f t="shared" si="3"/>
        <v>8.6730949008498577</v>
      </c>
      <c r="BK27" s="292">
        <f t="shared" si="4"/>
        <v>1.004784317848963</v>
      </c>
    </row>
    <row r="28" spans="2:63" ht="15.95" customHeight="1" thickBot="1">
      <c r="B28" s="298"/>
      <c r="C28" s="534"/>
      <c r="D28" s="421" t="s">
        <v>297</v>
      </c>
      <c r="E28" s="426"/>
      <c r="F28" s="893">
        <f>IFERROR(VLOOKUP(年度マスタ!$K$4&amp;"_"&amp;F$20,データシート1!$A:$BU,MATCH("ba_"&amp;$D28,データシート1!$A$1:$BU$1,0),0),0)</f>
        <v>0</v>
      </c>
      <c r="G28" s="893">
        <f>IFERROR(VLOOKUP(年度マスタ!$K$4&amp;"_"&amp;G$20,データシート1!$A:$BU,MATCH("ba_"&amp;$D28,データシート1!$A$1:$BU$1,0),0),0)</f>
        <v>0</v>
      </c>
      <c r="H28" s="893">
        <f>IFERROR(VLOOKUP(年度マスタ!$K$4&amp;"_"&amp;H$20,データシート1!$A:$BU,MATCH("ba_"&amp;$D28,データシート1!$A$1:$BU$1,0),0),0)</f>
        <v>0</v>
      </c>
      <c r="I28" s="893">
        <f>IFERROR(VLOOKUP(年度マスタ!$K$4&amp;"_"&amp;I$20,データシート1!$A:$BU,MATCH("ba_"&amp;$D28,データシート1!$A$1:$BU$1,0),0),0)</f>
        <v>0</v>
      </c>
      <c r="J28" s="893">
        <f>IFERROR(VLOOKUP(年度マスタ!$K$4&amp;"_"&amp;J$20,データシート1!$A:$BU,MATCH("ba_"&amp;$D28,データシート1!$A$1:$BU$1,0),0),0)</f>
        <v>0</v>
      </c>
      <c r="K28" s="893">
        <f>IFERROR(VLOOKUP(年度マスタ!$K$4&amp;"_"&amp;K$20,データシート1!$A:$BU,MATCH("ba_"&amp;$D28,データシート1!$A$1:$BU$1,0),0),0)</f>
        <v>0</v>
      </c>
      <c r="L28" s="893">
        <f>IFERROR(VLOOKUP(年度マスタ!$K$4&amp;"_"&amp;L$20,データシート1!$A:$BU,MATCH("ba_"&amp;$D28,データシート1!$A$1:$BU$1,0),0),0)</f>
        <v>0</v>
      </c>
      <c r="M28" s="893">
        <f>IFERROR(VLOOKUP(年度マスタ!$K$4&amp;"_"&amp;M$20,データシート1!$A:$BU,MATCH("ba_"&amp;$D28,データシート1!$A$1:$BU$1,0),0),0)</f>
        <v>0</v>
      </c>
      <c r="N28" s="893">
        <f>IFERROR(VLOOKUP(年度マスタ!$K$4&amp;"_"&amp;N$20,データシート1!$A:$BU,MATCH("ba_"&amp;$D28,データシート1!$A$1:$BU$1,0),0),0)</f>
        <v>0</v>
      </c>
      <c r="O28" s="893">
        <f>IFERROR(VLOOKUP(年度マスタ!$K$4&amp;"_"&amp;O$20,データシート1!$A:$BU,MATCH("ba_"&amp;$D28,データシート1!$A$1:$BU$1,0),0),0)</f>
        <v>0</v>
      </c>
      <c r="P28" s="894">
        <f>IFERROR(VLOOKUP(年度マスタ!$K$4&amp;"_"&amp;P$20,データシート1!$A:$BU,MATCH("ba_"&amp;$D28,データシート1!$A$1:$BU$1,0),0),0)</f>
        <v>0</v>
      </c>
      <c r="Z28" s="286"/>
      <c r="AB28" s="285"/>
      <c r="AC28" s="534"/>
      <c r="AD28" s="424"/>
      <c r="AE28" s="422" t="s">
        <v>198</v>
      </c>
      <c r="AF28" s="891">
        <f>①CO2排出量の現状把握!Z38</f>
        <v>324.52088894837868</v>
      </c>
      <c r="AG28" s="891">
        <f>①CO2排出量の現状把握!AA38</f>
        <v>318.27345045856828</v>
      </c>
      <c r="AH28" s="891">
        <f>①CO2排出量の現状把握!AB38</f>
        <v>317.89411780613892</v>
      </c>
      <c r="AI28" s="891">
        <f>①CO2排出量の現状把握!AC38</f>
        <v>350.28887735188709</v>
      </c>
      <c r="AJ28" s="891">
        <f>①CO2排出量の現状把握!AD38</f>
        <v>410.13201705269228</v>
      </c>
      <c r="AK28" s="891">
        <f>①CO2排出量の現状把握!AE38</f>
        <v>404.63312154838053</v>
      </c>
      <c r="AL28" s="891">
        <f>①CO2排出量の現状把握!AF38</f>
        <v>325.28918302731768</v>
      </c>
      <c r="AM28" s="891">
        <f>①CO2排出量の現状把握!AG38</f>
        <v>293.60960570648228</v>
      </c>
      <c r="AN28" s="891">
        <f>①CO2排出量の現状把握!AH38</f>
        <v>296.19521552463698</v>
      </c>
      <c r="AO28" s="891">
        <f>①CO2排出量の現状把握!AI38</f>
        <v>347.94101867418289</v>
      </c>
      <c r="AP28" s="892">
        <f>①CO2排出量の現状把握!AJ38</f>
        <v>363.86221614465239</v>
      </c>
      <c r="AQ28" s="286"/>
      <c r="AV28" s="77" t="str">
        <f t="shared" si="13"/>
        <v>HFC</v>
      </c>
      <c r="AW28" s="77" t="str">
        <f t="shared" si="12"/>
        <v>HFC</v>
      </c>
      <c r="AX28" s="300">
        <f t="shared" si="11"/>
        <v>17.483000000000001</v>
      </c>
      <c r="AY28" s="300">
        <f t="shared" si="14"/>
        <v>17.483000000000001</v>
      </c>
      <c r="BA28" s="77">
        <v>19</v>
      </c>
      <c r="BB28" s="77"/>
      <c r="BC28" s="77" t="s">
        <v>296</v>
      </c>
      <c r="BD28" s="77" t="str">
        <f t="shared" si="1"/>
        <v>19：ゴム製品製造業(N=8)</v>
      </c>
      <c r="BE28" s="856">
        <f>VLOOKUP(BE$13&amp;"_"&amp;$AV$8,データシート2!$A:$SI,MATCH($AV$5&amp;"_"&amp;$BA28&amp;$AV$6,データシート2!$A$1:$SI$1,0),0)</f>
        <v>8</v>
      </c>
      <c r="BF28" s="962">
        <f>VLOOKUP(BF$13&amp;"_"&amp;$AW$8,データシート2!$A:$SI,MATCH($AW$5&amp;"_"&amp;$BA28&amp;$AW$6,データシート2!$A$1:$SI$1,0),0)</f>
        <v>64.475999999999999</v>
      </c>
      <c r="BG28" s="962">
        <f t="shared" si="2"/>
        <v>8.0594999999999999</v>
      </c>
      <c r="BH28" s="856">
        <f>VLOOKUP(BH$13&amp;"_"&amp;$AV$8,データシート2!$A:$SI,MATCH($AV$5&amp;"_"&amp;$BA28&amp;$AV$6,データシート2!$A$1:$SI$1,0),0)</f>
        <v>148</v>
      </c>
      <c r="BI28" s="856">
        <f>VLOOKUP(BI$13&amp;"_"&amp;$AW$8,データシート2!$A:$SI,MATCH($AW$5&amp;"_"&amp;$BA28&amp;$AW$6,データシート2!$A$1:$SI$1,0),0)</f>
        <v>2145.4560000000001</v>
      </c>
      <c r="BJ28" s="856">
        <f t="shared" si="3"/>
        <v>14.496324324324325</v>
      </c>
      <c r="BK28" s="292">
        <f t="shared" si="4"/>
        <v>0.55596852137727359</v>
      </c>
    </row>
    <row r="29" spans="2:63" ht="15.95" customHeight="1">
      <c r="B29" s="298"/>
      <c r="Z29" s="286"/>
      <c r="AB29" s="285"/>
      <c r="AC29" s="534"/>
      <c r="AD29" s="421" t="s">
        <v>200</v>
      </c>
      <c r="AE29" s="426"/>
      <c r="AF29" s="893">
        <f>①CO2排出量の現状把握!Z39</f>
        <v>8801.0803542773265</v>
      </c>
      <c r="AG29" s="893">
        <f>①CO2排出量の現状把握!AA39</f>
        <v>9355.78924549773</v>
      </c>
      <c r="AH29" s="893">
        <f>①CO2排出量の現状把握!AB39</f>
        <v>9145.0575139772118</v>
      </c>
      <c r="AI29" s="893">
        <f>①CO2排出量の現状把握!AC39</f>
        <v>9738.2160047466696</v>
      </c>
      <c r="AJ29" s="893">
        <f>①CO2排出量の現状把握!AD39</f>
        <v>9038.7750138105348</v>
      </c>
      <c r="AK29" s="893">
        <f>①CO2排出量の現状把握!AE39</f>
        <v>8160.9117927189609</v>
      </c>
      <c r="AL29" s="893">
        <f>①CO2排出量の現状把握!AF39</f>
        <v>7108.0251934592634</v>
      </c>
      <c r="AM29" s="893">
        <f>①CO2排出量の現状把握!AG39</f>
        <v>5935.3883206898872</v>
      </c>
      <c r="AN29" s="893">
        <f>①CO2排出量の現状把握!AH39</f>
        <v>5734.163166494327</v>
      </c>
      <c r="AO29" s="893">
        <f>①CO2排出量の現状把握!AI39</f>
        <v>5733.4071280535827</v>
      </c>
      <c r="AP29" s="894">
        <f>①CO2排出量の現状把握!AJ39</f>
        <v>5411.535101854196</v>
      </c>
      <c r="AQ29" s="286"/>
      <c r="AV29" s="77" t="str">
        <f t="shared" si="13"/>
        <v>PFC</v>
      </c>
      <c r="AW29" s="77" t="str">
        <f t="shared" si="12"/>
        <v>PFC</v>
      </c>
      <c r="AX29" s="300">
        <f t="shared" si="11"/>
        <v>42.651000000000003</v>
      </c>
      <c r="AY29" s="300">
        <f t="shared" si="14"/>
        <v>42.651000000000003</v>
      </c>
      <c r="BA29" s="77">
        <v>20</v>
      </c>
      <c r="BB29" s="77"/>
      <c r="BC29" s="77" t="s">
        <v>298</v>
      </c>
      <c r="BD29" s="77" t="str">
        <f t="shared" si="1"/>
        <v>20：なめし革・同製品・毛皮製造業(N=0)</v>
      </c>
      <c r="BE29" s="856">
        <f>VLOOKUP(BE$13&amp;"_"&amp;$AV$8,データシート2!$A:$SI,MATCH($AV$5&amp;"_"&amp;$BA29&amp;$AV$6,データシート2!$A$1:$SI$1,0),0)</f>
        <v>0</v>
      </c>
      <c r="BF29" s="962">
        <f>VLOOKUP(BF$13&amp;"_"&amp;$AW$8,データシート2!$A:$SI,MATCH($AW$5&amp;"_"&amp;$BA29&amp;$AW$6,データシート2!$A$1:$SI$1,0),0)</f>
        <v>0</v>
      </c>
      <c r="BG29" s="962" t="e">
        <f t="shared" si="2"/>
        <v>#DIV/0!</v>
      </c>
      <c r="BH29" s="856">
        <f>VLOOKUP(BH$13&amp;"_"&amp;$AV$8,データシート2!$A:$SI,MATCH($AV$5&amp;"_"&amp;$BA29&amp;$AV$6,データシート2!$A$1:$SI$1,0),0)</f>
        <v>1</v>
      </c>
      <c r="BI29" s="856">
        <f>VLOOKUP(BI$13&amp;"_"&amp;$AW$8,データシート2!$A:$SI,MATCH($AW$5&amp;"_"&amp;$BA29&amp;$AW$6,データシート2!$A$1:$SI$1,0),0)</f>
        <v>5.6760000000000002</v>
      </c>
      <c r="BJ29" s="856">
        <f t="shared" si="3"/>
        <v>5.6760000000000002</v>
      </c>
      <c r="BK29" s="292" t="e">
        <f t="shared" si="4"/>
        <v>#DIV/0!</v>
      </c>
    </row>
    <row r="30" spans="2:63" ht="15.95" customHeight="1">
      <c r="B30" s="298"/>
      <c r="Z30" s="286"/>
      <c r="AB30" s="285"/>
      <c r="AC30" s="533" t="s">
        <v>300</v>
      </c>
      <c r="AD30" s="535"/>
      <c r="AQ30" s="286"/>
      <c r="AV30" s="77" t="str">
        <f t="shared" si="13"/>
        <v>SF6</v>
      </c>
      <c r="AW30" s="77" t="str">
        <f t="shared" si="12"/>
        <v>SF6</v>
      </c>
      <c r="AX30" s="300">
        <f t="shared" si="11"/>
        <v>27.983000000000001</v>
      </c>
      <c r="AY30" s="300">
        <f t="shared" si="14"/>
        <v>27.983000000000001</v>
      </c>
      <c r="BA30" s="77">
        <v>23</v>
      </c>
      <c r="BB30" s="77"/>
      <c r="BC30" s="77" t="s">
        <v>299</v>
      </c>
      <c r="BD30" s="77" t="str">
        <f t="shared" si="1"/>
        <v>23：非鉄金属製造業(N=17)</v>
      </c>
      <c r="BE30" s="856">
        <f>VLOOKUP(BE$13&amp;"_"&amp;$AV$8,データシート2!$A:$SI,MATCH($AV$5&amp;"_"&amp;$BA30&amp;$AV$6,データシート2!$A$1:$SI$1,0),0)</f>
        <v>17</v>
      </c>
      <c r="BF30" s="962">
        <f>VLOOKUP(BF$13&amp;"_"&amp;$AW$8,データシート2!$A:$SI,MATCH($AW$5&amp;"_"&amp;$BA30&amp;$AW$6,データシート2!$A$1:$SI$1,0),0)</f>
        <v>190.47399999999999</v>
      </c>
      <c r="BG30" s="962">
        <f t="shared" si="2"/>
        <v>11.20435294117647</v>
      </c>
      <c r="BH30" s="856">
        <f>VLOOKUP(BH$13&amp;"_"&amp;$AV$8,データシート2!$A:$SI,MATCH($AV$5&amp;"_"&amp;$BA30&amp;$AV$6,データシート2!$A$1:$SI$1,0),0)</f>
        <v>325</v>
      </c>
      <c r="BI30" s="856">
        <f>VLOOKUP(BI$13&amp;"_"&amp;$AW$8,データシート2!$A:$SI,MATCH($AW$5&amp;"_"&amp;$BA30&amp;$AW$6,データシート2!$A$1:$SI$1,0),0)</f>
        <v>8872.1419999999998</v>
      </c>
      <c r="BJ30" s="856">
        <f t="shared" si="3"/>
        <v>27.29889846153846</v>
      </c>
      <c r="BK30" s="292">
        <f t="shared" si="4"/>
        <v>0.41043241935063179</v>
      </c>
    </row>
    <row r="31" spans="2:63" ht="15.95" customHeight="1" thickBot="1">
      <c r="B31" s="298"/>
      <c r="Z31" s="286"/>
      <c r="AB31" s="285"/>
      <c r="AC31" s="418" t="s">
        <v>282</v>
      </c>
      <c r="AD31" s="419"/>
      <c r="AE31" s="419"/>
      <c r="AF31" s="1053" t="s">
        <v>2584</v>
      </c>
      <c r="AG31" s="1054" t="s">
        <v>180</v>
      </c>
      <c r="AH31" s="1054" t="s">
        <v>181</v>
      </c>
      <c r="AI31" s="1054" t="s">
        <v>182</v>
      </c>
      <c r="AJ31" s="1054" t="s">
        <v>183</v>
      </c>
      <c r="AK31" s="1054" t="s">
        <v>156</v>
      </c>
      <c r="AL31" s="1054" t="s">
        <v>157</v>
      </c>
      <c r="AM31" s="1054" t="s">
        <v>184</v>
      </c>
      <c r="AN31" s="1054" t="s">
        <v>159</v>
      </c>
      <c r="AO31" s="1054" t="s">
        <v>160</v>
      </c>
      <c r="AP31" s="1055" t="s">
        <v>161</v>
      </c>
      <c r="AQ31" s="286"/>
      <c r="AV31" s="77" t="str">
        <f t="shared" si="13"/>
        <v>NF3</v>
      </c>
      <c r="AW31" s="77" t="str">
        <f t="shared" si="12"/>
        <v>NF3</v>
      </c>
      <c r="AX31" s="300">
        <f t="shared" si="11"/>
        <v>0</v>
      </c>
      <c r="AY31" s="300">
        <f t="shared" si="14"/>
        <v>0</v>
      </c>
      <c r="BA31" s="77">
        <v>24</v>
      </c>
      <c r="BB31" s="77"/>
      <c r="BC31" s="77" t="s">
        <v>301</v>
      </c>
      <c r="BD31" s="77" t="str">
        <f t="shared" si="1"/>
        <v>24：金属製品製造業(N=39)</v>
      </c>
      <c r="BE31" s="856">
        <f>VLOOKUP(BE$13&amp;"_"&amp;$AV$8,データシート2!$A:$SI,MATCH($AV$5&amp;"_"&amp;$BA31&amp;$AV$6,データシート2!$A$1:$SI$1,0),0)</f>
        <v>39</v>
      </c>
      <c r="BF31" s="962">
        <f>VLOOKUP(BF$13&amp;"_"&amp;$AW$8,データシート2!$A:$SI,MATCH($AW$5&amp;"_"&amp;$BA31&amp;$AW$6,データシート2!$A$1:$SI$1,0),0)</f>
        <v>181.46</v>
      </c>
      <c r="BG31" s="962">
        <f t="shared" si="2"/>
        <v>4.6528205128205133</v>
      </c>
      <c r="BH31" s="856">
        <f>VLOOKUP(BH$13&amp;"_"&amp;$AV$8,データシート2!$A:$SI,MATCH($AV$5&amp;"_"&amp;$BA31&amp;$AV$6,データシート2!$A$1:$SI$1,0),0)</f>
        <v>435</v>
      </c>
      <c r="BI31" s="856">
        <f>VLOOKUP(BI$13&amp;"_"&amp;$AW$8,データシート2!$A:$SI,MATCH($AW$5&amp;"_"&amp;$BA31&amp;$AW$6,データシート2!$A$1:$SI$1,0),0)</f>
        <v>3683.5569999999998</v>
      </c>
      <c r="BJ31" s="856">
        <f t="shared" si="3"/>
        <v>8.4679471264367816</v>
      </c>
      <c r="BK31" s="292">
        <f t="shared" si="4"/>
        <v>0.54946263165655462</v>
      </c>
    </row>
    <row r="32" spans="2:63" ht="15.95" customHeight="1" thickTop="1" thickBot="1">
      <c r="B32" s="298"/>
      <c r="Z32" s="286"/>
      <c r="AB32" s="285"/>
      <c r="AC32" s="1113" t="s">
        <v>291</v>
      </c>
      <c r="AD32" s="1113"/>
      <c r="AE32" s="1114"/>
      <c r="AF32" s="473">
        <f t="shared" ref="AF32:AP32" si="15">IFERROR(IF(SUM(F23:F26)/AF24&gt;1,1,SUM(F23:F26)/AF24),0)</f>
        <v>0.80233126433688318</v>
      </c>
      <c r="AG32" s="473">
        <f t="shared" si="15"/>
        <v>0.80294956748286206</v>
      </c>
      <c r="AH32" s="473">
        <f t="shared" si="15"/>
        <v>0.81434098082208706</v>
      </c>
      <c r="AI32" s="473">
        <f t="shared" si="15"/>
        <v>0.80957710499891156</v>
      </c>
      <c r="AJ32" s="473">
        <f t="shared" si="15"/>
        <v>0.82204936880219148</v>
      </c>
      <c r="AK32" s="473">
        <f t="shared" si="15"/>
        <v>0.83593376571403921</v>
      </c>
      <c r="AL32" s="473">
        <f t="shared" si="15"/>
        <v>0.87473536851642375</v>
      </c>
      <c r="AM32" s="473">
        <f t="shared" si="15"/>
        <v>0.90342694829120951</v>
      </c>
      <c r="AN32" s="473">
        <f t="shared" si="15"/>
        <v>0.87242526142963528</v>
      </c>
      <c r="AO32" s="473">
        <f t="shared" si="15"/>
        <v>0.82122037570809225</v>
      </c>
      <c r="AP32" s="473">
        <f t="shared" si="15"/>
        <v>0.89144799095355509</v>
      </c>
      <c r="AQ32" s="286"/>
      <c r="BA32" s="77">
        <v>25</v>
      </c>
      <c r="BB32" s="77"/>
      <c r="BC32" s="77" t="s">
        <v>302</v>
      </c>
      <c r="BD32" s="77" t="str">
        <f t="shared" si="1"/>
        <v>25：はん用機械器具製造業(N=8)</v>
      </c>
      <c r="BE32" s="856">
        <f>VLOOKUP(BE$13&amp;"_"&amp;$AV$8,データシート2!$A:$SI,MATCH($AV$5&amp;"_"&amp;$BA32&amp;$AV$6,データシート2!$A$1:$SI$1,0),0)</f>
        <v>8</v>
      </c>
      <c r="BF32" s="962">
        <f>VLOOKUP(BF$13&amp;"_"&amp;$AW$8,データシート2!$A:$SI,MATCH($AW$5&amp;"_"&amp;$BA32&amp;$AW$6,データシート2!$A$1:$SI$1,0),0)</f>
        <v>144.06200000000001</v>
      </c>
      <c r="BG32" s="962">
        <f t="shared" si="2"/>
        <v>18.007750000000001</v>
      </c>
      <c r="BH32" s="856">
        <f>VLOOKUP(BH$13&amp;"_"&amp;$AV$8,データシート2!$A:$SI,MATCH($AV$5&amp;"_"&amp;$BA32&amp;$AV$6,データシート2!$A$1:$SI$1,0),0)</f>
        <v>205</v>
      </c>
      <c r="BI32" s="856">
        <f>VLOOKUP(BI$13&amp;"_"&amp;$AW$8,データシート2!$A:$SI,MATCH($AW$5&amp;"_"&amp;$BA32&amp;$AW$6,データシート2!$A$1:$SI$1,0),0)</f>
        <v>3259.05</v>
      </c>
      <c r="BJ32" s="856">
        <f t="shared" si="3"/>
        <v>15.897804878048781</v>
      </c>
      <c r="BK32" s="292">
        <f t="shared" si="4"/>
        <v>1.1327192740215708</v>
      </c>
    </row>
    <row r="33" spans="2:63" ht="15.95" customHeight="1" thickBot="1">
      <c r="B33" s="298"/>
      <c r="Z33" s="286"/>
      <c r="AB33" s="285"/>
      <c r="AC33" s="534"/>
      <c r="AD33" s="421" t="s">
        <v>115</v>
      </c>
      <c r="AE33" s="422"/>
      <c r="AF33" s="470">
        <f>IFERROR(IF(F22/AF25&gt;1,1,F22/AF25),0)</f>
        <v>0.96315497021255303</v>
      </c>
      <c r="AG33" s="470">
        <f t="shared" ref="AG33:AP33" si="16">IFERROR(IF(G22/AG25&gt;1,1,G22/AG25),0)</f>
        <v>0.96741511883120934</v>
      </c>
      <c r="AH33" s="470">
        <f t="shared" si="16"/>
        <v>0.96524938489326129</v>
      </c>
      <c r="AI33" s="470">
        <f t="shared" si="16"/>
        <v>0.9767759326467127</v>
      </c>
      <c r="AJ33" s="470">
        <f t="shared" si="16"/>
        <v>0.97986874388599887</v>
      </c>
      <c r="AK33" s="470">
        <f t="shared" si="16"/>
        <v>0.98043419723639014</v>
      </c>
      <c r="AL33" s="470">
        <f t="shared" si="16"/>
        <v>1</v>
      </c>
      <c r="AM33" s="470">
        <f t="shared" si="16"/>
        <v>1</v>
      </c>
      <c r="AN33" s="470">
        <f t="shared" si="16"/>
        <v>0.98733147579688851</v>
      </c>
      <c r="AO33" s="470">
        <f t="shared" si="16"/>
        <v>0.92568992507374315</v>
      </c>
      <c r="AP33" s="470">
        <f t="shared" si="16"/>
        <v>0.99797152121226562</v>
      </c>
      <c r="AQ33" s="286"/>
      <c r="BA33" s="77">
        <v>26</v>
      </c>
      <c r="BB33" s="77"/>
      <c r="BC33" s="77" t="s">
        <v>303</v>
      </c>
      <c r="BD33" s="77" t="str">
        <f t="shared" si="1"/>
        <v>26：生産用機械器具製造業(N=9)</v>
      </c>
      <c r="BE33" s="856">
        <f>VLOOKUP(BE$13&amp;"_"&amp;$AV$8,データシート2!$A:$SI,MATCH($AV$5&amp;"_"&amp;$BA33&amp;$AV$6,データシート2!$A$1:$SI$1,0),0)</f>
        <v>9</v>
      </c>
      <c r="BF33" s="962">
        <f>VLOOKUP(BF$13&amp;"_"&amp;$AW$8,データシート2!$A:$SI,MATCH($AW$5&amp;"_"&amp;$BA33&amp;$AW$6,データシート2!$A$1:$SI$1,0),0)</f>
        <v>43.6</v>
      </c>
      <c r="BG33" s="962">
        <f t="shared" si="2"/>
        <v>4.844444444444445</v>
      </c>
      <c r="BH33" s="856">
        <f>VLOOKUP(BH$13&amp;"_"&amp;$AV$8,データシート2!$A:$SI,MATCH($AV$5&amp;"_"&amp;$BA33&amp;$AV$6,データシート2!$A$1:$SI$1,0),0)</f>
        <v>212</v>
      </c>
      <c r="BI33" s="856">
        <f>VLOOKUP(BI$13&amp;"_"&amp;$AW$8,データシート2!$A:$SI,MATCH($AW$5&amp;"_"&amp;$BA33&amp;$AW$6,データシート2!$A$1:$SI$1,0),0)</f>
        <v>1658.9770000000001</v>
      </c>
      <c r="BJ33" s="856">
        <f t="shared" si="3"/>
        <v>7.82536320754717</v>
      </c>
      <c r="BK33" s="292">
        <f t="shared" si="4"/>
        <v>0.61906959663830319</v>
      </c>
    </row>
    <row r="34" spans="2:63" ht="15.95" customHeight="1" thickBot="1">
      <c r="B34" s="298"/>
      <c r="Z34" s="286"/>
      <c r="AB34" s="285"/>
      <c r="AC34" s="534"/>
      <c r="AD34" s="423"/>
      <c r="AE34" s="422" t="s">
        <v>185</v>
      </c>
      <c r="AF34" s="471">
        <f>IFERROR(IF(F23/AF26&gt;1,1,F23/AF26),0)</f>
        <v>0.98232791707048794</v>
      </c>
      <c r="AG34" s="471">
        <f t="shared" ref="AG34:AP36" si="17">IFERROR(IF(G23/AG26&gt;1,1,G23/AG26),0)</f>
        <v>0.98554844077368653</v>
      </c>
      <c r="AH34" s="471">
        <f t="shared" si="17"/>
        <v>0.98124025341683507</v>
      </c>
      <c r="AI34" s="471">
        <f t="shared" si="17"/>
        <v>0.99439427494792343</v>
      </c>
      <c r="AJ34" s="471">
        <f t="shared" si="17"/>
        <v>0.99960988158394226</v>
      </c>
      <c r="AK34" s="471">
        <f t="shared" si="17"/>
        <v>1</v>
      </c>
      <c r="AL34" s="471">
        <f t="shared" si="17"/>
        <v>1</v>
      </c>
      <c r="AM34" s="471">
        <f t="shared" si="17"/>
        <v>1</v>
      </c>
      <c r="AN34" s="471">
        <f t="shared" si="17"/>
        <v>1</v>
      </c>
      <c r="AO34" s="471">
        <f t="shared" si="17"/>
        <v>0.9449576572171039</v>
      </c>
      <c r="AP34" s="471">
        <f t="shared" si="17"/>
        <v>1</v>
      </c>
      <c r="AQ34" s="286"/>
      <c r="BA34" s="77">
        <v>27</v>
      </c>
      <c r="BB34" s="77"/>
      <c r="BC34" s="77" t="s">
        <v>304</v>
      </c>
      <c r="BD34" s="77" t="str">
        <f t="shared" si="1"/>
        <v>27：業務用機械器具製造業(N=2)</v>
      </c>
      <c r="BE34" s="856">
        <f>VLOOKUP(BE$13&amp;"_"&amp;$AV$8,データシート2!$A:$SI,MATCH($AV$5&amp;"_"&amp;$BA34&amp;$AV$6,データシート2!$A$1:$SI$1,0),0)</f>
        <v>2</v>
      </c>
      <c r="BF34" s="962">
        <f>VLOOKUP(BF$13&amp;"_"&amp;$AW$8,データシート2!$A:$SI,MATCH($AW$5&amp;"_"&amp;$BA34&amp;$AW$6,データシート2!$A$1:$SI$1,0),0)</f>
        <v>11.833</v>
      </c>
      <c r="BG34" s="962">
        <f t="shared" si="2"/>
        <v>5.9165000000000001</v>
      </c>
      <c r="BH34" s="856">
        <f>VLOOKUP(BH$13&amp;"_"&amp;$AV$8,データシート2!$A:$SI,MATCH($AV$5&amp;"_"&amp;$BA34&amp;$AV$6,データシート2!$A$1:$SI$1,0),0)</f>
        <v>114</v>
      </c>
      <c r="BI34" s="856">
        <f>VLOOKUP(BI$13&amp;"_"&amp;$AW$8,データシート2!$A:$SI,MATCH($AW$5&amp;"_"&amp;$BA34&amp;$AW$6,データシート2!$A$1:$SI$1,0),0)</f>
        <v>1182.8920000000001</v>
      </c>
      <c r="BJ34" s="856">
        <f t="shared" si="3"/>
        <v>10.376245614035088</v>
      </c>
      <c r="BK34" s="292">
        <f t="shared" si="4"/>
        <v>0.57019660290204011</v>
      </c>
    </row>
    <row r="35" spans="2:63" ht="15.95" customHeight="1" thickBot="1">
      <c r="B35" s="298">
        <f t="shared" ref="B35:B36" si="18">D35</f>
        <v>0</v>
      </c>
      <c r="C35" s="301"/>
      <c r="D35" s="288"/>
      <c r="E35" s="288"/>
      <c r="F35" s="288"/>
      <c r="G35" s="302"/>
      <c r="H35" s="302"/>
      <c r="I35" s="302"/>
      <c r="J35" s="302"/>
      <c r="K35" s="302"/>
      <c r="L35" s="302"/>
      <c r="M35" s="302"/>
      <c r="Z35" s="286"/>
      <c r="AB35" s="285"/>
      <c r="AC35" s="534"/>
      <c r="AD35" s="423"/>
      <c r="AE35" s="422" t="s">
        <v>195</v>
      </c>
      <c r="AF35" s="471">
        <f t="shared" ref="AF35:AF36" si="19">IFERROR(IF(F24/AF27&gt;1,1,F24/AF27),0)</f>
        <v>1.7261350189918531E-2</v>
      </c>
      <c r="AG35" s="471">
        <f t="shared" si="17"/>
        <v>1.6637400717607734E-2</v>
      </c>
      <c r="AH35" s="471">
        <f>IFERROR(IF(H24/AH27&gt;1,1,H24/AH27),0)</f>
        <v>2.1808107071396809E-2</v>
      </c>
      <c r="AI35" s="471">
        <f t="shared" si="17"/>
        <v>2.437132805364392E-2</v>
      </c>
      <c r="AJ35" s="471">
        <f t="shared" si="17"/>
        <v>2.6541729306731005E-2</v>
      </c>
      <c r="AK35" s="471">
        <f t="shared" si="17"/>
        <v>2.5896119950267055E-2</v>
      </c>
      <c r="AL35" s="471">
        <f t="shared" si="17"/>
        <v>2.7929630054289559E-2</v>
      </c>
      <c r="AM35" s="471">
        <f t="shared" si="17"/>
        <v>2.7655523770031807E-2</v>
      </c>
      <c r="AN35" s="471">
        <f t="shared" si="17"/>
        <v>2.5089741647870131E-2</v>
      </c>
      <c r="AO35" s="471">
        <f t="shared" si="17"/>
        <v>1.9334397106769242E-2</v>
      </c>
      <c r="AP35" s="471">
        <f t="shared" si="17"/>
        <v>2.3281795488672114E-2</v>
      </c>
      <c r="AQ35" s="286"/>
      <c r="BA35" s="77">
        <v>28</v>
      </c>
      <c r="BB35" s="77"/>
      <c r="BC35" s="77" t="s">
        <v>305</v>
      </c>
      <c r="BD35" s="77" t="str">
        <f t="shared" si="1"/>
        <v>28：電子部品等製造業(N=9)</v>
      </c>
      <c r="BE35" s="856">
        <f>VLOOKUP(BE$13&amp;"_"&amp;$AV$8,データシート2!$A:$SI,MATCH($AV$5&amp;"_"&amp;$BA35&amp;$AV$6,データシート2!$A$1:$SI$1,0),0)</f>
        <v>9</v>
      </c>
      <c r="BF35" s="962">
        <f>VLOOKUP(BF$13&amp;"_"&amp;$AW$8,データシート2!$A:$SI,MATCH($AW$5&amp;"_"&amp;$BA35&amp;$AW$6,データシート2!$A$1:$SI$1,0),0)</f>
        <v>195.37299999999999</v>
      </c>
      <c r="BG35" s="962">
        <f t="shared" si="2"/>
        <v>21.708111111111108</v>
      </c>
      <c r="BH35" s="856">
        <f>VLOOKUP(BH$13&amp;"_"&amp;$AV$8,データシート2!$A:$SI,MATCH($AV$5&amp;"_"&amp;$BA35&amp;$AV$6,データシート2!$A$1:$SI$1,0),0)</f>
        <v>484</v>
      </c>
      <c r="BI35" s="856">
        <f>VLOOKUP(BI$13&amp;"_"&amp;$AW$8,データシート2!$A:$SI,MATCH($AW$5&amp;"_"&amp;$BA35&amp;$AW$6,データシート2!$A$1:$SI$1,0),0)</f>
        <v>16441.412</v>
      </c>
      <c r="BJ35" s="856">
        <f t="shared" si="3"/>
        <v>33.969859504132231</v>
      </c>
      <c r="BK35" s="292">
        <f t="shared" si="4"/>
        <v>0.63904035600943376</v>
      </c>
    </row>
    <row r="36" spans="2:63" ht="15.95" customHeight="1" thickBot="1">
      <c r="B36" s="298">
        <f t="shared" si="18"/>
        <v>0</v>
      </c>
      <c r="Z36" s="286"/>
      <c r="AB36" s="285"/>
      <c r="AC36" s="534"/>
      <c r="AD36" s="423"/>
      <c r="AE36" s="422" t="s">
        <v>198</v>
      </c>
      <c r="AF36" s="471">
        <f t="shared" si="19"/>
        <v>0</v>
      </c>
      <c r="AG36" s="471">
        <f t="shared" si="17"/>
        <v>0</v>
      </c>
      <c r="AH36" s="471">
        <f t="shared" si="17"/>
        <v>0</v>
      </c>
      <c r="AI36" s="471">
        <f t="shared" si="17"/>
        <v>0</v>
      </c>
      <c r="AJ36" s="471">
        <f t="shared" si="17"/>
        <v>0</v>
      </c>
      <c r="AK36" s="471">
        <f t="shared" si="17"/>
        <v>0</v>
      </c>
      <c r="AL36" s="471">
        <f t="shared" si="17"/>
        <v>1.3861512264369812E-2</v>
      </c>
      <c r="AM36" s="471">
        <f t="shared" si="17"/>
        <v>1.1862690907605762E-2</v>
      </c>
      <c r="AN36" s="471">
        <f t="shared" si="17"/>
        <v>1.3018441210031175E-2</v>
      </c>
      <c r="AO36" s="471">
        <f t="shared" si="17"/>
        <v>1.0797807094765422E-2</v>
      </c>
      <c r="AP36" s="471">
        <f t="shared" si="17"/>
        <v>1.5123856657357075E-2</v>
      </c>
      <c r="AQ36" s="286"/>
      <c r="BA36" s="77">
        <v>29</v>
      </c>
      <c r="BB36" s="77"/>
      <c r="BC36" s="77" t="s">
        <v>306</v>
      </c>
      <c r="BD36" s="77" t="str">
        <f t="shared" si="1"/>
        <v>29：電気機械器具製造業(N=28)</v>
      </c>
      <c r="BE36" s="856">
        <f>VLOOKUP(BE$13&amp;"_"&amp;$AV$8,データシート2!$A:$SI,MATCH($AV$5&amp;"_"&amp;$BA36&amp;$AV$6,データシート2!$A$1:$SI$1,0),0)</f>
        <v>28</v>
      </c>
      <c r="BF36" s="962">
        <f>VLOOKUP(BF$13&amp;"_"&amp;$AW$8,データシート2!$A:$SI,MATCH($AW$5&amp;"_"&amp;$BA36&amp;$AW$6,データシート2!$A$1:$SI$1,0),0)</f>
        <v>318.52699999999999</v>
      </c>
      <c r="BG36" s="962">
        <f t="shared" si="2"/>
        <v>11.375964285714286</v>
      </c>
      <c r="BH36" s="856">
        <f>VLOOKUP(BH$13&amp;"_"&amp;$AV$8,データシート2!$A:$SI,MATCH($AV$5&amp;"_"&amp;$BA36&amp;$AV$6,データシート2!$A$1:$SI$1,0),0)</f>
        <v>316</v>
      </c>
      <c r="BI36" s="856">
        <f>VLOOKUP(BI$13&amp;"_"&amp;$AW$8,データシート2!$A:$SI,MATCH($AW$5&amp;"_"&amp;$BA36&amp;$AW$6,データシート2!$A$1:$SI$1,0),0)</f>
        <v>3825.02</v>
      </c>
      <c r="BJ36" s="856">
        <f t="shared" si="3"/>
        <v>12.104493670886075</v>
      </c>
      <c r="BK36" s="292">
        <f t="shared" si="4"/>
        <v>0.93981331190051676</v>
      </c>
    </row>
    <row r="37" spans="2:63" ht="15.95" customHeight="1">
      <c r="B37" s="303"/>
      <c r="C37" s="31"/>
      <c r="Z37" s="286"/>
      <c r="AB37" s="285"/>
      <c r="AC37" s="534"/>
      <c r="AD37" s="421" t="s">
        <v>200</v>
      </c>
      <c r="AE37" s="426"/>
      <c r="AF37" s="472">
        <f>IFERROR(IF(F26/AF29&gt;1,1,F26/AF29),0)</f>
        <v>0.20634216788140186</v>
      </c>
      <c r="AG37" s="472">
        <f t="shared" ref="AG37:AP37" si="20">IFERROR(IF(G26/AG29&gt;1,1,G26/AG29),0)</f>
        <v>0.21765331887739287</v>
      </c>
      <c r="AH37" s="472">
        <f t="shared" si="20"/>
        <v>0.23879995720773139</v>
      </c>
      <c r="AI37" s="472">
        <f t="shared" si="20"/>
        <v>0.22041490956390403</v>
      </c>
      <c r="AJ37" s="472">
        <f t="shared" si="20"/>
        <v>0.24057009900983242</v>
      </c>
      <c r="AK37" s="472">
        <f t="shared" si="20"/>
        <v>0.26042175849714994</v>
      </c>
      <c r="AL37" s="472">
        <f t="shared" si="20"/>
        <v>0.29636628214802246</v>
      </c>
      <c r="AM37" s="472">
        <f t="shared" si="20"/>
        <v>0.33499897438368254</v>
      </c>
      <c r="AN37" s="472">
        <f t="shared" si="20"/>
        <v>0.31650738691999436</v>
      </c>
      <c r="AO37" s="472">
        <f t="shared" si="20"/>
        <v>0.33138742070197585</v>
      </c>
      <c r="AP37" s="472">
        <f t="shared" si="20"/>
        <v>0.35456519525163321</v>
      </c>
      <c r="AQ37" s="286"/>
      <c r="BA37" s="77">
        <v>30</v>
      </c>
      <c r="BB37" s="77"/>
      <c r="BC37" s="77" t="s">
        <v>307</v>
      </c>
      <c r="BD37" s="77" t="str">
        <f t="shared" si="1"/>
        <v>30：情報通信機械器具製造業(N=7)</v>
      </c>
      <c r="BE37" s="856">
        <f>VLOOKUP(BE$13&amp;"_"&amp;$AV$8,データシート2!$A:$SI,MATCH($AV$5&amp;"_"&amp;$BA37&amp;$AV$6,データシート2!$A$1:$SI$1,0),0)</f>
        <v>7</v>
      </c>
      <c r="BF37" s="962">
        <f>VLOOKUP(BF$13&amp;"_"&amp;$AW$8,データシート2!$A:$SI,MATCH($AW$5&amp;"_"&amp;$BA37&amp;$AW$6,データシート2!$A$1:$SI$1,0),0)</f>
        <v>36.938000000000002</v>
      </c>
      <c r="BG37" s="962">
        <f t="shared" si="2"/>
        <v>5.2768571428571436</v>
      </c>
      <c r="BH37" s="856">
        <f>VLOOKUP(BH$13&amp;"_"&amp;$AV$8,データシート2!$A:$SI,MATCH($AV$5&amp;"_"&amp;$BA37&amp;$AV$6,データシート2!$A$1:$SI$1,0),0)</f>
        <v>61</v>
      </c>
      <c r="BI37" s="856">
        <f>VLOOKUP(BI$13&amp;"_"&amp;$AW$8,データシート2!$A:$SI,MATCH($AW$5&amp;"_"&amp;$BA37&amp;$AW$6,データシート2!$A$1:$SI$1,0),0)</f>
        <v>410.28199999999998</v>
      </c>
      <c r="BJ37" s="856">
        <f t="shared" si="3"/>
        <v>6.7259344262295082</v>
      </c>
      <c r="BK37" s="292">
        <f t="shared" si="4"/>
        <v>0.78455375988779852</v>
      </c>
    </row>
    <row r="38" spans="2:63" ht="15.95" customHeight="1">
      <c r="B38" s="303"/>
      <c r="J38" s="14"/>
      <c r="K38" s="14"/>
      <c r="L38" s="14"/>
      <c r="M38" s="14"/>
      <c r="Z38" s="286"/>
      <c r="AB38" s="285"/>
      <c r="AP38" s="431"/>
      <c r="AQ38" s="286"/>
      <c r="BA38" s="77">
        <v>31</v>
      </c>
      <c r="BB38" s="77"/>
      <c r="BC38" s="77" t="s">
        <v>308</v>
      </c>
      <c r="BD38" s="77" t="str">
        <f t="shared" si="1"/>
        <v>31：輸送用機械器具製造業(N=28)</v>
      </c>
      <c r="BE38" s="856">
        <f>VLOOKUP(BE$13&amp;"_"&amp;$AV$8,データシート2!$A:$SI,MATCH($AV$5&amp;"_"&amp;$BA38&amp;$AV$6,データシート2!$A$1:$SI$1,0),0)</f>
        <v>28</v>
      </c>
      <c r="BF38" s="962">
        <f>VLOOKUP(BF$13&amp;"_"&amp;$AW$8,データシート2!$A:$SI,MATCH($AW$5&amp;"_"&amp;$BA38&amp;$AW$6,データシート2!$A$1:$SI$1,0),0)</f>
        <v>256.726</v>
      </c>
      <c r="BG38" s="962">
        <f t="shared" si="2"/>
        <v>9.1687857142857148</v>
      </c>
      <c r="BH38" s="856">
        <f>VLOOKUP(BH$13&amp;"_"&amp;$AV$8,データシート2!$A:$SI,MATCH($AV$5&amp;"_"&amp;$BA38&amp;$AV$6,データシート2!$A$1:$SI$1,0),0)</f>
        <v>1054</v>
      </c>
      <c r="BI38" s="856">
        <f>VLOOKUP(BI$13&amp;"_"&amp;$AW$8,データシート2!$A:$SI,MATCH($AW$5&amp;"_"&amp;$BA38&amp;$AW$6,データシート2!$A$1:$SI$1,0),0)</f>
        <v>14506.13</v>
      </c>
      <c r="BJ38" s="856">
        <f t="shared" si="3"/>
        <v>13.762931688804553</v>
      </c>
      <c r="BK38" s="292">
        <f t="shared" si="4"/>
        <v>0.66619423256631116</v>
      </c>
    </row>
    <row r="39" spans="2:63" ht="15.95" customHeight="1">
      <c r="B39" s="285"/>
      <c r="C39" s="14"/>
      <c r="D39" s="14"/>
      <c r="E39" s="884"/>
      <c r="F39" s="176"/>
      <c r="G39" s="176"/>
      <c r="H39" s="14"/>
      <c r="I39" s="14"/>
      <c r="J39" s="14"/>
      <c r="K39" s="14"/>
      <c r="L39" s="14"/>
      <c r="M39" s="14"/>
      <c r="Z39" s="286"/>
      <c r="AB39" s="285"/>
      <c r="AC39" s="283"/>
      <c r="AQ39" s="286"/>
      <c r="BA39" s="77">
        <v>32</v>
      </c>
      <c r="BB39" s="77"/>
      <c r="BC39" s="77" t="s">
        <v>309</v>
      </c>
      <c r="BD39" s="77" t="str">
        <f t="shared" si="1"/>
        <v>32：その他の製造業(N=1)</v>
      </c>
      <c r="BE39" s="856">
        <f>VLOOKUP(BE$13&amp;"_"&amp;$AV$8,データシート2!$A:$SI,MATCH($AV$5&amp;"_"&amp;$BA39&amp;$AV$6,データシート2!$A$1:$SI$1,0),0)</f>
        <v>1</v>
      </c>
      <c r="BF39" s="962">
        <f>VLOOKUP(BF$13&amp;"_"&amp;$AW$8,データシート2!$A:$SI,MATCH($AW$5&amp;"_"&amp;$BA39&amp;$AW$6,データシート2!$A$1:$SI$1,0),0)</f>
        <v>7.3970000000000002</v>
      </c>
      <c r="BG39" s="962">
        <f t="shared" si="2"/>
        <v>7.3970000000000002</v>
      </c>
      <c r="BH39" s="856">
        <f>VLOOKUP(BH$13&amp;"_"&amp;$AV$8,データシート2!$A:$SI,MATCH($AV$5&amp;"_"&amp;$BA39&amp;$AV$6,データシート2!$A$1:$SI$1,0),0)</f>
        <v>78</v>
      </c>
      <c r="BI39" s="856">
        <f>VLOOKUP(BI$13&amp;"_"&amp;$AW$8,データシート2!$A:$SI,MATCH($AW$5&amp;"_"&amp;$BA39&amp;$AW$6,データシート2!$A$1:$SI$1,0),0)</f>
        <v>684.53</v>
      </c>
      <c r="BJ39" s="856">
        <f t="shared" si="3"/>
        <v>8.7760256410256403</v>
      </c>
      <c r="BK39" s="292">
        <f t="shared" si="4"/>
        <v>0.84286444713891295</v>
      </c>
    </row>
    <row r="40" spans="2:63" ht="15.95" customHeight="1">
      <c r="B40" s="285"/>
      <c r="Z40" s="286"/>
      <c r="AB40" s="285"/>
      <c r="AQ40" s="286"/>
      <c r="BA40" s="77" t="s">
        <v>310</v>
      </c>
      <c r="BB40" s="77" t="s">
        <v>190</v>
      </c>
      <c r="BC40" s="17" t="s">
        <v>311</v>
      </c>
      <c r="BD40" s="77" t="str">
        <f t="shared" si="1"/>
        <v>F：電気・ガス・熱供給・水道業(N=38)</v>
      </c>
      <c r="BE40" s="856">
        <f>VLOOKUP(BE$13&amp;"_"&amp;$AV$8,データシート2!$A:$SI,MATCH($AV$5&amp;"_"&amp;$BA40&amp;$AV$6,データシート2!$A$1:$SI$1,0),0)</f>
        <v>38</v>
      </c>
      <c r="BF40" s="962">
        <f>VLOOKUP(BF$13&amp;"_"&amp;$AW$8,データシート2!$A:$SI,MATCH($AW$5&amp;"_"&amp;$BA40&amp;$AW$6,データシート2!$A$1:$SI$1,0),0)</f>
        <v>278.24700000000001</v>
      </c>
      <c r="BG40" s="962">
        <f t="shared" ref="BG40:BG51" si="21">BF40/BE40</f>
        <v>7.3222894736842106</v>
      </c>
      <c r="BH40" s="856">
        <f>VLOOKUP(BH$13&amp;"_"&amp;$AV$8,データシート2!$A:$SI,MATCH($AV$5&amp;"_"&amp;$BA40&amp;$AV$6,データシート2!$A$1:$SI$1,0),0)</f>
        <v>488</v>
      </c>
      <c r="BI40" s="856">
        <f>VLOOKUP(BI$13&amp;"_"&amp;$AW$8,データシート2!$A:$SI,MATCH($AW$5&amp;"_"&amp;$BA40&amp;$AW$6,データシート2!$A$1:$SI$1,0),0)</f>
        <v>4822.9080000000004</v>
      </c>
      <c r="BJ40" s="856">
        <f t="shared" ref="BJ40:BJ51" si="22">BI40/BH40</f>
        <v>9.8830081967213115</v>
      </c>
      <c r="BK40" s="292">
        <f t="shared" ref="BK40:BK51" si="23">BG40/BJ40</f>
        <v>0.74089683302229581</v>
      </c>
    </row>
    <row r="41" spans="2:63" ht="15.95" customHeight="1">
      <c r="B41" s="304"/>
      <c r="Z41" s="286"/>
      <c r="AB41" s="525"/>
      <c r="AC41" s="311"/>
      <c r="AD41" s="311"/>
      <c r="AE41" s="311"/>
      <c r="AF41" s="311"/>
      <c r="AG41" s="311"/>
      <c r="AH41" s="311"/>
      <c r="AI41" s="311"/>
      <c r="AJ41" s="311"/>
      <c r="AK41" s="311"/>
      <c r="AL41" s="311"/>
      <c r="AM41" s="311"/>
      <c r="AN41" s="311"/>
      <c r="AO41" s="311"/>
      <c r="AP41" s="311"/>
      <c r="AQ41" s="312"/>
      <c r="BA41" s="77" t="s">
        <v>312</v>
      </c>
      <c r="BB41" s="77"/>
      <c r="BC41" s="77" t="s">
        <v>313</v>
      </c>
      <c r="BD41" s="77" t="str">
        <f t="shared" si="1"/>
        <v>G：情報通信業(N=11)</v>
      </c>
      <c r="BE41" s="856">
        <f>VLOOKUP(BE$13&amp;"_"&amp;$AV$8,データシート2!$A:$SI,MATCH($AV$5&amp;"_"&amp;$BA41&amp;$AV$6,データシート2!$A$1:$SI$1,0),0)</f>
        <v>11</v>
      </c>
      <c r="BF41" s="962">
        <f>VLOOKUP(BF$13&amp;"_"&amp;$AW$8,データシート2!$A:$SI,MATCH($AW$5&amp;"_"&amp;$BA41&amp;$AW$6,データシート2!$A$1:$SI$1,0),0)</f>
        <v>102.911</v>
      </c>
      <c r="BG41" s="962">
        <f t="shared" si="21"/>
        <v>9.3555454545454548</v>
      </c>
      <c r="BH41" s="856">
        <f>VLOOKUP(BH$13&amp;"_"&amp;$AV$8,データシート2!$A:$SI,MATCH($AV$5&amp;"_"&amp;$BA41&amp;$AV$6,データシート2!$A$1:$SI$1,0),0)</f>
        <v>436</v>
      </c>
      <c r="BI41" s="856">
        <f>VLOOKUP(BI$13&amp;"_"&amp;$AW$8,データシート2!$A:$SI,MATCH($AW$5&amp;"_"&amp;$BA41&amp;$AW$6,データシート2!$A$1:$SI$1,0),0)</f>
        <v>3693.9059999999999</v>
      </c>
      <c r="BJ41" s="856">
        <f t="shared" si="22"/>
        <v>8.4722614678899077</v>
      </c>
      <c r="BK41" s="292">
        <f t="shared" si="23"/>
        <v>1.1042559876136042</v>
      </c>
    </row>
    <row r="42" spans="2:63" ht="24.6" customHeight="1">
      <c r="B42" s="285"/>
      <c r="Z42" s="286"/>
      <c r="AB42" s="272" t="s">
        <v>316</v>
      </c>
      <c r="BA42" s="77" t="s">
        <v>314</v>
      </c>
      <c r="BB42" s="77"/>
      <c r="BC42" s="77" t="s">
        <v>315</v>
      </c>
      <c r="BD42" s="77" t="str">
        <f t="shared" si="1"/>
        <v>H：運輸業，郵便業(N=10)</v>
      </c>
      <c r="BE42" s="856">
        <f>VLOOKUP(BE$13&amp;"_"&amp;$AV$8,データシート2!$A:$SI,MATCH($AV$5&amp;"_"&amp;$BA42&amp;$AV$6,データシート2!$A$1:$SI$1,0),0)</f>
        <v>10</v>
      </c>
      <c r="BF42" s="962">
        <f>VLOOKUP(BF$13&amp;"_"&amp;$AW$8,データシート2!$A:$SI,MATCH($AW$5&amp;"_"&amp;$BA42&amp;$AW$6,データシート2!$A$1:$SI$1,0),0)</f>
        <v>39.1</v>
      </c>
      <c r="BG42" s="962">
        <f t="shared" si="21"/>
        <v>3.91</v>
      </c>
      <c r="BH42" s="856">
        <f>VLOOKUP(BH$13&amp;"_"&amp;$AV$8,データシート2!$A:$SI,MATCH($AV$5&amp;"_"&amp;$BA42&amp;$AV$6,データシート2!$A$1:$SI$1,0),0)</f>
        <v>181</v>
      </c>
      <c r="BI42" s="856">
        <f>VLOOKUP(BI$13&amp;"_"&amp;$AW$8,データシート2!$A:$SI,MATCH($AW$5&amp;"_"&amp;$BA42&amp;$AW$6,データシート2!$A$1:$SI$1,0),0)</f>
        <v>1207.0930000000001</v>
      </c>
      <c r="BJ42" s="856">
        <f t="shared" si="22"/>
        <v>6.6690220994475142</v>
      </c>
      <c r="BK42" s="292">
        <f t="shared" si="23"/>
        <v>0.58629285398888076</v>
      </c>
    </row>
    <row r="43" spans="2:63" ht="15.95" customHeight="1">
      <c r="B43" s="285"/>
      <c r="Z43" s="286"/>
      <c r="AB43" s="273"/>
      <c r="AC43" s="524"/>
      <c r="AD43" s="524"/>
      <c r="AE43" s="524"/>
      <c r="AF43" s="524"/>
      <c r="AG43" s="524"/>
      <c r="AH43" s="524"/>
      <c r="AI43" s="524"/>
      <c r="AJ43" s="524"/>
      <c r="AK43" s="524"/>
      <c r="AL43" s="524"/>
      <c r="AM43" s="524"/>
      <c r="AN43" s="524"/>
      <c r="AO43" s="524"/>
      <c r="AP43" s="524"/>
      <c r="AQ43" s="282"/>
      <c r="BA43" s="77" t="s">
        <v>317</v>
      </c>
      <c r="BB43" s="77"/>
      <c r="BC43" s="77" t="s">
        <v>318</v>
      </c>
      <c r="BD43" s="77" t="str">
        <f t="shared" si="1"/>
        <v>I：卸売業，小売業(N=28)</v>
      </c>
      <c r="BE43" s="856">
        <f>VLOOKUP(BE$13&amp;"_"&amp;$AV$8,データシート2!$A:$SI,MATCH($AV$5&amp;"_"&amp;$BA43&amp;$AV$6,データシート2!$A$1:$SI$1,0),0)</f>
        <v>28</v>
      </c>
      <c r="BF43" s="962">
        <f>VLOOKUP(BF$13&amp;"_"&amp;$AW$8,データシート2!$A:$SI,MATCH($AW$5&amp;"_"&amp;$BA43&amp;$AW$6,データシート2!$A$1:$SI$1,0),0)</f>
        <v>85.533000000000001</v>
      </c>
      <c r="BG43" s="962">
        <f t="shared" si="21"/>
        <v>3.0547499999999999</v>
      </c>
      <c r="BH43" s="856">
        <f>VLOOKUP(BH$13&amp;"_"&amp;$AV$8,データシート2!$A:$SI,MATCH($AV$5&amp;"_"&amp;$BA43&amp;$AV$6,データシート2!$A$1:$SI$1,0),0)</f>
        <v>613</v>
      </c>
      <c r="BI43" s="856">
        <f>VLOOKUP(BI$13&amp;"_"&amp;$AW$8,データシート2!$A:$SI,MATCH($AW$5&amp;"_"&amp;$BA43&amp;$AW$6,データシート2!$A$1:$SI$1,0),0)</f>
        <v>2525.7060000000001</v>
      </c>
      <c r="BJ43" s="856">
        <f t="shared" si="22"/>
        <v>4.1202381729200654</v>
      </c>
      <c r="BK43" s="292">
        <f t="shared" si="23"/>
        <v>0.74140131511743645</v>
      </c>
    </row>
    <row r="44" spans="2:63" ht="15.95" customHeight="1">
      <c r="B44" s="304"/>
      <c r="Z44" s="286"/>
      <c r="AB44" s="285"/>
      <c r="AQ44" s="286"/>
      <c r="BA44" s="77" t="s">
        <v>319</v>
      </c>
      <c r="BB44" s="77"/>
      <c r="BC44" s="77" t="s">
        <v>320</v>
      </c>
      <c r="BD44" s="77" t="str">
        <f t="shared" si="1"/>
        <v>J：金融業，保険業(N=3)</v>
      </c>
      <c r="BE44" s="856">
        <f>VLOOKUP(BE$13&amp;"_"&amp;$AV$8,データシート2!$A:$SI,MATCH($AV$5&amp;"_"&amp;$BA44&amp;$AV$6,データシート2!$A$1:$SI$1,0),0)</f>
        <v>3</v>
      </c>
      <c r="BF44" s="962">
        <f>VLOOKUP(BF$13&amp;"_"&amp;$AW$8,データシート2!$A:$SI,MATCH($AW$5&amp;"_"&amp;$BA44&amp;$AW$6,データシート2!$A$1:$SI$1,0),0)</f>
        <v>9.7029999999999994</v>
      </c>
      <c r="BG44" s="962">
        <f t="shared" si="21"/>
        <v>3.2343333333333333</v>
      </c>
      <c r="BH44" s="856">
        <f>VLOOKUP(BH$13&amp;"_"&amp;$AV$8,データシート2!$A:$SI,MATCH($AV$5&amp;"_"&amp;$BA44&amp;$AV$6,データシート2!$A$1:$SI$1,0),0)</f>
        <v>157</v>
      </c>
      <c r="BI44" s="856">
        <f>VLOOKUP(BI$13&amp;"_"&amp;$AW$8,データシート2!$A:$SI,MATCH($AW$5&amp;"_"&amp;$BA44&amp;$AW$6,データシート2!$A$1:$SI$1,0),0)</f>
        <v>766.66700000000003</v>
      </c>
      <c r="BJ44" s="856">
        <f t="shared" si="22"/>
        <v>4.8832292993630579</v>
      </c>
      <c r="BK44" s="292">
        <f t="shared" si="23"/>
        <v>0.66233492941959582</v>
      </c>
    </row>
    <row r="45" spans="2:63" ht="15.95" customHeight="1">
      <c r="B45" s="305"/>
      <c r="Z45" s="286"/>
      <c r="AB45" s="285"/>
      <c r="AQ45" s="286"/>
      <c r="BA45" s="77" t="s">
        <v>321</v>
      </c>
      <c r="BB45" s="77"/>
      <c r="BC45" s="77" t="s">
        <v>322</v>
      </c>
      <c r="BD45" s="77" t="str">
        <f t="shared" si="1"/>
        <v>K：不動産業，物品賃貸業(N=21)</v>
      </c>
      <c r="BE45" s="856">
        <f>VLOOKUP(BE$13&amp;"_"&amp;$AV$8,データシート2!$A:$SI,MATCH($AV$5&amp;"_"&amp;$BA45&amp;$AV$6,データシート2!$A$1:$SI$1,0),0)</f>
        <v>21</v>
      </c>
      <c r="BF45" s="962">
        <f>VLOOKUP(BF$13&amp;"_"&amp;$AW$8,データシート2!$A:$SI,MATCH($AW$5&amp;"_"&amp;$BA45&amp;$AW$6,データシート2!$A$1:$SI$1,0),0)</f>
        <v>79.628</v>
      </c>
      <c r="BG45" s="962">
        <f t="shared" si="21"/>
        <v>3.791809523809524</v>
      </c>
      <c r="BH45" s="856">
        <f>VLOOKUP(BH$13&amp;"_"&amp;$AV$8,データシート2!$A:$SI,MATCH($AV$5&amp;"_"&amp;$BA45&amp;$AV$6,データシート2!$A$1:$SI$1,0),0)</f>
        <v>687</v>
      </c>
      <c r="BI45" s="856">
        <f>VLOOKUP(BI$13&amp;"_"&amp;$AW$8,データシート2!$A:$SI,MATCH($AW$5&amp;"_"&amp;$BA45&amp;$AW$6,データシート2!$A$1:$SI$1,0),0)</f>
        <v>3705.2570000000001</v>
      </c>
      <c r="BJ45" s="856">
        <f t="shared" si="22"/>
        <v>5.393387190684134</v>
      </c>
      <c r="BK45" s="292">
        <f t="shared" si="23"/>
        <v>0.70304789731377415</v>
      </c>
    </row>
    <row r="46" spans="2:63" ht="15.95" customHeight="1">
      <c r="B46" s="305"/>
      <c r="Z46" s="286"/>
      <c r="AB46" s="285"/>
      <c r="AQ46" s="286"/>
      <c r="BA46" s="77" t="s">
        <v>323</v>
      </c>
      <c r="BB46" s="77"/>
      <c r="BC46" s="77" t="s">
        <v>324</v>
      </c>
      <c r="BD46" s="77" t="str">
        <f t="shared" si="1"/>
        <v>L：学術研究,専門･技術ｻｰﾋﾞｽ業(N=6)</v>
      </c>
      <c r="BE46" s="856">
        <f>VLOOKUP(BE$13&amp;"_"&amp;$AV$8,データシート2!$A:$SI,MATCH($AV$5&amp;"_"&amp;$BA46&amp;$AV$6,データシート2!$A$1:$SI$1,0),0)</f>
        <v>6</v>
      </c>
      <c r="BF46" s="962">
        <f>VLOOKUP(BF$13&amp;"_"&amp;$AW$8,データシート2!$A:$SI,MATCH($AW$5&amp;"_"&amp;$BA46&amp;$AW$6,データシート2!$A$1:$SI$1,0),0)</f>
        <v>185.45599999999999</v>
      </c>
      <c r="BG46" s="962">
        <f t="shared" si="21"/>
        <v>30.909333333333333</v>
      </c>
      <c r="BH46" s="856">
        <f>VLOOKUP(BH$13&amp;"_"&amp;$AV$8,データシート2!$A:$SI,MATCH($AV$5&amp;"_"&amp;$BA46&amp;$AV$6,データシート2!$A$1:$SI$1,0),0)</f>
        <v>127</v>
      </c>
      <c r="BI46" s="856">
        <f>VLOOKUP(BI$13&amp;"_"&amp;$AW$8,データシート2!$A:$SI,MATCH($AW$5&amp;"_"&amp;$BA46&amp;$AW$6,データシート2!$A$1:$SI$1,0),0)</f>
        <v>1532.1120000000001</v>
      </c>
      <c r="BJ46" s="856">
        <f t="shared" si="22"/>
        <v>12.063874015748032</v>
      </c>
      <c r="BK46" s="292">
        <f t="shared" si="23"/>
        <v>2.5621399305881898</v>
      </c>
    </row>
    <row r="47" spans="2:63" ht="15.95" customHeight="1">
      <c r="B47" s="305"/>
      <c r="Z47" s="286"/>
      <c r="AB47" s="285"/>
      <c r="AQ47" s="286"/>
      <c r="BA47" s="77" t="s">
        <v>325</v>
      </c>
      <c r="BB47" s="77"/>
      <c r="BC47" s="77" t="s">
        <v>326</v>
      </c>
      <c r="BD47" s="77" t="str">
        <f t="shared" si="1"/>
        <v>M：宿泊業，飲食サービス業(N=16)</v>
      </c>
      <c r="BE47" s="856">
        <f>VLOOKUP(BE$13&amp;"_"&amp;$AV$8,データシート2!$A:$SI,MATCH($AV$5&amp;"_"&amp;$BA47&amp;$AV$6,データシート2!$A$1:$SI$1,0),0)</f>
        <v>16</v>
      </c>
      <c r="BF47" s="962">
        <f>VLOOKUP(BF$13&amp;"_"&amp;$AW$8,データシート2!$A:$SI,MATCH($AW$5&amp;"_"&amp;$BA47&amp;$AW$6,データシート2!$A$1:$SI$1,0),0)</f>
        <v>73.73</v>
      </c>
      <c r="BG47" s="962">
        <f t="shared" si="21"/>
        <v>4.6081250000000002</v>
      </c>
      <c r="BH47" s="856">
        <f>VLOOKUP(BH$13&amp;"_"&amp;$AV$8,データシート2!$A:$SI,MATCH($AV$5&amp;"_"&amp;$BA47&amp;$AV$6,データシート2!$A$1:$SI$1,0),0)</f>
        <v>380</v>
      </c>
      <c r="BI47" s="856">
        <f>VLOOKUP(BI$13&amp;"_"&amp;$AW$8,データシート2!$A:$SI,MATCH($AW$5&amp;"_"&amp;$BA47&amp;$AW$6,データシート2!$A$1:$SI$1,0),0)</f>
        <v>1783.183</v>
      </c>
      <c r="BJ47" s="856">
        <f t="shared" si="22"/>
        <v>4.6925868421052632</v>
      </c>
      <c r="BK47" s="292">
        <f t="shared" si="23"/>
        <v>0.98200100606611884</v>
      </c>
    </row>
    <row r="48" spans="2:63" ht="15.95" customHeight="1">
      <c r="B48" s="305"/>
      <c r="Z48" s="286"/>
      <c r="AB48" s="285"/>
      <c r="AQ48" s="286"/>
      <c r="BA48" s="77" t="s">
        <v>327</v>
      </c>
      <c r="BB48" s="77"/>
      <c r="BC48" s="77" t="s">
        <v>328</v>
      </c>
      <c r="BD48" s="77" t="str">
        <f t="shared" si="1"/>
        <v>N：生活関連ｻｰﾋﾞｽ業,娯楽業(N=5)</v>
      </c>
      <c r="BE48" s="856">
        <f>VLOOKUP(BE$13&amp;"_"&amp;$AV$8,データシート2!$A:$SI,MATCH($AV$5&amp;"_"&amp;$BA48&amp;$AV$6,データシート2!$A$1:$SI$1,0),0)</f>
        <v>5</v>
      </c>
      <c r="BF48" s="962">
        <f>VLOOKUP(BF$13&amp;"_"&amp;$AW$8,データシート2!$A:$SI,MATCH($AW$5&amp;"_"&amp;$BA48&amp;$AW$6,データシート2!$A$1:$SI$1,0),0)</f>
        <v>14.441000000000001</v>
      </c>
      <c r="BG48" s="962">
        <f t="shared" si="21"/>
        <v>2.8882000000000003</v>
      </c>
      <c r="BH48" s="856">
        <f>VLOOKUP(BH$13&amp;"_"&amp;$AV$8,データシート2!$A:$SI,MATCH($AV$5&amp;"_"&amp;$BA48&amp;$AV$6,データシート2!$A$1:$SI$1,0),0)</f>
        <v>202</v>
      </c>
      <c r="BI48" s="856">
        <f>VLOOKUP(BI$13&amp;"_"&amp;$AW$8,データシート2!$A:$SI,MATCH($AW$5&amp;"_"&amp;$BA48&amp;$AW$6,データシート2!$A$1:$SI$1,0),0)</f>
        <v>1002.329</v>
      </c>
      <c r="BJ48" s="856">
        <f t="shared" si="22"/>
        <v>4.962024752475247</v>
      </c>
      <c r="BK48" s="292">
        <f t="shared" si="23"/>
        <v>0.58206078044234988</v>
      </c>
    </row>
    <row r="49" spans="2:63" ht="15.95" customHeight="1">
      <c r="B49" s="305"/>
      <c r="Z49" s="286"/>
      <c r="AB49" s="285"/>
      <c r="AQ49" s="286"/>
      <c r="BA49" s="77" t="s">
        <v>329</v>
      </c>
      <c r="BB49" s="77"/>
      <c r="BC49" s="77" t="s">
        <v>330</v>
      </c>
      <c r="BD49" s="77" t="str">
        <f t="shared" si="1"/>
        <v>O：教育，学習支援業(N=11)</v>
      </c>
      <c r="BE49" s="856">
        <f>VLOOKUP(BE$13&amp;"_"&amp;$AV$8,データシート2!$A:$SI,MATCH($AV$5&amp;"_"&amp;$BA49&amp;$AV$6,データシート2!$A$1:$SI$1,0),0)</f>
        <v>11</v>
      </c>
      <c r="BF49" s="962">
        <f>VLOOKUP(BF$13&amp;"_"&amp;$AW$8,データシート2!$A:$SI,MATCH($AW$5&amp;"_"&amp;$BA49&amp;$AW$6,データシート2!$A$1:$SI$1,0),0)</f>
        <v>59.127000000000002</v>
      </c>
      <c r="BG49" s="962">
        <f t="shared" si="21"/>
        <v>5.3751818181818187</v>
      </c>
      <c r="BH49" s="856">
        <f>VLOOKUP(BH$13&amp;"_"&amp;$AV$8,データシート2!$A:$SI,MATCH($AV$5&amp;"_"&amp;$BA49&amp;$AV$6,データシート2!$A$1:$SI$1,0),0)</f>
        <v>393</v>
      </c>
      <c r="BI49" s="856">
        <f>VLOOKUP(BI$13&amp;"_"&amp;$AW$8,データシート2!$A:$SI,MATCH($AW$5&amp;"_"&amp;$BA49&amp;$AW$6,データシート2!$A$1:$SI$1,0),0)</f>
        <v>3356.114</v>
      </c>
      <c r="BJ49" s="856">
        <f t="shared" si="22"/>
        <v>8.5397302798982189</v>
      </c>
      <c r="BK49" s="292">
        <f t="shared" si="23"/>
        <v>0.62943227034166738</v>
      </c>
    </row>
    <row r="50" spans="2:63" ht="15.95" customHeight="1">
      <c r="B50" s="305"/>
      <c r="C50" s="14"/>
      <c r="D50" s="176"/>
      <c r="E50" s="176"/>
      <c r="F50" s="14"/>
      <c r="G50" s="14"/>
      <c r="H50" s="14"/>
      <c r="I50" s="14"/>
      <c r="J50" s="14"/>
      <c r="K50" s="14"/>
      <c r="L50" s="14"/>
      <c r="M50" s="14"/>
      <c r="Z50" s="286"/>
      <c r="AB50" s="285"/>
      <c r="AQ50" s="286"/>
      <c r="BA50" s="77" t="s">
        <v>331</v>
      </c>
      <c r="BB50" s="77"/>
      <c r="BC50" s="77" t="s">
        <v>332</v>
      </c>
      <c r="BD50" s="77" t="str">
        <f t="shared" si="1"/>
        <v>P：医療，福祉(N=43)</v>
      </c>
      <c r="BE50" s="856">
        <f>VLOOKUP(BE$13&amp;"_"&amp;$AV$8,データシート2!$A:$SI,MATCH($AV$5&amp;"_"&amp;$BA50&amp;$AV$6,データシート2!$A$1:$SI$1,0),0)</f>
        <v>43</v>
      </c>
      <c r="BF50" s="962">
        <f>VLOOKUP(BF$13&amp;"_"&amp;$AW$8,データシート2!$A:$SI,MATCH($AW$5&amp;"_"&amp;$BA50&amp;$AW$6,データシート2!$A$1:$SI$1,0),0)</f>
        <v>212.68100000000001</v>
      </c>
      <c r="BG50" s="962">
        <f t="shared" si="21"/>
        <v>4.9460697674418608</v>
      </c>
      <c r="BH50" s="856">
        <f>VLOOKUP(BH$13&amp;"_"&amp;$AV$8,データシート2!$A:$SI,MATCH($AV$5&amp;"_"&amp;$BA50&amp;$AV$6,データシート2!$A$1:$SI$1,0),0)</f>
        <v>813</v>
      </c>
      <c r="BI50" s="856">
        <f>VLOOKUP(BI$13&amp;"_"&amp;$AW$8,データシート2!$A:$SI,MATCH($AW$5&amp;"_"&amp;$BA50&amp;$AW$6,データシート2!$A$1:$SI$1,0),0)</f>
        <v>4507.0609999999997</v>
      </c>
      <c r="BJ50" s="856">
        <f t="shared" si="22"/>
        <v>5.5437404674046737</v>
      </c>
      <c r="BK50" s="292">
        <f t="shared" si="23"/>
        <v>0.8921899927536443</v>
      </c>
    </row>
    <row r="51" spans="2:63" ht="15.95" customHeight="1">
      <c r="B51" s="285"/>
      <c r="Z51" s="286"/>
      <c r="AB51" s="285"/>
      <c r="AQ51" s="286"/>
      <c r="BA51" s="77" t="s">
        <v>333</v>
      </c>
      <c r="BB51" s="77"/>
      <c r="BC51" s="77" t="s">
        <v>334</v>
      </c>
      <c r="BD51" s="77" t="str">
        <f t="shared" si="1"/>
        <v>Q：複合サービス事業(N=0)</v>
      </c>
      <c r="BE51" s="856">
        <f>VLOOKUP(BE$13&amp;"_"&amp;$AV$8,データシート2!$A:$SI,MATCH($AV$5&amp;"_"&amp;$BA51&amp;$AV$6,データシート2!$A$1:$SI$1,0),0)</f>
        <v>0</v>
      </c>
      <c r="BF51" s="962">
        <f>VLOOKUP(BF$13&amp;"_"&amp;$AW$8,データシート2!$A:$SI,MATCH($AW$5&amp;"_"&amp;$BA51&amp;$AW$6,データシート2!$A$1:$SI$1,0),0)</f>
        <v>0</v>
      </c>
      <c r="BG51" s="962" t="e">
        <f t="shared" si="21"/>
        <v>#DIV/0!</v>
      </c>
      <c r="BH51" s="856">
        <f>VLOOKUP(BH$13&amp;"_"&amp;$AV$8,データシート2!$A:$SI,MATCH($AV$5&amp;"_"&amp;$BA51&amp;$AV$6,データシート2!$A$1:$SI$1,0),0)</f>
        <v>3</v>
      </c>
      <c r="BI51" s="856">
        <f>VLOOKUP(BI$13&amp;"_"&amp;$AW$8,データシート2!$A:$SI,MATCH($AW$5&amp;"_"&amp;$BA51&amp;$AW$6,データシート2!$A$1:$SI$1,0),0)</f>
        <v>16.611000000000001</v>
      </c>
      <c r="BJ51" s="856">
        <f t="shared" si="22"/>
        <v>5.5369999999999999</v>
      </c>
      <c r="BK51" s="292" t="e">
        <f t="shared" si="23"/>
        <v>#DIV/0!</v>
      </c>
    </row>
    <row r="52" spans="2:63" ht="15.95" customHeight="1">
      <c r="B52" s="285"/>
      <c r="Z52" s="286"/>
      <c r="AB52" s="285"/>
      <c r="AQ52" s="286"/>
      <c r="BA52" s="77" t="s">
        <v>335</v>
      </c>
      <c r="BB52" s="77"/>
      <c r="BC52" s="17" t="s">
        <v>336</v>
      </c>
      <c r="BD52" s="77" t="str">
        <f t="shared" ref="BD52" si="24">BC52&amp;"(N="&amp;BE52&amp;")"</f>
        <v>R：ｻｰﾋﾞｽ業(他に分類されない)(N=23)</v>
      </c>
      <c r="BE52" s="856">
        <f>VLOOKUP(BE$13&amp;"_"&amp;$AV$8,データシート2!$A:$SI,MATCH($AV$5&amp;"_"&amp;$BA52&amp;$AV$6,データシート2!$A$1:$SI$1,0),0)</f>
        <v>23</v>
      </c>
      <c r="BF52" s="962">
        <f>VLOOKUP(BF$13&amp;"_"&amp;$AW$8,データシート2!$A:$SI,MATCH($AW$5&amp;"_"&amp;$BA52&amp;$AW$6,データシート2!$A$1:$SI$1,0),0)</f>
        <v>750.51800000000003</v>
      </c>
      <c r="BG52" s="962">
        <f t="shared" ref="BG52" si="25">BF52/BE52</f>
        <v>32.631217391304347</v>
      </c>
      <c r="BH52" s="856">
        <f>VLOOKUP(BH$13&amp;"_"&amp;$AV$8,データシート2!$A:$SI,MATCH($AV$5&amp;"_"&amp;$BA52&amp;$AV$6,データシート2!$A$1:$SI$1,0),0)</f>
        <v>641</v>
      </c>
      <c r="BI52" s="856">
        <f>VLOOKUP(BI$13&amp;"_"&amp;$AW$8,データシート2!$A:$SI,MATCH($AW$5&amp;"_"&amp;$BA52&amp;$AW$6,データシート2!$A$1:$SI$1,0),0)</f>
        <v>17094.864000000001</v>
      </c>
      <c r="BJ52" s="856">
        <f t="shared" ref="BJ52" si="26">BI52/BH52</f>
        <v>26.66905460218409</v>
      </c>
      <c r="BK52" s="292">
        <f t="shared" ref="BK52" si="27">BG52/BJ52</f>
        <v>1.2235610852374188</v>
      </c>
    </row>
    <row r="53" spans="2:63" ht="15.95" customHeight="1">
      <c r="B53" s="285"/>
      <c r="P53" s="172" t="s">
        <v>102</v>
      </c>
      <c r="Z53" s="286"/>
      <c r="AB53" s="285"/>
      <c r="AQ53" s="286"/>
      <c r="BA53" s="77" t="s">
        <v>337</v>
      </c>
      <c r="BB53" s="77"/>
      <c r="BC53" s="77" t="s">
        <v>338</v>
      </c>
      <c r="BD53" s="77" t="str">
        <f>BC53&amp;"(N="&amp;BE53&amp;")"</f>
        <v>S：公務(N=6)</v>
      </c>
      <c r="BE53" s="856">
        <f>VLOOKUP(BE$13&amp;"_"&amp;$AV$8,データシート2!$A:$SI,MATCH($AV$5&amp;"_"&amp;$BA53&amp;$AV$6,データシート2!$A$1:$SI$1,0),0)</f>
        <v>6</v>
      </c>
      <c r="BF53" s="962">
        <f>VLOOKUP(BF$13&amp;"_"&amp;$AW$8,データシート2!$A:$SI,MATCH($AW$5&amp;"_"&amp;$BA53&amp;$AW$6,データシート2!$A$1:$SI$1,0),0)</f>
        <v>27.667000000000002</v>
      </c>
      <c r="BG53" s="962">
        <f t="shared" ref="BG53:BG63" si="28">BF53/BE53</f>
        <v>4.6111666666666666</v>
      </c>
      <c r="BH53" s="856">
        <f>VLOOKUP(BH$13&amp;"_"&amp;$AV$8,データシート2!$A:$SI,MATCH($AV$5&amp;"_"&amp;$BA53&amp;$AV$6,データシート2!$A$1:$SI$1,0),0)</f>
        <v>228</v>
      </c>
      <c r="BI53" s="856">
        <f>VLOOKUP(BI$13&amp;"_"&amp;$AW$8,データシート2!$A:$SI,MATCH($AW$5&amp;"_"&amp;$BA53&amp;$AW$6,データシート2!$A$1:$SI$1,0),0)</f>
        <v>1055.8810000000001</v>
      </c>
      <c r="BJ53" s="856">
        <f t="shared" ref="BJ53:BJ63" si="29">BI53/BH53</f>
        <v>4.6310570175438599</v>
      </c>
      <c r="BK53" s="292">
        <f t="shared" ref="BK53:BK63" si="30">BG53/BJ53</f>
        <v>0.9957050084242447</v>
      </c>
    </row>
    <row r="54" spans="2:63" ht="15.95" customHeight="1" thickBot="1">
      <c r="B54" s="417"/>
      <c r="C54" s="418" t="s">
        <v>341</v>
      </c>
      <c r="D54" s="419"/>
      <c r="E54" s="419"/>
      <c r="F54" s="1053" t="s">
        <v>2584</v>
      </c>
      <c r="G54" s="1054" t="s">
        <v>180</v>
      </c>
      <c r="H54" s="1054" t="s">
        <v>181</v>
      </c>
      <c r="I54" s="1054" t="s">
        <v>182</v>
      </c>
      <c r="J54" s="1054" t="s">
        <v>183</v>
      </c>
      <c r="K54" s="1054" t="s">
        <v>156</v>
      </c>
      <c r="L54" s="1054" t="s">
        <v>157</v>
      </c>
      <c r="M54" s="1054" t="s">
        <v>184</v>
      </c>
      <c r="N54" s="1054" t="s">
        <v>159</v>
      </c>
      <c r="O54" s="1054" t="s">
        <v>160</v>
      </c>
      <c r="P54" s="1055" t="s">
        <v>161</v>
      </c>
      <c r="Z54" s="286"/>
      <c r="AB54" s="285"/>
      <c r="AQ54" s="286"/>
      <c r="BA54" s="77" t="s">
        <v>339</v>
      </c>
      <c r="BB54" s="77" t="s">
        <v>278</v>
      </c>
      <c r="BC54" s="77" t="s">
        <v>340</v>
      </c>
      <c r="BD54" s="77" t="str">
        <f>BC54&amp;"(N="&amp;BE54&amp;")"</f>
        <v>石油精製業・コークス製造業(N=1)</v>
      </c>
      <c r="BE54" s="856">
        <f>BE58+BE59</f>
        <v>1</v>
      </c>
      <c r="BF54" s="962">
        <f>BF58+BF59</f>
        <v>532.59299999999996</v>
      </c>
      <c r="BG54" s="962">
        <f t="shared" si="28"/>
        <v>532.59299999999996</v>
      </c>
      <c r="BH54" s="856">
        <f>BH58+BH59</f>
        <v>31</v>
      </c>
      <c r="BI54" s="856">
        <f>BI58+BI59</f>
        <v>27295.311999999998</v>
      </c>
      <c r="BJ54" s="856">
        <f t="shared" si="29"/>
        <v>880.49393548387093</v>
      </c>
      <c r="BK54" s="292">
        <f t="shared" si="30"/>
        <v>0.60487980500094662</v>
      </c>
    </row>
    <row r="55" spans="2:63" ht="15.95" customHeight="1" thickTop="1" thickBot="1">
      <c r="B55" s="285"/>
      <c r="C55" s="420" t="s">
        <v>205</v>
      </c>
      <c r="D55" s="534"/>
      <c r="E55" s="534"/>
      <c r="F55" s="888">
        <f>SUM(F56,F57,F60,F61,F62,F63,F64,F65,)</f>
        <v>34861.663</v>
      </c>
      <c r="G55" s="895">
        <f t="shared" ref="G55:P55" si="31">SUM(G56,G57,G60,G61,G62,G63,G64,G65,)</f>
        <v>35994.152580000002</v>
      </c>
      <c r="H55" s="895">
        <f t="shared" si="31"/>
        <v>37608.68014299999</v>
      </c>
      <c r="I55" s="895">
        <f t="shared" si="31"/>
        <v>37400.262000000002</v>
      </c>
      <c r="J55" s="895">
        <f t="shared" si="31"/>
        <v>36532.576000000001</v>
      </c>
      <c r="K55" s="895">
        <f t="shared" si="31"/>
        <v>35695.676999999996</v>
      </c>
      <c r="L55" s="895">
        <f t="shared" si="31"/>
        <v>35384.764000000003</v>
      </c>
      <c r="M55" s="895">
        <f t="shared" si="31"/>
        <v>33493.952999999994</v>
      </c>
      <c r="N55" s="895">
        <f t="shared" si="31"/>
        <v>30673.212999999996</v>
      </c>
      <c r="O55" s="895">
        <f t="shared" si="31"/>
        <v>28154.073999999997</v>
      </c>
      <c r="P55" s="896">
        <f t="shared" si="31"/>
        <v>30619.639000000003</v>
      </c>
      <c r="Z55" s="286"/>
      <c r="AB55" s="285"/>
      <c r="AQ55" s="286"/>
      <c r="BA55" s="77" t="s">
        <v>342</v>
      </c>
      <c r="BB55" s="77"/>
      <c r="BC55" s="77" t="s">
        <v>343</v>
      </c>
      <c r="BD55" s="77" t="str">
        <f t="shared" ref="BD55:BD57" si="32">BC55&amp;"(N="&amp;BE55&amp;")"</f>
        <v>発電所・変電所(N=10)</v>
      </c>
      <c r="BE55" s="856">
        <f>BE60+BE61</f>
        <v>10</v>
      </c>
      <c r="BF55" s="962">
        <f>BF60+BF61</f>
        <v>922.66200000000003</v>
      </c>
      <c r="BG55" s="962">
        <f t="shared" si="28"/>
        <v>92.266199999999998</v>
      </c>
      <c r="BH55" s="856">
        <f>BH60+BH61</f>
        <v>231</v>
      </c>
      <c r="BI55" s="856">
        <f>BI60+BI61</f>
        <v>22952.601999999999</v>
      </c>
      <c r="BJ55" s="856">
        <f t="shared" si="29"/>
        <v>99.361913419913421</v>
      </c>
      <c r="BK55" s="292">
        <f t="shared" si="30"/>
        <v>0.92858719024535863</v>
      </c>
    </row>
    <row r="56" spans="2:63" ht="15.95" customHeight="1" thickBot="1">
      <c r="B56" s="285"/>
      <c r="C56" s="625" t="str">
        <f>D56</f>
        <v>エネルギー起源CO2</v>
      </c>
      <c r="D56" s="425" t="s">
        <v>345</v>
      </c>
      <c r="E56" s="422"/>
      <c r="F56" s="890">
        <f>IFERROR(VLOOKUP(年度マスタ!$K$4&amp;"_"&amp;F$54,データシート1!$A:$CE,MATCH("bc_"&amp;$C56,データシート1!$A$1:$CE$1,0),0),0)</f>
        <v>30817.224999999999</v>
      </c>
      <c r="G56" s="897">
        <f>IFERROR(VLOOKUP(年度マスタ!$K$4&amp;"_"&amp;G$54,データシート1!$A:$CE,MATCH("bc_"&amp;$C56,データシート1!$A$1:$CE$1,0),0),0)</f>
        <v>32068.191579999999</v>
      </c>
      <c r="H56" s="897">
        <f>IFERROR(VLOOKUP(年度マスタ!$K$4&amp;"_"&amp;H$54,データシート1!$A:$CE,MATCH("bc_"&amp;$C56,データシート1!$A$1:$CE$1,0),0),0)</f>
        <v>33557.919142999999</v>
      </c>
      <c r="I56" s="897">
        <f>IFERROR(VLOOKUP(年度マスタ!$K$4&amp;"_"&amp;I$54,データシート1!$A:$CE,MATCH("bc_"&amp;$C56,データシート1!$A$1:$CE$1,0),0),0)</f>
        <v>33324.175000000003</v>
      </c>
      <c r="J56" s="897">
        <f>IFERROR(VLOOKUP(年度マスタ!$K$4&amp;"_"&amp;J$54,データシート1!$A:$CE,MATCH("bc_"&amp;$C56,データシート1!$A$1:$CE$1,0),0),0)</f>
        <v>32597.719000000001</v>
      </c>
      <c r="K56" s="897">
        <f>IFERROR(VLOOKUP(年度マスタ!$K$4&amp;"_"&amp;K$54,データシート1!$A:$CE,MATCH("bc_"&amp;$C56,データシート1!$A$1:$CE$1,0),0),0)</f>
        <v>31648.182000000001</v>
      </c>
      <c r="L56" s="897">
        <f>IFERROR(VLOOKUP(年度マスタ!$K$4&amp;"_"&amp;L$54,データシート1!$A:$CE,MATCH("bc_"&amp;$C56,データシート1!$A$1:$CE$1,0),0),0)</f>
        <v>31433.478999999999</v>
      </c>
      <c r="M56" s="897">
        <f>IFERROR(VLOOKUP(年度マスタ!$K$4&amp;"_"&amp;M$54,データシート1!$A:$CE,MATCH("bc_"&amp;$C56,データシート1!$A$1:$CE$1,0),0),0)</f>
        <v>29701.374</v>
      </c>
      <c r="N56" s="897">
        <f>IFERROR(VLOOKUP(年度マスタ!$K$4&amp;"_"&amp;N$54,データシート1!$A:$CE,MATCH("bc_"&amp;$C56,データシート1!$A$1:$CE$1,0),0),0)</f>
        <v>27100.940999999999</v>
      </c>
      <c r="O56" s="897">
        <f>IFERROR(VLOOKUP(年度マスタ!$K$4&amp;"_"&amp;O$54,データシート1!$A:$CE,MATCH("bc_"&amp;$C56,データシート1!$A$1:$CE$1,0),0),0)</f>
        <v>25306.718000000001</v>
      </c>
      <c r="P56" s="898">
        <f>IFERROR(VLOOKUP(年度マスタ!$K$4&amp;"_"&amp;P$54,データシート1!$A:$CE,MATCH("bc_"&amp;$C56,データシート1!$A$1:$CE$1,0),0),0)</f>
        <v>27049.347000000002</v>
      </c>
      <c r="Z56" s="286"/>
      <c r="AB56" s="285"/>
      <c r="AQ56" s="286"/>
      <c r="BA56" s="77">
        <v>3411</v>
      </c>
      <c r="BB56" s="77"/>
      <c r="BC56" s="77" t="s">
        <v>344</v>
      </c>
      <c r="BD56" s="77" t="str">
        <f t="shared" si="32"/>
        <v>ガス製造工場(N=1)</v>
      </c>
      <c r="BE56" s="856">
        <f>BE62</f>
        <v>1</v>
      </c>
      <c r="BF56" s="962">
        <f>BF62</f>
        <v>12.657</v>
      </c>
      <c r="BG56" s="962">
        <f t="shared" si="28"/>
        <v>12.657</v>
      </c>
      <c r="BH56" s="856">
        <f>BH62</f>
        <v>30</v>
      </c>
      <c r="BI56" s="856">
        <f>BI62</f>
        <v>751.173</v>
      </c>
      <c r="BJ56" s="856">
        <f t="shared" si="29"/>
        <v>25.039100000000001</v>
      </c>
      <c r="BK56" s="292">
        <f t="shared" si="30"/>
        <v>0.50548941455563501</v>
      </c>
    </row>
    <row r="57" spans="2:63" ht="15.95" customHeight="1" thickBot="1">
      <c r="B57" s="285"/>
      <c r="C57" s="534"/>
      <c r="D57" s="423" t="s">
        <v>347</v>
      </c>
      <c r="E57" s="422"/>
      <c r="F57" s="890">
        <f>SUM(F58:F59)</f>
        <v>3611.741</v>
      </c>
      <c r="G57" s="897">
        <f t="shared" ref="G57:J57" si="33">SUM(G58:G59)</f>
        <v>3512.989</v>
      </c>
      <c r="H57" s="897">
        <f t="shared" si="33"/>
        <v>3618.8589999999999</v>
      </c>
      <c r="I57" s="897">
        <f t="shared" si="33"/>
        <v>3630.8490000000002</v>
      </c>
      <c r="J57" s="897">
        <f t="shared" si="33"/>
        <v>3516.953</v>
      </c>
      <c r="K57" s="897">
        <f t="shared" ref="K57:O57" si="34">SUM(K58:K59)</f>
        <v>3626.893</v>
      </c>
      <c r="L57" s="897">
        <f t="shared" si="34"/>
        <v>3557.009</v>
      </c>
      <c r="M57" s="897">
        <f t="shared" si="34"/>
        <v>3390.6880000000001</v>
      </c>
      <c r="N57" s="897">
        <f t="shared" si="34"/>
        <v>3197.9960000000001</v>
      </c>
      <c r="O57" s="897">
        <f t="shared" si="34"/>
        <v>2510.5810000000001</v>
      </c>
      <c r="P57" s="898">
        <f>SUM(P58:P59)</f>
        <v>3131.9319999999998</v>
      </c>
      <c r="Z57" s="286"/>
      <c r="AB57" s="285"/>
      <c r="AQ57" s="286"/>
      <c r="BA57" s="77">
        <v>3511</v>
      </c>
      <c r="BB57" s="77"/>
      <c r="BC57" s="77" t="s">
        <v>346</v>
      </c>
      <c r="BD57" s="77" t="str">
        <f t="shared" si="32"/>
        <v>熱供給業(N=6)</v>
      </c>
      <c r="BE57" s="856">
        <f>BE63</f>
        <v>6</v>
      </c>
      <c r="BF57" s="962">
        <f>BF63</f>
        <v>13.96</v>
      </c>
      <c r="BG57" s="962">
        <f t="shared" si="28"/>
        <v>2.3266666666666667</v>
      </c>
      <c r="BH57" s="856">
        <f>BH63</f>
        <v>137</v>
      </c>
      <c r="BI57" s="856">
        <f>BI63</f>
        <v>553.39800000000002</v>
      </c>
      <c r="BJ57" s="856">
        <f t="shared" si="29"/>
        <v>4.0394014598540151</v>
      </c>
      <c r="BK57" s="292">
        <f t="shared" si="30"/>
        <v>0.57599292612791031</v>
      </c>
    </row>
    <row r="58" spans="2:63" ht="15.95" customHeight="1" thickBot="1">
      <c r="B58" s="285"/>
      <c r="C58" s="625" t="s">
        <v>349</v>
      </c>
      <c r="D58" s="423" t="s">
        <v>350</v>
      </c>
      <c r="E58" s="422" t="s">
        <v>351</v>
      </c>
      <c r="F58" s="892">
        <f>IFERROR(VLOOKUP(年度マスタ!$K$4&amp;"_"&amp;F$54,データシート1!$A:$CE,MATCH("bc_"&amp;$C58,データシート1!$A$1:$CE$1,0),0),0)</f>
        <v>792.06799999999998</v>
      </c>
      <c r="G58" s="899">
        <f>IFERROR(VLOOKUP(年度マスタ!$K$4&amp;"_"&amp;G$54,データシート1!$A:$CE,MATCH("bc_"&amp;$C58,データシート1!$A$1:$CE$1,0),0),0)</f>
        <v>687.28499999999997</v>
      </c>
      <c r="H58" s="899">
        <f>IFERROR(VLOOKUP(年度マスタ!$K$4&amp;"_"&amp;H$54,データシート1!$A:$CE,MATCH("bc_"&amp;$C58,データシート1!$A$1:$CE$1,0),0),0)</f>
        <v>720.255</v>
      </c>
      <c r="I58" s="899">
        <f>IFERROR(VLOOKUP(年度マスタ!$K$4&amp;"_"&amp;I$54,データシート1!$A:$CE,MATCH("bc_"&amp;$C58,データシート1!$A$1:$CE$1,0),0),0)</f>
        <v>777.84</v>
      </c>
      <c r="J58" s="899">
        <f>IFERROR(VLOOKUP(年度マスタ!$K$4&amp;"_"&amp;J$54,データシート1!$A:$CE,MATCH("bc_"&amp;$C58,データシート1!$A$1:$CE$1,0),0),0)</f>
        <v>802.89499999999998</v>
      </c>
      <c r="K58" s="899">
        <f>IFERROR(VLOOKUP(年度マスタ!$K$4&amp;"_"&amp;K$54,データシート1!$A:$CE,MATCH("bc_"&amp;$C58,データシート1!$A$1:$CE$1,0),0),0)</f>
        <v>881.88199999999995</v>
      </c>
      <c r="L58" s="899">
        <f>IFERROR(VLOOKUP(年度マスタ!$K$4&amp;"_"&amp;L$54,データシート1!$A:$CE,MATCH("bc_"&amp;$C58,データシート1!$A$1:$CE$1,0),0),0)</f>
        <v>818.62199999999996</v>
      </c>
      <c r="M58" s="899">
        <f>IFERROR(VLOOKUP(年度マスタ!$K$4&amp;"_"&amp;M$54,データシート1!$A:$CE,MATCH("bc_"&amp;$C58,データシート1!$A$1:$CE$1,0),0),0)</f>
        <v>783.61400000000003</v>
      </c>
      <c r="N58" s="899">
        <f>IFERROR(VLOOKUP(年度マスタ!$K$4&amp;"_"&amp;N$54,データシート1!$A:$CE,MATCH("bc_"&amp;$C58,データシート1!$A$1:$CE$1,0),0),0)</f>
        <v>655.50199999999995</v>
      </c>
      <c r="O58" s="899">
        <f>IFERROR(VLOOKUP(年度マスタ!$K$4&amp;"_"&amp;O$54,データシート1!$A:$CE,MATCH("bc_"&amp;$C58,データシート1!$A$1:$CE$1,0),0),0)</f>
        <v>512.40499999999997</v>
      </c>
      <c r="P58" s="900">
        <f>IFERROR(VLOOKUP(年度マスタ!$K$4&amp;"_"&amp;P$54,データシート1!$A:$CE,MATCH("bc_"&amp;$C58,データシート1!$A$1:$CE$1,0),0),0)</f>
        <v>507.60599999999999</v>
      </c>
      <c r="Z58" s="286"/>
      <c r="AB58" s="285"/>
      <c r="AQ58" s="286"/>
      <c r="BA58" s="306">
        <v>1711</v>
      </c>
      <c r="BB58" s="306"/>
      <c r="BC58" s="306"/>
      <c r="BD58" s="306" t="s">
        <v>348</v>
      </c>
      <c r="BE58" s="857">
        <f>VLOOKUP(BE$13&amp;"_"&amp;$AV$8,データシート2!$A:$SI,MATCH($AV$5&amp;"_"&amp;$BA58,データシート2!$A$1:$SI$1,0),0)</f>
        <v>0</v>
      </c>
      <c r="BF58" s="963">
        <f>VLOOKUP(BF$13&amp;"_"&amp;$AW$8,データシート2!$A:$SI,MATCH($AW$5&amp;"_"&amp;$BA58,データシート2!$A$1:$SI$1,0),0)</f>
        <v>0</v>
      </c>
      <c r="BG58" s="963" t="e">
        <f t="shared" si="28"/>
        <v>#DIV/0!</v>
      </c>
      <c r="BH58" s="857">
        <f>VLOOKUP(BH$13&amp;"_"&amp;$AV$8,データシート2!$A:$SI,MATCH($AV$5&amp;"_"&amp;$BA58,データシート2!$A$1:$SI$1,0),0)</f>
        <v>28</v>
      </c>
      <c r="BI58" s="857">
        <f>VLOOKUP(BI$13&amp;"_"&amp;$AW$8,データシート2!$A:$SI,MATCH($AW$5&amp;"_"&amp;$BA58,データシート2!$A$1:$SI$1,0),0)</f>
        <v>25772.405999999999</v>
      </c>
      <c r="BJ58" s="857">
        <f t="shared" si="29"/>
        <v>920.44307142857144</v>
      </c>
      <c r="BK58" s="292" t="e">
        <f t="shared" si="30"/>
        <v>#DIV/0!</v>
      </c>
    </row>
    <row r="59" spans="2:63" ht="15.95" customHeight="1" thickBot="1">
      <c r="B59" s="298"/>
      <c r="C59" s="625" t="s">
        <v>353</v>
      </c>
      <c r="D59" s="424" t="s">
        <v>354</v>
      </c>
      <c r="E59" s="422" t="s">
        <v>355</v>
      </c>
      <c r="F59" s="892">
        <f>IFERROR(VLOOKUP(年度マスタ!$K$4&amp;"_"&amp;F$54,データシート1!$A:$CE,MATCH("bc_"&amp;$C59,データシート1!$A$1:$CE$1,0),0),0)</f>
        <v>2819.6729999999998</v>
      </c>
      <c r="G59" s="899">
        <f>IFERROR(VLOOKUP(年度マスタ!$K$4&amp;"_"&amp;G$54,データシート1!$A:$CE,MATCH("bc_"&amp;$C59,データシート1!$A$1:$CE$1,0),0),0)</f>
        <v>2825.7040000000002</v>
      </c>
      <c r="H59" s="899">
        <f>IFERROR(VLOOKUP(年度マスタ!$K$4&amp;"_"&amp;H$54,データシート1!$A:$CE,MATCH("bc_"&amp;$C59,データシート1!$A$1:$CE$1,0),0),0)</f>
        <v>2898.6039999999998</v>
      </c>
      <c r="I59" s="899">
        <f>IFERROR(VLOOKUP(年度マスタ!$K$4&amp;"_"&amp;I$54,データシート1!$A:$CE,MATCH("bc_"&amp;$C59,データシート1!$A$1:$CE$1,0),0),0)</f>
        <v>2853.009</v>
      </c>
      <c r="J59" s="899">
        <f>IFERROR(VLOOKUP(年度マスタ!$K$4&amp;"_"&amp;J$54,データシート1!$A:$CE,MATCH("bc_"&amp;$C59,データシート1!$A$1:$CE$1,0),0),0)</f>
        <v>2714.058</v>
      </c>
      <c r="K59" s="899">
        <f>IFERROR(VLOOKUP(年度マスタ!$K$4&amp;"_"&amp;K$54,データシート1!$A:$CE,MATCH("bc_"&amp;$C59,データシート1!$A$1:$CE$1,0),0),0)</f>
        <v>2745.011</v>
      </c>
      <c r="L59" s="899">
        <f>IFERROR(VLOOKUP(年度マスタ!$K$4&amp;"_"&amp;L$54,データシート1!$A:$CE,MATCH("bc_"&amp;$C59,データシート1!$A$1:$CE$1,0),0),0)</f>
        <v>2738.3870000000002</v>
      </c>
      <c r="M59" s="899">
        <f>IFERROR(VLOOKUP(年度マスタ!$K$4&amp;"_"&amp;M$54,データシート1!$A:$CE,MATCH("bc_"&amp;$C59,データシート1!$A$1:$CE$1,0),0),0)</f>
        <v>2607.0740000000001</v>
      </c>
      <c r="N59" s="899">
        <f>IFERROR(VLOOKUP(年度マスタ!$K$4&amp;"_"&amp;N$54,データシート1!$A:$CE,MATCH("bc_"&amp;$C59,データシート1!$A$1:$CE$1,0),0),0)</f>
        <v>2542.4940000000001</v>
      </c>
      <c r="O59" s="899">
        <f>IFERROR(VLOOKUP(年度マスタ!$K$4&amp;"_"&amp;O$54,データシート1!$A:$CE,MATCH("bc_"&amp;$C59,データシート1!$A$1:$CE$1,0),0),0)</f>
        <v>1998.1759999999999</v>
      </c>
      <c r="P59" s="900">
        <f>IFERROR(VLOOKUP(年度マスタ!$K$4&amp;"_"&amp;P$54,データシート1!$A:$CE,MATCH("bc_"&amp;$C59,データシート1!$A$1:$CE$1,0),0),0)</f>
        <v>2624.326</v>
      </c>
      <c r="Z59" s="286"/>
      <c r="AB59" s="285"/>
      <c r="AQ59" s="286"/>
      <c r="BA59" s="306">
        <v>1731</v>
      </c>
      <c r="BB59" s="306"/>
      <c r="BC59" s="306"/>
      <c r="BD59" s="306" t="s">
        <v>352</v>
      </c>
      <c r="BE59" s="857">
        <f>VLOOKUP(BE$13&amp;"_"&amp;$AV$8,データシート2!$A:$SI,MATCH($AV$5&amp;"_"&amp;$BA59,データシート2!$A$1:$SI$1,0),0)</f>
        <v>1</v>
      </c>
      <c r="BF59" s="963">
        <f>VLOOKUP(BF$13&amp;"_"&amp;$AW$8,データシート2!$A:$SI,MATCH($AW$5&amp;"_"&amp;$BA59,データシート2!$A$1:$SI$1,0),0)</f>
        <v>532.59299999999996</v>
      </c>
      <c r="BG59" s="963">
        <f t="shared" si="28"/>
        <v>532.59299999999996</v>
      </c>
      <c r="BH59" s="857">
        <f>VLOOKUP(BH$13&amp;"_"&amp;$AV$8,データシート2!$A:$SI,MATCH($AV$5&amp;"_"&amp;$BA59,データシート2!$A$1:$SI$1,0),0)</f>
        <v>3</v>
      </c>
      <c r="BI59" s="857">
        <f>VLOOKUP(BI$13&amp;"_"&amp;$AW$8,データシート2!$A:$SI,MATCH($AW$5&amp;"_"&amp;$BA59,データシート2!$A$1:$SI$1,0),0)</f>
        <v>1522.9059999999999</v>
      </c>
      <c r="BJ59" s="857">
        <f t="shared" si="29"/>
        <v>507.63533333333334</v>
      </c>
      <c r="BK59" s="292">
        <f t="shared" si="30"/>
        <v>1.0491645577599666</v>
      </c>
    </row>
    <row r="60" spans="2:63" ht="15.95" customHeight="1" thickBot="1">
      <c r="B60" s="298"/>
      <c r="C60" s="626" t="str">
        <f>D60</f>
        <v>CH4</v>
      </c>
      <c r="D60" s="425" t="s">
        <v>357</v>
      </c>
      <c r="E60" s="422"/>
      <c r="F60" s="890">
        <f>IFERROR(VLOOKUP(年度マスタ!$K$4&amp;"_"&amp;F$54,データシート1!$A:$CE,MATCH("bc_"&amp;$C60,データシート1!$A$1:$CE$1,0),0),0)</f>
        <v>57.893999999999998</v>
      </c>
      <c r="G60" s="897">
        <f>IFERROR(VLOOKUP(年度マスタ!$K$4&amp;"_"&amp;G$54,データシート1!$A:$CE,MATCH("bc_"&amp;$C60,データシート1!$A$1:$CE$1,0),0),0)</f>
        <v>40.728000000000002</v>
      </c>
      <c r="H60" s="897">
        <f>IFERROR(VLOOKUP(年度マスタ!$K$4&amp;"_"&amp;H$54,データシート1!$A:$CE,MATCH("bc_"&amp;$C60,データシート1!$A$1:$CE$1,0),0),0)</f>
        <v>52.600999999999999</v>
      </c>
      <c r="I60" s="897">
        <f>IFERROR(VLOOKUP(年度マスタ!$K$4&amp;"_"&amp;I$54,データシート1!$A:$CE,MATCH("bc_"&amp;$C60,データシート1!$A$1:$CE$1,0),0),0)</f>
        <v>58.951000000000001</v>
      </c>
      <c r="J60" s="897">
        <f>IFERROR(VLOOKUP(年度マスタ!$K$4&amp;"_"&amp;J$54,データシート1!$A:$CE,MATCH("bc_"&amp;$C60,データシート1!$A$1:$CE$1,0),0),0)</f>
        <v>45.582000000000001</v>
      </c>
      <c r="K60" s="897">
        <f>IFERROR(VLOOKUP(年度マスタ!$K$4&amp;"_"&amp;K$54,データシート1!$A:$CE,MATCH("bc_"&amp;$C60,データシート1!$A$1:$CE$1,0),0),0)</f>
        <v>35.853999999999999</v>
      </c>
      <c r="L60" s="897">
        <f>IFERROR(VLOOKUP(年度マスタ!$K$4&amp;"_"&amp;L$54,データシート1!$A:$CE,MATCH("bc_"&amp;$C60,データシート1!$A$1:$CE$1,0),0),0)</f>
        <v>28.242999999999999</v>
      </c>
      <c r="M60" s="897">
        <f>IFERROR(VLOOKUP(年度マスタ!$K$4&amp;"_"&amp;M$54,データシート1!$A:$CE,MATCH("bc_"&amp;$C60,データシート1!$A$1:$CE$1,0),0),0)</f>
        <v>26.126000000000001</v>
      </c>
      <c r="N60" s="897">
        <f>IFERROR(VLOOKUP(年度マスタ!$K$4&amp;"_"&amp;N$54,データシート1!$A:$CE,MATCH("bc_"&amp;$C60,データシート1!$A$1:$CE$1,0),0),0)</f>
        <v>26.658000000000001</v>
      </c>
      <c r="O60" s="897">
        <f>IFERROR(VLOOKUP(年度マスタ!$K$4&amp;"_"&amp;O$54,データシート1!$A:$CE,MATCH("bc_"&amp;$C60,データシート1!$A$1:$CE$1,0),0),0)</f>
        <v>25.766999999999999</v>
      </c>
      <c r="P60" s="898">
        <f>IFERROR(VLOOKUP(年度マスタ!$K$4&amp;"_"&amp;P$54,データシート1!$A:$CE,MATCH("bc_"&amp;$C60,データシート1!$A$1:$CE$1,0),0),0)</f>
        <v>38.055</v>
      </c>
      <c r="Z60" s="286"/>
      <c r="AB60" s="285"/>
      <c r="AD60" s="307"/>
      <c r="AQ60" s="286"/>
      <c r="BA60" s="306">
        <v>3311</v>
      </c>
      <c r="BB60" s="306"/>
      <c r="BC60" s="306"/>
      <c r="BD60" s="306" t="s">
        <v>356</v>
      </c>
      <c r="BE60" s="857">
        <f>VLOOKUP(BE$13&amp;"_"&amp;$AV$8,データシート2!$A:$SI,MATCH($AV$5&amp;"_"&amp;$BA60,データシート2!$A$1:$SI$1,0),0)</f>
        <v>10</v>
      </c>
      <c r="BF60" s="963">
        <f>VLOOKUP(BF$13&amp;"_"&amp;$AW$8,データシート2!$A:$SI,MATCH($AW$5&amp;"_"&amp;$BA60,データシート2!$A$1:$SI$1,0),0)</f>
        <v>922.66200000000003</v>
      </c>
      <c r="BG60" s="963">
        <f t="shared" si="28"/>
        <v>92.266199999999998</v>
      </c>
      <c r="BH60" s="857">
        <f>VLOOKUP(BH$13&amp;"_"&amp;$AV$8,データシート2!$A:$SI,MATCH($AV$5&amp;"_"&amp;$BA60,データシート2!$A$1:$SI$1,0),0)</f>
        <v>228</v>
      </c>
      <c r="BI60" s="857">
        <f>VLOOKUP(BI$13&amp;"_"&amp;$AW$8,データシート2!$A:$SI,MATCH($AW$5&amp;"_"&amp;$BA60,データシート2!$A$1:$SI$1,0),0)</f>
        <v>22932.28</v>
      </c>
      <c r="BJ60" s="857">
        <f t="shared" si="29"/>
        <v>100.58017543859648</v>
      </c>
      <c r="BK60" s="292">
        <f t="shared" si="30"/>
        <v>0.91733981967776435</v>
      </c>
    </row>
    <row r="61" spans="2:63" ht="15.95" customHeight="1" thickBot="1">
      <c r="B61" s="298">
        <f>AE32</f>
        <v>0</v>
      </c>
      <c r="C61" s="626" t="str">
        <f t="shared" ref="C61:C65" si="35">D61</f>
        <v>N2O</v>
      </c>
      <c r="D61" s="425" t="s">
        <v>359</v>
      </c>
      <c r="E61" s="422"/>
      <c r="F61" s="890">
        <f>IFERROR(VLOOKUP(年度マスタ!$K$4&amp;"_"&amp;F$54,データシート1!$A:$CE,MATCH("bc_"&amp;$C61,データシート1!$A$1:$CE$1,0),0),0)</f>
        <v>282.58100000000002</v>
      </c>
      <c r="G61" s="897">
        <f>IFERROR(VLOOKUP(年度マスタ!$K$4&amp;"_"&amp;G$54,データシート1!$A:$CE,MATCH("bc_"&amp;$C61,データシート1!$A$1:$CE$1,0),0),0)</f>
        <v>290.983</v>
      </c>
      <c r="H61" s="897">
        <f>IFERROR(VLOOKUP(年度マスタ!$K$4&amp;"_"&amp;H$54,データシート1!$A:$CE,MATCH("bc_"&amp;$C61,データシート1!$A$1:$CE$1,0),0),0)</f>
        <v>305.66199999999998</v>
      </c>
      <c r="I61" s="897">
        <f>IFERROR(VLOOKUP(年度マスタ!$K$4&amp;"_"&amp;I$54,データシート1!$A:$CE,MATCH("bc_"&amp;$C61,データシート1!$A$1:$CE$1,0),0),0)</f>
        <v>313.03399999999999</v>
      </c>
      <c r="J61" s="897">
        <f>IFERROR(VLOOKUP(年度マスタ!$K$4&amp;"_"&amp;J$54,データシート1!$A:$CE,MATCH("bc_"&amp;$C61,データシート1!$A$1:$CE$1,0),0),0)</f>
        <v>287.30200000000002</v>
      </c>
      <c r="K61" s="897">
        <f>IFERROR(VLOOKUP(年度マスタ!$K$4&amp;"_"&amp;K$54,データシート1!$A:$CE,MATCH("bc_"&amp;$C61,データシート1!$A$1:$CE$1,0),0),0)</f>
        <v>291.81599999999997</v>
      </c>
      <c r="L61" s="897">
        <f>IFERROR(VLOOKUP(年度マスタ!$K$4&amp;"_"&amp;L$54,データシート1!$A:$CE,MATCH("bc_"&amp;$C61,データシート1!$A$1:$CE$1,0),0),0)</f>
        <v>285.99900000000002</v>
      </c>
      <c r="M61" s="897">
        <f>IFERROR(VLOOKUP(年度マスタ!$K$4&amp;"_"&amp;M$54,データシート1!$A:$CE,MATCH("bc_"&amp;$C61,データシート1!$A$1:$CE$1,0),0),0)</f>
        <v>255.67500000000001</v>
      </c>
      <c r="N61" s="897">
        <f>IFERROR(VLOOKUP(年度マスタ!$K$4&amp;"_"&amp;N$54,データシート1!$A:$CE,MATCH("bc_"&amp;$C61,データシート1!$A$1:$CE$1,0),0),0)</f>
        <v>277.78199999999998</v>
      </c>
      <c r="O61" s="897">
        <f>IFERROR(VLOOKUP(年度マスタ!$K$4&amp;"_"&amp;O$54,データシート1!$A:$CE,MATCH("bc_"&amp;$C61,データシート1!$A$1:$CE$1,0),0),0)</f>
        <v>221.303</v>
      </c>
      <c r="P61" s="898">
        <f>IFERROR(VLOOKUP(年度マスタ!$K$4&amp;"_"&amp;P$54,データシート1!$A:$CE,MATCH("bc_"&amp;$C61,データシート1!$A$1:$CE$1,0),0),0)</f>
        <v>312.18799999999999</v>
      </c>
      <c r="Z61" s="286"/>
      <c r="AB61" s="285"/>
      <c r="AD61" s="307"/>
      <c r="AE61" s="308"/>
      <c r="AF61" s="309"/>
      <c r="AQ61" s="286"/>
      <c r="BA61" s="306">
        <v>3312</v>
      </c>
      <c r="BB61" s="306"/>
      <c r="BC61" s="306"/>
      <c r="BD61" s="306" t="s">
        <v>358</v>
      </c>
      <c r="BE61" s="857">
        <f>VLOOKUP(BE$13&amp;"_"&amp;$AV$8,データシート2!$A:$SI,MATCH($AV$5&amp;"_"&amp;$BA61,データシート2!$A$1:$SI$1,0),0)</f>
        <v>0</v>
      </c>
      <c r="BF61" s="963">
        <f>VLOOKUP(BF$13&amp;"_"&amp;$AW$8,データシート2!$A:$SI,MATCH($AW$5&amp;"_"&amp;$BA61,データシート2!$A$1:$SI$1,0),0)</f>
        <v>0</v>
      </c>
      <c r="BG61" s="963" t="e">
        <f t="shared" si="28"/>
        <v>#DIV/0!</v>
      </c>
      <c r="BH61" s="857">
        <f>VLOOKUP(BH$13&amp;"_"&amp;$AV$8,データシート2!$A:$SI,MATCH($AV$5&amp;"_"&amp;$BA61,データシート2!$A$1:$SI$1,0),0)</f>
        <v>3</v>
      </c>
      <c r="BI61" s="857">
        <f>VLOOKUP(BI$13&amp;"_"&amp;$AW$8,データシート2!$A:$SI,MATCH($AW$5&amp;"_"&amp;$BA61,データシート2!$A$1:$SI$1,0),0)</f>
        <v>20.321999999999999</v>
      </c>
      <c r="BJ61" s="857">
        <f t="shared" si="29"/>
        <v>6.774</v>
      </c>
      <c r="BK61" s="292" t="e">
        <f t="shared" si="30"/>
        <v>#DIV/0!</v>
      </c>
    </row>
    <row r="62" spans="2:63" ht="15.95" customHeight="1" thickBot="1">
      <c r="B62" s="298">
        <f>AE33</f>
        <v>0</v>
      </c>
      <c r="C62" s="626" t="str">
        <f t="shared" si="35"/>
        <v>HFC</v>
      </c>
      <c r="D62" s="425" t="s">
        <v>360</v>
      </c>
      <c r="E62" s="422"/>
      <c r="F62" s="890">
        <f>IFERROR(VLOOKUP(年度マスタ!$K$4&amp;"_"&amp;F$54,データシート1!$A:$CE,MATCH("bc_"&amp;$C62,データシート1!$A$1:$CE$1,0),0),0)</f>
        <v>0</v>
      </c>
      <c r="G62" s="897">
        <f>IFERROR(VLOOKUP(年度マスタ!$K$4&amp;"_"&amp;G$54,データシート1!$A:$CE,MATCH("bc_"&amp;$C62,データシート1!$A$1:$CE$1,0),0),0)</f>
        <v>0</v>
      </c>
      <c r="H62" s="897">
        <f>IFERROR(VLOOKUP(年度マスタ!$K$4&amp;"_"&amp;H$54,データシート1!$A:$CE,MATCH("bc_"&amp;$C62,データシート1!$A$1:$CE$1,0),0),0)</f>
        <v>0</v>
      </c>
      <c r="I62" s="897">
        <f>IFERROR(VLOOKUP(年度マスタ!$K$4&amp;"_"&amp;I$54,データシート1!$A:$CE,MATCH("bc_"&amp;$C62,データシート1!$A$1:$CE$1,0),0),0)</f>
        <v>0</v>
      </c>
      <c r="J62" s="897">
        <f>IFERROR(VLOOKUP(年度マスタ!$K$4&amp;"_"&amp;J$54,データシート1!$A:$CE,MATCH("bc_"&amp;$C62,データシート1!$A$1:$CE$1,0),0),0)</f>
        <v>0</v>
      </c>
      <c r="K62" s="897">
        <f>IFERROR(VLOOKUP(年度マスタ!$K$4&amp;"_"&amp;K$54,データシート1!$A:$CE,MATCH("bc_"&amp;$C62,データシート1!$A$1:$CE$1,0),0),0)</f>
        <v>7.0389999999999997</v>
      </c>
      <c r="L62" s="897">
        <f>IFERROR(VLOOKUP(年度マスタ!$K$4&amp;"_"&amp;L$54,データシート1!$A:$CE,MATCH("bc_"&amp;$C62,データシート1!$A$1:$CE$1,0),0),0)</f>
        <v>9.7739999999999991</v>
      </c>
      <c r="M62" s="897">
        <f>IFERROR(VLOOKUP(年度マスタ!$K$4&amp;"_"&amp;M$54,データシート1!$A:$CE,MATCH("bc_"&amp;$C62,データシート1!$A$1:$CE$1,0),0),0)</f>
        <v>24.893999999999998</v>
      </c>
      <c r="N62" s="897">
        <f>IFERROR(VLOOKUP(年度マスタ!$K$4&amp;"_"&amp;N$54,データシート1!$A:$CE,MATCH("bc_"&amp;$C62,データシート1!$A$1:$CE$1,0),0),0)</f>
        <v>23.029</v>
      </c>
      <c r="O62" s="897">
        <f>IFERROR(VLOOKUP(年度マスタ!$K$4&amp;"_"&amp;O$54,データシート1!$A:$CE,MATCH("bc_"&amp;$C62,データシート1!$A$1:$CE$1,0),0),0)</f>
        <v>22.670999999999999</v>
      </c>
      <c r="P62" s="898">
        <f>IFERROR(VLOOKUP(年度マスタ!$K$4&amp;"_"&amp;P$54,データシート1!$A:$CE,MATCH("bc_"&amp;$C62,データシート1!$A$1:$CE$1,0),0),0)</f>
        <v>17.483000000000001</v>
      </c>
      <c r="Z62" s="286"/>
      <c r="AB62" s="285"/>
      <c r="AD62" s="307"/>
      <c r="AE62" s="308"/>
      <c r="AF62" s="309"/>
      <c r="AQ62" s="286"/>
      <c r="BA62" s="306">
        <v>3411</v>
      </c>
      <c r="BB62" s="306"/>
      <c r="BC62" s="306"/>
      <c r="BD62" s="306" t="s">
        <v>344</v>
      </c>
      <c r="BE62" s="857">
        <f>VLOOKUP(BE$13&amp;"_"&amp;$AV$8,データシート2!$A:$SI,MATCH($AV$5&amp;"_"&amp;$BA62,データシート2!$A$1:$SI$1,0),0)</f>
        <v>1</v>
      </c>
      <c r="BF62" s="963">
        <f>VLOOKUP(BF$13&amp;"_"&amp;$AW$8,データシート2!$A:$SI,MATCH($AW$5&amp;"_"&amp;$BA62,データシート2!$A$1:$SI$1,0),0)</f>
        <v>12.657</v>
      </c>
      <c r="BG62" s="963">
        <f t="shared" si="28"/>
        <v>12.657</v>
      </c>
      <c r="BH62" s="857">
        <f>VLOOKUP(BH$13&amp;"_"&amp;$AV$8,データシート2!$A:$SI,MATCH($AV$5&amp;"_"&amp;$BA62,データシート2!$A$1:$SI$1,0),0)</f>
        <v>30</v>
      </c>
      <c r="BI62" s="857">
        <f>VLOOKUP(BI$13&amp;"_"&amp;$AW$8,データシート2!$A:$SI,MATCH($AW$5&amp;"_"&amp;$BA62,データシート2!$A$1:$SI$1,0),0)</f>
        <v>751.173</v>
      </c>
      <c r="BJ62" s="857">
        <f t="shared" si="29"/>
        <v>25.039100000000001</v>
      </c>
      <c r="BK62" s="292">
        <f t="shared" si="30"/>
        <v>0.50548941455563501</v>
      </c>
    </row>
    <row r="63" spans="2:63" ht="15.95" customHeight="1" thickBot="1">
      <c r="B63" s="298">
        <f>AD34</f>
        <v>0</v>
      </c>
      <c r="C63" s="626" t="str">
        <f t="shared" si="35"/>
        <v>PFC</v>
      </c>
      <c r="D63" s="425" t="s">
        <v>361</v>
      </c>
      <c r="E63" s="422"/>
      <c r="F63" s="890">
        <f>IFERROR(VLOOKUP(年度マスタ!$K$4&amp;"_"&amp;F$54,データシート1!$A:$CE,MATCH("bc_"&amp;$C63,データシート1!$A$1:$CE$1,0),0),0)</f>
        <v>26.01</v>
      </c>
      <c r="G63" s="897">
        <f>IFERROR(VLOOKUP(年度マスタ!$K$4&amp;"_"&amp;G$54,データシート1!$A:$CE,MATCH("bc_"&amp;$C63,データシート1!$A$1:$CE$1,0),0),0)</f>
        <v>22.919</v>
      </c>
      <c r="H63" s="897">
        <f>IFERROR(VLOOKUP(年度マスタ!$K$4&amp;"_"&amp;H$54,データシート1!$A:$CE,MATCH("bc_"&amp;$C63,データシート1!$A$1:$CE$1,0),0),0)</f>
        <v>23.52</v>
      </c>
      <c r="I63" s="897">
        <f>IFERROR(VLOOKUP(年度マスタ!$K$4&amp;"_"&amp;I$54,データシート1!$A:$CE,MATCH("bc_"&amp;$C63,データシート1!$A$1:$CE$1,0),0),0)</f>
        <v>26.609000000000002</v>
      </c>
      <c r="J63" s="897">
        <f>IFERROR(VLOOKUP(年度マスタ!$K$4&amp;"_"&amp;J$54,データシート1!$A:$CE,MATCH("bc_"&amp;$C63,データシート1!$A$1:$CE$1,0),0),0)</f>
        <v>30.789000000000001</v>
      </c>
      <c r="K63" s="897">
        <f>IFERROR(VLOOKUP(年度マスタ!$K$4&amp;"_"&amp;K$54,データシート1!$A:$CE,MATCH("bc_"&amp;$C63,データシート1!$A$1:$CE$1,0),0),0)</f>
        <v>33.677</v>
      </c>
      <c r="L63" s="897">
        <f>IFERROR(VLOOKUP(年度マスタ!$K$4&amp;"_"&amp;L$54,データシート1!$A:$CE,MATCH("bc_"&amp;$C63,データシート1!$A$1:$CE$1,0),0),0)</f>
        <v>36.25</v>
      </c>
      <c r="M63" s="897">
        <f>IFERROR(VLOOKUP(年度マスタ!$K$4&amp;"_"&amp;M$54,データシート1!$A:$CE,MATCH("bc_"&amp;$C63,データシート1!$A$1:$CE$1,0),0),0)</f>
        <v>41.180999999999997</v>
      </c>
      <c r="N63" s="897">
        <f>IFERROR(VLOOKUP(年度マスタ!$K$4&amp;"_"&amp;N$54,データシート1!$A:$CE,MATCH("bc_"&amp;$C63,データシート1!$A$1:$CE$1,0),0),0)</f>
        <v>13.728</v>
      </c>
      <c r="O63" s="897">
        <f>IFERROR(VLOOKUP(年度マスタ!$K$4&amp;"_"&amp;O$54,データシート1!$A:$CE,MATCH("bc_"&amp;$C63,データシート1!$A$1:$CE$1,0),0),0)</f>
        <v>40.585999999999999</v>
      </c>
      <c r="P63" s="898">
        <f>IFERROR(VLOOKUP(年度マスタ!$K$4&amp;"_"&amp;P$54,データシート1!$A:$CE,MATCH("bc_"&amp;$C63,データシート1!$A$1:$CE$1,0),0),0)</f>
        <v>42.651000000000003</v>
      </c>
      <c r="Z63" s="286"/>
      <c r="AB63" s="285"/>
      <c r="AD63" s="307"/>
      <c r="AE63" s="308"/>
      <c r="AF63" s="309"/>
      <c r="AQ63" s="286"/>
      <c r="BA63" s="306">
        <v>3511</v>
      </c>
      <c r="BB63" s="306"/>
      <c r="BC63" s="306"/>
      <c r="BD63" s="306" t="s">
        <v>346</v>
      </c>
      <c r="BE63" s="857">
        <f>VLOOKUP(BE$13&amp;"_"&amp;$AV$8,データシート2!$A:$SI,MATCH($AV$5&amp;"_"&amp;$BA63,データシート2!$A$1:$SI$1,0),0)</f>
        <v>6</v>
      </c>
      <c r="BF63" s="963">
        <f>VLOOKUP(BF$13&amp;"_"&amp;$AW$8,データシート2!$A:$SI,MATCH($AW$5&amp;"_"&amp;$BA63,データシート2!$A$1:$SI$1,0),0)</f>
        <v>13.96</v>
      </c>
      <c r="BG63" s="963">
        <f t="shared" si="28"/>
        <v>2.3266666666666667</v>
      </c>
      <c r="BH63" s="857">
        <f>VLOOKUP(BH$13&amp;"_"&amp;$AV$8,データシート2!$A:$SI,MATCH($AV$5&amp;"_"&amp;$BA63,データシート2!$A$1:$SI$1,0),0)</f>
        <v>137</v>
      </c>
      <c r="BI63" s="857">
        <f>VLOOKUP(BI$13&amp;"_"&amp;$AW$8,データシート2!$A:$SI,MATCH($AW$5&amp;"_"&amp;$BA63,データシート2!$A$1:$SI$1,0),0)</f>
        <v>553.39800000000002</v>
      </c>
      <c r="BJ63" s="857">
        <f t="shared" si="29"/>
        <v>4.0394014598540151</v>
      </c>
      <c r="BK63" s="292">
        <f t="shared" si="30"/>
        <v>0.57599292612791031</v>
      </c>
    </row>
    <row r="64" spans="2:63" ht="15.95" customHeight="1" thickBot="1">
      <c r="B64" s="298">
        <f>AD35</f>
        <v>0</v>
      </c>
      <c r="C64" s="626" t="str">
        <f t="shared" si="35"/>
        <v>SF6</v>
      </c>
      <c r="D64" s="425" t="s">
        <v>362</v>
      </c>
      <c r="E64" s="422"/>
      <c r="F64" s="890">
        <f>IFERROR(VLOOKUP(年度マスタ!$K$4&amp;"_"&amp;F$54,データシート1!$A:$CE,MATCH("bc_"&amp;$C64,データシート1!$A$1:$CE$1,0),0),0)</f>
        <v>66.212000000000003</v>
      </c>
      <c r="G64" s="897">
        <f>IFERROR(VLOOKUP(年度マスタ!$K$4&amp;"_"&amp;G$54,データシート1!$A:$CE,MATCH("bc_"&amp;$C64,データシート1!$A$1:$CE$1,0),0),0)</f>
        <v>58.341999999999999</v>
      </c>
      <c r="H64" s="897">
        <f>IFERROR(VLOOKUP(年度マスタ!$K$4&amp;"_"&amp;H$54,データシート1!$A:$CE,MATCH("bc_"&amp;$C64,データシート1!$A$1:$CE$1,0),0),0)</f>
        <v>50.119</v>
      </c>
      <c r="I64" s="897">
        <f>IFERROR(VLOOKUP(年度マスタ!$K$4&amp;"_"&amp;I$54,データシート1!$A:$CE,MATCH("bc_"&amp;$C64,データシート1!$A$1:$CE$1,0),0),0)</f>
        <v>46.643999999999998</v>
      </c>
      <c r="J64" s="897">
        <f>IFERROR(VLOOKUP(年度マスタ!$K$4&amp;"_"&amp;J$54,データシート1!$A:$CE,MATCH("bc_"&amp;$C64,データシート1!$A$1:$CE$1,0),0),0)</f>
        <v>54.231000000000002</v>
      </c>
      <c r="K64" s="897">
        <f>IFERROR(VLOOKUP(年度マスタ!$K$4&amp;"_"&amp;K$54,データシート1!$A:$CE,MATCH("bc_"&amp;$C64,データシート1!$A$1:$CE$1,0),0),0)</f>
        <v>52.216000000000001</v>
      </c>
      <c r="L64" s="897">
        <f>IFERROR(VLOOKUP(年度マスタ!$K$4&amp;"_"&amp;L$54,データシート1!$A:$CE,MATCH("bc_"&amp;$C64,データシート1!$A$1:$CE$1,0),0),0)</f>
        <v>34.01</v>
      </c>
      <c r="M64" s="897">
        <f>IFERROR(VLOOKUP(年度マスタ!$K$4&amp;"_"&amp;M$54,データシート1!$A:$CE,MATCH("bc_"&amp;$C64,データシート1!$A$1:$CE$1,0),0),0)</f>
        <v>54.015000000000001</v>
      </c>
      <c r="N64" s="897">
        <f>IFERROR(VLOOKUP(年度マスタ!$K$4&amp;"_"&amp;N$54,データシート1!$A:$CE,MATCH("bc_"&amp;$C64,データシート1!$A$1:$CE$1,0),0),0)</f>
        <v>33.079000000000001</v>
      </c>
      <c r="O64" s="897">
        <f>IFERROR(VLOOKUP(年度マスタ!$K$4&amp;"_"&amp;O$54,データシート1!$A:$CE,MATCH("bc_"&amp;$C64,データシート1!$A$1:$CE$1,0),0),0)</f>
        <v>26.448</v>
      </c>
      <c r="P64" s="898">
        <f>IFERROR(VLOOKUP(年度マスタ!$K$4&amp;"_"&amp;P$54,データシート1!$A:$CE,MATCH("bc_"&amp;$C64,データシート1!$A$1:$CE$1,0),0),0)</f>
        <v>27.983000000000001</v>
      </c>
      <c r="Z64" s="286"/>
      <c r="AB64" s="285"/>
      <c r="AD64" s="307"/>
      <c r="AE64" s="308"/>
      <c r="AF64" s="309"/>
      <c r="AQ64" s="286"/>
    </row>
    <row r="65" spans="2:43" ht="15.95" customHeight="1">
      <c r="B65" s="298"/>
      <c r="C65" s="626" t="str">
        <f t="shared" si="35"/>
        <v>NF3</v>
      </c>
      <c r="D65" s="421" t="s">
        <v>363</v>
      </c>
      <c r="E65" s="426"/>
      <c r="F65" s="894">
        <f>IFERROR(VLOOKUP(年度マスタ!$K$4&amp;"_"&amp;F$54,データシート1!$A:$CE,MATCH("bc_"&amp;$C65,データシート1!$A$1:$CE$1,0),0),0)</f>
        <v>0</v>
      </c>
      <c r="G65" s="901">
        <f>IFERROR(VLOOKUP(年度マスタ!$K$4&amp;"_"&amp;G$54,データシート1!$A:$CE,MATCH("bc_"&amp;$C65,データシート1!$A$1:$CE$1,0),0),0)</f>
        <v>0</v>
      </c>
      <c r="H65" s="901">
        <f>IFERROR(VLOOKUP(年度マスタ!$K$4&amp;"_"&amp;H$54,データシート1!$A:$CE,MATCH("bc_"&amp;$C65,データシート1!$A$1:$CE$1,0),0),0)</f>
        <v>0</v>
      </c>
      <c r="I65" s="901">
        <f>IFERROR(VLOOKUP(年度マスタ!$K$4&amp;"_"&amp;I$54,データシート1!$A:$CE,MATCH("bc_"&amp;$C65,データシート1!$A$1:$CE$1,0),0),0)</f>
        <v>0</v>
      </c>
      <c r="J65" s="901">
        <f>IFERROR(VLOOKUP(年度マスタ!$K$4&amp;"_"&amp;J$54,データシート1!$A:$CE,MATCH("bc_"&amp;$C65,データシート1!$A$1:$CE$1,0),0),0)</f>
        <v>0</v>
      </c>
      <c r="K65" s="901">
        <f>IFERROR(VLOOKUP(年度マスタ!$K$4&amp;"_"&amp;K$54,データシート1!$A:$CE,MATCH("bc_"&amp;$C65,データシート1!$A$1:$CE$1,0),0),0)</f>
        <v>0</v>
      </c>
      <c r="L65" s="901">
        <f>IFERROR(VLOOKUP(年度マスタ!$K$4&amp;"_"&amp;L$54,データシート1!$A:$CE,MATCH("bc_"&amp;$C65,データシート1!$A$1:$CE$1,0),0),0)</f>
        <v>0</v>
      </c>
      <c r="M65" s="901">
        <f>IFERROR(VLOOKUP(年度マスタ!$K$4&amp;"_"&amp;M$54,データシート1!$A:$CE,MATCH("bc_"&amp;$C65,データシート1!$A$1:$CE$1,0),0),0)</f>
        <v>0</v>
      </c>
      <c r="N65" s="901">
        <f>IFERROR(VLOOKUP(年度マスタ!$K$4&amp;"_"&amp;N$54,データシート1!$A:$CE,MATCH("bc_"&amp;$C65,データシート1!$A$1:$CE$1,0),0),0)</f>
        <v>0</v>
      </c>
      <c r="O65" s="901">
        <f>IFERROR(VLOOKUP(年度マスタ!$K$4&amp;"_"&amp;O$54,データシート1!$A:$CE,MATCH("bc_"&amp;$C65,データシート1!$A$1:$CE$1,0),0),0)</f>
        <v>0</v>
      </c>
      <c r="P65" s="902">
        <f>IFERROR(VLOOKUP(年度マスタ!$K$4&amp;"_"&amp;P$54,データシート1!$A:$CE,MATCH("bc_"&amp;$C65,データシート1!$A$1:$CE$1,0),0),0)</f>
        <v>0</v>
      </c>
      <c r="Z65" s="286"/>
      <c r="AB65" s="285"/>
      <c r="AD65" s="307"/>
      <c r="AE65" s="308"/>
      <c r="AF65" s="309"/>
      <c r="AQ65" s="286"/>
    </row>
    <row r="66" spans="2:43" ht="146.44999999999999" customHeight="1">
      <c r="B66" s="298">
        <f>AD36</f>
        <v>0</v>
      </c>
      <c r="Z66" s="286"/>
      <c r="AB66" s="285"/>
      <c r="AD66" s="307"/>
      <c r="AE66" s="308"/>
      <c r="AF66" s="309"/>
      <c r="AQ66" s="286"/>
    </row>
    <row r="67" spans="2:43" ht="20.100000000000001" customHeight="1">
      <c r="B67" s="310"/>
      <c r="C67" s="311"/>
      <c r="D67" s="311"/>
      <c r="E67" s="311"/>
      <c r="F67" s="311"/>
      <c r="G67" s="311"/>
      <c r="H67" s="311"/>
      <c r="I67" s="311"/>
      <c r="J67" s="311"/>
      <c r="K67" s="311"/>
      <c r="L67" s="311"/>
      <c r="M67" s="311"/>
      <c r="N67" s="311"/>
      <c r="O67" s="311"/>
      <c r="P67" s="311"/>
      <c r="Q67" s="311"/>
      <c r="R67" s="311"/>
      <c r="S67" s="311"/>
      <c r="T67" s="311"/>
      <c r="U67" s="311"/>
      <c r="V67" s="311"/>
      <c r="W67" s="311"/>
      <c r="X67" s="311"/>
      <c r="Y67" s="311"/>
      <c r="Z67" s="312"/>
      <c r="AB67" s="525"/>
      <c r="AC67" s="311"/>
      <c r="AD67" s="526"/>
      <c r="AE67" s="527"/>
      <c r="AF67" s="528"/>
      <c r="AG67" s="311"/>
      <c r="AH67" s="311"/>
      <c r="AI67" s="311"/>
      <c r="AJ67" s="311"/>
      <c r="AK67" s="311"/>
      <c r="AL67" s="311"/>
      <c r="AM67" s="311"/>
      <c r="AN67" s="311"/>
      <c r="AO67" s="311"/>
      <c r="AP67" s="311"/>
      <c r="AQ67" s="312"/>
    </row>
    <row r="68" spans="2:43" ht="6.6" customHeight="1">
      <c r="C68" s="14"/>
      <c r="D68" s="14"/>
      <c r="E68" s="176"/>
      <c r="F68" s="176"/>
      <c r="G68" s="14"/>
      <c r="O68" s="14"/>
      <c r="P68" s="14"/>
      <c r="Q68" s="14"/>
      <c r="R68" s="14"/>
      <c r="S68" s="14"/>
      <c r="T68" s="14"/>
      <c r="U68" s="14"/>
      <c r="V68" s="14"/>
      <c r="W68" s="14"/>
      <c r="X68" s="14"/>
      <c r="Y68" s="14"/>
      <c r="Z68" s="14"/>
      <c r="AA68" s="295"/>
      <c r="AB68" s="295"/>
      <c r="AD68" s="307"/>
      <c r="AE68" s="308"/>
      <c r="AF68" s="309"/>
      <c r="AG68" s="309"/>
      <c r="AP68" s="431"/>
    </row>
    <row r="69" spans="2:43" ht="19.5" customHeight="1">
      <c r="O69" s="14"/>
      <c r="P69" s="14"/>
      <c r="Q69" s="14"/>
      <c r="R69" s="14"/>
      <c r="S69" s="14"/>
      <c r="T69" s="14"/>
      <c r="U69" s="14"/>
      <c r="V69" s="14"/>
      <c r="W69" s="14"/>
      <c r="X69" s="14"/>
      <c r="Y69" s="14"/>
      <c r="Z69" s="14"/>
      <c r="AA69" s="295"/>
      <c r="AB69" s="295"/>
      <c r="AD69" s="307"/>
      <c r="AE69" s="308"/>
      <c r="AF69" s="309"/>
      <c r="AG69" s="309"/>
    </row>
    <row r="70" spans="2:43" ht="19.5" customHeight="1">
      <c r="L70" s="458"/>
      <c r="N70" s="14"/>
      <c r="O70" s="14"/>
      <c r="P70" s="14"/>
      <c r="Q70" s="14"/>
      <c r="R70" s="14"/>
      <c r="S70" s="14"/>
      <c r="T70" s="14"/>
      <c r="U70" s="14"/>
      <c r="V70" s="14"/>
      <c r="W70" s="14"/>
      <c r="X70" s="14"/>
      <c r="Y70" s="14"/>
      <c r="Z70" s="14"/>
      <c r="AA70" s="295"/>
      <c r="AB70" s="295"/>
      <c r="AE70" s="308"/>
      <c r="AF70" s="309"/>
      <c r="AG70" s="309"/>
    </row>
    <row r="71" spans="2:43" ht="19.5" customHeight="1">
      <c r="H71" s="176"/>
      <c r="I71" s="14"/>
      <c r="J71" s="313"/>
      <c r="K71" s="14"/>
      <c r="L71" s="14"/>
      <c r="M71" s="14"/>
      <c r="N71" s="14"/>
      <c r="O71" s="14"/>
      <c r="P71" s="14"/>
      <c r="Q71" s="14"/>
      <c r="R71" s="14"/>
      <c r="S71" s="14"/>
      <c r="T71" s="14"/>
      <c r="U71" s="14"/>
      <c r="V71" s="14"/>
      <c r="W71" s="14"/>
      <c r="X71" s="14"/>
      <c r="Y71" s="14"/>
      <c r="Z71" s="14"/>
      <c r="AA71" s="295"/>
      <c r="AB71" s="295"/>
    </row>
    <row r="72" spans="2:43" ht="15.75">
      <c r="H72" s="176"/>
      <c r="I72" s="14"/>
      <c r="J72" s="313"/>
      <c r="K72" s="14"/>
      <c r="L72" s="14"/>
      <c r="M72" s="14"/>
      <c r="N72" s="14"/>
      <c r="O72" s="14"/>
      <c r="P72" s="14"/>
      <c r="Q72" s="14"/>
      <c r="R72" s="14"/>
      <c r="S72" s="14"/>
      <c r="T72" s="14"/>
      <c r="U72" s="14"/>
      <c r="V72" s="14"/>
      <c r="W72" s="14"/>
      <c r="X72" s="14"/>
      <c r="Y72" s="14"/>
      <c r="Z72" s="14"/>
      <c r="AA72" s="295"/>
      <c r="AB72" s="295"/>
    </row>
    <row r="73" spans="2:43" ht="15.75">
      <c r="H73" s="176"/>
      <c r="I73" s="14"/>
      <c r="J73" s="313"/>
      <c r="K73" s="14"/>
      <c r="L73" s="14"/>
      <c r="M73" s="14"/>
      <c r="N73" s="14"/>
      <c r="O73" s="14" t="s">
        <v>354</v>
      </c>
      <c r="P73" s="14"/>
      <c r="Q73" s="14"/>
      <c r="R73" s="14"/>
      <c r="S73" s="14"/>
      <c r="T73" s="14"/>
      <c r="U73" s="14"/>
      <c r="V73" s="14"/>
      <c r="W73" s="14"/>
      <c r="X73" s="14"/>
      <c r="Y73" s="14"/>
      <c r="Z73" s="14"/>
      <c r="AA73" s="295"/>
      <c r="AB73" s="295"/>
    </row>
    <row r="74" spans="2:43" ht="15.75">
      <c r="H74" s="176"/>
      <c r="I74" s="14"/>
      <c r="J74" s="313"/>
      <c r="K74" s="14"/>
      <c r="L74" s="14"/>
      <c r="M74" s="14"/>
      <c r="N74" s="14"/>
      <c r="R74" s="14"/>
      <c r="S74" s="14"/>
      <c r="T74" s="14"/>
      <c r="U74" s="14"/>
      <c r="V74" s="14"/>
      <c r="W74" s="14"/>
      <c r="X74" s="14"/>
      <c r="Y74" s="14"/>
      <c r="Z74" s="14"/>
    </row>
    <row r="75" spans="2:43" ht="15.75">
      <c r="H75" s="176"/>
      <c r="I75" s="14"/>
      <c r="J75" s="313"/>
      <c r="K75" s="14"/>
      <c r="L75" s="14"/>
      <c r="M75" s="14"/>
      <c r="N75" s="14"/>
      <c r="R75" s="14"/>
      <c r="S75" s="14"/>
      <c r="T75" s="14"/>
      <c r="U75" s="14"/>
      <c r="V75" s="14"/>
      <c r="W75" s="14"/>
      <c r="X75" s="14"/>
      <c r="Y75" s="14"/>
      <c r="Z75" s="14"/>
    </row>
    <row r="76" spans="2:43" ht="15.75">
      <c r="H76" s="14"/>
      <c r="I76" s="14"/>
      <c r="J76" s="313"/>
      <c r="K76" s="14"/>
      <c r="L76" s="14"/>
      <c r="M76" s="14"/>
      <c r="N76" s="14"/>
      <c r="T76" s="14"/>
      <c r="U76" s="14"/>
      <c r="V76" s="14"/>
      <c r="W76" s="14"/>
      <c r="X76" s="14"/>
      <c r="Y76" s="14"/>
      <c r="Z76" s="14"/>
    </row>
    <row r="77" spans="2:43" ht="15.75">
      <c r="H77" s="14"/>
      <c r="I77" s="14"/>
      <c r="J77" s="14"/>
      <c r="K77" s="14"/>
      <c r="L77" s="14"/>
      <c r="M77" s="14"/>
      <c r="N77" s="14"/>
      <c r="X77" s="14"/>
      <c r="Y77" s="14"/>
    </row>
    <row r="78" spans="2:43" ht="15.75">
      <c r="H78" s="14"/>
      <c r="I78" s="14"/>
      <c r="J78" s="14"/>
      <c r="K78" s="14"/>
      <c r="L78" s="14"/>
      <c r="M78" s="14"/>
      <c r="N78" s="14"/>
      <c r="O78" s="158"/>
      <c r="P78" s="158"/>
      <c r="Q78" s="158"/>
      <c r="X78" s="14"/>
      <c r="Y78" s="14"/>
    </row>
    <row r="79" spans="2:43" ht="15.75">
      <c r="H79" s="14"/>
      <c r="I79" s="14"/>
      <c r="J79" s="14"/>
      <c r="K79" s="14"/>
      <c r="L79" s="14"/>
      <c r="M79" s="14"/>
      <c r="N79" s="14"/>
      <c r="O79" s="314"/>
      <c r="P79" s="314"/>
      <c r="Q79" s="314"/>
    </row>
    <row r="80" spans="2:43" ht="15.75">
      <c r="H80" s="14"/>
      <c r="I80" s="14"/>
      <c r="J80" s="14"/>
      <c r="K80" s="14"/>
      <c r="L80" s="14"/>
      <c r="M80" s="14"/>
      <c r="N80" s="14"/>
      <c r="O80" s="315"/>
      <c r="P80" s="315"/>
      <c r="Q80" s="315"/>
      <c r="R80" s="158"/>
    </row>
    <row r="81" spans="2:18" ht="15.75">
      <c r="H81" s="14"/>
      <c r="I81" s="14"/>
      <c r="J81" s="14"/>
      <c r="K81" s="14"/>
      <c r="L81" s="14"/>
      <c r="M81" s="14"/>
      <c r="N81" s="14"/>
      <c r="O81" s="315"/>
      <c r="P81" s="315"/>
      <c r="Q81" s="315"/>
      <c r="R81" s="314"/>
    </row>
    <row r="82" spans="2:18" ht="15.75">
      <c r="H82" s="14"/>
      <c r="I82" s="14"/>
      <c r="J82" s="14"/>
      <c r="K82" s="14"/>
      <c r="L82" s="14"/>
      <c r="M82" s="14"/>
      <c r="O82" s="315"/>
      <c r="P82" s="315"/>
      <c r="Q82" s="315"/>
      <c r="R82" s="315"/>
    </row>
    <row r="83" spans="2:18" ht="15.75">
      <c r="H83" s="14"/>
      <c r="I83" s="14"/>
      <c r="J83" s="14"/>
      <c r="O83" s="315"/>
      <c r="P83" s="315"/>
      <c r="Q83" s="315"/>
      <c r="R83" s="315"/>
    </row>
    <row r="84" spans="2:18" ht="15.75">
      <c r="H84" s="14"/>
      <c r="I84" s="14"/>
      <c r="J84" s="14"/>
      <c r="O84" s="315"/>
      <c r="P84" s="315"/>
      <c r="Q84" s="315"/>
      <c r="R84" s="315"/>
    </row>
    <row r="85" spans="2:18" ht="15.75">
      <c r="J85" s="14"/>
      <c r="O85" s="315"/>
      <c r="P85" s="315"/>
      <c r="Q85" s="315"/>
      <c r="R85" s="315"/>
    </row>
    <row r="86" spans="2:18">
      <c r="B86" s="316"/>
      <c r="N86" s="158"/>
      <c r="O86" s="315"/>
      <c r="P86" s="315"/>
      <c r="Q86" s="315"/>
      <c r="R86" s="315"/>
    </row>
    <row r="87" spans="2:18">
      <c r="B87" s="316"/>
      <c r="K87" s="158"/>
      <c r="L87" s="158"/>
      <c r="M87" s="158"/>
      <c r="N87" s="314"/>
      <c r="O87" s="315"/>
      <c r="P87" s="315"/>
      <c r="Q87" s="315"/>
      <c r="R87" s="315"/>
    </row>
    <row r="88" spans="2:18">
      <c r="K88" s="314"/>
      <c r="L88" s="314"/>
      <c r="M88" s="314"/>
      <c r="N88" s="315"/>
      <c r="O88" s="315"/>
      <c r="P88" s="315"/>
      <c r="Q88" s="315"/>
      <c r="R88" s="315"/>
    </row>
    <row r="89" spans="2:18" ht="20.25" customHeight="1">
      <c r="K89" s="315"/>
      <c r="L89" s="315"/>
      <c r="M89" s="315"/>
      <c r="N89" s="315"/>
      <c r="O89" s="315"/>
      <c r="P89" s="315"/>
      <c r="Q89" s="315"/>
      <c r="R89" s="315"/>
    </row>
    <row r="90" spans="2:18" ht="20.25" customHeight="1">
      <c r="K90" s="315"/>
      <c r="L90" s="315"/>
      <c r="M90" s="315"/>
      <c r="N90" s="315"/>
      <c r="O90" s="315"/>
      <c r="P90" s="315"/>
      <c r="Q90" s="315"/>
      <c r="R90" s="315"/>
    </row>
    <row r="91" spans="2:18" ht="20.25" customHeight="1">
      <c r="K91" s="315"/>
      <c r="L91" s="315"/>
      <c r="M91" s="315"/>
      <c r="N91" s="315"/>
      <c r="O91" s="315"/>
      <c r="P91" s="315"/>
      <c r="Q91" s="315"/>
      <c r="R91" s="315"/>
    </row>
    <row r="92" spans="2:18">
      <c r="K92" s="315"/>
      <c r="L92" s="315"/>
      <c r="M92" s="315"/>
      <c r="N92" s="315"/>
      <c r="O92" s="315"/>
      <c r="P92" s="315"/>
      <c r="Q92" s="315"/>
      <c r="R92" s="315"/>
    </row>
    <row r="93" spans="2:18">
      <c r="K93" s="315"/>
      <c r="L93" s="315"/>
      <c r="M93" s="315"/>
      <c r="N93" s="315"/>
      <c r="O93" s="315"/>
      <c r="P93" s="315"/>
      <c r="Q93" s="315"/>
      <c r="R93" s="315"/>
    </row>
    <row r="94" spans="2:18">
      <c r="K94" s="315"/>
      <c r="L94" s="315"/>
      <c r="M94" s="315"/>
      <c r="N94" s="315"/>
      <c r="O94" s="315"/>
      <c r="P94" s="315"/>
      <c r="Q94" s="315"/>
      <c r="R94" s="315"/>
    </row>
    <row r="95" spans="2:18">
      <c r="K95" s="315"/>
      <c r="L95" s="315"/>
      <c r="M95" s="315"/>
      <c r="N95" s="315"/>
      <c r="O95" s="315"/>
      <c r="P95" s="315"/>
      <c r="Q95" s="315"/>
      <c r="R95" s="315"/>
    </row>
    <row r="96" spans="2:18">
      <c r="K96" s="315"/>
      <c r="L96" s="315"/>
      <c r="M96" s="315"/>
      <c r="N96" s="315"/>
      <c r="O96" s="315"/>
      <c r="P96" s="315"/>
      <c r="Q96" s="315"/>
      <c r="R96" s="315"/>
    </row>
    <row r="97" spans="11:18">
      <c r="K97" s="315"/>
      <c r="L97" s="315"/>
      <c r="M97" s="315"/>
      <c r="N97" s="315"/>
      <c r="O97" s="315"/>
      <c r="P97" s="315"/>
      <c r="Q97" s="315"/>
      <c r="R97" s="315"/>
    </row>
    <row r="98" spans="11:18">
      <c r="K98" s="315"/>
      <c r="L98" s="315"/>
      <c r="M98" s="315"/>
      <c r="N98" s="315"/>
      <c r="O98" s="315"/>
      <c r="P98" s="315"/>
      <c r="Q98" s="315"/>
      <c r="R98" s="315"/>
    </row>
    <row r="99" spans="11:18">
      <c r="K99" s="315"/>
      <c r="L99" s="315"/>
      <c r="M99" s="315"/>
      <c r="N99" s="315"/>
      <c r="O99" s="315"/>
      <c r="P99" s="315"/>
      <c r="Q99" s="315"/>
      <c r="R99" s="315"/>
    </row>
    <row r="100" spans="11:18" ht="30.75" customHeight="1">
      <c r="K100" s="315"/>
      <c r="L100" s="315"/>
      <c r="M100" s="315"/>
      <c r="N100" s="315"/>
      <c r="O100" s="315"/>
      <c r="P100" s="315"/>
      <c r="Q100" s="315"/>
      <c r="R100" s="315"/>
    </row>
    <row r="101" spans="11:18">
      <c r="K101" s="315"/>
      <c r="L101" s="315"/>
      <c r="M101" s="315"/>
      <c r="N101" s="315"/>
      <c r="O101" s="315"/>
      <c r="P101" s="315"/>
      <c r="Q101" s="315"/>
      <c r="R101" s="315"/>
    </row>
    <row r="102" spans="11:18">
      <c r="K102" s="315"/>
      <c r="L102" s="315"/>
      <c r="M102" s="315"/>
      <c r="N102" s="315"/>
      <c r="O102" s="315"/>
      <c r="P102" s="315"/>
      <c r="Q102" s="315"/>
      <c r="R102" s="315"/>
    </row>
    <row r="103" spans="11:18">
      <c r="K103" s="315"/>
      <c r="L103" s="315"/>
      <c r="M103" s="315"/>
      <c r="N103" s="315"/>
      <c r="O103" s="315"/>
      <c r="P103" s="315"/>
      <c r="Q103" s="315"/>
      <c r="R103" s="315"/>
    </row>
    <row r="104" spans="11:18">
      <c r="K104" s="315"/>
      <c r="L104" s="315"/>
      <c r="M104" s="315"/>
      <c r="N104" s="315"/>
      <c r="R104" s="315"/>
    </row>
    <row r="105" spans="11:18">
      <c r="K105" s="315"/>
      <c r="L105" s="315"/>
      <c r="M105" s="315"/>
      <c r="N105" s="315"/>
      <c r="R105" s="315"/>
    </row>
    <row r="106" spans="11:18">
      <c r="K106" s="315"/>
      <c r="L106" s="315"/>
      <c r="M106" s="315"/>
      <c r="N106" s="315"/>
    </row>
    <row r="107" spans="11:18">
      <c r="K107" s="315"/>
      <c r="L107" s="315"/>
      <c r="M107" s="315"/>
      <c r="N107" s="315"/>
    </row>
    <row r="108" spans="11:18">
      <c r="K108" s="315"/>
      <c r="L108" s="315"/>
      <c r="M108" s="315"/>
      <c r="N108" s="315"/>
    </row>
    <row r="109" spans="11:18">
      <c r="K109" s="315"/>
      <c r="L109" s="315"/>
      <c r="M109" s="315"/>
      <c r="N109" s="315"/>
    </row>
    <row r="110" spans="11:18">
      <c r="K110" s="315"/>
      <c r="L110" s="315"/>
      <c r="M110" s="315"/>
      <c r="N110" s="315"/>
    </row>
    <row r="111" spans="11:18">
      <c r="K111" s="315"/>
      <c r="L111" s="315"/>
      <c r="M111" s="315"/>
      <c r="N111" s="315"/>
    </row>
    <row r="112" spans="11:18">
      <c r="K112" s="315"/>
      <c r="L112" s="315"/>
      <c r="M112" s="315"/>
    </row>
    <row r="115" spans="10:10">
      <c r="J115" s="315"/>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7" customWidth="1"/>
    <col min="2" max="2" width="2" style="17" customWidth="1"/>
    <col min="3" max="5" width="20.83203125" style="17" customWidth="1"/>
    <col min="6" max="6" width="1" style="17" customWidth="1"/>
    <col min="7" max="9" width="10.83203125" style="17" customWidth="1"/>
    <col min="10" max="18" width="11.1640625" style="17" customWidth="1"/>
    <col min="19" max="19" width="2" style="17" customWidth="1"/>
    <col min="20" max="20" width="1.5" style="17" customWidth="1"/>
    <col min="21" max="21" width="2" style="17" customWidth="1"/>
    <col min="22" max="24" width="20.83203125" style="17" customWidth="1"/>
    <col min="25" max="25" width="1" style="17" customWidth="1"/>
    <col min="26" max="26" width="18" style="17" customWidth="1"/>
    <col min="27" max="27" width="1.5" style="17" customWidth="1"/>
    <col min="28" max="28" width="13.5" style="17" customWidth="1"/>
    <col min="29" max="29" width="23" style="17" customWidth="1"/>
    <col min="30" max="31" width="21.5" style="17" customWidth="1"/>
    <col min="32" max="32" width="2" style="17" customWidth="1"/>
    <col min="33" max="33" width="1.33203125" style="17" customWidth="1"/>
    <col min="34" max="34" width="10.5" style="17" customWidth="1"/>
    <col min="35" max="44" width="20" style="17" customWidth="1"/>
    <col min="45" max="45" width="32.33203125" style="17" customWidth="1"/>
    <col min="46" max="46" width="25.5" style="17" customWidth="1"/>
    <col min="47" max="47" width="5" style="17" customWidth="1"/>
    <col min="48" max="49" width="9.33203125" style="17"/>
    <col min="50" max="50" width="10.5" style="17" bestFit="1" customWidth="1"/>
    <col min="51" max="16384" width="9.33203125" style="17"/>
  </cols>
  <sheetData>
    <row r="1" spans="1:47" s="21" customFormat="1" ht="48.6" customHeight="1">
      <c r="A1" s="178"/>
      <c r="B1" s="536" t="s">
        <v>364</v>
      </c>
      <c r="C1" s="536"/>
      <c r="D1" s="178"/>
      <c r="E1" s="178"/>
      <c r="F1" s="178"/>
      <c r="G1" s="178"/>
      <c r="H1" s="178"/>
      <c r="I1" s="178"/>
      <c r="J1" s="178"/>
      <c r="K1" s="178"/>
      <c r="L1" s="178"/>
      <c r="M1" s="178"/>
      <c r="N1" s="178"/>
      <c r="O1" s="178"/>
      <c r="P1" s="178"/>
      <c r="Q1" s="178"/>
      <c r="R1" s="178"/>
      <c r="S1" s="178"/>
      <c r="T1" s="178"/>
      <c r="U1" s="178"/>
      <c r="V1" s="177"/>
      <c r="W1" s="177"/>
      <c r="X1" s="177"/>
      <c r="Y1" s="177"/>
      <c r="Z1" s="177"/>
      <c r="AA1" s="177"/>
      <c r="AB1" s="177"/>
      <c r="AC1" s="177"/>
      <c r="AD1" s="537"/>
      <c r="AE1" s="318" t="str">
        <f>年度マスタ!J4</f>
        <v>兵庫県</v>
      </c>
      <c r="AF1" s="318"/>
      <c r="AG1" s="177"/>
      <c r="AH1" s="162"/>
      <c r="AI1" s="162"/>
      <c r="AJ1" s="162"/>
      <c r="AK1" s="162"/>
      <c r="AL1" s="163"/>
      <c r="AM1" s="163"/>
      <c r="AN1" s="163"/>
      <c r="AO1" s="163"/>
      <c r="AP1" s="163"/>
      <c r="AQ1" s="163"/>
      <c r="AR1" s="163"/>
      <c r="AS1" s="163"/>
      <c r="AT1" s="164"/>
    </row>
    <row r="2" spans="1:47" s="539" customFormat="1" ht="27.95" customHeight="1">
      <c r="A2" s="538"/>
      <c r="B2" s="538" t="s">
        <v>365</v>
      </c>
      <c r="C2" s="538"/>
      <c r="D2" s="540"/>
      <c r="E2" s="541"/>
      <c r="F2" s="540"/>
      <c r="G2" s="540"/>
      <c r="H2" s="540"/>
      <c r="I2" s="540"/>
      <c r="J2" s="540"/>
      <c r="K2" s="540"/>
      <c r="L2" s="540"/>
      <c r="M2" s="540"/>
      <c r="N2" s="540"/>
      <c r="O2" s="540"/>
      <c r="P2" s="542"/>
      <c r="Q2" s="540"/>
      <c r="R2" s="540"/>
      <c r="S2" s="540"/>
      <c r="T2" s="538"/>
      <c r="U2" s="702" t="s">
        <v>366</v>
      </c>
      <c r="V2" s="702"/>
      <c r="W2" s="703"/>
      <c r="X2" s="703"/>
      <c r="Y2" s="703"/>
      <c r="Z2" s="703"/>
      <c r="AA2" s="703"/>
      <c r="AB2" s="703"/>
      <c r="AC2" s="703"/>
      <c r="AD2" s="703"/>
      <c r="AE2" s="703"/>
      <c r="AF2" s="703"/>
      <c r="AG2" s="538"/>
      <c r="AH2" s="543"/>
      <c r="AI2" s="543"/>
      <c r="AJ2" s="543"/>
      <c r="AK2" s="543"/>
      <c r="AL2" s="543"/>
      <c r="AM2" s="543"/>
      <c r="AN2" s="544"/>
      <c r="AO2" s="545"/>
      <c r="AP2" s="1122"/>
      <c r="AQ2" s="1122"/>
      <c r="AR2" s="1122"/>
      <c r="AS2" s="1122"/>
      <c r="AT2" s="1122"/>
      <c r="AU2" s="546"/>
    </row>
    <row r="3" spans="1:47" ht="15" customHeight="1">
      <c r="B3" s="474"/>
      <c r="C3" s="577"/>
      <c r="D3" s="553"/>
      <c r="E3" s="552"/>
      <c r="F3" s="475"/>
      <c r="G3" s="475"/>
      <c r="H3" s="475"/>
      <c r="I3" s="475"/>
      <c r="J3" s="475"/>
      <c r="K3" s="475"/>
      <c r="L3" s="475"/>
      <c r="M3" s="475"/>
      <c r="N3" s="475"/>
      <c r="O3" s="475"/>
      <c r="P3" s="475"/>
      <c r="Q3" s="475"/>
      <c r="R3" s="578" t="s">
        <v>367</v>
      </c>
      <c r="S3" s="579"/>
      <c r="T3" s="157"/>
      <c r="U3" s="591"/>
      <c r="V3" s="577"/>
      <c r="W3" s="592"/>
      <c r="X3" s="475"/>
      <c r="Y3" s="475"/>
      <c r="Z3" s="475"/>
      <c r="AA3" s="475"/>
      <c r="AB3" s="475"/>
      <c r="AC3" s="475"/>
      <c r="AD3" s="475"/>
      <c r="AE3" s="475"/>
      <c r="AF3" s="478"/>
      <c r="AH3" s="183"/>
      <c r="AI3" s="183"/>
      <c r="AJ3" s="183"/>
      <c r="AK3" s="183"/>
      <c r="AL3" s="183"/>
      <c r="AM3" s="183"/>
      <c r="AN3" s="242"/>
      <c r="AO3" s="22"/>
      <c r="AP3" s="1122"/>
      <c r="AQ3" s="1122"/>
      <c r="AR3" s="1122"/>
      <c r="AS3" s="1122"/>
      <c r="AT3" s="1122"/>
      <c r="AU3" s="166"/>
    </row>
    <row r="4" spans="1:47" ht="20.100000000000001" customHeight="1">
      <c r="B4" s="479"/>
      <c r="C4" s="569" t="s">
        <v>368</v>
      </c>
      <c r="D4" s="181"/>
      <c r="E4" s="182"/>
      <c r="F4" s="181"/>
      <c r="G4" s="1131"/>
      <c r="H4" s="1131"/>
      <c r="I4" s="1131"/>
      <c r="J4" s="641" t="s">
        <v>369</v>
      </c>
      <c r="K4" s="642"/>
      <c r="L4" s="642"/>
      <c r="M4" s="642"/>
      <c r="N4" s="642"/>
      <c r="O4" s="642"/>
      <c r="P4" s="642"/>
      <c r="Q4" s="643"/>
      <c r="R4" s="644"/>
      <c r="S4" s="580"/>
      <c r="T4" s="200"/>
      <c r="U4" s="593"/>
      <c r="V4" s="430" t="s">
        <v>370</v>
      </c>
      <c r="W4" s="205"/>
      <c r="X4" s="205"/>
      <c r="Y4" s="183"/>
      <c r="Z4" s="1133"/>
      <c r="AA4" s="1115"/>
      <c r="AB4" s="1115"/>
      <c r="AC4" s="1115" t="s">
        <v>371</v>
      </c>
      <c r="AD4" s="1115" t="s">
        <v>2666</v>
      </c>
      <c r="AE4" s="1117" t="s">
        <v>2665</v>
      </c>
      <c r="AF4" s="485"/>
      <c r="AH4" s="183"/>
      <c r="AI4" s="183"/>
      <c r="AJ4" s="183"/>
      <c r="AK4" s="183"/>
      <c r="AL4" s="183"/>
      <c r="AM4" s="183"/>
      <c r="AN4" s="242"/>
      <c r="AO4" s="22"/>
      <c r="AP4" s="1122"/>
      <c r="AQ4" s="1122"/>
      <c r="AR4" s="1122"/>
      <c r="AS4" s="1122"/>
      <c r="AT4" s="1122"/>
      <c r="AU4" s="166"/>
    </row>
    <row r="5" spans="1:47" ht="20.100000000000001" customHeight="1" thickBot="1">
      <c r="B5" s="479"/>
      <c r="C5" s="1047" t="s">
        <v>2667</v>
      </c>
      <c r="D5" s="181"/>
      <c r="E5" s="182"/>
      <c r="F5" s="181"/>
      <c r="G5" s="1132"/>
      <c r="H5" s="1132"/>
      <c r="I5" s="1132"/>
      <c r="J5" s="1048" t="s">
        <v>183</v>
      </c>
      <c r="K5" s="1048" t="s">
        <v>156</v>
      </c>
      <c r="L5" s="1048" t="s">
        <v>157</v>
      </c>
      <c r="M5" s="1048" t="s">
        <v>184</v>
      </c>
      <c r="N5" s="1048" t="s">
        <v>159</v>
      </c>
      <c r="O5" s="1048" t="s">
        <v>160</v>
      </c>
      <c r="P5" s="1048" t="s">
        <v>161</v>
      </c>
      <c r="Q5" s="1048" t="s">
        <v>162</v>
      </c>
      <c r="R5" s="1049" t="s">
        <v>2583</v>
      </c>
      <c r="S5" s="580"/>
      <c r="T5" s="200"/>
      <c r="U5" s="593"/>
      <c r="W5" s="205"/>
      <c r="X5" s="205"/>
      <c r="Y5" s="183"/>
      <c r="Z5" s="1134"/>
      <c r="AA5" s="1116"/>
      <c r="AB5" s="1116"/>
      <c r="AC5" s="1116"/>
      <c r="AD5" s="1116"/>
      <c r="AE5" s="1118"/>
      <c r="AF5" s="485"/>
      <c r="AH5" s="183"/>
      <c r="AI5" s="183"/>
      <c r="AJ5" s="183"/>
      <c r="AK5" s="183"/>
      <c r="AL5" s="183"/>
      <c r="AM5" s="183"/>
      <c r="AN5" s="242"/>
      <c r="AO5" s="22"/>
      <c r="AP5" s="1122"/>
      <c r="AQ5" s="1122"/>
      <c r="AR5" s="1122"/>
      <c r="AS5" s="1122"/>
      <c r="AT5" s="1122"/>
      <c r="AU5" s="166"/>
    </row>
    <row r="6" spans="1:47" ht="22.35" customHeight="1" thickTop="1">
      <c r="B6" s="479"/>
      <c r="C6" s="182"/>
      <c r="D6" s="181"/>
      <c r="E6" s="182"/>
      <c r="F6" s="181"/>
      <c r="G6" s="632" t="s">
        <v>372</v>
      </c>
      <c r="H6" s="633"/>
      <c r="I6" s="633"/>
      <c r="J6" s="630">
        <f>VLOOKUP(年度マスタ!$K$4&amp;"_"&amp;J$5,データシート1!$A:$BT,MATCH("cb_"&amp;$G6,データシート1!$A$1:$BT$1,0),0)</f>
        <v>347075.86599999998</v>
      </c>
      <c r="K6" s="631">
        <f>VLOOKUP(年度マスタ!$K$4&amp;"_"&amp;K$5,データシート1!$A:$BT,MATCH("cb_"&amp;$G6,データシート1!$A$1:$BT$1,0),0)</f>
        <v>377253.76599999983</v>
      </c>
      <c r="L6" s="631">
        <f>VLOOKUP(年度マスタ!$K$4&amp;"_"&amp;L$5,データシート1!$A:$BT,MATCH("cb_"&amp;$G6,データシート1!$A$1:$BT$1,0),0)</f>
        <v>400479.56600000022</v>
      </c>
      <c r="M6" s="631">
        <f>VLOOKUP(年度マスタ!$K$4&amp;"_"&amp;M$5,データシート1!$A:$BT,MATCH("cb_"&amp;$G6,データシート1!$A$1:$BT$1,0),0)</f>
        <v>427316.06599999836</v>
      </c>
      <c r="N6" s="631">
        <f>VLOOKUP(年度マスタ!$K$4&amp;"_"&amp;N$5,データシート1!$A:$BT,MATCH("cb_"&amp;$G6,データシート1!$A$1:$BT$1,0),0)</f>
        <v>454272.16600000073</v>
      </c>
      <c r="O6" s="631">
        <f>VLOOKUP(年度マスタ!$K$4&amp;"_"&amp;O$5,データシート1!$A:$BT,MATCH("cb_"&amp;$G6,データシート1!$A$1:$BT$1,0),0)</f>
        <v>485398.06600000168</v>
      </c>
      <c r="P6" s="631">
        <f>VLOOKUP(年度マスタ!$K$4&amp;"_"&amp;P$5,データシート1!$A:$BT,MATCH("cb_"&amp;$G6,データシート1!$A$1:$BT$1,0),0)</f>
        <v>523055.66599999712</v>
      </c>
      <c r="Q6" s="631">
        <f>VLOOKUP(年度マスタ!$K$4&amp;"_"&amp;Q$5,データシート1!$A:$BT,MATCH("cb_"&amp;$G6,データシート1!$A$1:$BT$1,0),0)</f>
        <v>568817.06600002048</v>
      </c>
      <c r="R6" s="645">
        <f>VLOOKUP(年度マスタ!$K$4&amp;"_"&amp;R$5,データシート1!$A:$BT,MATCH("cb_"&amp;$G6,データシート1!$A$1:$BT$1,0),0)</f>
        <v>609640.16600005201</v>
      </c>
      <c r="S6" s="580"/>
      <c r="T6" s="200"/>
      <c r="U6" s="593"/>
      <c r="V6" s="205"/>
      <c r="W6" s="205"/>
      <c r="X6" s="205"/>
      <c r="Y6" s="206" t="s">
        <v>373</v>
      </c>
      <c r="Z6" s="675" t="s">
        <v>374</v>
      </c>
      <c r="AA6" s="675"/>
      <c r="AB6" s="675"/>
      <c r="AC6" s="676">
        <f>SUM(AC7:AC8)</f>
        <v>27946292</v>
      </c>
      <c r="AD6" s="676">
        <f>SUM(AD7:AD8)</f>
        <v>37222347.779999994</v>
      </c>
      <c r="AE6" s="677">
        <f>$AD6*3600/100000000</f>
        <v>1340.0045200799998</v>
      </c>
      <c r="AF6" s="485"/>
      <c r="AH6" s="183"/>
      <c r="AI6" s="183"/>
      <c r="AJ6" s="183"/>
      <c r="AK6" s="183"/>
      <c r="AL6" s="183"/>
      <c r="AM6" s="183"/>
      <c r="AN6" s="242"/>
      <c r="AO6" s="22"/>
      <c r="AP6" s="1122"/>
      <c r="AQ6" s="1122"/>
      <c r="AR6" s="1122"/>
      <c r="AS6" s="1122"/>
      <c r="AT6" s="1122"/>
      <c r="AU6" s="166"/>
    </row>
    <row r="7" spans="1:47" ht="22.35" customHeight="1">
      <c r="B7" s="479"/>
      <c r="C7" s="182"/>
      <c r="D7" s="181"/>
      <c r="E7" s="182"/>
      <c r="F7" s="181"/>
      <c r="G7" s="634" t="s">
        <v>375</v>
      </c>
      <c r="H7" s="635"/>
      <c r="I7" s="635"/>
      <c r="J7" s="628">
        <f>VLOOKUP(年度マスタ!$K$4&amp;"_"&amp;J$5,データシート1!$A:$BT,MATCH("cb_"&amp;$G7,データシート1!$A$1:$BT$1,0),0)</f>
        <v>1132113.6000000001</v>
      </c>
      <c r="K7" s="629">
        <f>VLOOKUP(年度マスタ!$K$4&amp;"_"&amp;K$5,データシート1!$A:$BT,MATCH("cb_"&amp;$G7,データシート1!$A$1:$BT$1,0),0)</f>
        <v>1366375.5</v>
      </c>
      <c r="L7" s="629">
        <f>VLOOKUP(年度マスタ!$K$4&amp;"_"&amp;L$5,データシート1!$A:$BT,MATCH("cb_"&amp;$G7,データシート1!$A$1:$BT$1,0),0)</f>
        <v>1551676.4000000011</v>
      </c>
      <c r="M7" s="629">
        <f>VLOOKUP(年度マスタ!$K$4&amp;"_"&amp;M$5,データシート1!$A:$BT,MATCH("cb_"&amp;$G7,データシート1!$A$1:$BT$1,0),0)</f>
        <v>1756376.2</v>
      </c>
      <c r="N7" s="629">
        <f>VLOOKUP(年度マスタ!$K$4&amp;"_"&amp;N$5,データシート1!$A:$BT,MATCH("cb_"&amp;$G7,データシート1!$A$1:$BT$1,0),0)</f>
        <v>1887510.7000000009</v>
      </c>
      <c r="O7" s="629">
        <f>VLOOKUP(年度マスタ!$K$4&amp;"_"&amp;O$5,データシート1!$A:$BT,MATCH("cb_"&amp;$G7,データシート1!$A$1:$BT$1,0),0)</f>
        <v>2123545.0000000009</v>
      </c>
      <c r="P7" s="629">
        <f>VLOOKUP(年度マスタ!$K$4&amp;"_"&amp;P$5,データシート1!$A:$BT,MATCH("cb_"&amp;$G7,データシート1!$A$1:$BT$1,0),0)</f>
        <v>2232333.7999999588</v>
      </c>
      <c r="Q7" s="629">
        <f>VLOOKUP(年度マスタ!$K$4&amp;"_"&amp;Q$5,データシート1!$A:$BT,MATCH("cb_"&amp;$G7,データシート1!$A$1:$BT$1,0),0)</f>
        <v>2341606.8999999631</v>
      </c>
      <c r="R7" s="646">
        <f>VLOOKUP(年度マスタ!$K$4&amp;"_"&amp;R$5,データシート1!$A:$BT,MATCH("cb_"&amp;$G7,データシート1!$A$1:$BT$1,0),0)</f>
        <v>2499619.1999999727</v>
      </c>
      <c r="S7" s="580"/>
      <c r="T7" s="200"/>
      <c r="U7" s="593"/>
      <c r="V7" s="205"/>
      <c r="W7" s="205"/>
      <c r="X7" s="205"/>
      <c r="Y7" s="206" t="s">
        <v>376</v>
      </c>
      <c r="Z7" s="222" t="s">
        <v>377</v>
      </c>
      <c r="AA7" s="222"/>
      <c r="AB7" s="222"/>
      <c r="AC7" s="1082">
        <f>VLOOKUP(年度マスタ!$K$4&amp;"_"&amp;年度マスタ!$K$9,データシート3!A:AB,MATCH("ea_"&amp;$Y7&amp;"_設備",データシート3!$A$1:$AB$1,0),0)</f>
        <v>17056157.000000004</v>
      </c>
      <c r="AD7" s="1082">
        <f>VLOOKUP(年度マスタ!$K$4&amp;"_"&amp;年度マスタ!$K$9,データシート3!A:AB,MATCH("ea_"&amp;$Y7&amp;"_年間発電",データシート3!$A$1:$AB$1,0),0)/10^3</f>
        <v>22852727.558999997</v>
      </c>
      <c r="AE7" s="566">
        <f t="shared" ref="AE7:AE16" si="0">$AD7*3600/100000000</f>
        <v>822.69819212399989</v>
      </c>
      <c r="AF7" s="485"/>
      <c r="AH7" s="183"/>
      <c r="AI7" s="183"/>
      <c r="AJ7" s="183"/>
      <c r="AK7" s="183"/>
      <c r="AL7" s="183"/>
      <c r="AM7" s="183"/>
      <c r="AN7" s="242"/>
      <c r="AO7" s="22"/>
      <c r="AP7" s="1122"/>
      <c r="AQ7" s="1122"/>
      <c r="AR7" s="1122"/>
      <c r="AS7" s="1122"/>
      <c r="AT7" s="1122"/>
      <c r="AU7" s="166"/>
    </row>
    <row r="8" spans="1:47" ht="22.35" customHeight="1">
      <c r="B8" s="479"/>
      <c r="C8" s="182"/>
      <c r="D8" s="181"/>
      <c r="E8" s="182"/>
      <c r="F8" s="181"/>
      <c r="G8" s="635" t="s">
        <v>378</v>
      </c>
      <c r="H8" s="635"/>
      <c r="I8" s="635"/>
      <c r="J8" s="628">
        <f>VLOOKUP(年度マスタ!$K$4&amp;"_"&amp;J$5,データシート1!$A:$BT,MATCH("cb_"&amp;$G8,データシート1!$A$1:$BT$1,0),0)</f>
        <v>55100</v>
      </c>
      <c r="K8" s="629">
        <f>VLOOKUP(年度マスタ!$K$4&amp;"_"&amp;K$5,データシート1!$A:$BT,MATCH("cb_"&amp;$G8,データシート1!$A$1:$BT$1,0),0)</f>
        <v>55100</v>
      </c>
      <c r="L8" s="629">
        <f>VLOOKUP(年度マスタ!$K$4&amp;"_"&amp;L$5,データシート1!$A:$BT,MATCH("cb_"&amp;$G8,データシート1!$A$1:$BT$1,0),0)</f>
        <v>55100</v>
      </c>
      <c r="M8" s="629">
        <f>VLOOKUP(年度マスタ!$K$4&amp;"_"&amp;M$5,データシート1!$A:$BT,MATCH("cb_"&amp;$G8,データシート1!$A$1:$BT$1,0),0)</f>
        <v>55100</v>
      </c>
      <c r="N8" s="629">
        <f>VLOOKUP(年度マスタ!$K$4&amp;"_"&amp;N$5,データシート1!$A:$BT,MATCH("cb_"&amp;$G8,データシート1!$A$1:$BT$1,0),0)</f>
        <v>55100</v>
      </c>
      <c r="O8" s="629">
        <f>VLOOKUP(年度マスタ!$K$4&amp;"_"&amp;O$5,データシート1!$A:$BT,MATCH("cb_"&amp;$G8,データシート1!$A$1:$BT$1,0),0)</f>
        <v>55100</v>
      </c>
      <c r="P8" s="629">
        <f>VLOOKUP(年度マスタ!$K$4&amp;"_"&amp;P$5,データシート1!$A:$BT,MATCH("cb_"&amp;$G8,データシート1!$A$1:$BT$1,0),0)</f>
        <v>55100</v>
      </c>
      <c r="Q8" s="629">
        <f>VLOOKUP(年度マスタ!$K$4&amp;"_"&amp;Q$5,データシート1!$A:$BT,MATCH("cb_"&amp;$G8,データシート1!$A$1:$BT$1,0),0)</f>
        <v>55100</v>
      </c>
      <c r="R8" s="646">
        <f>VLOOKUP(年度マスタ!$K$4&amp;"_"&amp;R$5,データシート1!$A:$BT,MATCH("cb_"&amp;$G8,データシート1!$A$1:$BT$1,0),0)</f>
        <v>55100</v>
      </c>
      <c r="S8" s="580"/>
      <c r="T8" s="200"/>
      <c r="U8" s="593"/>
      <c r="V8" s="205"/>
      <c r="W8" s="205"/>
      <c r="X8" s="205"/>
      <c r="Y8" s="206" t="s">
        <v>379</v>
      </c>
      <c r="Z8" s="196" t="s">
        <v>380</v>
      </c>
      <c r="AA8" s="196"/>
      <c r="AB8" s="196"/>
      <c r="AC8" s="1082">
        <f>VLOOKUP(年度マスタ!$K$4&amp;"_"&amp;年度マスタ!$K$9,データシート3!A:AB,MATCH("ea_"&amp;$Y8&amp;"_設備",データシート3!$A$1:$AB$1,0),0)</f>
        <v>10890134.999999998</v>
      </c>
      <c r="AD8" s="1082">
        <f>VLOOKUP(年度マスタ!$K$4&amp;"_"&amp;年度マスタ!$K$9,データシート3!A:AB,MATCH("ea_"&amp;$Y8&amp;"_年間発電",データシート3!$A$1:$AB$1,0),0)/10^3</f>
        <v>14369620.220999999</v>
      </c>
      <c r="AE8" s="566">
        <f t="shared" si="0"/>
        <v>517.30632795600002</v>
      </c>
      <c r="AF8" s="485"/>
      <c r="AH8" s="183"/>
      <c r="AI8" s="183"/>
      <c r="AJ8" s="183"/>
      <c r="AK8" s="183"/>
      <c r="AL8" s="183"/>
      <c r="AM8" s="183"/>
      <c r="AN8" s="242"/>
      <c r="AO8" s="22"/>
      <c r="AP8" s="1122"/>
      <c r="AQ8" s="1122"/>
      <c r="AR8" s="1122"/>
      <c r="AS8" s="1122"/>
      <c r="AT8" s="1122"/>
      <c r="AU8" s="166"/>
    </row>
    <row r="9" spans="1:47" ht="22.35" customHeight="1">
      <c r="B9" s="479"/>
      <c r="C9" s="182"/>
      <c r="D9" s="181"/>
      <c r="E9" s="182"/>
      <c r="F9" s="181"/>
      <c r="G9" s="635" t="s">
        <v>381</v>
      </c>
      <c r="H9" s="635"/>
      <c r="I9" s="635"/>
      <c r="J9" s="628">
        <f>VLOOKUP(年度マスタ!$K$4&amp;"_"&amp;J$5,データシート1!$A:$BT,MATCH("cb_"&amp;$G9,データシート1!$A$1:$BT$1,0),0)</f>
        <v>21.5</v>
      </c>
      <c r="K9" s="629">
        <f>VLOOKUP(年度マスタ!$K$4&amp;"_"&amp;K$5,データシート1!$A:$BT,MATCH("cb_"&amp;$G9,データシート1!$A$1:$BT$1,0),0)</f>
        <v>520.5</v>
      </c>
      <c r="L9" s="629">
        <f>VLOOKUP(年度マスタ!$K$4&amp;"_"&amp;L$5,データシート1!$A:$BT,MATCH("cb_"&amp;$G9,データシート1!$A$1:$BT$1,0),0)</f>
        <v>520.5</v>
      </c>
      <c r="M9" s="629">
        <f>VLOOKUP(年度マスタ!$K$4&amp;"_"&amp;M$5,データシート1!$A:$BT,MATCH("cb_"&amp;$G9,データシート1!$A$1:$BT$1,0),0)</f>
        <v>1038</v>
      </c>
      <c r="N9" s="629">
        <f>VLOOKUP(年度マスタ!$K$4&amp;"_"&amp;N$5,データシート1!$A:$BT,MATCH("cb_"&amp;$G9,データシート1!$A$1:$BT$1,0),0)</f>
        <v>1068.3</v>
      </c>
      <c r="O9" s="629">
        <f>VLOOKUP(年度マスタ!$K$4&amp;"_"&amp;O$5,データシート1!$A:$BT,MATCH("cb_"&amp;$G9,データシート1!$A$1:$BT$1,0),0)</f>
        <v>1168.0999999999999</v>
      </c>
      <c r="P9" s="629">
        <f>VLOOKUP(年度マスタ!$K$4&amp;"_"&amp;P$5,データシート1!$A:$BT,MATCH("cb_"&amp;$G9,データシート1!$A$1:$BT$1,0),0)</f>
        <v>1392.9</v>
      </c>
      <c r="Q9" s="629">
        <f>VLOOKUP(年度マスタ!$K$4&amp;"_"&amp;Q$5,データシート1!$A:$BT,MATCH("cb_"&amp;$G9,データシート1!$A$1:$BT$1,0),0)</f>
        <v>1392.8999999999999</v>
      </c>
      <c r="R9" s="646">
        <f>VLOOKUP(年度マスタ!$K$4&amp;"_"&amp;R$5,データシート1!$A:$BT,MATCH("cb_"&amp;$G9,データシート1!$A$1:$BT$1,0),0)</f>
        <v>1499.1</v>
      </c>
      <c r="S9" s="580"/>
      <c r="T9" s="200"/>
      <c r="U9" s="593"/>
      <c r="V9" s="205"/>
      <c r="W9" s="205"/>
      <c r="X9" s="205"/>
      <c r="Y9" s="206" t="s">
        <v>382</v>
      </c>
      <c r="Z9" s="218" t="s">
        <v>378</v>
      </c>
      <c r="AA9" s="218"/>
      <c r="AB9" s="218"/>
      <c r="AC9" s="678">
        <f>VLOOKUP(年度マスタ!$K$4&amp;"_"&amp;年度マスタ!$K$9,データシート3!A:AB,MATCH("ea_"&amp;$Y9&amp;"_設備",データシート3!$A$1:$AB$1,0),0)</f>
        <v>5730000.0000000019</v>
      </c>
      <c r="AD9" s="678">
        <f>VLOOKUP(年度マスタ!$K$4&amp;"_"&amp;年度マスタ!$K$9,データシート3!A:AB,MATCH("ea_"&amp;$Y9&amp;"_年間発電",データシート3!$A$1:$AB$1,0),0)/10^3</f>
        <v>14415928.659000004</v>
      </c>
      <c r="AE9" s="679">
        <f t="shared" si="0"/>
        <v>518.97343172400019</v>
      </c>
      <c r="AF9" s="485"/>
      <c r="AH9" s="183"/>
      <c r="AI9" s="183"/>
      <c r="AJ9" s="183"/>
      <c r="AK9" s="183"/>
      <c r="AL9" s="183"/>
      <c r="AM9" s="183"/>
      <c r="AN9" s="242"/>
      <c r="AO9" s="22"/>
      <c r="AP9" s="1122"/>
      <c r="AQ9" s="1122"/>
      <c r="AR9" s="1122"/>
      <c r="AS9" s="1122"/>
      <c r="AT9" s="1122"/>
      <c r="AU9" s="166"/>
    </row>
    <row r="10" spans="1:47" ht="22.35" customHeight="1">
      <c r="B10" s="479"/>
      <c r="C10" s="182"/>
      <c r="D10" s="181"/>
      <c r="E10" s="182"/>
      <c r="F10" s="181"/>
      <c r="G10" s="635" t="s">
        <v>383</v>
      </c>
      <c r="H10" s="635"/>
      <c r="I10" s="635"/>
      <c r="J10" s="628">
        <f>VLOOKUP(年度マスタ!$K$4&amp;"_"&amp;J$5,データシート1!$A:$BT,MATCH("cb_"&amp;$G10,データシート1!$A$1:$BT$1,0),0)</f>
        <v>0</v>
      </c>
      <c r="K10" s="629">
        <f>VLOOKUP(年度マスタ!$K$4&amp;"_"&amp;K$5,データシート1!$A:$BT,MATCH("cb_"&amp;$G10,データシート1!$A$1:$BT$1,0),0)</f>
        <v>0</v>
      </c>
      <c r="L10" s="629">
        <f>VLOOKUP(年度マスタ!$K$4&amp;"_"&amp;L$5,データシート1!$A:$BT,MATCH("cb_"&amp;$G10,データシート1!$A$1:$BT$1,0),0)</f>
        <v>0</v>
      </c>
      <c r="M10" s="629">
        <f>VLOOKUP(年度マスタ!$K$4&amp;"_"&amp;M$5,データシート1!$A:$BT,MATCH("cb_"&amp;$G10,データシート1!$A$1:$BT$1,0),0)</f>
        <v>0</v>
      </c>
      <c r="N10" s="629">
        <f>VLOOKUP(年度マスタ!$K$4&amp;"_"&amp;N$5,データシート1!$A:$BT,MATCH("cb_"&amp;$G10,データシート1!$A$1:$BT$1,0),0)</f>
        <v>0</v>
      </c>
      <c r="O10" s="629">
        <f>VLOOKUP(年度マスタ!$K$4&amp;"_"&amp;O$5,データシート1!$A:$BT,MATCH("cb_"&amp;$G10,データシート1!$A$1:$BT$1,0),0)</f>
        <v>0</v>
      </c>
      <c r="P10" s="629">
        <f>VLOOKUP(年度マスタ!$K$4&amp;"_"&amp;P$5,データシート1!$A:$BT,MATCH("cb_"&amp;$G10,データシート1!$A$1:$BT$1,0),0)</f>
        <v>0</v>
      </c>
      <c r="Q10" s="629">
        <f>VLOOKUP(年度マスタ!$K$4&amp;"_"&amp;Q$5,データシート1!$A:$BT,MATCH("cb_"&amp;$G10,データシート1!$A$1:$BT$1,0),0)</f>
        <v>0</v>
      </c>
      <c r="R10" s="646">
        <f>VLOOKUP(年度マスタ!$K$4&amp;"_"&amp;R$5,データシート1!$A:$BT,MATCH("cb_"&amp;$G10,データシート1!$A$1:$BT$1,0),0)</f>
        <v>0</v>
      </c>
      <c r="S10" s="580"/>
      <c r="T10" s="200"/>
      <c r="U10" s="593"/>
      <c r="V10" s="205"/>
      <c r="W10" s="205"/>
      <c r="X10" s="205"/>
      <c r="Y10" s="206" t="s">
        <v>384</v>
      </c>
      <c r="Z10" s="218" t="s">
        <v>385</v>
      </c>
      <c r="AA10" s="218"/>
      <c r="AB10" s="218"/>
      <c r="AC10" s="678">
        <f>SUM(AC11:AC12)</f>
        <v>31935.999999999996</v>
      </c>
      <c r="AD10" s="678">
        <f>SUM(AD11:AD12)</f>
        <v>194690.09499999997</v>
      </c>
      <c r="AE10" s="679">
        <f t="shared" si="0"/>
        <v>7.0088434199999989</v>
      </c>
      <c r="AF10" s="485"/>
      <c r="AH10" s="183"/>
      <c r="AI10" s="183"/>
      <c r="AJ10" s="183"/>
      <c r="AK10" s="183"/>
      <c r="AL10" s="183"/>
      <c r="AM10" s="183"/>
      <c r="AN10" s="242"/>
      <c r="AO10" s="22"/>
      <c r="AP10" s="1122"/>
      <c r="AQ10" s="1122"/>
      <c r="AR10" s="1122"/>
      <c r="AS10" s="1122"/>
      <c r="AT10" s="1122"/>
      <c r="AU10" s="166"/>
    </row>
    <row r="11" spans="1:47" ht="22.35" customHeight="1" thickBot="1">
      <c r="B11" s="479"/>
      <c r="C11" s="182"/>
      <c r="D11" s="181"/>
      <c r="E11" s="182"/>
      <c r="F11" s="181"/>
      <c r="G11" s="636" t="s">
        <v>386</v>
      </c>
      <c r="H11" s="637"/>
      <c r="I11" s="638" t="s">
        <v>387</v>
      </c>
      <c r="J11" s="665">
        <f>VLOOKUP(年度マスタ!$K$4&amp;"_"&amp;J$5,データシート1!$A:$BT,MATCH("cb_"&amp;$G11,データシート1!$A$1:$BT$1,0),0)</f>
        <v>81984</v>
      </c>
      <c r="K11" s="666">
        <f>VLOOKUP(年度マスタ!$K$4&amp;"_"&amp;K$5,データシート1!$A:$BT,MATCH("cb_"&amp;$G11,データシート1!$A$1:$BT$1,0),0)</f>
        <v>96624</v>
      </c>
      <c r="L11" s="666">
        <f>VLOOKUP(年度マスタ!$K$4&amp;"_"&amp;L$5,データシート1!$A:$BT,MATCH("cb_"&amp;$G11,データシート1!$A$1:$BT$1,0),0)</f>
        <v>117472.5</v>
      </c>
      <c r="M11" s="666">
        <f>VLOOKUP(年度マスタ!$K$4&amp;"_"&amp;M$5,データシート1!$A:$BT,MATCH("cb_"&amp;$G11,データシート1!$A$1:$BT$1,0),0)</f>
        <v>123869.20000000001</v>
      </c>
      <c r="N11" s="666">
        <f>VLOOKUP(年度マスタ!$K$4&amp;"_"&amp;N$5,データシート1!$A:$BT,MATCH("cb_"&amp;$G11,データシート1!$A$1:$BT$1,0),0)</f>
        <v>125346.1</v>
      </c>
      <c r="O11" s="666">
        <f>VLOOKUP(年度マスタ!$K$4&amp;"_"&amp;O$5,データシート1!$A:$BT,MATCH("cb_"&amp;$G11,データシート1!$A$1:$BT$1,0),0)</f>
        <v>155706.1</v>
      </c>
      <c r="P11" s="666">
        <f>VLOOKUP(年度マスタ!$K$4&amp;"_"&amp;P$5,データシート1!$A:$BT,MATCH("cb_"&amp;$G11,データシート1!$A$1:$BT$1,0),0)</f>
        <v>162282.26</v>
      </c>
      <c r="Q11" s="666">
        <f>VLOOKUP(年度マスタ!$K$4&amp;"_"&amp;Q$5,データシート1!$A:$BT,MATCH("cb_"&amp;$G11,データシート1!$A$1:$BT$1,0),0)</f>
        <v>359051.25999999995</v>
      </c>
      <c r="R11" s="667">
        <f>VLOOKUP(年度マスタ!$K$4&amp;"_"&amp;R$5,データシート1!$A:$BT,MATCH("cb_"&amp;$G11,データシート1!$A$1:$BT$1,0),0)</f>
        <v>442879.69799999997</v>
      </c>
      <c r="S11" s="581"/>
      <c r="T11" s="159"/>
      <c r="U11" s="594"/>
      <c r="V11" s="207"/>
      <c r="W11" s="207"/>
      <c r="X11" s="207"/>
      <c r="Y11" s="206" t="s">
        <v>388</v>
      </c>
      <c r="Z11" s="222" t="s">
        <v>389</v>
      </c>
      <c r="AA11" s="222"/>
      <c r="AB11" s="222"/>
      <c r="AC11" s="1082">
        <f>VLOOKUP(年度マスタ!$K$4&amp;"_"&amp;年度マスタ!$K$9,データシート3!A:AB,MATCH("ea_"&amp;$Y11&amp;"_設備",データシート3!$A$1:$AB$1,0),0)</f>
        <v>30674.999999999996</v>
      </c>
      <c r="AD11" s="1082">
        <f>VLOOKUP(年度マスタ!$K$4&amp;"_"&amp;年度マスタ!$K$9,データシート3!A:AB,MATCH("ea_"&amp;$Y11&amp;"_年間発電",データシート3!$A$1:$AB$1,0),0)/10^3</f>
        <v>184929.65399999998</v>
      </c>
      <c r="AE11" s="566">
        <f t="shared" si="0"/>
        <v>6.6574675440000002</v>
      </c>
      <c r="AF11" s="485"/>
      <c r="AH11" s="183"/>
      <c r="AI11" s="205"/>
      <c r="AJ11" s="205"/>
      <c r="AK11" s="183"/>
      <c r="AL11" s="183"/>
      <c r="AM11" s="183"/>
      <c r="AN11" s="242"/>
      <c r="AO11" s="22"/>
      <c r="AP11" s="1122"/>
      <c r="AQ11" s="1122"/>
      <c r="AR11" s="1122"/>
      <c r="AS11" s="1122"/>
      <c r="AT11" s="1122"/>
      <c r="AU11" s="166"/>
    </row>
    <row r="12" spans="1:47" ht="22.35" customHeight="1" thickTop="1">
      <c r="B12" s="479"/>
      <c r="C12" s="182"/>
      <c r="D12" s="181"/>
      <c r="E12" s="182"/>
      <c r="F12" s="181"/>
      <c r="G12" s="639" t="s">
        <v>390</v>
      </c>
      <c r="H12" s="640"/>
      <c r="I12" s="640"/>
      <c r="J12" s="662">
        <f>SUM(J6:J11)</f>
        <v>1616294.966</v>
      </c>
      <c r="K12" s="663">
        <f t="shared" ref="K12:Q12" si="1">SUM(K6:K11)</f>
        <v>1895873.7659999998</v>
      </c>
      <c r="L12" s="663">
        <f t="shared" si="1"/>
        <v>2125248.9660000014</v>
      </c>
      <c r="M12" s="663">
        <f t="shared" si="1"/>
        <v>2363699.4659999986</v>
      </c>
      <c r="N12" s="663">
        <f t="shared" si="1"/>
        <v>2523297.2660000017</v>
      </c>
      <c r="O12" s="663">
        <f t="shared" si="1"/>
        <v>2820917.2660000026</v>
      </c>
      <c r="P12" s="663">
        <f t="shared" si="1"/>
        <v>2974164.6259999555</v>
      </c>
      <c r="Q12" s="663">
        <f t="shared" si="1"/>
        <v>3325968.1259999834</v>
      </c>
      <c r="R12" s="664">
        <f t="shared" ref="R12" si="2">SUM(R6:R11)</f>
        <v>3608738.1640000246</v>
      </c>
      <c r="S12" s="582"/>
      <c r="T12" s="168"/>
      <c r="U12" s="595"/>
      <c r="V12" s="188"/>
      <c r="W12" s="188"/>
      <c r="X12" s="188"/>
      <c r="Y12" s="206" t="s">
        <v>391</v>
      </c>
      <c r="Z12" s="196" t="s">
        <v>392</v>
      </c>
      <c r="AA12" s="223"/>
      <c r="AB12" s="224"/>
      <c r="AC12" s="1082">
        <f>VLOOKUP(年度マスタ!$K$4&amp;"_"&amp;年度マスタ!$K$9,データシート3!A:AB,MATCH("ea_"&amp;$Y12&amp;"_設備",データシート3!$A$1:$AB$1,0),0)</f>
        <v>1261.0000000000002</v>
      </c>
      <c r="AD12" s="1082">
        <f>VLOOKUP(年度マスタ!$K$4&amp;"_"&amp;年度マスタ!$K$9,データシート3!A:AB,MATCH("ea_"&amp;$Y12&amp;"_年間発電",データシート3!$A$1:$AB$1,0),0)/10^3</f>
        <v>9760.4410000000007</v>
      </c>
      <c r="AE12" s="566">
        <f t="shared" si="0"/>
        <v>0.35137587600000003</v>
      </c>
      <c r="AF12" s="485"/>
      <c r="AH12" s="183"/>
      <c r="AI12" s="205"/>
      <c r="AJ12" s="183"/>
      <c r="AK12" s="183"/>
      <c r="AL12" s="183"/>
      <c r="AM12" s="183"/>
      <c r="AN12" s="242"/>
      <c r="AO12" s="22"/>
      <c r="AP12" s="1122"/>
      <c r="AQ12" s="1122"/>
      <c r="AR12" s="1122"/>
      <c r="AS12" s="1122"/>
      <c r="AT12" s="1122"/>
      <c r="AU12" s="166"/>
    </row>
    <row r="13" spans="1:47" ht="22.35" customHeight="1">
      <c r="B13" s="479"/>
      <c r="C13" s="184"/>
      <c r="D13" s="181"/>
      <c r="E13" s="185"/>
      <c r="F13" s="181"/>
      <c r="G13" s="183"/>
      <c r="H13" s="183"/>
      <c r="I13" s="183"/>
      <c r="J13" s="183"/>
      <c r="K13" s="183"/>
      <c r="L13" s="183"/>
      <c r="M13" s="183"/>
      <c r="N13" s="183"/>
      <c r="O13" s="183"/>
      <c r="P13" s="183"/>
      <c r="Q13" s="183"/>
      <c r="R13" s="183"/>
      <c r="S13" s="485"/>
      <c r="U13" s="479"/>
      <c r="V13" s="208"/>
      <c r="W13" s="183"/>
      <c r="X13" s="183"/>
      <c r="Y13" s="206" t="s">
        <v>393</v>
      </c>
      <c r="Z13" s="218" t="s">
        <v>383</v>
      </c>
      <c r="AA13" s="219"/>
      <c r="AB13" s="220"/>
      <c r="AC13" s="678">
        <f>SUM(AC14:AC16)</f>
        <v>498</v>
      </c>
      <c r="AD13" s="678">
        <f>SUM(AD14:AD16)</f>
        <v>3049.3189999999995</v>
      </c>
      <c r="AE13" s="679">
        <f t="shared" si="0"/>
        <v>0.10977548399999998</v>
      </c>
      <c r="AF13" s="596">
        <f>AF15</f>
        <v>0</v>
      </c>
      <c r="AG13" s="202"/>
      <c r="AH13" s="445"/>
      <c r="AI13" s="445"/>
      <c r="AJ13" s="445"/>
      <c r="AK13" s="445"/>
      <c r="AL13" s="445"/>
      <c r="AM13" s="445"/>
      <c r="AN13" s="242"/>
      <c r="AO13" s="22"/>
      <c r="AP13" s="1122"/>
      <c r="AQ13" s="1122"/>
      <c r="AR13" s="1122"/>
      <c r="AS13" s="1122"/>
      <c r="AT13" s="1122"/>
      <c r="AU13" s="166"/>
    </row>
    <row r="14" spans="1:47" ht="22.35" customHeight="1">
      <c r="B14" s="479"/>
      <c r="C14" s="186"/>
      <c r="D14" s="181"/>
      <c r="E14" s="183"/>
      <c r="F14" s="181"/>
      <c r="G14" s="183"/>
      <c r="H14" s="183"/>
      <c r="I14" s="183"/>
      <c r="J14" s="183"/>
      <c r="K14" s="183"/>
      <c r="L14" s="183"/>
      <c r="M14" s="183"/>
      <c r="N14" s="183"/>
      <c r="O14" s="183"/>
      <c r="P14" s="183"/>
      <c r="Q14" s="183"/>
      <c r="R14" s="183"/>
      <c r="S14" s="480"/>
      <c r="T14" s="22"/>
      <c r="U14" s="496"/>
      <c r="V14" s="209"/>
      <c r="W14" s="181"/>
      <c r="X14" s="181"/>
      <c r="Y14" s="206" t="s">
        <v>394</v>
      </c>
      <c r="Z14" s="222" t="s">
        <v>395</v>
      </c>
      <c r="AA14" s="225"/>
      <c r="AB14" s="226"/>
      <c r="AC14" s="1082">
        <f>VLOOKUP(年度マスタ!$K$4&amp;"_"&amp;年度マスタ!$K$9,データシート3!A:AB,MATCH("ea_"&amp;$Y14&amp;"_設備",データシート3!$A$1:$AB$1,0),0)</f>
        <v>0</v>
      </c>
      <c r="AD14" s="1082">
        <f>VLOOKUP(年度マスタ!$K$4&amp;"_"&amp;年度マスタ!$K$9,データシート3!A:AB,MATCH("ea_"&amp;$Y14&amp;"_年間発電",データシート3!$A$1:$AB$1,0),0)/10^3</f>
        <v>0</v>
      </c>
      <c r="AE14" s="566">
        <f t="shared" si="0"/>
        <v>0</v>
      </c>
      <c r="AF14" s="597"/>
      <c r="AH14" s="183"/>
      <c r="AI14" s="183"/>
      <c r="AJ14" s="183"/>
      <c r="AK14" s="183"/>
      <c r="AL14" s="183"/>
      <c r="AM14" s="183"/>
      <c r="AN14" s="242"/>
      <c r="AO14" s="22"/>
      <c r="AP14" s="1122"/>
      <c r="AQ14" s="1122"/>
      <c r="AR14" s="1122"/>
      <c r="AS14" s="1122"/>
      <c r="AT14" s="1122"/>
      <c r="AU14" s="166"/>
    </row>
    <row r="15" spans="1:47" ht="22.35" customHeight="1">
      <c r="B15" s="479"/>
      <c r="C15" s="180"/>
      <c r="D15" s="181"/>
      <c r="E15" s="182"/>
      <c r="F15" s="181"/>
      <c r="G15" s="183"/>
      <c r="H15" s="183"/>
      <c r="I15" s="183"/>
      <c r="J15" s="183"/>
      <c r="K15" s="183"/>
      <c r="L15" s="183"/>
      <c r="M15" s="183"/>
      <c r="N15" s="183"/>
      <c r="O15" s="183"/>
      <c r="P15" s="183"/>
      <c r="Q15" s="183"/>
      <c r="S15" s="583"/>
      <c r="T15" s="157"/>
      <c r="U15" s="598"/>
      <c r="V15" s="210"/>
      <c r="W15" s="210"/>
      <c r="X15" s="210"/>
      <c r="Y15" s="206" t="s">
        <v>396</v>
      </c>
      <c r="Z15" s="227" t="s">
        <v>397</v>
      </c>
      <c r="AA15" s="228"/>
      <c r="AB15" s="229"/>
      <c r="AC15" s="1082">
        <f>VLOOKUP(年度マスタ!$K$4&amp;"_"&amp;年度マスタ!$K$9,データシート3!A:AB,MATCH("ea_"&amp;$Y15&amp;"_設備",データシート3!$A$1:$AB$1,0),0)</f>
        <v>0</v>
      </c>
      <c r="AD15" s="1082">
        <f>VLOOKUP(年度マスタ!$K$4&amp;"_"&amp;年度マスタ!$K$9,データシート3!A:AB,MATCH("ea_"&amp;$Y15&amp;"_年間発電",データシート3!$A$1:$AB$1,0),0)/10^3</f>
        <v>0</v>
      </c>
      <c r="AE15" s="566">
        <f t="shared" si="0"/>
        <v>0</v>
      </c>
      <c r="AF15" s="599"/>
      <c r="AG15" s="203"/>
      <c r="AH15" s="446"/>
      <c r="AI15" s="446"/>
      <c r="AJ15" s="446"/>
      <c r="AK15" s="446"/>
      <c r="AL15" s="446"/>
      <c r="AM15" s="446"/>
      <c r="AN15" s="242"/>
      <c r="AO15" s="22"/>
      <c r="AP15" s="1122"/>
      <c r="AQ15" s="1122"/>
      <c r="AR15" s="1122"/>
      <c r="AS15" s="1122"/>
      <c r="AT15" s="1122"/>
      <c r="AU15" s="166"/>
    </row>
    <row r="16" spans="1:47" ht="22.35" customHeight="1">
      <c r="B16" s="479"/>
      <c r="D16" s="181"/>
      <c r="E16" s="182"/>
      <c r="F16" s="181"/>
      <c r="G16" s="183"/>
      <c r="H16" s="183"/>
      <c r="I16" s="183"/>
      <c r="J16" s="183"/>
      <c r="K16" s="183"/>
      <c r="L16" s="183"/>
      <c r="M16" s="183"/>
      <c r="N16" s="183"/>
      <c r="O16" s="183"/>
      <c r="P16" s="183"/>
      <c r="Q16" s="183"/>
      <c r="R16" s="197" t="s">
        <v>2668</v>
      </c>
      <c r="S16" s="584"/>
      <c r="T16" s="201"/>
      <c r="U16" s="600"/>
      <c r="W16" s="211"/>
      <c r="X16" s="211"/>
      <c r="Y16" s="206" t="s">
        <v>398</v>
      </c>
      <c r="Z16" s="196" t="s">
        <v>399</v>
      </c>
      <c r="AA16" s="223"/>
      <c r="AB16" s="230"/>
      <c r="AC16" s="1082">
        <f>VLOOKUP(年度マスタ!$K$4&amp;"_"&amp;年度マスタ!$K$9,データシート3!A:AB,MATCH("ea_"&amp;$Y16&amp;"_設備",データシート3!$A$1:$AB$1,0),0)</f>
        <v>498</v>
      </c>
      <c r="AD16" s="1082">
        <f>VLOOKUP(年度マスタ!$K$4&amp;"_"&amp;年度マスタ!$K$9,データシート3!A:AB,MATCH("ea_"&amp;$Y16&amp;"_年間発電",データシート3!$A$1:$AB$1,0),0)/10^3</f>
        <v>3049.3189999999995</v>
      </c>
      <c r="AE16" s="566">
        <f t="shared" si="0"/>
        <v>0.10977548399999998</v>
      </c>
      <c r="AF16" s="601"/>
      <c r="AG16" s="204"/>
      <c r="AH16" s="447"/>
      <c r="AI16" s="447"/>
      <c r="AJ16" s="447"/>
      <c r="AK16" s="447"/>
      <c r="AL16" s="447"/>
      <c r="AM16" s="447"/>
      <c r="AN16" s="242"/>
      <c r="AO16" s="22"/>
      <c r="AP16" s="1122"/>
      <c r="AQ16" s="1122"/>
      <c r="AR16" s="1122"/>
      <c r="AS16" s="1122"/>
      <c r="AT16" s="1122"/>
      <c r="AU16" s="166"/>
    </row>
    <row r="17" spans="2:47" ht="22.35" customHeight="1">
      <c r="B17" s="479"/>
      <c r="C17" s="183"/>
      <c r="D17" s="181"/>
      <c r="E17" s="182"/>
      <c r="F17" s="181"/>
      <c r="G17" s="570"/>
      <c r="H17" s="570"/>
      <c r="I17" s="647"/>
      <c r="J17" s="1119" t="s">
        <v>400</v>
      </c>
      <c r="K17" s="1120"/>
      <c r="L17" s="1120"/>
      <c r="M17" s="1120"/>
      <c r="N17" s="1120"/>
      <c r="O17" s="1120"/>
      <c r="P17" s="1120"/>
      <c r="Q17" s="1120"/>
      <c r="R17" s="1121"/>
      <c r="S17" s="584"/>
      <c r="T17" s="201"/>
      <c r="U17" s="600"/>
      <c r="V17" s="396" t="s">
        <v>401</v>
      </c>
      <c r="W17" s="212"/>
      <c r="X17" s="211"/>
      <c r="Y17" s="206" t="s">
        <v>402</v>
      </c>
      <c r="Z17" s="218" t="s">
        <v>403</v>
      </c>
      <c r="AA17" s="219"/>
      <c r="AB17" s="221"/>
      <c r="AC17" s="992" t="s">
        <v>404</v>
      </c>
      <c r="AD17" s="993" t="s">
        <v>404</v>
      </c>
      <c r="AE17" s="679">
        <f>VLOOKUP(年度マスタ!$K$4&amp;"_"&amp;年度マスタ!$K$9,データシート3!A:AB,MATCH("ea_"&amp;$Y17&amp;"_設備",データシート3!$A$1:$AB$1,0),0)/10^8</f>
        <v>459.02079443999997</v>
      </c>
      <c r="AF17" s="601"/>
      <c r="AG17" s="204"/>
      <c r="AH17" s="447"/>
      <c r="AI17" s="447"/>
      <c r="AJ17" s="447"/>
      <c r="AK17" s="447"/>
      <c r="AL17" s="447"/>
      <c r="AM17" s="447"/>
      <c r="AN17" s="242"/>
      <c r="AO17" s="22"/>
      <c r="AP17" s="1122"/>
      <c r="AQ17" s="1122"/>
      <c r="AR17" s="1122"/>
      <c r="AS17" s="1122"/>
      <c r="AT17" s="1122"/>
      <c r="AU17" s="166"/>
    </row>
    <row r="18" spans="2:47" ht="20.85" customHeight="1" thickBot="1">
      <c r="B18" s="479"/>
      <c r="D18" s="181"/>
      <c r="E18" s="182"/>
      <c r="F18" s="181"/>
      <c r="G18" s="648"/>
      <c r="H18" s="648"/>
      <c r="I18" s="649"/>
      <c r="J18" s="1048" t="s">
        <v>183</v>
      </c>
      <c r="K18" s="1048" t="s">
        <v>156</v>
      </c>
      <c r="L18" s="1048" t="s">
        <v>157</v>
      </c>
      <c r="M18" s="1048" t="s">
        <v>184</v>
      </c>
      <c r="N18" s="1048" t="s">
        <v>159</v>
      </c>
      <c r="O18" s="1048" t="s">
        <v>160</v>
      </c>
      <c r="P18" s="1048" t="s">
        <v>161</v>
      </c>
      <c r="Q18" s="1048" t="s">
        <v>162</v>
      </c>
      <c r="R18" s="1049" t="s">
        <v>2583</v>
      </c>
      <c r="S18" s="584"/>
      <c r="T18" s="201"/>
      <c r="U18" s="600"/>
      <c r="V18" s="183"/>
      <c r="W18" s="211"/>
      <c r="X18" s="211"/>
      <c r="Y18" s="206" t="s">
        <v>405</v>
      </c>
      <c r="Z18" s="680" t="s">
        <v>405</v>
      </c>
      <c r="AA18" s="681"/>
      <c r="AB18" s="682"/>
      <c r="AC18" s="994" t="s">
        <v>404</v>
      </c>
      <c r="AD18" s="995" t="s">
        <v>404</v>
      </c>
      <c r="AE18" s="996">
        <f>VLOOKUP(年度マスタ!$K$4&amp;"_"&amp;年度マスタ!$K$9,データシート3!A:AB,MATCH("ea_"&amp;$Y18&amp;"_設備",データシート3!$A$1:$AB$1,0),0)/10^8</f>
        <v>1758.6006374100002</v>
      </c>
      <c r="AF18" s="601"/>
      <c r="AG18" s="204"/>
      <c r="AH18" s="447"/>
      <c r="AI18" s="447"/>
      <c r="AJ18" s="447"/>
      <c r="AK18" s="447"/>
      <c r="AL18" s="447"/>
      <c r="AM18" s="447"/>
      <c r="AN18" s="242"/>
      <c r="AO18" s="22"/>
      <c r="AP18" s="1122"/>
      <c r="AQ18" s="1122"/>
      <c r="AR18" s="1122"/>
      <c r="AS18" s="1122"/>
      <c r="AT18" s="1122"/>
      <c r="AU18" s="166"/>
    </row>
    <row r="19" spans="2:47" ht="22.35" customHeight="1" thickTop="1">
      <c r="B19" s="479"/>
      <c r="C19" s="395" t="s">
        <v>406</v>
      </c>
      <c r="D19" s="181"/>
      <c r="E19" s="182"/>
      <c r="F19" s="181"/>
      <c r="G19" s="632" t="s">
        <v>372</v>
      </c>
      <c r="H19" s="633"/>
      <c r="I19" s="653"/>
      <c r="J19" s="650">
        <f>J6*別紙!$C5/100*別紙!$E5/10^3</f>
        <v>416532.68830391997</v>
      </c>
      <c r="K19" s="627">
        <f>K6*別紙!$C5/100*別紙!$E5/10^3</f>
        <v>452749.7896519198</v>
      </c>
      <c r="L19" s="627">
        <f>L6*別紙!$C5/100*別紙!$E5/10^3</f>
        <v>480623.53674792021</v>
      </c>
      <c r="M19" s="627">
        <f>M6*別紙!$C5/100*別紙!$E5/10^3</f>
        <v>512830.557127918</v>
      </c>
      <c r="N19" s="627">
        <f>N6*別紙!$C5/100*別紙!$E5/10^3</f>
        <v>545181.1118599209</v>
      </c>
      <c r="O19" s="627">
        <f>O6*別紙!$C5/100*別紙!$E5/10^3</f>
        <v>582535.92696792202</v>
      </c>
      <c r="P19" s="627">
        <f>P6*別紙!$C5/100*別紙!$E5/10^3</f>
        <v>627729.56587991654</v>
      </c>
      <c r="Q19" s="627">
        <f>Q6*別紙!$C5/100*別紙!$E5/10^3</f>
        <v>682648.73724794458</v>
      </c>
      <c r="R19" s="651">
        <f>R6*別紙!$C5/100*別紙!$E5/10^3</f>
        <v>731641.35601998249</v>
      </c>
      <c r="S19" s="584"/>
      <c r="T19" s="201"/>
      <c r="U19" s="600"/>
      <c r="W19" s="211"/>
      <c r="X19" s="211"/>
      <c r="Y19" s="183"/>
      <c r="Z19" s="640" t="s">
        <v>390</v>
      </c>
      <c r="AA19" s="683"/>
      <c r="AB19" s="684"/>
      <c r="AC19" s="685">
        <f>SUM($AC$6,$AC$9,$AC$10,$AC$13)</f>
        <v>33708726</v>
      </c>
      <c r="AD19" s="685">
        <f>SUM($AD$6,$AD$9,$AD$10,$AD$13)</f>
        <v>51836015.852999993</v>
      </c>
      <c r="AE19" s="686">
        <f>SUM($AE$6,$AE$9,$AE$10,$AE$13,$AE$17,$AE$18)</f>
        <v>4083.7180025580001</v>
      </c>
      <c r="AF19" s="601"/>
      <c r="AG19" s="204"/>
      <c r="AH19" s="447"/>
      <c r="AI19" s="447"/>
      <c r="AJ19" s="447"/>
      <c r="AK19" s="447"/>
      <c r="AL19" s="447"/>
      <c r="AM19" s="447"/>
      <c r="AN19" s="242"/>
      <c r="AO19" s="22"/>
      <c r="AP19" s="1122"/>
      <c r="AQ19" s="1122"/>
      <c r="AR19" s="1122"/>
      <c r="AS19" s="1122"/>
      <c r="AT19" s="1122"/>
      <c r="AU19" s="166"/>
    </row>
    <row r="20" spans="2:47" ht="22.35" customHeight="1">
      <c r="B20" s="479"/>
      <c r="C20" s="1047" t="s">
        <v>2667</v>
      </c>
      <c r="D20" s="181"/>
      <c r="E20" s="182"/>
      <c r="F20" s="181"/>
      <c r="G20" s="634" t="s">
        <v>375</v>
      </c>
      <c r="H20" s="635"/>
      <c r="I20" s="654"/>
      <c r="J20" s="652">
        <f>J7*別紙!$C6/100*別紙!$E6/10^3</f>
        <v>1497514.5855360001</v>
      </c>
      <c r="K20" s="629">
        <f>K7*別紙!$C6/100*別紙!$E6/10^3</f>
        <v>1807386.85638</v>
      </c>
      <c r="L20" s="629">
        <f>L7*別紙!$C6/100*別紙!$E6/10^3</f>
        <v>2052495.4748640016</v>
      </c>
      <c r="M20" s="629">
        <f>M7*別紙!$C6/100*別紙!$E6/10^3</f>
        <v>2323264.1823119996</v>
      </c>
      <c r="N20" s="629">
        <f>N7*別紙!$C6/100*別紙!$E6/10^3</f>
        <v>2496723.6535320012</v>
      </c>
      <c r="O20" s="629">
        <f>O7*別紙!$C6/100*別紙!$E6/10^3</f>
        <v>2808940.3842000011</v>
      </c>
      <c r="P20" s="629">
        <f>P7*別紙!$C6/100*別紙!$E6/10^3</f>
        <v>2952841.8572879452</v>
      </c>
      <c r="Q20" s="629">
        <f>Q7*別紙!$C6/100*別紙!$E6/10^3</f>
        <v>3097383.9430439509</v>
      </c>
      <c r="R20" s="646">
        <f>R7*別紙!$C6/100*別紙!$E6/10^3</f>
        <v>3306396.2929919632</v>
      </c>
      <c r="S20" s="584"/>
      <c r="T20" s="201"/>
      <c r="U20" s="600"/>
      <c r="V20" s="211"/>
      <c r="W20" s="211"/>
      <c r="X20" s="211"/>
      <c r="Y20" s="211"/>
      <c r="Z20" s="183"/>
      <c r="AA20" s="183"/>
      <c r="AB20" s="183"/>
      <c r="AC20" s="183"/>
      <c r="AD20" s="183"/>
      <c r="AE20" s="183"/>
      <c r="AF20" s="601"/>
      <c r="AG20" s="204"/>
      <c r="AH20" s="447"/>
      <c r="AI20" s="447"/>
      <c r="AJ20" s="447"/>
      <c r="AK20" s="447"/>
      <c r="AL20" s="447"/>
      <c r="AM20" s="447"/>
      <c r="AN20" s="242"/>
      <c r="AO20" s="22"/>
      <c r="AP20" s="1122"/>
      <c r="AQ20" s="1122"/>
      <c r="AR20" s="1122"/>
      <c r="AS20" s="1122"/>
      <c r="AT20" s="1122"/>
      <c r="AU20" s="166"/>
    </row>
    <row r="21" spans="2:47" ht="22.35" customHeight="1">
      <c r="B21" s="479"/>
      <c r="C21" s="182"/>
      <c r="D21" s="181"/>
      <c r="E21" s="182"/>
      <c r="F21" s="181"/>
      <c r="G21" s="635" t="s">
        <v>378</v>
      </c>
      <c r="H21" s="635"/>
      <c r="I21" s="654"/>
      <c r="J21" s="652">
        <f>J8*別紙!$C7/100*別紙!$E7/10^3</f>
        <v>119703.648</v>
      </c>
      <c r="K21" s="629">
        <f>K8*別紙!$C7/100*別紙!$E7/10^3</f>
        <v>119703.648</v>
      </c>
      <c r="L21" s="629">
        <f>L8*別紙!$C7/100*別紙!$E7/10^3</f>
        <v>119703.648</v>
      </c>
      <c r="M21" s="629">
        <f>M8*別紙!$C7/100*別紙!$E7/10^3</f>
        <v>119703.648</v>
      </c>
      <c r="N21" s="629">
        <f>N8*別紙!$C7/100*別紙!$E7/10^3</f>
        <v>119703.648</v>
      </c>
      <c r="O21" s="629">
        <f>O8*別紙!$C7/100*別紙!$E7/10^3</f>
        <v>119703.648</v>
      </c>
      <c r="P21" s="629">
        <f>P8*別紙!$C7/100*別紙!$E7/10^3</f>
        <v>119703.648</v>
      </c>
      <c r="Q21" s="629">
        <f>Q8*別紙!$C7/100*別紙!$E7/10^3</f>
        <v>119703.648</v>
      </c>
      <c r="R21" s="646">
        <f>R8*別紙!$C7/100*別紙!$E7/10^3</f>
        <v>119703.648</v>
      </c>
      <c r="S21" s="584"/>
      <c r="T21" s="201"/>
      <c r="U21" s="600"/>
      <c r="V21" s="211"/>
      <c r="W21" s="211"/>
      <c r="X21" s="211"/>
      <c r="Y21" s="211"/>
      <c r="Z21" s="183"/>
      <c r="AA21" s="183"/>
      <c r="AB21" s="183"/>
      <c r="AC21" s="183"/>
      <c r="AD21" s="183"/>
      <c r="AE21" s="183"/>
      <c r="AF21" s="601"/>
      <c r="AG21" s="204"/>
      <c r="AH21" s="447"/>
      <c r="AI21" s="183"/>
      <c r="AJ21" s="447"/>
      <c r="AK21" s="447"/>
      <c r="AL21" s="447"/>
      <c r="AM21" s="447"/>
      <c r="AN21" s="242"/>
      <c r="AO21" s="22"/>
      <c r="AP21" s="1122"/>
      <c r="AQ21" s="1122"/>
      <c r="AR21" s="1122"/>
      <c r="AS21" s="1122"/>
      <c r="AT21" s="1122"/>
      <c r="AU21" s="166"/>
    </row>
    <row r="22" spans="2:47" ht="22.35" customHeight="1">
      <c r="B22" s="479"/>
      <c r="C22" s="182"/>
      <c r="D22" s="181"/>
      <c r="E22" s="182"/>
      <c r="F22" s="181"/>
      <c r="G22" s="635" t="s">
        <v>381</v>
      </c>
      <c r="H22" s="635"/>
      <c r="I22" s="654"/>
      <c r="J22" s="652">
        <f>J9*別紙!$C8/100*別紙!$E8/10^3</f>
        <v>113.004</v>
      </c>
      <c r="K22" s="629">
        <f>K9*別紙!$C8/100*別紙!$E8/10^3</f>
        <v>2735.748</v>
      </c>
      <c r="L22" s="629">
        <f>L9*別紙!$C8/100*別紙!$E8/10^3</f>
        <v>2735.748</v>
      </c>
      <c r="M22" s="629">
        <f>M9*別紙!$C8/100*別紙!$E8/10^3</f>
        <v>5455.7280000000001</v>
      </c>
      <c r="N22" s="629">
        <f>N9*別紙!$C8/100*別紙!$E8/10^3</f>
        <v>5614.9848000000002</v>
      </c>
      <c r="O22" s="629">
        <f>O9*別紙!$C8/100*別紙!$E8/10^3</f>
        <v>6139.5336000000007</v>
      </c>
      <c r="P22" s="629">
        <f>P9*別紙!$C8/100*別紙!$E8/10^3</f>
        <v>7321.0824000000002</v>
      </c>
      <c r="Q22" s="629">
        <f>Q9*別紙!$C8/100*別紙!$E8/10^3</f>
        <v>7321.0823999999993</v>
      </c>
      <c r="R22" s="646">
        <f>R9*別紙!$C8/100*別紙!$E8/10^3</f>
        <v>7879.2696000000005</v>
      </c>
      <c r="S22" s="584"/>
      <c r="T22" s="201"/>
      <c r="U22" s="600"/>
      <c r="V22" s="211"/>
      <c r="W22" s="211"/>
      <c r="X22" s="211"/>
      <c r="Y22" s="211"/>
      <c r="Z22" s="198" t="s">
        <v>407</v>
      </c>
      <c r="AA22" s="183"/>
      <c r="AB22" s="183"/>
      <c r="AC22" s="183"/>
      <c r="AD22" s="183"/>
      <c r="AE22" s="183"/>
      <c r="AF22" s="601"/>
      <c r="AG22" s="204"/>
      <c r="AH22" s="447"/>
      <c r="AI22" s="211"/>
      <c r="AJ22" s="448"/>
      <c r="AK22" s="447"/>
      <c r="AL22" s="447"/>
      <c r="AM22" s="447"/>
      <c r="AN22" s="242"/>
      <c r="AO22" s="22"/>
      <c r="AP22" s="1122"/>
      <c r="AQ22" s="1122"/>
      <c r="AR22" s="1122"/>
      <c r="AS22" s="1122"/>
      <c r="AT22" s="1122"/>
      <c r="AU22" s="166"/>
    </row>
    <row r="23" spans="2:47" ht="22.35" customHeight="1">
      <c r="B23" s="479"/>
      <c r="C23" s="182"/>
      <c r="D23" s="181"/>
      <c r="E23" s="182"/>
      <c r="F23" s="181"/>
      <c r="G23" s="635" t="s">
        <v>383</v>
      </c>
      <c r="H23" s="635"/>
      <c r="I23" s="654"/>
      <c r="J23" s="652">
        <f>J10*別紙!$C9/100*別紙!$E9/10^3</f>
        <v>0</v>
      </c>
      <c r="K23" s="629">
        <f>K10*別紙!$C9/100*別紙!$E9/10^3</f>
        <v>0</v>
      </c>
      <c r="L23" s="629">
        <f>L10*別紙!$C9/100*別紙!$E9/10^3</f>
        <v>0</v>
      </c>
      <c r="M23" s="629">
        <f>M10*別紙!$C9/100*別紙!$E9/10^3</f>
        <v>0</v>
      </c>
      <c r="N23" s="629">
        <f>N10*別紙!$C9/100*別紙!$E9/10^3</f>
        <v>0</v>
      </c>
      <c r="O23" s="629">
        <f>O10*別紙!$C9/100*別紙!$E9/10^3</f>
        <v>0</v>
      </c>
      <c r="P23" s="629">
        <f>P10*別紙!$C9/100*別紙!$E9/10^3</f>
        <v>0</v>
      </c>
      <c r="Q23" s="629">
        <f>Q10*別紙!$C9/100*別紙!$E9/10^3</f>
        <v>0</v>
      </c>
      <c r="R23" s="646">
        <f>R10*別紙!$C9/100*別紙!$E9/10^3</f>
        <v>0</v>
      </c>
      <c r="S23" s="584"/>
      <c r="T23" s="201"/>
      <c r="U23" s="600"/>
      <c r="V23" s="211"/>
      <c r="W23" s="211"/>
      <c r="X23" s="211"/>
      <c r="Y23" s="211"/>
      <c r="Z23" s="687"/>
      <c r="AA23" s="1145" t="s">
        <v>408</v>
      </c>
      <c r="AB23" s="1145"/>
      <c r="AC23" s="1145"/>
      <c r="AD23" s="1146" t="s">
        <v>409</v>
      </c>
      <c r="AE23" s="1146"/>
      <c r="AF23" s="601"/>
      <c r="AG23" s="204"/>
      <c r="AH23" s="447"/>
      <c r="AI23" s="447"/>
      <c r="AJ23" s="447"/>
      <c r="AK23" s="447"/>
      <c r="AL23" s="447"/>
      <c r="AM23" s="447"/>
      <c r="AN23" s="242"/>
      <c r="AO23" s="22"/>
      <c r="AP23" s="1122"/>
      <c r="AQ23" s="1122"/>
      <c r="AR23" s="1122"/>
      <c r="AS23" s="1122"/>
      <c r="AT23" s="1122"/>
      <c r="AU23" s="166"/>
    </row>
    <row r="24" spans="2:47" ht="22.35" customHeight="1" thickBot="1">
      <c r="B24" s="479"/>
      <c r="C24" s="182"/>
      <c r="D24" s="181"/>
      <c r="E24" s="182"/>
      <c r="F24" s="181"/>
      <c r="G24" s="658" t="s">
        <v>386</v>
      </c>
      <c r="H24" s="659"/>
      <c r="I24" s="660" t="s">
        <v>387</v>
      </c>
      <c r="J24" s="671">
        <f>J11*別紙!$C10/100*別紙!$E10/10^3</f>
        <v>574543.87199999997</v>
      </c>
      <c r="K24" s="666">
        <f>K11*別紙!$C10/100*別紙!$E10/10^3</f>
        <v>677140.99199999997</v>
      </c>
      <c r="L24" s="666">
        <f>L11*別紙!$C10/100*別紙!$E10/10^3</f>
        <v>823247.28</v>
      </c>
      <c r="M24" s="666">
        <f>M11*別紙!$C10/100*別紙!$E10/10^3</f>
        <v>868075.35360000003</v>
      </c>
      <c r="N24" s="666">
        <f>N11*別紙!$C10/100*別紙!$E10/10^3</f>
        <v>878425.46880000003</v>
      </c>
      <c r="O24" s="666">
        <f>O11*別紙!$C10/100*別紙!$E10/10^3</f>
        <v>1091188.3488</v>
      </c>
      <c r="P24" s="666">
        <f>P11*別紙!$C10/100*別紙!$E10/10^3</f>
        <v>1137274.0780799999</v>
      </c>
      <c r="Q24" s="666">
        <f>Q11*別紙!$C10/100*別紙!$E10/10^3</f>
        <v>2516231.2300800001</v>
      </c>
      <c r="R24" s="667">
        <f>R11*別紙!$C10/100*別紙!$E10/10^3</f>
        <v>3103700.9235839997</v>
      </c>
      <c r="S24" s="584"/>
      <c r="T24" s="201"/>
      <c r="U24" s="600"/>
      <c r="V24" s="211"/>
      <c r="W24" s="211"/>
      <c r="X24" s="211"/>
      <c r="Y24" s="211"/>
      <c r="Z24" s="1123" t="s">
        <v>410</v>
      </c>
      <c r="AA24" s="1124" t="s">
        <v>411</v>
      </c>
      <c r="AB24" s="1124"/>
      <c r="AC24" s="1124"/>
      <c r="AD24" s="1126" t="s">
        <v>412</v>
      </c>
      <c r="AE24" s="1127"/>
      <c r="AF24" s="601"/>
      <c r="AG24" s="204"/>
      <c r="AH24" s="447"/>
      <c r="AI24" s="447"/>
      <c r="AJ24" s="447"/>
      <c r="AK24" s="447"/>
      <c r="AL24" s="447"/>
      <c r="AM24" s="447"/>
      <c r="AN24" s="242"/>
      <c r="AO24" s="22"/>
      <c r="AP24" s="1122"/>
      <c r="AQ24" s="1122"/>
      <c r="AR24" s="1122"/>
      <c r="AS24" s="1122"/>
      <c r="AT24" s="1122"/>
      <c r="AU24" s="166"/>
    </row>
    <row r="25" spans="2:47" ht="22.35" customHeight="1" thickTop="1">
      <c r="B25" s="479"/>
      <c r="C25" s="182"/>
      <c r="D25" s="181"/>
      <c r="E25" s="182"/>
      <c r="F25" s="181"/>
      <c r="G25" s="655" t="s">
        <v>390</v>
      </c>
      <c r="H25" s="656"/>
      <c r="I25" s="657"/>
      <c r="J25" s="668">
        <f t="shared" ref="J25:Q25" si="3">SUM(J19:J24)</f>
        <v>2608407.79783992</v>
      </c>
      <c r="K25" s="669">
        <f t="shared" si="3"/>
        <v>3059717.0340319201</v>
      </c>
      <c r="L25" s="669">
        <f t="shared" si="3"/>
        <v>3478805.6876119217</v>
      </c>
      <c r="M25" s="669">
        <f t="shared" si="3"/>
        <v>3829329.4690399179</v>
      </c>
      <c r="N25" s="669">
        <f t="shared" si="3"/>
        <v>4045648.8669919223</v>
      </c>
      <c r="O25" s="669">
        <f t="shared" si="3"/>
        <v>4608507.8415679233</v>
      </c>
      <c r="P25" s="669">
        <f t="shared" si="3"/>
        <v>4844870.2316478621</v>
      </c>
      <c r="Q25" s="669">
        <f t="shared" si="3"/>
        <v>6423288.6407718956</v>
      </c>
      <c r="R25" s="670">
        <f t="shared" ref="R25" si="4">SUM(R19:R24)</f>
        <v>7269321.4901959458</v>
      </c>
      <c r="S25" s="582"/>
      <c r="T25" s="168"/>
      <c r="U25" s="595"/>
      <c r="V25" s="188"/>
      <c r="W25" s="188"/>
      <c r="X25" s="188"/>
      <c r="Y25" s="188"/>
      <c r="Z25" s="1123"/>
      <c r="AA25" s="1124"/>
      <c r="AB25" s="1124"/>
      <c r="AC25" s="1124"/>
      <c r="AD25" s="1127"/>
      <c r="AE25" s="1127"/>
      <c r="AF25" s="587"/>
      <c r="AG25" s="167"/>
      <c r="AH25" s="199"/>
      <c r="AI25" s="199"/>
      <c r="AJ25" s="199"/>
      <c r="AK25" s="199"/>
      <c r="AL25" s="199"/>
      <c r="AM25" s="199"/>
      <c r="AN25" s="242"/>
      <c r="AO25" s="22"/>
      <c r="AP25" s="1122"/>
      <c r="AQ25" s="1122"/>
      <c r="AR25" s="1122"/>
      <c r="AS25" s="1122"/>
      <c r="AT25" s="1122"/>
      <c r="AU25" s="166"/>
    </row>
    <row r="26" spans="2:47" ht="22.35" customHeight="1" thickBot="1">
      <c r="B26" s="479"/>
      <c r="C26" s="182"/>
      <c r="D26" s="181"/>
      <c r="E26" s="182"/>
      <c r="F26" s="181"/>
      <c r="G26" s="637" t="s">
        <v>413</v>
      </c>
      <c r="H26" s="637"/>
      <c r="I26" s="661"/>
      <c r="J26" s="1051">
        <f>(VLOOKUP(年度マスタ!$K$4&amp;"_"&amp;J$18,データシート1!$A:$BT,MATCH("da_合計",データシート1!$A$1:$BT$1,0),0))/10^3</f>
        <v>35723023.22848089</v>
      </c>
      <c r="K26" s="1052">
        <f>(VLOOKUP(年度マスタ!$K$4&amp;"_"&amp;K$18,データシート1!$A:$BT,MATCH("da_合計",データシート1!$A$1:$BT$1,0),0))/10^3</f>
        <v>34093735.930760339</v>
      </c>
      <c r="L26" s="1052">
        <f>(VLOOKUP(年度マスタ!$K$4&amp;"_"&amp;L$18,データシート1!$A:$BT,MATCH("da_合計",データシート1!$A$1:$BT$1,0),0))/10^3</f>
        <v>35312342.461980559</v>
      </c>
      <c r="M26" s="1052">
        <f>(VLOOKUP(年度マスタ!$K$4&amp;"_"&amp;M$18,データシート1!$A:$BT,MATCH("da_合計",データシート1!$A$1:$BT$1,0),0))/10^3</f>
        <v>34188610.016017303</v>
      </c>
      <c r="N26" s="1052">
        <f>(VLOOKUP(年度マスタ!$K$4&amp;"_"&amp;N$18,データシート1!$A:$BT,MATCH("da_合計",データシート1!$A$1:$BT$1,0),0))/10^3</f>
        <v>34255850.540627412</v>
      </c>
      <c r="O26" s="1052">
        <f>(VLOOKUP(年度マスタ!$K$4&amp;"_"&amp;O$18,データシート1!$A:$BT,MATCH("da_合計",データシート1!$A$1:$BT$1,0),0))/10^3</f>
        <v>33610114.247927777</v>
      </c>
      <c r="P26" s="1052">
        <f>(VLOOKUP(年度マスタ!$K$4&amp;"_"&amp;P$18,データシート1!$A:$BT,MATCH("da_合計",データシート1!$A$1:$BT$1,0),0))/10^3</f>
        <v>35103702.926968195</v>
      </c>
      <c r="Q26" s="1052">
        <f>(VLOOKUP(年度マスタ!$K$4&amp;"_"&amp;Q$18,データシート1!$A:$BT,MATCH("da_合計",データシート1!$A$1:$BT$1,0),0))/10^3</f>
        <v>34698581.385317579</v>
      </c>
      <c r="R26" s="1050">
        <f>Q26</f>
        <v>34698581.385317579</v>
      </c>
      <c r="S26" s="582"/>
      <c r="T26" s="168"/>
      <c r="U26" s="595"/>
      <c r="V26" s="188"/>
      <c r="W26" s="188"/>
      <c r="X26" s="188"/>
      <c r="Y26" s="188"/>
      <c r="Z26" s="688" t="s">
        <v>414</v>
      </c>
      <c r="AA26" s="1124" t="s">
        <v>415</v>
      </c>
      <c r="AB26" s="1124"/>
      <c r="AC26" s="1124"/>
      <c r="AD26" s="1124" t="s">
        <v>416</v>
      </c>
      <c r="AE26" s="1124"/>
      <c r="AF26" s="587"/>
      <c r="AG26" s="167"/>
      <c r="AH26" s="199"/>
      <c r="AI26" s="199"/>
      <c r="AJ26" s="199"/>
      <c r="AK26" s="199"/>
      <c r="AL26" s="199"/>
      <c r="AM26" s="199"/>
      <c r="AN26" s="242"/>
      <c r="AO26" s="22"/>
      <c r="AP26" s="1122"/>
      <c r="AQ26" s="1122"/>
      <c r="AR26" s="1122"/>
      <c r="AS26" s="1122"/>
      <c r="AT26" s="1122"/>
      <c r="AU26" s="166"/>
    </row>
    <row r="27" spans="2:47" ht="22.35" customHeight="1" thickTop="1">
      <c r="B27" s="479"/>
      <c r="C27" s="182"/>
      <c r="D27" s="181"/>
      <c r="E27" s="182"/>
      <c r="F27" s="181"/>
      <c r="G27" s="1140" t="s">
        <v>417</v>
      </c>
      <c r="H27" s="1141"/>
      <c r="I27" s="1142"/>
      <c r="J27" s="849">
        <f>J25/J26</f>
        <v>7.3017554565771331E-2</v>
      </c>
      <c r="K27" s="850">
        <f t="shared" ref="K27:P27" si="5">K25/K26</f>
        <v>8.9744258014017073E-2</v>
      </c>
      <c r="L27" s="850">
        <f t="shared" si="5"/>
        <v>9.851529083230369E-2</v>
      </c>
      <c r="M27" s="850">
        <f t="shared" si="5"/>
        <v>0.11200600045587943</v>
      </c>
      <c r="N27" s="850">
        <f t="shared" si="5"/>
        <v>0.11810096094954016</v>
      </c>
      <c r="O27" s="850">
        <f t="shared" si="5"/>
        <v>0.13711669670542878</v>
      </c>
      <c r="P27" s="850">
        <f t="shared" si="5"/>
        <v>0.1380159307332168</v>
      </c>
      <c r="Q27" s="850">
        <f>Q25/Q26</f>
        <v>0.18511675072370129</v>
      </c>
      <c r="R27" s="851">
        <f>R25/R26</f>
        <v>0.20949909765682523</v>
      </c>
      <c r="S27" s="582"/>
      <c r="T27" s="168"/>
      <c r="U27" s="595"/>
      <c r="V27" s="188"/>
      <c r="W27" s="188"/>
      <c r="X27" s="188"/>
      <c r="Y27" s="188"/>
      <c r="Z27" s="1123" t="s">
        <v>378</v>
      </c>
      <c r="AA27" s="1124" t="s">
        <v>418</v>
      </c>
      <c r="AB27" s="1124"/>
      <c r="AC27" s="1124"/>
      <c r="AD27" s="1125" t="s">
        <v>419</v>
      </c>
      <c r="AE27" s="1124"/>
      <c r="AF27" s="587"/>
      <c r="AG27" s="167"/>
      <c r="AH27" s="199"/>
      <c r="AI27" s="199"/>
      <c r="AJ27" s="199"/>
      <c r="AK27" s="199"/>
      <c r="AL27" s="199"/>
      <c r="AM27" s="199"/>
      <c r="AN27" s="242"/>
      <c r="AO27" s="22"/>
      <c r="AP27" s="1122"/>
      <c r="AQ27" s="1122"/>
      <c r="AR27" s="1122"/>
      <c r="AS27" s="1122"/>
      <c r="AT27" s="1122"/>
      <c r="AU27" s="166"/>
    </row>
    <row r="28" spans="2:47" ht="22.35" customHeight="1">
      <c r="B28" s="479"/>
      <c r="C28" s="182"/>
      <c r="D28" s="181"/>
      <c r="E28" s="182"/>
      <c r="F28" s="181"/>
      <c r="G28" s="187"/>
      <c r="H28" s="187"/>
      <c r="I28" s="187"/>
      <c r="J28" s="188"/>
      <c r="K28" s="188"/>
      <c r="L28" s="188"/>
      <c r="M28" s="188"/>
      <c r="N28" s="188"/>
      <c r="O28" s="188"/>
      <c r="P28" s="188"/>
      <c r="Q28" s="188"/>
      <c r="R28" s="188"/>
      <c r="S28" s="582"/>
      <c r="T28" s="168"/>
      <c r="U28" s="595"/>
      <c r="V28" s="188"/>
      <c r="W28" s="188"/>
      <c r="X28" s="188"/>
      <c r="Y28" s="188"/>
      <c r="Z28" s="1123"/>
      <c r="AA28" s="1124"/>
      <c r="AB28" s="1124"/>
      <c r="AC28" s="1124"/>
      <c r="AD28" s="1124"/>
      <c r="AE28" s="1124"/>
      <c r="AF28" s="587"/>
      <c r="AG28" s="167"/>
      <c r="AH28" s="199"/>
      <c r="AI28" s="199"/>
      <c r="AJ28" s="199"/>
      <c r="AK28" s="199"/>
      <c r="AL28" s="199"/>
      <c r="AM28" s="199"/>
      <c r="AN28" s="242"/>
      <c r="AO28" s="22"/>
      <c r="AP28" s="1122"/>
      <c r="AQ28" s="1122"/>
      <c r="AR28" s="1122"/>
      <c r="AS28" s="1122"/>
      <c r="AT28" s="1122"/>
      <c r="AU28" s="166"/>
    </row>
    <row r="29" spans="2:47" ht="21" customHeight="1">
      <c r="B29" s="479"/>
      <c r="C29" s="182"/>
      <c r="D29" s="181"/>
      <c r="E29" s="182"/>
      <c r="F29" s="181"/>
      <c r="G29" s="187"/>
      <c r="H29" s="187"/>
      <c r="I29" s="187"/>
      <c r="J29" s="188"/>
      <c r="K29" s="188"/>
      <c r="L29" s="188"/>
      <c r="M29" s="188"/>
      <c r="N29" s="188"/>
      <c r="O29" s="188"/>
      <c r="P29" s="188"/>
      <c r="Q29" s="188"/>
      <c r="R29" s="188"/>
      <c r="S29" s="582"/>
      <c r="T29" s="168"/>
      <c r="U29" s="595"/>
      <c r="V29" s="188"/>
      <c r="W29" s="188"/>
      <c r="X29" s="188"/>
      <c r="Y29" s="188"/>
      <c r="Z29" s="688" t="s">
        <v>381</v>
      </c>
      <c r="AA29" s="1124" t="s">
        <v>420</v>
      </c>
      <c r="AB29" s="1124"/>
      <c r="AC29" s="1124"/>
      <c r="AD29" s="1124" t="s">
        <v>381</v>
      </c>
      <c r="AE29" s="1124"/>
      <c r="AF29" s="587"/>
      <c r="AG29" s="167"/>
      <c r="AH29" s="199"/>
      <c r="AI29" s="199"/>
      <c r="AJ29" s="199"/>
      <c r="AK29" s="199"/>
      <c r="AL29" s="199"/>
      <c r="AM29" s="199"/>
      <c r="AN29" s="242"/>
      <c r="AO29" s="22"/>
      <c r="AP29" s="1122"/>
      <c r="AQ29" s="1122"/>
      <c r="AR29" s="1122"/>
      <c r="AS29" s="1122"/>
      <c r="AT29" s="1122"/>
      <c r="AU29" s="166"/>
    </row>
    <row r="30" spans="2:47" ht="21" customHeight="1">
      <c r="B30" s="479"/>
      <c r="C30" s="182"/>
      <c r="D30" s="181"/>
      <c r="E30" s="182"/>
      <c r="F30" s="181"/>
      <c r="G30" s="187"/>
      <c r="H30" s="187"/>
      <c r="I30" s="187"/>
      <c r="J30" s="188"/>
      <c r="K30" s="188"/>
      <c r="L30" s="188"/>
      <c r="M30" s="188"/>
      <c r="N30" s="188"/>
      <c r="O30" s="188"/>
      <c r="P30" s="188"/>
      <c r="Q30" s="188"/>
      <c r="R30" s="188"/>
      <c r="S30" s="582"/>
      <c r="T30" s="168"/>
      <c r="U30" s="595"/>
      <c r="V30" s="188"/>
      <c r="W30" s="188"/>
      <c r="X30" s="188"/>
      <c r="Y30" s="188"/>
      <c r="Z30" s="1123" t="s">
        <v>383</v>
      </c>
      <c r="AA30" s="1125" t="s">
        <v>421</v>
      </c>
      <c r="AB30" s="1124"/>
      <c r="AC30" s="1124"/>
      <c r="AD30" s="1124" t="s">
        <v>383</v>
      </c>
      <c r="AE30" s="1124"/>
      <c r="AF30" s="587"/>
      <c r="AG30" s="167"/>
      <c r="AH30" s="199"/>
      <c r="AI30" s="199"/>
      <c r="AJ30" s="199"/>
      <c r="AK30" s="199"/>
      <c r="AL30" s="199"/>
      <c r="AM30" s="199"/>
      <c r="AN30" s="242"/>
      <c r="AO30" s="22"/>
      <c r="AP30" s="1122"/>
      <c r="AQ30" s="1122"/>
      <c r="AR30" s="1122"/>
      <c r="AS30" s="1122"/>
      <c r="AT30" s="1122"/>
      <c r="AU30" s="166"/>
    </row>
    <row r="31" spans="2:47" ht="25.5" customHeight="1">
      <c r="B31" s="479"/>
      <c r="C31" s="1130"/>
      <c r="D31" s="1130"/>
      <c r="E31" s="1130"/>
      <c r="F31" s="1130"/>
      <c r="G31" s="1130"/>
      <c r="H31" s="1130"/>
      <c r="I31" s="1130"/>
      <c r="J31" s="1130"/>
      <c r="K31" s="1130"/>
      <c r="L31" s="188"/>
      <c r="M31" s="188"/>
      <c r="N31" s="188"/>
      <c r="O31" s="188"/>
      <c r="P31" s="188"/>
      <c r="Q31" s="188"/>
      <c r="R31" s="188"/>
      <c r="S31" s="582"/>
      <c r="T31" s="168"/>
      <c r="U31" s="595"/>
      <c r="V31" s="188"/>
      <c r="W31" s="188"/>
      <c r="X31" s="188"/>
      <c r="Y31" s="188"/>
      <c r="Z31" s="1123"/>
      <c r="AA31" s="1124"/>
      <c r="AB31" s="1124"/>
      <c r="AC31" s="1124"/>
      <c r="AD31" s="1124"/>
      <c r="AE31" s="1124"/>
      <c r="AF31" s="587"/>
      <c r="AG31" s="167"/>
      <c r="AH31" s="199"/>
      <c r="AI31" s="199"/>
      <c r="AJ31" s="199"/>
      <c r="AK31" s="199"/>
      <c r="AL31" s="199"/>
      <c r="AM31" s="199"/>
      <c r="AN31" s="242"/>
      <c r="AO31" s="22"/>
      <c r="AP31" s="1122"/>
      <c r="AQ31" s="1122"/>
      <c r="AR31" s="1122"/>
      <c r="AS31" s="1122"/>
      <c r="AT31" s="1122"/>
      <c r="AU31" s="166"/>
    </row>
    <row r="32" spans="2:47" ht="44.1" customHeight="1">
      <c r="B32" s="479"/>
      <c r="C32" s="1130"/>
      <c r="D32" s="1130"/>
      <c r="E32" s="1130"/>
      <c r="F32" s="1130"/>
      <c r="G32" s="1130"/>
      <c r="H32" s="1130"/>
      <c r="I32" s="1130"/>
      <c r="J32" s="1130"/>
      <c r="K32" s="1130"/>
      <c r="L32" s="188"/>
      <c r="M32" s="188"/>
      <c r="N32" s="188"/>
      <c r="O32" s="188"/>
      <c r="P32" s="188"/>
      <c r="Q32" s="188"/>
      <c r="R32" s="188"/>
      <c r="S32" s="582"/>
      <c r="T32" s="168"/>
      <c r="U32" s="602"/>
      <c r="V32" s="392"/>
      <c r="W32" s="392"/>
      <c r="X32" s="392"/>
      <c r="Y32" s="392"/>
      <c r="Z32" s="392"/>
      <c r="AA32" s="392"/>
      <c r="AB32" s="392"/>
      <c r="AC32" s="392"/>
      <c r="AD32" s="392"/>
      <c r="AE32" s="392"/>
      <c r="AF32" s="603"/>
      <c r="AG32" s="167"/>
      <c r="AH32" s="199"/>
      <c r="AI32" s="199"/>
      <c r="AJ32" s="199"/>
      <c r="AK32" s="199"/>
      <c r="AL32" s="199"/>
      <c r="AM32" s="199"/>
      <c r="AN32" s="242"/>
      <c r="AO32" s="22"/>
      <c r="AP32" s="1122"/>
      <c r="AQ32" s="1122"/>
      <c r="AR32" s="1122"/>
      <c r="AS32" s="1122"/>
      <c r="AT32" s="1122"/>
      <c r="AU32" s="166"/>
    </row>
    <row r="33" spans="2:47" s="172" customFormat="1" ht="7.5" customHeight="1">
      <c r="B33" s="585"/>
      <c r="D33" s="190"/>
      <c r="E33" s="189"/>
      <c r="F33" s="190"/>
      <c r="G33" s="191"/>
      <c r="H33" s="191"/>
      <c r="I33" s="191"/>
      <c r="K33" s="250"/>
      <c r="L33" s="192"/>
      <c r="M33" s="429"/>
      <c r="N33" s="429"/>
      <c r="O33" s="429"/>
      <c r="P33" s="429"/>
      <c r="Q33" s="429"/>
      <c r="R33" s="429"/>
      <c r="S33" s="586"/>
      <c r="T33" s="179"/>
      <c r="U33" s="672"/>
      <c r="V33" s="673"/>
      <c r="W33" s="673"/>
      <c r="X33" s="673"/>
      <c r="Y33" s="673"/>
      <c r="Z33" s="673"/>
      <c r="AA33" s="673"/>
      <c r="AB33" s="673"/>
      <c r="AC33" s="673"/>
      <c r="AD33" s="673"/>
      <c r="AE33" s="673"/>
      <c r="AF33" s="674"/>
      <c r="AG33" s="169"/>
      <c r="AH33" s="394"/>
      <c r="AI33" s="394"/>
      <c r="AJ33" s="394"/>
      <c r="AK33" s="394"/>
      <c r="AL33" s="394"/>
      <c r="AM33" s="394"/>
      <c r="AN33" s="449"/>
      <c r="AO33" s="170"/>
      <c r="AP33" s="1122"/>
      <c r="AQ33" s="1122"/>
      <c r="AR33" s="1122"/>
      <c r="AS33" s="1122"/>
      <c r="AT33" s="1122"/>
      <c r="AU33" s="171"/>
    </row>
    <row r="34" spans="2:47" ht="23.25" customHeight="1">
      <c r="B34" s="479"/>
      <c r="C34" s="395" t="s">
        <v>422</v>
      </c>
      <c r="D34" s="181"/>
      <c r="E34" s="182"/>
      <c r="F34" s="181"/>
      <c r="G34" s="193"/>
      <c r="H34" s="193"/>
      <c r="I34" s="193"/>
      <c r="J34" s="193"/>
      <c r="K34" s="569" t="s">
        <v>423</v>
      </c>
      <c r="L34" s="194"/>
      <c r="M34" s="429"/>
      <c r="N34" s="429"/>
      <c r="O34" s="429"/>
      <c r="P34" s="429"/>
      <c r="Q34" s="429"/>
      <c r="R34" s="429"/>
      <c r="S34" s="587"/>
      <c r="T34" s="167"/>
      <c r="U34" s="547" t="s">
        <v>424</v>
      </c>
      <c r="V34" s="195"/>
      <c r="W34" s="195"/>
      <c r="X34" s="195"/>
      <c r="Y34" s="195"/>
      <c r="Z34" s="195"/>
      <c r="AA34" s="195"/>
      <c r="AB34" s="195"/>
      <c r="AC34" s="195"/>
      <c r="AD34" s="195"/>
      <c r="AE34" s="195"/>
      <c r="AF34" s="195"/>
      <c r="AG34" s="167"/>
      <c r="AH34" s="199"/>
      <c r="AI34" s="199"/>
      <c r="AJ34" s="199"/>
      <c r="AK34" s="199"/>
      <c r="AL34" s="199"/>
      <c r="AM34" s="199"/>
      <c r="AN34" s="242"/>
      <c r="AO34" s="22"/>
      <c r="AP34" s="1122"/>
      <c r="AQ34" s="1122"/>
      <c r="AR34" s="1122"/>
      <c r="AS34" s="1122"/>
      <c r="AT34" s="1122"/>
      <c r="AU34" s="166"/>
    </row>
    <row r="35" spans="2:47" ht="23.25" customHeight="1">
      <c r="B35" s="479"/>
      <c r="D35" s="181"/>
      <c r="E35" s="182"/>
      <c r="F35" s="181"/>
      <c r="G35" s="193"/>
      <c r="H35" s="193"/>
      <c r="I35" s="193"/>
      <c r="J35" s="193"/>
      <c r="L35" s="194"/>
      <c r="M35" s="429"/>
      <c r="N35" s="429"/>
      <c r="O35" s="429"/>
      <c r="P35" s="429"/>
      <c r="Q35" s="429"/>
      <c r="R35" s="429"/>
      <c r="S35" s="587"/>
      <c r="T35" s="167"/>
      <c r="U35" s="604"/>
      <c r="V35" s="395" t="s">
        <v>425</v>
      </c>
      <c r="W35" s="199"/>
      <c r="X35" s="199"/>
      <c r="Y35" s="199"/>
      <c r="Z35" s="199"/>
      <c r="AA35" s="199"/>
      <c r="AB35" s="432" t="s">
        <v>426</v>
      </c>
      <c r="AC35" s="213"/>
      <c r="AD35" s="213"/>
      <c r="AE35" s="213"/>
      <c r="AF35" s="587"/>
      <c r="AG35" s="167"/>
      <c r="AH35" s="199"/>
      <c r="AI35" s="183"/>
      <c r="AJ35" s="183"/>
      <c r="AK35" s="183"/>
      <c r="AL35" s="183"/>
      <c r="AM35" s="183"/>
      <c r="AN35" s="183"/>
      <c r="AO35" s="22"/>
      <c r="AP35" s="1122"/>
      <c r="AQ35" s="1122"/>
      <c r="AR35" s="1122"/>
      <c r="AS35" s="1122"/>
      <c r="AT35" s="1122"/>
      <c r="AU35" s="166"/>
    </row>
    <row r="36" spans="2:47" ht="21" customHeight="1">
      <c r="B36" s="479"/>
      <c r="C36" s="182"/>
      <c r="D36" s="181"/>
      <c r="E36" s="182"/>
      <c r="F36" s="181"/>
      <c r="G36" s="193"/>
      <c r="H36" s="193"/>
      <c r="I36" s="193"/>
      <c r="J36" s="193"/>
      <c r="K36" s="193"/>
      <c r="L36" s="194"/>
      <c r="M36" s="429"/>
      <c r="N36" s="429"/>
      <c r="O36" s="429"/>
      <c r="P36" s="429"/>
      <c r="Q36" s="429"/>
      <c r="R36" s="429"/>
      <c r="S36" s="587"/>
      <c r="T36" s="167"/>
      <c r="U36" s="479"/>
      <c r="V36" s="183"/>
      <c r="W36" s="183"/>
      <c r="X36" s="183"/>
      <c r="Y36" s="183"/>
      <c r="Z36" s="183"/>
      <c r="AA36" s="199"/>
      <c r="AB36" s="214"/>
      <c r="AC36" s="214"/>
      <c r="AD36" s="214"/>
      <c r="AE36" s="214"/>
      <c r="AF36" s="587"/>
      <c r="AG36" s="167"/>
      <c r="AH36" s="199"/>
      <c r="AI36" s="183"/>
      <c r="AJ36" s="183"/>
      <c r="AK36" s="183"/>
      <c r="AL36" s="183"/>
      <c r="AM36" s="183"/>
      <c r="AN36" s="183"/>
      <c r="AO36" s="22"/>
      <c r="AP36" s="1122"/>
      <c r="AQ36" s="1122"/>
      <c r="AR36" s="1122"/>
      <c r="AS36" s="1122"/>
      <c r="AT36" s="1122"/>
      <c r="AU36" s="166"/>
    </row>
    <row r="37" spans="2:47" ht="21" customHeight="1">
      <c r="B37" s="479"/>
      <c r="C37" s="183"/>
      <c r="D37" s="181"/>
      <c r="E37" s="182"/>
      <c r="F37" s="181"/>
      <c r="G37" s="183"/>
      <c r="H37" s="183"/>
      <c r="I37" s="183"/>
      <c r="J37" s="183"/>
      <c r="K37" s="183"/>
      <c r="L37" s="183"/>
      <c r="M37" s="429"/>
      <c r="N37" s="429"/>
      <c r="O37" s="429"/>
      <c r="P37" s="429"/>
      <c r="Q37" s="429"/>
      <c r="R37" s="429"/>
      <c r="S37" s="485"/>
      <c r="U37" s="479"/>
      <c r="V37" s="183"/>
      <c r="W37" s="183"/>
      <c r="X37" s="183"/>
      <c r="Y37" s="183"/>
      <c r="Z37" s="183"/>
      <c r="AA37" s="199"/>
      <c r="AB37" s="214"/>
      <c r="AC37" s="214"/>
      <c r="AD37" s="214"/>
      <c r="AE37" s="214"/>
      <c r="AF37" s="485"/>
      <c r="AG37" s="44"/>
      <c r="AH37" s="433"/>
      <c r="AI37" s="183"/>
      <c r="AJ37" s="183"/>
      <c r="AK37" s="183"/>
      <c r="AL37" s="183"/>
      <c r="AM37" s="183"/>
      <c r="AN37" s="183"/>
      <c r="AO37" s="22"/>
      <c r="AP37" s="1122"/>
      <c r="AQ37" s="1122"/>
      <c r="AR37" s="1122"/>
      <c r="AS37" s="1122"/>
      <c r="AT37" s="1122"/>
      <c r="AU37" s="166"/>
    </row>
    <row r="38" spans="2:47" ht="21" customHeight="1">
      <c r="B38" s="479"/>
      <c r="C38" s="183"/>
      <c r="D38" s="181"/>
      <c r="E38" s="182"/>
      <c r="F38" s="181"/>
      <c r="G38" s="183"/>
      <c r="H38" s="183"/>
      <c r="I38" s="183"/>
      <c r="J38" s="183"/>
      <c r="K38" s="183"/>
      <c r="L38" s="183"/>
      <c r="M38" s="429"/>
      <c r="N38" s="429"/>
      <c r="O38" s="429"/>
      <c r="P38" s="429"/>
      <c r="Q38" s="429"/>
      <c r="R38" s="429"/>
      <c r="S38" s="485"/>
      <c r="U38" s="479"/>
      <c r="V38" s="183"/>
      <c r="W38" s="183"/>
      <c r="X38" s="183"/>
      <c r="Y38" s="183"/>
      <c r="Z38" s="183"/>
      <c r="AA38" s="199"/>
      <c r="AB38" s="214"/>
      <c r="AC38" s="214"/>
      <c r="AD38" s="214"/>
      <c r="AE38" s="214"/>
      <c r="AF38" s="485"/>
      <c r="AG38" s="44"/>
      <c r="AH38" s="433"/>
      <c r="AI38" s="183"/>
      <c r="AJ38" s="183"/>
      <c r="AK38" s="183"/>
      <c r="AL38" s="183"/>
      <c r="AM38" s="183"/>
      <c r="AN38" s="183"/>
      <c r="AO38" s="22"/>
      <c r="AP38" s="173"/>
      <c r="AQ38" s="173"/>
      <c r="AR38" s="173"/>
      <c r="AS38" s="173"/>
      <c r="AT38" s="173"/>
      <c r="AU38" s="166"/>
    </row>
    <row r="39" spans="2:47" ht="21" customHeight="1">
      <c r="B39" s="479"/>
      <c r="C39" s="183"/>
      <c r="D39" s="181"/>
      <c r="E39" s="883"/>
      <c r="F39" s="181"/>
      <c r="G39" s="183"/>
      <c r="H39" s="183"/>
      <c r="I39" s="183"/>
      <c r="J39" s="183"/>
      <c r="K39" s="183"/>
      <c r="L39" s="183"/>
      <c r="M39" s="429"/>
      <c r="N39" s="429"/>
      <c r="O39" s="429"/>
      <c r="P39" s="429"/>
      <c r="Q39" s="429"/>
      <c r="R39" s="429"/>
      <c r="S39" s="485"/>
      <c r="U39" s="479"/>
      <c r="V39" s="183"/>
      <c r="W39" s="183"/>
      <c r="X39" s="183"/>
      <c r="Y39" s="183"/>
      <c r="Z39" s="183"/>
      <c r="AA39" s="199"/>
      <c r="AB39" s="214"/>
      <c r="AC39" s="214"/>
      <c r="AD39" s="214"/>
      <c r="AE39" s="214"/>
      <c r="AF39" s="485"/>
      <c r="AG39" s="44"/>
      <c r="AH39" s="433"/>
      <c r="AI39" s="183"/>
      <c r="AJ39" s="450"/>
      <c r="AK39" s="450"/>
      <c r="AL39" s="450"/>
      <c r="AM39" s="450"/>
      <c r="AN39" s="450"/>
      <c r="AO39" s="22"/>
      <c r="AP39" s="173"/>
      <c r="AQ39" s="173"/>
      <c r="AR39" s="173"/>
      <c r="AS39" s="173"/>
      <c r="AT39" s="173"/>
      <c r="AU39" s="166"/>
    </row>
    <row r="40" spans="2:47" ht="21" customHeight="1">
      <c r="B40" s="479"/>
      <c r="C40" s="182"/>
      <c r="D40" s="181"/>
      <c r="E40" s="182"/>
      <c r="F40" s="181"/>
      <c r="G40" s="183"/>
      <c r="H40" s="183"/>
      <c r="I40" s="183"/>
      <c r="J40" s="183"/>
      <c r="K40" s="183"/>
      <c r="L40" s="183"/>
      <c r="M40" s="429"/>
      <c r="N40" s="429"/>
      <c r="O40" s="429"/>
      <c r="P40" s="429"/>
      <c r="Q40" s="429"/>
      <c r="R40" s="429"/>
      <c r="S40" s="485"/>
      <c r="U40" s="479"/>
      <c r="V40" s="183"/>
      <c r="W40" s="183"/>
      <c r="X40" s="183"/>
      <c r="Y40" s="183"/>
      <c r="Z40" s="183"/>
      <c r="AA40" s="199"/>
      <c r="AB40" s="214"/>
      <c r="AC40" s="214"/>
      <c r="AD40" s="214"/>
      <c r="AE40" s="214"/>
      <c r="AF40" s="485"/>
      <c r="AG40" s="44"/>
      <c r="AH40" s="433"/>
      <c r="AI40" s="183"/>
      <c r="AJ40" s="451"/>
      <c r="AK40" s="451"/>
      <c r="AL40" s="451"/>
      <c r="AM40" s="451"/>
      <c r="AN40" s="452"/>
      <c r="AO40" s="22"/>
      <c r="AP40" s="173"/>
      <c r="AQ40" s="173"/>
      <c r="AR40" s="173"/>
      <c r="AS40" s="173"/>
      <c r="AT40" s="173"/>
      <c r="AU40" s="166"/>
    </row>
    <row r="41" spans="2:47" ht="21" customHeight="1">
      <c r="B41" s="479"/>
      <c r="C41" s="182"/>
      <c r="D41" s="181"/>
      <c r="E41" s="182"/>
      <c r="F41" s="181"/>
      <c r="G41" s="183"/>
      <c r="H41" s="183"/>
      <c r="I41" s="183"/>
      <c r="J41" s="183"/>
      <c r="K41" s="183"/>
      <c r="L41" s="183"/>
      <c r="M41" s="429"/>
      <c r="N41" s="429"/>
      <c r="O41" s="429"/>
      <c r="P41" s="429"/>
      <c r="Q41" s="429"/>
      <c r="R41" s="429"/>
      <c r="S41" s="485"/>
      <c r="U41" s="479"/>
      <c r="V41" s="183"/>
      <c r="W41" s="183"/>
      <c r="X41" s="183"/>
      <c r="Y41" s="183"/>
      <c r="Z41" s="183"/>
      <c r="AA41" s="199"/>
      <c r="AB41" s="214"/>
      <c r="AC41" s="214"/>
      <c r="AD41" s="214"/>
      <c r="AE41" s="214"/>
      <c r="AF41" s="485"/>
      <c r="AG41" s="44"/>
      <c r="AH41" s="433"/>
      <c r="AI41" s="183"/>
      <c r="AJ41" s="453"/>
      <c r="AK41" s="453"/>
      <c r="AL41" s="453"/>
      <c r="AM41" s="453"/>
      <c r="AN41" s="453"/>
      <c r="AO41" s="22"/>
      <c r="AP41" s="173"/>
      <c r="AQ41" s="173"/>
      <c r="AR41" s="173"/>
      <c r="AS41" s="173"/>
      <c r="AT41" s="173"/>
      <c r="AU41" s="166"/>
    </row>
    <row r="42" spans="2:47" ht="21" customHeight="1">
      <c r="B42" s="479"/>
      <c r="C42" s="182"/>
      <c r="D42" s="181"/>
      <c r="E42" s="182"/>
      <c r="F42" s="181"/>
      <c r="G42" s="183"/>
      <c r="H42" s="183"/>
      <c r="I42" s="183"/>
      <c r="J42" s="183"/>
      <c r="K42" s="183"/>
      <c r="L42" s="183"/>
      <c r="M42" s="429"/>
      <c r="N42" s="429"/>
      <c r="O42" s="429"/>
      <c r="P42" s="429"/>
      <c r="Q42" s="429"/>
      <c r="R42" s="429"/>
      <c r="S42" s="485"/>
      <c r="U42" s="479"/>
      <c r="V42" s="183"/>
      <c r="W42" s="183"/>
      <c r="X42" s="183"/>
      <c r="Y42" s="183"/>
      <c r="Z42" s="183"/>
      <c r="AA42" s="183"/>
      <c r="AB42" s="214"/>
      <c r="AC42" s="214"/>
      <c r="AD42" s="214"/>
      <c r="AE42" s="214"/>
      <c r="AF42" s="485"/>
      <c r="AG42" s="44"/>
      <c r="AH42" s="433"/>
      <c r="AI42" s="183"/>
      <c r="AJ42" s="183"/>
      <c r="AK42" s="183"/>
      <c r="AL42" s="183"/>
      <c r="AM42" s="242"/>
      <c r="AN42" s="183"/>
      <c r="AO42" s="22"/>
      <c r="AP42" s="173"/>
      <c r="AQ42" s="173"/>
      <c r="AR42" s="173"/>
      <c r="AS42" s="173"/>
      <c r="AT42" s="173"/>
      <c r="AU42" s="166"/>
    </row>
    <row r="43" spans="2:47" ht="21" customHeight="1">
      <c r="B43" s="479"/>
      <c r="C43" s="182"/>
      <c r="D43" s="181"/>
      <c r="E43" s="182"/>
      <c r="F43" s="181"/>
      <c r="G43" s="183"/>
      <c r="H43" s="183"/>
      <c r="I43" s="183"/>
      <c r="J43" s="183"/>
      <c r="K43" s="183"/>
      <c r="L43" s="183"/>
      <c r="M43" s="429"/>
      <c r="N43" s="429"/>
      <c r="O43" s="429"/>
      <c r="P43" s="429"/>
      <c r="Q43" s="429"/>
      <c r="R43" s="429"/>
      <c r="S43" s="485"/>
      <c r="U43" s="479"/>
      <c r="V43" s="183"/>
      <c r="W43" s="183"/>
      <c r="X43" s="183"/>
      <c r="Y43" s="183"/>
      <c r="Z43" s="183"/>
      <c r="AA43" s="183"/>
      <c r="AB43" s="214"/>
      <c r="AC43" s="214"/>
      <c r="AD43" s="214"/>
      <c r="AE43" s="214"/>
      <c r="AF43" s="485"/>
      <c r="AG43" s="44"/>
      <c r="AH43" s="433"/>
      <c r="AI43" s="183"/>
      <c r="AJ43" s="183"/>
      <c r="AK43" s="183"/>
      <c r="AL43" s="183"/>
      <c r="AM43" s="183"/>
      <c r="AN43" s="183"/>
      <c r="AO43" s="22"/>
      <c r="AP43" s="173"/>
      <c r="AQ43" s="173"/>
      <c r="AR43" s="173"/>
      <c r="AS43" s="173"/>
      <c r="AT43" s="173"/>
      <c r="AU43" s="166"/>
    </row>
    <row r="44" spans="2:47" ht="21" customHeight="1">
      <c r="B44" s="479"/>
      <c r="D44" s="181"/>
      <c r="E44" s="182"/>
      <c r="F44" s="181"/>
      <c r="G44" s="183"/>
      <c r="H44" s="183"/>
      <c r="I44" s="183"/>
      <c r="J44" s="183"/>
      <c r="K44" s="183"/>
      <c r="L44" s="183"/>
      <c r="M44" s="429"/>
      <c r="N44" s="429"/>
      <c r="O44" s="429"/>
      <c r="P44" s="429"/>
      <c r="Q44" s="429"/>
      <c r="R44" s="429"/>
      <c r="S44" s="485"/>
      <c r="U44" s="479"/>
      <c r="V44" s="183"/>
      <c r="W44" s="183"/>
      <c r="X44" s="183"/>
      <c r="Y44" s="183"/>
      <c r="Z44" s="183"/>
      <c r="AA44" s="183"/>
      <c r="AB44" s="214"/>
      <c r="AC44" s="214"/>
      <c r="AD44" s="214"/>
      <c r="AE44" s="214"/>
      <c r="AF44" s="485"/>
      <c r="AG44" s="44"/>
      <c r="AH44" s="433"/>
      <c r="AI44" s="183"/>
      <c r="AJ44" s="450"/>
      <c r="AK44" s="450"/>
      <c r="AL44" s="450"/>
      <c r="AM44" s="450"/>
      <c r="AN44" s="450"/>
      <c r="AO44" s="22"/>
      <c r="AP44" s="173"/>
      <c r="AQ44" s="173"/>
      <c r="AR44" s="173"/>
      <c r="AS44" s="173"/>
      <c r="AT44" s="173"/>
      <c r="AU44" s="166"/>
    </row>
    <row r="45" spans="2:47" ht="21" customHeight="1">
      <c r="B45" s="479"/>
      <c r="D45" s="181"/>
      <c r="E45" s="182"/>
      <c r="F45" s="181"/>
      <c r="G45" s="183"/>
      <c r="H45" s="183"/>
      <c r="I45" s="183"/>
      <c r="J45" s="183"/>
      <c r="K45" s="183"/>
      <c r="L45" s="183"/>
      <c r="M45" s="429"/>
      <c r="N45" s="429"/>
      <c r="O45" s="429"/>
      <c r="P45" s="429"/>
      <c r="Q45" s="429"/>
      <c r="R45" s="429"/>
      <c r="S45" s="485"/>
      <c r="U45" s="479"/>
      <c r="V45" s="183"/>
      <c r="W45" s="183"/>
      <c r="X45" s="183"/>
      <c r="Y45" s="183"/>
      <c r="Z45" s="183"/>
      <c r="AA45" s="183"/>
      <c r="AB45" s="214"/>
      <c r="AC45" s="214"/>
      <c r="AD45" s="215"/>
      <c r="AE45" s="215"/>
      <c r="AF45" s="485"/>
      <c r="AG45" s="44"/>
      <c r="AH45" s="433"/>
      <c r="AI45" s="183"/>
      <c r="AJ45" s="451"/>
      <c r="AK45" s="451"/>
      <c r="AL45" s="451"/>
      <c r="AM45" s="451"/>
      <c r="AN45" s="452"/>
      <c r="AO45" s="22"/>
      <c r="AP45" s="173"/>
      <c r="AQ45" s="173"/>
      <c r="AR45" s="173"/>
      <c r="AS45" s="173"/>
      <c r="AT45" s="173"/>
      <c r="AU45" s="166"/>
    </row>
    <row r="46" spans="2:47" ht="21" customHeight="1">
      <c r="B46" s="479"/>
      <c r="C46" s="182"/>
      <c r="D46" s="181"/>
      <c r="E46" s="182"/>
      <c r="F46" s="181"/>
      <c r="G46" s="183"/>
      <c r="H46" s="183"/>
      <c r="I46" s="183"/>
      <c r="J46" s="183"/>
      <c r="K46" s="183"/>
      <c r="L46" s="183"/>
      <c r="M46" s="429"/>
      <c r="N46" s="429"/>
      <c r="O46" s="429"/>
      <c r="P46" s="429"/>
      <c r="Q46" s="429"/>
      <c r="R46" s="429"/>
      <c r="S46" s="485"/>
      <c r="U46" s="479"/>
      <c r="V46" s="183"/>
      <c r="W46" s="183"/>
      <c r="X46" s="183"/>
      <c r="Y46" s="183"/>
      <c r="Z46" s="183"/>
      <c r="AA46" s="183"/>
      <c r="AB46" s="214"/>
      <c r="AC46" s="214"/>
      <c r="AD46" s="215"/>
      <c r="AE46" s="215"/>
      <c r="AF46" s="485"/>
      <c r="AG46" s="44"/>
      <c r="AH46" s="433"/>
      <c r="AI46" s="183"/>
      <c r="AJ46" s="453"/>
      <c r="AK46" s="453"/>
      <c r="AL46" s="453"/>
      <c r="AM46" s="453"/>
      <c r="AN46" s="453"/>
      <c r="AO46" s="22"/>
      <c r="AP46" s="173"/>
      <c r="AQ46" s="173"/>
      <c r="AR46" s="173"/>
      <c r="AS46" s="173"/>
      <c r="AT46" s="173"/>
      <c r="AU46" s="166"/>
    </row>
    <row r="47" spans="2:47" ht="21" customHeight="1">
      <c r="B47" s="479"/>
      <c r="C47" s="182"/>
      <c r="D47" s="181"/>
      <c r="E47" s="182"/>
      <c r="F47" s="181"/>
      <c r="G47" s="183"/>
      <c r="H47" s="183"/>
      <c r="I47" s="183"/>
      <c r="J47" s="183"/>
      <c r="K47" s="183"/>
      <c r="L47" s="183"/>
      <c r="M47" s="429"/>
      <c r="N47" s="429"/>
      <c r="O47" s="429"/>
      <c r="P47" s="429"/>
      <c r="Q47" s="429"/>
      <c r="R47" s="429"/>
      <c r="S47" s="485"/>
      <c r="U47" s="479"/>
      <c r="V47" s="183"/>
      <c r="W47" s="183"/>
      <c r="X47" s="183"/>
      <c r="Y47" s="183"/>
      <c r="Z47" s="183"/>
      <c r="AA47" s="183"/>
      <c r="AB47" s="214"/>
      <c r="AC47" s="214"/>
      <c r="AD47" s="215"/>
      <c r="AE47" s="215"/>
      <c r="AF47" s="485"/>
      <c r="AG47" s="44"/>
      <c r="AH47" s="433"/>
      <c r="AI47" s="183"/>
      <c r="AJ47" s="450"/>
      <c r="AK47" s="450"/>
      <c r="AL47" s="453"/>
      <c r="AM47" s="454"/>
      <c r="AN47" s="242"/>
      <c r="AO47" s="22"/>
      <c r="AP47" s="173"/>
      <c r="AQ47" s="173"/>
      <c r="AR47" s="173"/>
      <c r="AS47" s="173"/>
      <c r="AT47" s="173"/>
      <c r="AU47" s="166"/>
    </row>
    <row r="48" spans="2:47" ht="21" customHeight="1">
      <c r="B48" s="479"/>
      <c r="C48" s="182"/>
      <c r="D48" s="181"/>
      <c r="E48" s="182"/>
      <c r="F48" s="181"/>
      <c r="G48" s="183"/>
      <c r="H48" s="183"/>
      <c r="I48" s="183"/>
      <c r="J48" s="183"/>
      <c r="K48" s="183"/>
      <c r="L48" s="183"/>
      <c r="M48" s="429"/>
      <c r="N48" s="429"/>
      <c r="O48" s="429"/>
      <c r="P48" s="429"/>
      <c r="Q48" s="429"/>
      <c r="R48" s="429"/>
      <c r="S48" s="485"/>
      <c r="U48" s="479"/>
      <c r="V48" s="183"/>
      <c r="W48" s="183"/>
      <c r="X48" s="183"/>
      <c r="Y48" s="183"/>
      <c r="Z48" s="183"/>
      <c r="AA48" s="183"/>
      <c r="AB48" s="214"/>
      <c r="AC48" s="214"/>
      <c r="AD48" s="215"/>
      <c r="AE48" s="215"/>
      <c r="AF48" s="485"/>
      <c r="AG48" s="44"/>
      <c r="AH48" s="433"/>
      <c r="AI48" s="433"/>
      <c r="AJ48" s="433"/>
      <c r="AK48" s="433"/>
      <c r="AL48" s="454"/>
      <c r="AM48" s="454"/>
      <c r="AN48" s="242"/>
      <c r="AO48" s="22"/>
      <c r="AP48" s="173"/>
      <c r="AQ48" s="173"/>
      <c r="AR48" s="173"/>
      <c r="AS48" s="173"/>
      <c r="AT48" s="173"/>
      <c r="AU48" s="166"/>
    </row>
    <row r="49" spans="2:48" ht="21" customHeight="1">
      <c r="B49" s="479"/>
      <c r="C49" s="182"/>
      <c r="D49" s="181"/>
      <c r="E49" s="182"/>
      <c r="F49" s="181"/>
      <c r="G49" s="183"/>
      <c r="H49" s="183"/>
      <c r="I49" s="183"/>
      <c r="J49" s="183"/>
      <c r="K49" s="183"/>
      <c r="L49" s="183"/>
      <c r="M49" s="429"/>
      <c r="N49" s="429"/>
      <c r="O49" s="429"/>
      <c r="P49" s="429"/>
      <c r="Q49" s="429"/>
      <c r="R49" s="429"/>
      <c r="S49" s="485"/>
      <c r="U49" s="479"/>
      <c r="V49" s="183"/>
      <c r="W49" s="183"/>
      <c r="X49" s="183"/>
      <c r="Y49" s="183"/>
      <c r="Z49" s="183"/>
      <c r="AA49" s="183"/>
      <c r="AB49" s="183"/>
      <c r="AC49" s="183"/>
      <c r="AD49" s="183"/>
      <c r="AE49" s="183"/>
      <c r="AF49" s="485"/>
      <c r="AG49" s="44"/>
      <c r="AH49" s="433"/>
      <c r="AI49" s="433"/>
      <c r="AJ49" s="433"/>
      <c r="AK49" s="433"/>
      <c r="AL49" s="454"/>
      <c r="AM49" s="454"/>
      <c r="AN49" s="242"/>
      <c r="AO49" s="22"/>
      <c r="AP49" s="173"/>
      <c r="AQ49" s="173"/>
      <c r="AR49" s="173"/>
      <c r="AS49" s="173"/>
      <c r="AT49" s="173"/>
      <c r="AU49" s="166"/>
    </row>
    <row r="50" spans="2:48" ht="18.95" customHeight="1">
      <c r="B50" s="479"/>
      <c r="C50" s="182"/>
      <c r="D50" s="181"/>
      <c r="E50" s="182"/>
      <c r="F50" s="181"/>
      <c r="G50" s="183"/>
      <c r="H50" s="183"/>
      <c r="I50" s="183"/>
      <c r="J50" s="183"/>
      <c r="K50" s="183"/>
      <c r="L50" s="183"/>
      <c r="M50" s="429"/>
      <c r="N50" s="429"/>
      <c r="O50" s="429"/>
      <c r="P50" s="429"/>
      <c r="Q50" s="429"/>
      <c r="R50" s="429"/>
      <c r="S50" s="485"/>
      <c r="U50" s="479"/>
      <c r="V50" s="1137" t="s">
        <v>427</v>
      </c>
      <c r="W50" s="1138"/>
      <c r="X50" s="1138"/>
      <c r="Y50" s="1138"/>
      <c r="Z50" s="1139"/>
      <c r="AA50" s="183"/>
      <c r="AB50" s="694"/>
      <c r="AC50" s="1135" t="s">
        <v>2663</v>
      </c>
      <c r="AD50" s="1135" t="s">
        <v>2664</v>
      </c>
      <c r="AE50" s="1143" t="s">
        <v>428</v>
      </c>
      <c r="AF50" s="485"/>
      <c r="AG50" s="44"/>
      <c r="AH50" s="433"/>
      <c r="AI50" s="183" t="s">
        <v>429</v>
      </c>
      <c r="AJ50" s="433"/>
      <c r="AK50" s="433"/>
      <c r="AL50" s="454"/>
      <c r="AM50" s="454"/>
      <c r="AN50" s="242"/>
      <c r="AO50" s="22"/>
      <c r="AP50" s="173"/>
      <c r="AQ50" s="173"/>
      <c r="AR50" s="173"/>
      <c r="AS50" s="173"/>
      <c r="AT50" s="173"/>
      <c r="AU50" s="166"/>
    </row>
    <row r="51" spans="2:48" ht="18.95" customHeight="1">
      <c r="B51" s="479"/>
      <c r="C51" s="182"/>
      <c r="D51" s="181"/>
      <c r="E51" s="182"/>
      <c r="F51" s="181"/>
      <c r="G51" s="183"/>
      <c r="H51" s="183"/>
      <c r="I51" s="183"/>
      <c r="J51" s="183"/>
      <c r="K51" s="183"/>
      <c r="L51" s="183"/>
      <c r="M51" s="429"/>
      <c r="N51" s="429"/>
      <c r="O51" s="429"/>
      <c r="P51" s="429"/>
      <c r="Q51" s="429"/>
      <c r="R51" s="429"/>
      <c r="S51" s="485"/>
      <c r="U51" s="479"/>
      <c r="V51" s="697" t="s">
        <v>430</v>
      </c>
      <c r="W51" s="697"/>
      <c r="X51" s="695"/>
      <c r="Y51" s="696"/>
      <c r="Z51" s="848">
        <f>R27</f>
        <v>0.20949909765682523</v>
      </c>
      <c r="AA51" s="183"/>
      <c r="AB51" s="689"/>
      <c r="AC51" s="1136"/>
      <c r="AD51" s="1136"/>
      <c r="AE51" s="1144"/>
      <c r="AF51" s="485"/>
      <c r="AG51" s="44"/>
      <c r="AH51" s="433"/>
      <c r="AI51" s="183" t="s">
        <v>431</v>
      </c>
      <c r="AJ51" s="433"/>
      <c r="AK51" s="433"/>
      <c r="AL51" s="454"/>
      <c r="AM51" s="454"/>
      <c r="AN51" s="242"/>
      <c r="AO51" s="22"/>
      <c r="AP51" s="173"/>
      <c r="AQ51" s="173"/>
      <c r="AR51" s="173"/>
      <c r="AS51" s="173"/>
      <c r="AT51" s="173"/>
      <c r="AU51" s="166"/>
    </row>
    <row r="52" spans="2:48" ht="18.95" customHeight="1">
      <c r="B52" s="479"/>
      <c r="C52" s="182"/>
      <c r="D52" s="181"/>
      <c r="E52" s="182"/>
      <c r="F52" s="181"/>
      <c r="G52" s="183"/>
      <c r="H52" s="183"/>
      <c r="I52" s="183"/>
      <c r="J52" s="183"/>
      <c r="K52" s="183"/>
      <c r="L52" s="183"/>
      <c r="M52" s="429"/>
      <c r="N52" s="429"/>
      <c r="O52" s="429"/>
      <c r="P52" s="429"/>
      <c r="Q52" s="429"/>
      <c r="R52" s="429"/>
      <c r="S52" s="485"/>
      <c r="U52" s="479"/>
      <c r="V52" s="697" t="s">
        <v>432</v>
      </c>
      <c r="W52" s="697"/>
      <c r="X52" s="695"/>
      <c r="Y52" s="696"/>
      <c r="Z52" s="848">
        <f>AD19/R26</f>
        <v>1.4938943836745435</v>
      </c>
      <c r="AA52" s="183"/>
      <c r="AB52" s="690" t="s">
        <v>414</v>
      </c>
      <c r="AC52" s="691">
        <f>$AD6</f>
        <v>37222347.779999994</v>
      </c>
      <c r="AD52" s="692">
        <f>R19+R20</f>
        <v>4038037.6490119458</v>
      </c>
      <c r="AE52" s="693">
        <f t="shared" ref="AE52:AE54" si="6">IFERROR(AD52/AC52,"-")</f>
        <v>0.10848422761719589</v>
      </c>
      <c r="AF52" s="485"/>
      <c r="AG52" s="44"/>
      <c r="AH52" s="433"/>
      <c r="AI52" s="433"/>
      <c r="AJ52" s="433"/>
      <c r="AK52" s="433"/>
      <c r="AL52" s="454"/>
      <c r="AM52" s="454"/>
      <c r="AN52" s="242"/>
      <c r="AO52" s="22"/>
      <c r="AP52" s="173"/>
      <c r="AQ52" s="173"/>
      <c r="AR52" s="173"/>
      <c r="AS52" s="173"/>
      <c r="AT52" s="173"/>
      <c r="AU52" s="166"/>
    </row>
    <row r="53" spans="2:48" ht="18.95" customHeight="1">
      <c r="B53" s="479"/>
      <c r="C53" s="182"/>
      <c r="D53" s="181"/>
      <c r="E53" s="182"/>
      <c r="F53" s="181"/>
      <c r="G53" s="183"/>
      <c r="H53" s="183"/>
      <c r="I53" s="183"/>
      <c r="J53" s="183"/>
      <c r="K53" s="183"/>
      <c r="L53" s="183"/>
      <c r="M53" s="429"/>
      <c r="N53" s="429"/>
      <c r="O53" s="429"/>
      <c r="P53" s="429"/>
      <c r="Q53" s="429"/>
      <c r="R53" s="429"/>
      <c r="S53" s="485"/>
      <c r="U53" s="479"/>
      <c r="V53" s="697" t="s">
        <v>433</v>
      </c>
      <c r="W53" s="697" t="str">
        <f>IF($AD$19&lt;$Q$26,"不足量","余剰量")&amp;"[MWh/年]"</f>
        <v>余剰量[MWh/年]</v>
      </c>
      <c r="X53" s="698" t="s">
        <v>434</v>
      </c>
      <c r="Y53" s="1128">
        <f>IF($AD$19&lt;$R$26,(-1)*($AD$19-$R$26),$AD$19-$R$26)</f>
        <v>17137434.467682414</v>
      </c>
      <c r="Z53" s="1129"/>
      <c r="AA53" s="183"/>
      <c r="AB53" s="690" t="s">
        <v>378</v>
      </c>
      <c r="AC53" s="691">
        <f>$AD9</f>
        <v>14415928.659000004</v>
      </c>
      <c r="AD53" s="692">
        <f>R21</f>
        <v>119703.648</v>
      </c>
      <c r="AE53" s="693">
        <f t="shared" si="6"/>
        <v>8.3035682841887445E-3</v>
      </c>
      <c r="AF53" s="485"/>
      <c r="AG53" s="44"/>
      <c r="AH53" s="433"/>
      <c r="AI53" s="455"/>
      <c r="AJ53" s="77" t="s">
        <v>435</v>
      </c>
      <c r="AK53" s="77" t="s">
        <v>156</v>
      </c>
      <c r="AL53" s="77" t="s">
        <v>436</v>
      </c>
      <c r="AM53" s="77" t="s">
        <v>437</v>
      </c>
      <c r="AN53" s="77" t="s">
        <v>438</v>
      </c>
      <c r="AO53" s="77" t="s">
        <v>160</v>
      </c>
      <c r="AP53" s="77" t="s">
        <v>439</v>
      </c>
      <c r="AQ53" s="77" t="s">
        <v>440</v>
      </c>
      <c r="AR53" s="77" t="s">
        <v>2582</v>
      </c>
      <c r="AS53" s="173"/>
      <c r="AT53" s="173"/>
      <c r="AU53" s="166"/>
    </row>
    <row r="54" spans="2:48" ht="27.6" customHeight="1">
      <c r="B54" s="479"/>
      <c r="C54" s="182"/>
      <c r="D54" s="181"/>
      <c r="E54" s="182"/>
      <c r="F54" s="181"/>
      <c r="G54" s="183"/>
      <c r="H54" s="183"/>
      <c r="I54" s="183"/>
      <c r="J54" s="183"/>
      <c r="K54" s="183"/>
      <c r="L54" s="183"/>
      <c r="M54" s="429"/>
      <c r="N54" s="429"/>
      <c r="O54" s="429"/>
      <c r="P54" s="429"/>
      <c r="Q54" s="429"/>
      <c r="R54" s="429"/>
      <c r="S54" s="485"/>
      <c r="U54" s="479"/>
      <c r="V54" s="181"/>
      <c r="W54" s="181"/>
      <c r="X54" s="216"/>
      <c r="Y54" s="217"/>
      <c r="Z54" s="217"/>
      <c r="AA54" s="183"/>
      <c r="AB54" s="690" t="s">
        <v>381</v>
      </c>
      <c r="AC54" s="691">
        <f>$AD10</f>
        <v>194690.09499999997</v>
      </c>
      <c r="AD54" s="691">
        <f>R22</f>
        <v>7879.2696000000005</v>
      </c>
      <c r="AE54" s="693">
        <f t="shared" si="6"/>
        <v>4.0470829294114843E-2</v>
      </c>
      <c r="AF54" s="485"/>
      <c r="AG54" s="44"/>
      <c r="AH54" s="433"/>
      <c r="AI54" s="455" t="s">
        <v>441</v>
      </c>
      <c r="AJ54" s="456">
        <f>VLOOKUP(年度マスタ!$K$4&amp;"_"&amp;AJ$53,データシート1!$A$1:$BT$2000,MATCH("ca_太陽光発電（10kW未満）",データシート1!$A$1:$BT$1,0),0)</f>
        <v>89099</v>
      </c>
      <c r="AK54" s="456">
        <f>VLOOKUP(年度マスタ!$K$4&amp;"_"&amp;AK$53,データシート1!$A$1:$BT$2000,MATCH("ca_太陽光発電（10kW未満）",データシート1!$A$1:$BT$1,0),0)</f>
        <v>95691</v>
      </c>
      <c r="AL54" s="456">
        <f>VLOOKUP(年度マスタ!$K$4&amp;"_"&amp;AL$53,データシート1!$A$1:$BT$2000,MATCH("ca_太陽光発電（10kW未満）",データシート1!$A$1:$BT$1,0),0)</f>
        <v>100633</v>
      </c>
      <c r="AM54" s="456">
        <f>VLOOKUP(年度マスタ!$K$4&amp;"_"&amp;AM$53,データシート1!$A$1:$BT$2000,MATCH("ca_太陽光発電（10kW未満）",データシート1!$A$1:$BT$1,0),0)</f>
        <v>106198</v>
      </c>
      <c r="AN54" s="456">
        <f>VLOOKUP(年度マスタ!$K$4&amp;"_"&amp;AN$53,データシート1!$A$1:$BT$2000,MATCH("ca_太陽光発電（10kW未満）",データシート1!$A$1:$BT$1,0),0)</f>
        <v>111900</v>
      </c>
      <c r="AO54" s="456">
        <f>VLOOKUP(年度マスタ!$K$4&amp;"_"&amp;AO$53,データシート1!$A$1:$BT$2000,MATCH("ca_太陽光発電（10kW未満）",データシート1!$A$1:$BT$1,0),0)</f>
        <v>117801</v>
      </c>
      <c r="AP54" s="456">
        <f>VLOOKUP(年度マスタ!$K$4&amp;"_"&amp;AP$53,データシート1!$A$1:$BT$2000,MATCH("ca_太陽光発電（10kW未満）",データシート1!$A$1:$BT$1,0),0)</f>
        <v>124346</v>
      </c>
      <c r="AQ54" s="456">
        <f>VLOOKUP(年度マスタ!$K$4&amp;"_"&amp;AQ$53,データシート1!$A$1:$BT$2000,MATCH("ca_太陽光発電（10kW未満）",データシート1!$A$1:$BT$1,0),0)</f>
        <v>132538</v>
      </c>
      <c r="AR54" s="456">
        <f>VLOOKUP(年度マスタ!$K$4&amp;"_"&amp;AR$53,データシート1!$A$1:$BT$2000,MATCH("ca_太陽光発電（10kW未満）",データシート1!$A$1:$BT$1,0),0)</f>
        <v>140198</v>
      </c>
      <c r="AS54" s="173"/>
      <c r="AT54" s="173"/>
      <c r="AU54" s="166"/>
    </row>
    <row r="55" spans="2:48" ht="24" customHeight="1">
      <c r="B55" s="479"/>
      <c r="C55" s="182"/>
      <c r="D55" s="181"/>
      <c r="E55" s="182"/>
      <c r="F55" s="181"/>
      <c r="G55" s="183"/>
      <c r="H55" s="183"/>
      <c r="I55" s="183"/>
      <c r="J55" s="183"/>
      <c r="K55" s="183"/>
      <c r="L55" s="183"/>
      <c r="M55" s="429"/>
      <c r="N55" s="429"/>
      <c r="O55" s="429"/>
      <c r="P55" s="429"/>
      <c r="Q55" s="429"/>
      <c r="R55" s="429"/>
      <c r="S55" s="485"/>
      <c r="U55" s="479"/>
      <c r="V55" s="183"/>
      <c r="W55" s="183"/>
      <c r="X55" s="183"/>
      <c r="Y55" s="183"/>
      <c r="Z55" s="183"/>
      <c r="AA55" s="183"/>
      <c r="AB55" s="690" t="s">
        <v>383</v>
      </c>
      <c r="AC55" s="691">
        <f>$AD13</f>
        <v>3049.3189999999995</v>
      </c>
      <c r="AD55" s="691">
        <f>R23</f>
        <v>0</v>
      </c>
      <c r="AE55" s="693">
        <f>IFERROR(AD55/AC55,"-")</f>
        <v>0</v>
      </c>
      <c r="AF55" s="485"/>
      <c r="AG55" s="44"/>
      <c r="AH55" s="433"/>
      <c r="AI55" s="183"/>
      <c r="AJ55" s="183"/>
      <c r="AK55" s="183"/>
      <c r="AL55" s="183"/>
      <c r="AM55" s="183"/>
      <c r="AN55" s="183"/>
      <c r="AS55" s="173"/>
      <c r="AT55" s="173"/>
      <c r="AU55" s="166"/>
    </row>
    <row r="56" spans="2:48" ht="8.1" customHeight="1">
      <c r="B56" s="487"/>
      <c r="C56" s="588"/>
      <c r="D56" s="589"/>
      <c r="E56" s="588"/>
      <c r="F56" s="589"/>
      <c r="G56" s="488"/>
      <c r="H56" s="488"/>
      <c r="I56" s="488"/>
      <c r="J56" s="488"/>
      <c r="K56" s="488"/>
      <c r="L56" s="488"/>
      <c r="M56" s="590"/>
      <c r="N56" s="590"/>
      <c r="O56" s="590"/>
      <c r="P56" s="590"/>
      <c r="Q56" s="590"/>
      <c r="R56" s="590"/>
      <c r="S56" s="502"/>
      <c r="U56" s="487"/>
      <c r="V56" s="488"/>
      <c r="W56" s="488"/>
      <c r="X56" s="488"/>
      <c r="Y56" s="488"/>
      <c r="Z56" s="488"/>
      <c r="AA56" s="488"/>
      <c r="AB56" s="488"/>
      <c r="AC56" s="488"/>
      <c r="AD56" s="488"/>
      <c r="AE56" s="488"/>
      <c r="AF56" s="502"/>
      <c r="AG56" s="44"/>
      <c r="AH56" s="433"/>
      <c r="AI56" s="183"/>
      <c r="AJ56" s="451"/>
      <c r="AK56" s="451"/>
      <c r="AL56" s="451"/>
      <c r="AM56" s="451"/>
      <c r="AN56" s="451"/>
      <c r="AO56" s="174"/>
      <c r="AP56" s="174"/>
      <c r="AQ56" s="174"/>
      <c r="AR56" s="174"/>
      <c r="AS56" s="173"/>
      <c r="AT56" s="173"/>
      <c r="AU56" s="166"/>
    </row>
    <row r="57" spans="2:48" ht="55.35" customHeight="1">
      <c r="B57" s="183"/>
      <c r="C57" s="182"/>
      <c r="D57" s="181"/>
      <c r="E57" s="182"/>
      <c r="F57" s="181"/>
      <c r="G57" s="183"/>
      <c r="H57" s="183"/>
      <c r="I57" s="183"/>
      <c r="J57" s="183"/>
      <c r="K57" s="183"/>
      <c r="L57" s="183"/>
      <c r="M57" s="183"/>
      <c r="N57" s="183"/>
      <c r="O57" s="183"/>
      <c r="P57" s="183"/>
      <c r="Q57" s="183"/>
      <c r="R57" s="183"/>
      <c r="S57" s="183"/>
      <c r="T57" s="183"/>
      <c r="U57" s="183"/>
      <c r="V57" s="183"/>
      <c r="W57" s="183"/>
      <c r="X57" s="183"/>
      <c r="Y57" s="183"/>
      <c r="Z57" s="183"/>
      <c r="AA57" s="183"/>
      <c r="AB57" s="183"/>
      <c r="AC57" s="183"/>
      <c r="AD57" s="183"/>
      <c r="AE57" s="183"/>
      <c r="AF57" s="183"/>
      <c r="AG57" s="433"/>
      <c r="AH57" s="433"/>
      <c r="AI57" s="434"/>
      <c r="AJ57" s="434"/>
      <c r="AK57" s="434"/>
      <c r="AL57" s="183"/>
      <c r="AM57" s="183"/>
      <c r="AN57" s="183"/>
      <c r="AO57" s="183"/>
      <c r="AP57" s="435"/>
      <c r="AQ57" s="436"/>
      <c r="AR57" s="436"/>
      <c r="AS57" s="436"/>
      <c r="AT57" s="436"/>
      <c r="AU57" s="437"/>
      <c r="AV57" s="183"/>
    </row>
    <row r="58" spans="2:48" ht="45.75" customHeight="1">
      <c r="B58" s="438"/>
      <c r="C58" s="439"/>
      <c r="D58" s="440"/>
      <c r="E58" s="441"/>
      <c r="F58" s="440"/>
      <c r="G58" s="440"/>
      <c r="H58" s="440"/>
      <c r="I58" s="440"/>
      <c r="J58" s="440"/>
      <c r="K58" s="440"/>
      <c r="L58" s="440"/>
      <c r="M58" s="440"/>
      <c r="N58" s="440"/>
      <c r="O58" s="440"/>
      <c r="P58" s="440"/>
      <c r="Q58" s="243"/>
      <c r="R58" s="243"/>
      <c r="S58" s="439"/>
      <c r="T58" s="439"/>
      <c r="U58" s="439"/>
      <c r="V58" s="249"/>
      <c r="W58" s="249"/>
      <c r="X58" s="249"/>
      <c r="Y58" s="249"/>
      <c r="Z58" s="249"/>
      <c r="AA58" s="249"/>
      <c r="AB58" s="249"/>
      <c r="AC58" s="249"/>
      <c r="AD58" s="249"/>
      <c r="AE58" s="249"/>
      <c r="AF58" s="249"/>
      <c r="AG58" s="249"/>
      <c r="AH58" s="249"/>
      <c r="AI58" s="249"/>
      <c r="AJ58" s="249"/>
      <c r="AK58" s="249"/>
      <c r="AL58" s="249"/>
      <c r="AM58" s="249"/>
      <c r="AN58" s="249"/>
      <c r="AO58" s="249"/>
      <c r="AP58" s="249"/>
      <c r="AQ58" s="249"/>
      <c r="AR58" s="249"/>
      <c r="AS58" s="442"/>
      <c r="AT58" s="442"/>
      <c r="AU58" s="183"/>
      <c r="AV58" s="183"/>
    </row>
    <row r="59" spans="2:48" ht="36" customHeight="1">
      <c r="B59" s="183"/>
      <c r="C59" s="243"/>
      <c r="D59" s="249"/>
      <c r="E59" s="443"/>
      <c r="F59" s="249"/>
      <c r="G59" s="249"/>
      <c r="H59" s="249"/>
      <c r="I59" s="249"/>
      <c r="J59" s="249"/>
      <c r="K59" s="249"/>
      <c r="L59" s="249"/>
      <c r="M59" s="249"/>
      <c r="N59" s="249"/>
      <c r="O59" s="249"/>
      <c r="P59" s="249"/>
      <c r="Q59" s="249"/>
      <c r="R59" s="249"/>
      <c r="S59" s="243"/>
      <c r="T59" s="243"/>
      <c r="U59" s="243"/>
      <c r="V59" s="243"/>
      <c r="W59" s="243"/>
      <c r="X59" s="243"/>
      <c r="Y59" s="243"/>
      <c r="Z59" s="243"/>
      <c r="AA59" s="243"/>
      <c r="AB59" s="243"/>
      <c r="AC59" s="243"/>
      <c r="AD59" s="243"/>
      <c r="AE59" s="243"/>
      <c r="AF59" s="249"/>
      <c r="AG59" s="249"/>
      <c r="AH59" s="249"/>
      <c r="AI59" s="249"/>
      <c r="AJ59" s="249"/>
      <c r="AK59" s="249"/>
      <c r="AL59" s="249"/>
      <c r="AM59" s="249"/>
      <c r="AN59" s="249"/>
      <c r="AO59" s="249"/>
      <c r="AP59" s="249"/>
      <c r="AQ59" s="249"/>
      <c r="AR59" s="249"/>
      <c r="AS59" s="249"/>
      <c r="AT59" s="444"/>
      <c r="AU59" s="183"/>
      <c r="AV59" s="183"/>
    </row>
    <row r="60" spans="2:48" ht="36" customHeight="1">
      <c r="B60" s="183"/>
      <c r="C60" s="182"/>
      <c r="D60" s="181"/>
      <c r="E60" s="182"/>
      <c r="F60" s="181"/>
      <c r="G60" s="183"/>
      <c r="H60" s="183"/>
      <c r="I60" s="183"/>
      <c r="J60" s="183"/>
      <c r="K60" s="183"/>
      <c r="L60" s="183"/>
      <c r="M60" s="183"/>
      <c r="N60" s="183"/>
      <c r="O60" s="183"/>
      <c r="P60" s="183"/>
      <c r="Q60" s="183"/>
      <c r="R60" s="183"/>
      <c r="S60" s="183"/>
      <c r="T60" s="183"/>
      <c r="U60" s="183"/>
      <c r="V60" s="183"/>
      <c r="W60" s="183"/>
      <c r="X60" s="183"/>
      <c r="Y60" s="183"/>
      <c r="Z60" s="183"/>
      <c r="AA60" s="183"/>
      <c r="AB60" s="183"/>
      <c r="AC60" s="183"/>
      <c r="AD60" s="183"/>
      <c r="AE60" s="183"/>
      <c r="AF60" s="183"/>
      <c r="AG60" s="183"/>
      <c r="AH60" s="183"/>
      <c r="AI60" s="183"/>
      <c r="AJ60" s="183"/>
      <c r="AK60" s="183"/>
      <c r="AL60" s="183"/>
      <c r="AM60" s="183"/>
      <c r="AN60" s="183"/>
      <c r="AO60" s="183"/>
      <c r="AP60" s="183"/>
      <c r="AQ60" s="183"/>
      <c r="AR60" s="183"/>
      <c r="AS60" s="183"/>
      <c r="AT60" s="183"/>
      <c r="AU60" s="183"/>
      <c r="AV60" s="183"/>
    </row>
    <row r="61" spans="2:48" ht="36" customHeight="1">
      <c r="B61" s="183"/>
      <c r="C61" s="182"/>
      <c r="D61" s="181"/>
      <c r="E61" s="182"/>
      <c r="F61" s="181"/>
      <c r="G61" s="183"/>
      <c r="H61" s="183"/>
      <c r="I61" s="183"/>
      <c r="J61" s="183"/>
      <c r="K61" s="183"/>
      <c r="L61" s="183"/>
      <c r="M61" s="183"/>
      <c r="N61" s="183"/>
      <c r="O61" s="183"/>
      <c r="P61" s="245"/>
      <c r="Q61" s="245"/>
      <c r="R61" s="245"/>
      <c r="S61" s="183"/>
      <c r="T61" s="183"/>
      <c r="U61" s="183"/>
      <c r="V61" s="183"/>
      <c r="W61" s="183"/>
      <c r="X61" s="183"/>
      <c r="Y61" s="183"/>
      <c r="Z61" s="183"/>
      <c r="AA61" s="183"/>
      <c r="AB61" s="183"/>
      <c r="AC61" s="183"/>
      <c r="AD61" s="183"/>
      <c r="AE61" s="183"/>
      <c r="AF61" s="183"/>
      <c r="AG61" s="183"/>
      <c r="AH61" s="183"/>
      <c r="AI61" s="183"/>
      <c r="AJ61" s="183"/>
      <c r="AK61" s="183"/>
      <c r="AL61" s="183"/>
      <c r="AM61" s="183"/>
      <c r="AN61" s="183"/>
      <c r="AO61" s="183"/>
      <c r="AP61" s="183"/>
      <c r="AQ61" s="183"/>
      <c r="AR61" s="183"/>
      <c r="AS61" s="183"/>
      <c r="AT61" s="183"/>
      <c r="AU61" s="183"/>
      <c r="AV61" s="183"/>
    </row>
    <row r="62" spans="2:48" ht="36" customHeight="1">
      <c r="B62" s="183"/>
      <c r="C62" s="182"/>
      <c r="D62" s="181"/>
      <c r="E62" s="182"/>
      <c r="F62" s="181"/>
      <c r="G62" s="183"/>
      <c r="H62" s="183"/>
      <c r="I62" s="183"/>
      <c r="J62" s="183"/>
      <c r="K62" s="183"/>
      <c r="L62" s="183"/>
      <c r="M62" s="183"/>
      <c r="N62" s="183"/>
      <c r="O62" s="183"/>
      <c r="P62" s="183"/>
      <c r="Q62" s="183"/>
      <c r="R62" s="183"/>
      <c r="S62" s="183"/>
      <c r="T62" s="183"/>
      <c r="U62" s="183"/>
      <c r="V62" s="183"/>
      <c r="W62" s="183"/>
      <c r="X62" s="183"/>
      <c r="Y62" s="183"/>
      <c r="Z62" s="183"/>
      <c r="AA62" s="183"/>
      <c r="AB62" s="183"/>
      <c r="AC62" s="183"/>
      <c r="AD62" s="183"/>
      <c r="AE62" s="183"/>
      <c r="AF62" s="183"/>
      <c r="AG62" s="183"/>
      <c r="AH62" s="183"/>
      <c r="AI62" s="183"/>
      <c r="AJ62" s="183"/>
      <c r="AK62" s="183"/>
      <c r="AL62" s="183"/>
      <c r="AM62" s="183"/>
      <c r="AN62" s="183"/>
      <c r="AO62" s="183"/>
      <c r="AP62" s="183"/>
      <c r="AQ62" s="183"/>
      <c r="AR62" s="183"/>
      <c r="AS62" s="183"/>
      <c r="AT62" s="183"/>
      <c r="AU62" s="183"/>
      <c r="AV62" s="183"/>
    </row>
    <row r="63" spans="2:48" ht="34.35" customHeight="1">
      <c r="B63" s="183"/>
      <c r="C63" s="182"/>
      <c r="D63" s="181"/>
      <c r="E63" s="182"/>
      <c r="F63" s="181"/>
      <c r="G63" s="183"/>
      <c r="H63" s="183"/>
      <c r="I63" s="183"/>
      <c r="J63" s="183"/>
      <c r="K63" s="183"/>
      <c r="L63" s="183"/>
      <c r="M63" s="183"/>
      <c r="N63" s="183"/>
      <c r="O63" s="183"/>
      <c r="P63" s="183"/>
      <c r="Q63" s="183"/>
      <c r="R63" s="183"/>
      <c r="S63" s="183"/>
      <c r="T63" s="183"/>
      <c r="U63" s="183"/>
      <c r="V63" s="183"/>
      <c r="W63" s="183"/>
      <c r="X63" s="183"/>
      <c r="Y63" s="183"/>
      <c r="Z63" s="183"/>
      <c r="AA63" s="183"/>
      <c r="AB63" s="183"/>
      <c r="AC63" s="183"/>
      <c r="AD63" s="183"/>
      <c r="AE63" s="183"/>
      <c r="AF63" s="183"/>
      <c r="AG63" s="183"/>
      <c r="AH63" s="183"/>
      <c r="AI63" s="183"/>
      <c r="AJ63" s="183"/>
      <c r="AK63" s="183"/>
      <c r="AL63" s="183"/>
      <c r="AM63" s="183"/>
      <c r="AN63" s="183"/>
      <c r="AO63" s="183"/>
      <c r="AP63" s="183"/>
      <c r="AQ63" s="183"/>
      <c r="AR63" s="183"/>
      <c r="AS63" s="183"/>
      <c r="AT63" s="183"/>
      <c r="AU63" s="183"/>
      <c r="AV63" s="183"/>
    </row>
    <row r="64" spans="2:48" ht="34.35" customHeight="1">
      <c r="B64" s="183"/>
      <c r="C64" s="182"/>
      <c r="D64" s="181"/>
      <c r="E64" s="182"/>
      <c r="F64" s="181"/>
      <c r="G64" s="183"/>
      <c r="H64" s="183"/>
      <c r="I64" s="183"/>
      <c r="J64" s="183"/>
      <c r="K64" s="183"/>
      <c r="L64" s="183"/>
      <c r="M64" s="183"/>
      <c r="N64" s="183"/>
      <c r="O64" s="183"/>
      <c r="P64" s="183"/>
      <c r="Q64" s="183"/>
      <c r="R64" s="183"/>
      <c r="S64" s="183"/>
      <c r="T64" s="183"/>
      <c r="U64" s="183"/>
      <c r="V64" s="183"/>
      <c r="W64" s="183"/>
      <c r="X64" s="183"/>
      <c r="Y64" s="183"/>
      <c r="Z64" s="183"/>
      <c r="AA64" s="183"/>
      <c r="AB64" s="183"/>
      <c r="AC64" s="183"/>
      <c r="AD64" s="183"/>
      <c r="AE64" s="183"/>
      <c r="AF64" s="183"/>
      <c r="AG64" s="183"/>
      <c r="AH64" s="183"/>
      <c r="AI64" s="183"/>
      <c r="AJ64" s="183"/>
      <c r="AK64" s="183"/>
      <c r="AL64" s="183"/>
      <c r="AM64" s="183"/>
      <c r="AN64" s="183"/>
      <c r="AO64" s="183"/>
      <c r="AP64" s="183"/>
      <c r="AQ64" s="183"/>
      <c r="AR64" s="183"/>
      <c r="AS64" s="183"/>
      <c r="AT64" s="183"/>
      <c r="AU64" s="183"/>
      <c r="AV64" s="183"/>
    </row>
    <row r="65" spans="2:48" ht="34.35" customHeight="1">
      <c r="B65" s="183"/>
      <c r="C65" s="182"/>
      <c r="D65" s="181"/>
      <c r="E65" s="182"/>
      <c r="F65" s="181"/>
      <c r="G65" s="183"/>
      <c r="H65" s="183"/>
      <c r="I65" s="183"/>
      <c r="J65" s="183"/>
      <c r="K65" s="183"/>
      <c r="L65" s="183"/>
      <c r="M65" s="183"/>
      <c r="N65" s="183"/>
      <c r="O65" s="183"/>
      <c r="P65" s="183"/>
      <c r="Q65" s="183"/>
      <c r="R65" s="183"/>
      <c r="S65" s="183"/>
      <c r="T65" s="183"/>
      <c r="U65" s="183"/>
      <c r="V65" s="183"/>
      <c r="W65" s="183"/>
      <c r="X65" s="183"/>
      <c r="Y65" s="183"/>
      <c r="Z65" s="183"/>
      <c r="AA65" s="183"/>
      <c r="AB65" s="183"/>
      <c r="AC65" s="183"/>
      <c r="AD65" s="183"/>
      <c r="AE65" s="183"/>
      <c r="AF65" s="183"/>
      <c r="AG65" s="183"/>
      <c r="AH65" s="183"/>
      <c r="AI65" s="183"/>
      <c r="AJ65" s="183"/>
      <c r="AK65" s="183"/>
      <c r="AL65" s="183"/>
      <c r="AM65" s="183"/>
      <c r="AN65" s="183"/>
      <c r="AO65" s="183"/>
      <c r="AP65" s="183"/>
      <c r="AQ65" s="183"/>
      <c r="AR65" s="183"/>
      <c r="AS65" s="183"/>
      <c r="AT65" s="183"/>
      <c r="AU65" s="183"/>
      <c r="AV65" s="183"/>
    </row>
    <row r="66" spans="2:48" ht="34.35" customHeight="1">
      <c r="B66" s="183"/>
      <c r="C66" s="182"/>
      <c r="D66" s="181"/>
      <c r="E66" s="182"/>
      <c r="F66" s="181"/>
      <c r="G66" s="183"/>
      <c r="H66" s="183"/>
      <c r="I66" s="183"/>
      <c r="J66" s="183"/>
      <c r="K66" s="183"/>
      <c r="L66" s="183"/>
      <c r="M66" s="183"/>
      <c r="N66" s="183"/>
      <c r="O66" s="183"/>
      <c r="P66" s="183"/>
      <c r="Q66" s="183"/>
      <c r="R66" s="183"/>
      <c r="S66" s="183"/>
      <c r="T66" s="183"/>
      <c r="U66" s="183"/>
      <c r="V66" s="183"/>
      <c r="W66" s="183"/>
      <c r="X66" s="183"/>
      <c r="Y66" s="183"/>
      <c r="Z66" s="183"/>
      <c r="AA66" s="183"/>
      <c r="AB66" s="183"/>
      <c r="AC66" s="183"/>
      <c r="AD66" s="183"/>
      <c r="AE66" s="183"/>
      <c r="AF66" s="183"/>
      <c r="AG66" s="183"/>
      <c r="AH66" s="183"/>
      <c r="AI66" s="183"/>
      <c r="AJ66" s="183"/>
      <c r="AK66" s="183"/>
      <c r="AL66" s="183"/>
      <c r="AM66" s="183"/>
      <c r="AN66" s="183"/>
      <c r="AO66" s="183"/>
      <c r="AP66" s="183"/>
      <c r="AQ66" s="183"/>
      <c r="AR66" s="183"/>
      <c r="AS66" s="183"/>
      <c r="AT66" s="183"/>
      <c r="AU66" s="183"/>
      <c r="AV66" s="183"/>
    </row>
    <row r="67" spans="2:48" ht="34.35" customHeight="1">
      <c r="B67" s="183"/>
      <c r="C67" s="182"/>
      <c r="D67" s="181"/>
      <c r="E67" s="182"/>
      <c r="F67" s="181"/>
      <c r="G67" s="183"/>
      <c r="H67" s="183"/>
      <c r="I67" s="183"/>
      <c r="J67" s="183"/>
      <c r="K67" s="183"/>
      <c r="L67" s="183"/>
      <c r="M67" s="183"/>
      <c r="N67" s="183"/>
      <c r="O67" s="183"/>
      <c r="P67" s="183"/>
      <c r="Q67" s="183"/>
      <c r="R67" s="183"/>
      <c r="S67" s="183"/>
      <c r="T67" s="183"/>
      <c r="U67" s="183"/>
      <c r="V67" s="183"/>
      <c r="W67" s="183"/>
      <c r="X67" s="183"/>
      <c r="Y67" s="183"/>
      <c r="Z67" s="183"/>
      <c r="AA67" s="183"/>
      <c r="AB67" s="183"/>
      <c r="AC67" s="183"/>
      <c r="AD67" s="183"/>
      <c r="AE67" s="183"/>
      <c r="AF67" s="183"/>
      <c r="AG67" s="183"/>
      <c r="AH67" s="183"/>
      <c r="AI67" s="183"/>
      <c r="AJ67" s="183"/>
      <c r="AK67" s="183"/>
      <c r="AL67" s="183"/>
      <c r="AM67" s="183"/>
      <c r="AN67" s="183"/>
      <c r="AO67" s="183"/>
      <c r="AP67" s="183"/>
      <c r="AQ67" s="183"/>
      <c r="AR67" s="183"/>
      <c r="AS67" s="183"/>
      <c r="AT67" s="183"/>
      <c r="AU67" s="183"/>
      <c r="AV67" s="183"/>
    </row>
    <row r="68" spans="2:48" ht="45.75" customHeight="1">
      <c r="B68" s="183"/>
      <c r="C68" s="182"/>
      <c r="D68" s="181"/>
      <c r="E68" s="182"/>
      <c r="F68" s="181"/>
      <c r="G68" s="183"/>
      <c r="H68" s="183"/>
      <c r="I68" s="183"/>
      <c r="J68" s="183"/>
      <c r="K68" s="183"/>
      <c r="L68" s="183"/>
      <c r="M68" s="183"/>
      <c r="N68" s="183"/>
      <c r="O68" s="183"/>
      <c r="P68" s="183"/>
      <c r="Q68" s="183"/>
      <c r="R68" s="183"/>
      <c r="S68" s="183"/>
      <c r="T68" s="183"/>
      <c r="U68" s="183"/>
      <c r="V68" s="183"/>
      <c r="W68" s="183"/>
      <c r="X68" s="183"/>
      <c r="Y68" s="183"/>
      <c r="Z68" s="183"/>
      <c r="AA68" s="183"/>
      <c r="AB68" s="183"/>
      <c r="AC68" s="183"/>
      <c r="AD68" s="183"/>
      <c r="AE68" s="183"/>
      <c r="AF68" s="183"/>
      <c r="AG68" s="183"/>
      <c r="AH68" s="183"/>
      <c r="AI68" s="183"/>
      <c r="AJ68" s="183"/>
      <c r="AK68" s="183"/>
      <c r="AL68" s="183"/>
      <c r="AM68" s="183"/>
      <c r="AN68" s="183"/>
      <c r="AO68" s="183"/>
      <c r="AP68" s="183"/>
      <c r="AQ68" s="183"/>
      <c r="AR68" s="183"/>
      <c r="AS68" s="183"/>
      <c r="AT68" s="183"/>
      <c r="AU68" s="183"/>
      <c r="AV68" s="183"/>
    </row>
    <row r="69" spans="2:48" ht="45.75" customHeight="1">
      <c r="B69" s="183"/>
      <c r="C69" s="182"/>
      <c r="D69" s="181"/>
      <c r="E69" s="182"/>
      <c r="F69" s="181"/>
      <c r="G69" s="183"/>
      <c r="H69" s="183"/>
      <c r="I69" s="183"/>
      <c r="J69" s="183"/>
      <c r="K69" s="183"/>
      <c r="L69" s="183"/>
      <c r="M69" s="183"/>
      <c r="N69" s="183"/>
      <c r="O69" s="183"/>
      <c r="P69" s="183"/>
      <c r="Q69" s="183"/>
      <c r="R69" s="183"/>
      <c r="S69" s="183"/>
      <c r="T69" s="183"/>
      <c r="U69" s="183"/>
      <c r="V69" s="183"/>
      <c r="W69" s="183"/>
      <c r="X69" s="183"/>
      <c r="Y69" s="183"/>
      <c r="Z69" s="183"/>
      <c r="AA69" s="183"/>
      <c r="AB69" s="183"/>
      <c r="AC69" s="183"/>
      <c r="AD69" s="183"/>
      <c r="AE69" s="183"/>
      <c r="AF69" s="183"/>
      <c r="AG69" s="183"/>
      <c r="AH69" s="183"/>
      <c r="AI69" s="183"/>
      <c r="AJ69" s="183"/>
      <c r="AK69" s="183"/>
      <c r="AL69" s="183"/>
      <c r="AM69" s="183"/>
      <c r="AN69" s="183"/>
      <c r="AO69" s="183"/>
      <c r="AP69" s="183"/>
      <c r="AQ69" s="183"/>
      <c r="AR69" s="183"/>
      <c r="AS69" s="183"/>
      <c r="AT69" s="183"/>
      <c r="AU69" s="183"/>
      <c r="AV69" s="183"/>
    </row>
    <row r="70" spans="2:48" ht="45.75" customHeight="1">
      <c r="B70" s="183"/>
      <c r="C70" s="182"/>
      <c r="D70" s="181"/>
      <c r="E70" s="182"/>
      <c r="F70" s="181"/>
      <c r="G70" s="183"/>
      <c r="H70" s="183"/>
      <c r="I70" s="183"/>
      <c r="J70" s="183"/>
      <c r="K70" s="183"/>
      <c r="L70" s="183"/>
      <c r="M70" s="183"/>
      <c r="N70" s="183"/>
      <c r="O70" s="183"/>
      <c r="P70" s="183"/>
      <c r="Q70" s="183"/>
      <c r="R70" s="183"/>
      <c r="S70" s="183"/>
      <c r="T70" s="183"/>
      <c r="U70" s="183"/>
      <c r="V70" s="183"/>
      <c r="W70" s="183"/>
      <c r="X70" s="183"/>
      <c r="Y70" s="183"/>
      <c r="Z70" s="183"/>
      <c r="AA70" s="183"/>
      <c r="AB70" s="183"/>
      <c r="AC70" s="183"/>
      <c r="AD70" s="183"/>
      <c r="AE70" s="183"/>
      <c r="AF70" s="183"/>
      <c r="AG70" s="183"/>
      <c r="AH70" s="183"/>
      <c r="AI70" s="183"/>
      <c r="AJ70" s="183"/>
      <c r="AK70" s="183"/>
      <c r="AL70" s="183"/>
      <c r="AM70" s="183"/>
      <c r="AN70" s="183"/>
      <c r="AO70" s="183"/>
      <c r="AP70" s="183"/>
      <c r="AQ70" s="183"/>
      <c r="AR70" s="183"/>
      <c r="AS70" s="183"/>
      <c r="AT70" s="183"/>
      <c r="AU70" s="183"/>
      <c r="AV70" s="183"/>
    </row>
    <row r="71" spans="2:48" ht="45.75" customHeight="1">
      <c r="B71" s="183"/>
      <c r="C71" s="182"/>
      <c r="D71" s="181"/>
      <c r="E71" s="182"/>
      <c r="F71" s="181"/>
      <c r="G71" s="183"/>
      <c r="H71" s="183"/>
      <c r="I71" s="183"/>
      <c r="J71" s="183"/>
      <c r="K71" s="183"/>
      <c r="L71" s="183"/>
      <c r="M71" s="183"/>
      <c r="N71" s="183"/>
      <c r="O71" s="183"/>
      <c r="P71" s="183"/>
      <c r="Q71" s="183"/>
      <c r="R71" s="183"/>
      <c r="S71" s="183"/>
      <c r="T71" s="183"/>
      <c r="U71" s="183"/>
      <c r="V71" s="183"/>
      <c r="W71" s="183"/>
      <c r="X71" s="183"/>
      <c r="Y71" s="183"/>
      <c r="Z71" s="183"/>
      <c r="AA71" s="183"/>
      <c r="AB71" s="183"/>
      <c r="AC71" s="183"/>
      <c r="AD71" s="183"/>
      <c r="AE71" s="183"/>
      <c r="AF71" s="183"/>
      <c r="AG71" s="183"/>
      <c r="AH71" s="183"/>
      <c r="AI71" s="183"/>
      <c r="AJ71" s="183"/>
      <c r="AK71" s="183"/>
      <c r="AL71" s="183"/>
      <c r="AM71" s="183"/>
      <c r="AN71" s="183"/>
      <c r="AO71" s="183"/>
      <c r="AP71" s="183"/>
      <c r="AQ71" s="183"/>
      <c r="AR71" s="183"/>
      <c r="AS71" s="183"/>
      <c r="AT71" s="183"/>
      <c r="AU71" s="183"/>
      <c r="AV71" s="183"/>
    </row>
    <row r="72" spans="2:48" ht="45.75" customHeight="1">
      <c r="B72" s="183"/>
      <c r="C72" s="182"/>
      <c r="D72" s="181"/>
      <c r="E72" s="182"/>
      <c r="F72" s="181"/>
      <c r="G72" s="183"/>
      <c r="H72" s="183"/>
      <c r="I72" s="183"/>
      <c r="J72" s="183"/>
      <c r="K72" s="183"/>
      <c r="L72" s="183"/>
      <c r="M72" s="183"/>
      <c r="N72" s="183"/>
      <c r="O72" s="183"/>
      <c r="P72" s="183"/>
      <c r="Q72" s="183"/>
      <c r="R72" s="183"/>
      <c r="S72" s="183"/>
      <c r="T72" s="183"/>
      <c r="U72" s="183"/>
      <c r="V72" s="183"/>
      <c r="W72" s="183"/>
      <c r="X72" s="183"/>
      <c r="Y72" s="183"/>
      <c r="Z72" s="183"/>
      <c r="AA72" s="183"/>
      <c r="AB72" s="183"/>
      <c r="AC72" s="183"/>
      <c r="AD72" s="183"/>
      <c r="AE72" s="183"/>
      <c r="AF72" s="183"/>
      <c r="AG72" s="183"/>
      <c r="AH72" s="183"/>
      <c r="AI72" s="183"/>
      <c r="AJ72" s="183"/>
      <c r="AK72" s="183"/>
      <c r="AL72" s="183"/>
      <c r="AM72" s="183"/>
      <c r="AN72" s="183"/>
      <c r="AO72" s="183"/>
      <c r="AP72" s="183"/>
      <c r="AQ72" s="183"/>
      <c r="AR72" s="183"/>
      <c r="AS72" s="183"/>
      <c r="AT72" s="183"/>
      <c r="AU72" s="183"/>
      <c r="AV72" s="183"/>
    </row>
    <row r="73" spans="2:48" ht="45.75" customHeight="1">
      <c r="B73" s="183"/>
      <c r="C73" s="182"/>
      <c r="D73" s="181"/>
      <c r="E73" s="182"/>
      <c r="F73" s="181"/>
      <c r="G73" s="183"/>
      <c r="H73" s="183"/>
      <c r="I73" s="183"/>
      <c r="J73" s="183"/>
      <c r="K73" s="183"/>
      <c r="L73" s="183"/>
      <c r="M73" s="183"/>
      <c r="N73" s="183"/>
      <c r="O73" s="183"/>
      <c r="P73" s="183"/>
      <c r="Q73" s="183"/>
      <c r="R73" s="183"/>
      <c r="S73" s="183"/>
      <c r="T73" s="183"/>
      <c r="U73" s="183"/>
      <c r="V73" s="183"/>
      <c r="W73" s="183"/>
      <c r="X73" s="183"/>
      <c r="Y73" s="183"/>
      <c r="Z73" s="183"/>
      <c r="AA73" s="183"/>
      <c r="AB73" s="183"/>
      <c r="AC73" s="183"/>
      <c r="AD73" s="183"/>
      <c r="AE73" s="183"/>
      <c r="AF73" s="183"/>
      <c r="AG73" s="183"/>
      <c r="AH73" s="183"/>
      <c r="AI73" s="183"/>
      <c r="AJ73" s="183"/>
      <c r="AK73" s="183"/>
      <c r="AL73" s="183"/>
      <c r="AM73" s="183"/>
      <c r="AN73" s="183"/>
      <c r="AO73" s="183"/>
      <c r="AP73" s="183"/>
      <c r="AQ73" s="183"/>
      <c r="AR73" s="183"/>
      <c r="AS73" s="183"/>
      <c r="AT73" s="183"/>
      <c r="AU73" s="183"/>
      <c r="AV73" s="183"/>
    </row>
    <row r="74" spans="2:48" ht="45.75" customHeight="1">
      <c r="B74" s="183"/>
      <c r="C74" s="182"/>
      <c r="D74" s="181"/>
      <c r="E74" s="182"/>
      <c r="F74" s="181"/>
      <c r="G74" s="183"/>
      <c r="H74" s="183"/>
      <c r="I74" s="183"/>
      <c r="J74" s="183"/>
      <c r="K74" s="183"/>
      <c r="L74" s="183"/>
      <c r="M74" s="183"/>
      <c r="N74" s="183"/>
      <c r="O74" s="183"/>
      <c r="P74" s="183"/>
      <c r="Q74" s="183"/>
      <c r="R74" s="183"/>
      <c r="S74" s="183"/>
      <c r="T74" s="183"/>
      <c r="U74" s="183"/>
      <c r="V74" s="183"/>
      <c r="W74" s="183"/>
      <c r="X74" s="183"/>
      <c r="Y74" s="183"/>
      <c r="Z74" s="183"/>
      <c r="AA74" s="183"/>
      <c r="AB74" s="183"/>
      <c r="AC74" s="183"/>
      <c r="AD74" s="183"/>
      <c r="AE74" s="183"/>
      <c r="AF74" s="183"/>
      <c r="AG74" s="183"/>
      <c r="AH74" s="183"/>
      <c r="AI74" s="183"/>
      <c r="AJ74" s="183"/>
      <c r="AK74" s="183"/>
      <c r="AL74" s="183"/>
      <c r="AM74" s="183"/>
      <c r="AN74" s="183"/>
      <c r="AO74" s="183"/>
      <c r="AP74" s="183"/>
      <c r="AQ74" s="183"/>
      <c r="AR74" s="183"/>
      <c r="AS74" s="183"/>
      <c r="AT74" s="183"/>
      <c r="AU74" s="183"/>
      <c r="AV74" s="183"/>
    </row>
    <row r="75" spans="2:48" ht="46.35" customHeight="1">
      <c r="B75" s="183"/>
      <c r="C75" s="182"/>
      <c r="D75" s="181"/>
      <c r="E75" s="182"/>
      <c r="F75" s="181"/>
      <c r="G75" s="183"/>
      <c r="H75" s="183"/>
      <c r="I75" s="183"/>
      <c r="J75" s="183"/>
      <c r="K75" s="183"/>
      <c r="L75" s="183"/>
      <c r="M75" s="183"/>
      <c r="N75" s="183"/>
      <c r="O75" s="183"/>
      <c r="P75" s="183"/>
      <c r="Q75" s="183"/>
      <c r="R75" s="183"/>
      <c r="S75" s="183"/>
      <c r="T75" s="183"/>
      <c r="U75" s="183"/>
      <c r="V75" s="183"/>
      <c r="W75" s="183"/>
      <c r="X75" s="183"/>
      <c r="Y75" s="183"/>
      <c r="Z75" s="183"/>
      <c r="AA75" s="183"/>
      <c r="AB75" s="183"/>
      <c r="AC75" s="183"/>
      <c r="AD75" s="183"/>
      <c r="AE75" s="183"/>
      <c r="AF75" s="183"/>
      <c r="AG75" s="183"/>
      <c r="AH75" s="183"/>
      <c r="AI75" s="183"/>
      <c r="AJ75" s="183"/>
      <c r="AK75" s="183"/>
      <c r="AL75" s="183"/>
      <c r="AM75" s="183"/>
      <c r="AN75" s="183"/>
      <c r="AO75" s="183"/>
      <c r="AP75" s="183"/>
      <c r="AQ75" s="183"/>
      <c r="AR75" s="183"/>
      <c r="AS75" s="183"/>
      <c r="AT75" s="183"/>
      <c r="AU75" s="183"/>
      <c r="AV75" s="183"/>
    </row>
    <row r="76" spans="2:48" ht="46.35" customHeight="1">
      <c r="B76" s="183"/>
      <c r="C76" s="182"/>
      <c r="D76" s="181"/>
      <c r="E76" s="182"/>
      <c r="F76" s="181"/>
      <c r="G76" s="183"/>
      <c r="H76" s="183"/>
      <c r="I76" s="183"/>
      <c r="J76" s="183"/>
      <c r="K76" s="183"/>
      <c r="L76" s="183"/>
      <c r="M76" s="183"/>
      <c r="N76" s="183"/>
      <c r="O76" s="183"/>
      <c r="P76" s="183"/>
      <c r="Q76" s="183"/>
      <c r="R76" s="183"/>
      <c r="S76" s="183"/>
      <c r="T76" s="183"/>
      <c r="U76" s="183"/>
      <c r="V76" s="183"/>
      <c r="W76" s="183"/>
      <c r="X76" s="183"/>
      <c r="Y76" s="183"/>
      <c r="Z76" s="183"/>
      <c r="AA76" s="183"/>
      <c r="AB76" s="183"/>
      <c r="AC76" s="183"/>
      <c r="AD76" s="183"/>
      <c r="AE76" s="183"/>
      <c r="AF76" s="183"/>
      <c r="AG76" s="183"/>
      <c r="AH76" s="183"/>
      <c r="AI76" s="183"/>
      <c r="AJ76" s="183"/>
      <c r="AK76" s="183"/>
      <c r="AL76" s="183"/>
      <c r="AM76" s="183"/>
      <c r="AN76" s="183"/>
      <c r="AO76" s="183"/>
      <c r="AP76" s="183"/>
      <c r="AQ76" s="183"/>
      <c r="AR76" s="183"/>
      <c r="AS76" s="183"/>
      <c r="AT76" s="183"/>
      <c r="AU76" s="183"/>
      <c r="AV76" s="183"/>
    </row>
    <row r="77" spans="2:48" ht="46.35" customHeight="1">
      <c r="B77" s="183"/>
      <c r="C77" s="182"/>
      <c r="D77" s="181"/>
      <c r="E77" s="182"/>
      <c r="F77" s="181"/>
      <c r="G77" s="183"/>
      <c r="H77" s="183"/>
      <c r="I77" s="183"/>
      <c r="J77" s="183"/>
      <c r="K77" s="183"/>
      <c r="L77" s="183"/>
      <c r="M77" s="183"/>
      <c r="N77" s="183"/>
      <c r="O77" s="183"/>
      <c r="P77" s="183"/>
      <c r="Q77" s="183"/>
      <c r="R77" s="183"/>
      <c r="S77" s="183"/>
      <c r="T77" s="183"/>
      <c r="U77" s="183"/>
      <c r="V77" s="183"/>
      <c r="W77" s="183"/>
      <c r="X77" s="183"/>
      <c r="Y77" s="183"/>
      <c r="Z77" s="183"/>
      <c r="AA77" s="183"/>
      <c r="AB77" s="183"/>
      <c r="AC77" s="183"/>
      <c r="AD77" s="183"/>
      <c r="AE77" s="183"/>
      <c r="AF77" s="183"/>
      <c r="AG77" s="183"/>
      <c r="AH77" s="183"/>
      <c r="AI77" s="183"/>
      <c r="AJ77" s="183"/>
      <c r="AK77" s="183"/>
      <c r="AL77" s="183"/>
      <c r="AM77" s="183"/>
      <c r="AN77" s="183"/>
      <c r="AO77" s="183"/>
      <c r="AP77" s="183"/>
      <c r="AQ77" s="183"/>
      <c r="AR77" s="183"/>
      <c r="AS77" s="183"/>
      <c r="AT77" s="183"/>
      <c r="AU77" s="183"/>
      <c r="AV77" s="183"/>
    </row>
    <row r="78" spans="2:48" ht="46.35" customHeight="1">
      <c r="B78" s="183"/>
      <c r="C78" s="182"/>
      <c r="D78" s="181"/>
      <c r="E78" s="182"/>
      <c r="F78" s="181"/>
      <c r="G78" s="183"/>
      <c r="H78" s="183"/>
      <c r="I78" s="183"/>
      <c r="J78" s="183"/>
      <c r="K78" s="183"/>
      <c r="L78" s="183"/>
      <c r="M78" s="183"/>
      <c r="N78" s="183"/>
      <c r="O78" s="183"/>
      <c r="P78" s="183"/>
      <c r="Q78" s="183"/>
      <c r="R78" s="183"/>
      <c r="S78" s="183"/>
      <c r="T78" s="183"/>
      <c r="U78" s="183"/>
      <c r="V78" s="183"/>
      <c r="W78" s="183"/>
      <c r="X78" s="183"/>
      <c r="Y78" s="183"/>
      <c r="Z78" s="183"/>
      <c r="AA78" s="183"/>
      <c r="AB78" s="183"/>
      <c r="AC78" s="183"/>
      <c r="AD78" s="183"/>
      <c r="AE78" s="183"/>
      <c r="AF78" s="183"/>
      <c r="AG78" s="183"/>
      <c r="AH78" s="183"/>
      <c r="AI78" s="183"/>
      <c r="AJ78" s="183"/>
      <c r="AK78" s="183"/>
      <c r="AL78" s="183"/>
      <c r="AM78" s="183"/>
      <c r="AN78" s="183"/>
      <c r="AO78" s="183"/>
      <c r="AP78" s="183"/>
      <c r="AQ78" s="183"/>
      <c r="AR78" s="183"/>
      <c r="AS78" s="183"/>
      <c r="AT78" s="183"/>
      <c r="AU78" s="183"/>
      <c r="AV78" s="183"/>
    </row>
    <row r="79" spans="2:48" ht="80.25" customHeight="1">
      <c r="B79" s="183"/>
      <c r="C79" s="182"/>
      <c r="D79" s="181"/>
      <c r="E79" s="182"/>
      <c r="F79" s="181"/>
      <c r="G79" s="183"/>
      <c r="H79" s="183"/>
      <c r="I79" s="183"/>
      <c r="J79" s="183"/>
      <c r="K79" s="183"/>
      <c r="L79" s="183"/>
      <c r="M79" s="183"/>
      <c r="N79" s="183"/>
      <c r="O79" s="183"/>
      <c r="P79" s="183"/>
      <c r="Q79" s="183"/>
      <c r="R79" s="183"/>
      <c r="S79" s="183"/>
      <c r="T79" s="183"/>
      <c r="U79" s="183"/>
      <c r="V79" s="183"/>
      <c r="W79" s="183"/>
      <c r="X79" s="183"/>
      <c r="Y79" s="183"/>
      <c r="Z79" s="183"/>
      <c r="AA79" s="183"/>
      <c r="AB79" s="183"/>
      <c r="AC79" s="183"/>
      <c r="AD79" s="183"/>
      <c r="AE79" s="183"/>
      <c r="AF79" s="183"/>
      <c r="AG79" s="183"/>
      <c r="AH79" s="183"/>
      <c r="AI79" s="183"/>
      <c r="AJ79" s="183"/>
      <c r="AK79" s="183"/>
      <c r="AL79" s="183"/>
      <c r="AM79" s="183"/>
      <c r="AN79" s="183"/>
      <c r="AO79" s="183"/>
      <c r="AP79" s="183"/>
      <c r="AQ79" s="183"/>
      <c r="AR79" s="183"/>
      <c r="AS79" s="183"/>
      <c r="AT79" s="183"/>
      <c r="AU79" s="183"/>
      <c r="AV79" s="183"/>
    </row>
    <row r="80" spans="2:48" ht="36" customHeight="1">
      <c r="B80" s="183"/>
      <c r="C80" s="182"/>
      <c r="D80" s="181"/>
      <c r="E80" s="182"/>
      <c r="F80" s="181"/>
      <c r="G80" s="183"/>
      <c r="H80" s="183"/>
      <c r="I80" s="183"/>
      <c r="J80" s="183"/>
      <c r="K80" s="183"/>
      <c r="L80" s="183"/>
      <c r="M80" s="183"/>
      <c r="N80" s="183"/>
      <c r="O80" s="183"/>
      <c r="P80" s="183"/>
      <c r="Q80" s="183"/>
      <c r="R80" s="183"/>
      <c r="S80" s="183"/>
      <c r="T80" s="183"/>
      <c r="U80" s="183"/>
      <c r="V80" s="183"/>
      <c r="W80" s="183"/>
      <c r="X80" s="183"/>
      <c r="Y80" s="183"/>
      <c r="Z80" s="183"/>
      <c r="AA80" s="183"/>
      <c r="AB80" s="183"/>
      <c r="AC80" s="183"/>
      <c r="AD80" s="183"/>
      <c r="AE80" s="183"/>
      <c r="AF80" s="183"/>
      <c r="AG80" s="183"/>
      <c r="AH80" s="183"/>
      <c r="AI80" s="183"/>
      <c r="AJ80" s="183"/>
      <c r="AK80" s="183"/>
      <c r="AL80" s="183"/>
      <c r="AM80" s="183"/>
      <c r="AN80" s="183"/>
      <c r="AO80" s="183"/>
      <c r="AP80" s="183"/>
      <c r="AQ80" s="183"/>
      <c r="AR80" s="183"/>
      <c r="AS80" s="183"/>
      <c r="AT80" s="183"/>
      <c r="AU80" s="183"/>
      <c r="AV80" s="183"/>
    </row>
    <row r="81" spans="2:48" ht="36" customHeight="1">
      <c r="B81" s="183"/>
      <c r="C81" s="182"/>
      <c r="D81" s="181"/>
      <c r="E81" s="182"/>
      <c r="F81" s="181"/>
      <c r="G81" s="183"/>
      <c r="H81" s="183"/>
      <c r="I81" s="183"/>
      <c r="J81" s="183"/>
      <c r="K81" s="183"/>
      <c r="L81" s="183"/>
      <c r="M81" s="183"/>
      <c r="N81" s="183"/>
      <c r="O81" s="183"/>
      <c r="P81" s="183"/>
      <c r="Q81" s="183"/>
      <c r="R81" s="183"/>
      <c r="S81" s="183"/>
      <c r="T81" s="183"/>
      <c r="U81" s="183"/>
      <c r="V81" s="183"/>
      <c r="W81" s="183"/>
      <c r="X81" s="183"/>
      <c r="Y81" s="183"/>
      <c r="Z81" s="183"/>
      <c r="AA81" s="183"/>
      <c r="AB81" s="183"/>
      <c r="AC81" s="183"/>
      <c r="AD81" s="183"/>
      <c r="AE81" s="183"/>
      <c r="AF81" s="183"/>
      <c r="AG81" s="183"/>
      <c r="AH81" s="183"/>
      <c r="AI81" s="183"/>
      <c r="AJ81" s="183"/>
      <c r="AK81" s="183"/>
      <c r="AL81" s="183"/>
      <c r="AM81" s="183"/>
      <c r="AN81" s="183"/>
      <c r="AO81" s="183"/>
      <c r="AP81" s="183"/>
      <c r="AQ81" s="183"/>
      <c r="AR81" s="183"/>
      <c r="AS81" s="183"/>
      <c r="AT81" s="183"/>
      <c r="AU81" s="183"/>
      <c r="AV81" s="183"/>
    </row>
    <row r="82" spans="2:48" ht="36.75" customHeight="1">
      <c r="B82" s="183"/>
      <c r="C82" s="182"/>
      <c r="D82" s="181"/>
      <c r="E82" s="182"/>
      <c r="F82" s="181"/>
      <c r="G82" s="183"/>
      <c r="H82" s="183"/>
      <c r="I82" s="183"/>
      <c r="J82" s="183"/>
      <c r="K82" s="183"/>
      <c r="L82" s="183"/>
      <c r="M82" s="183"/>
      <c r="N82" s="183"/>
      <c r="O82" s="183"/>
      <c r="P82" s="183"/>
      <c r="Q82" s="183"/>
      <c r="R82" s="183"/>
      <c r="S82" s="183"/>
      <c r="T82" s="183"/>
      <c r="U82" s="183"/>
      <c r="V82" s="183"/>
      <c r="W82" s="183"/>
      <c r="X82" s="183"/>
      <c r="Y82" s="183"/>
      <c r="Z82" s="183"/>
      <c r="AA82" s="183"/>
      <c r="AB82" s="183"/>
      <c r="AC82" s="183"/>
      <c r="AD82" s="183"/>
      <c r="AE82" s="183"/>
      <c r="AF82" s="183"/>
      <c r="AG82" s="183"/>
      <c r="AH82" s="183"/>
      <c r="AI82" s="183"/>
      <c r="AJ82" s="183"/>
      <c r="AK82" s="183"/>
      <c r="AL82" s="183"/>
      <c r="AM82" s="183"/>
      <c r="AN82" s="183"/>
      <c r="AO82" s="183"/>
      <c r="AP82" s="183"/>
      <c r="AQ82" s="183"/>
      <c r="AR82" s="183"/>
      <c r="AS82" s="183"/>
      <c r="AT82" s="183"/>
      <c r="AU82" s="183"/>
      <c r="AV82" s="183"/>
    </row>
    <row r="83" spans="2:48" ht="36.75" customHeight="1">
      <c r="B83" s="183"/>
      <c r="C83" s="182"/>
      <c r="D83" s="181"/>
      <c r="E83" s="182"/>
      <c r="F83" s="181"/>
      <c r="G83" s="183"/>
      <c r="H83" s="183"/>
      <c r="I83" s="183"/>
      <c r="J83" s="183"/>
      <c r="K83" s="183"/>
      <c r="L83" s="183"/>
      <c r="M83" s="183"/>
      <c r="N83" s="183"/>
      <c r="O83" s="183"/>
      <c r="P83" s="183"/>
      <c r="Q83" s="183"/>
      <c r="R83" s="183"/>
      <c r="S83" s="183"/>
      <c r="T83" s="183"/>
      <c r="U83" s="183"/>
      <c r="V83" s="183"/>
      <c r="W83" s="183"/>
      <c r="X83" s="183"/>
      <c r="Y83" s="183"/>
      <c r="Z83" s="183"/>
      <c r="AA83" s="183"/>
      <c r="AB83" s="183"/>
      <c r="AC83" s="183"/>
      <c r="AD83" s="183"/>
      <c r="AE83" s="183"/>
      <c r="AF83" s="183"/>
      <c r="AG83" s="183"/>
      <c r="AH83" s="183"/>
      <c r="AI83" s="183"/>
      <c r="AJ83" s="183"/>
      <c r="AK83" s="183"/>
      <c r="AL83" s="183"/>
      <c r="AM83" s="183"/>
      <c r="AN83" s="183"/>
      <c r="AO83" s="183"/>
      <c r="AP83" s="183"/>
      <c r="AQ83" s="183"/>
      <c r="AR83" s="183"/>
      <c r="AS83" s="183"/>
      <c r="AT83" s="183"/>
      <c r="AU83" s="183"/>
      <c r="AV83" s="183"/>
    </row>
    <row r="84" spans="2:48" ht="36.75" customHeight="1">
      <c r="B84" s="183"/>
      <c r="C84" s="182"/>
      <c r="D84" s="181"/>
      <c r="E84" s="182"/>
      <c r="F84" s="181"/>
      <c r="G84" s="183"/>
      <c r="H84" s="183"/>
      <c r="I84" s="183"/>
      <c r="J84" s="183"/>
      <c r="K84" s="183"/>
      <c r="L84" s="183"/>
      <c r="M84" s="183"/>
      <c r="N84" s="183"/>
      <c r="O84" s="183"/>
      <c r="P84" s="183"/>
      <c r="Q84" s="183"/>
      <c r="R84" s="183"/>
      <c r="S84" s="183"/>
      <c r="T84" s="183"/>
      <c r="U84" s="183"/>
      <c r="V84" s="183"/>
      <c r="W84" s="183"/>
      <c r="X84" s="183"/>
      <c r="Y84" s="183"/>
      <c r="Z84" s="183"/>
      <c r="AA84" s="183"/>
      <c r="AB84" s="183"/>
      <c r="AC84" s="183"/>
      <c r="AD84" s="183"/>
      <c r="AE84" s="183"/>
      <c r="AF84" s="183"/>
      <c r="AG84" s="183"/>
      <c r="AH84" s="183"/>
      <c r="AI84" s="183"/>
      <c r="AJ84" s="183"/>
      <c r="AK84" s="183"/>
      <c r="AL84" s="183"/>
      <c r="AM84" s="183"/>
      <c r="AN84" s="183"/>
      <c r="AO84" s="183"/>
      <c r="AP84" s="183"/>
      <c r="AQ84" s="183"/>
      <c r="AR84" s="183"/>
      <c r="AS84" s="183"/>
      <c r="AT84" s="183"/>
      <c r="AU84" s="183"/>
      <c r="AV84" s="183"/>
    </row>
    <row r="85" spans="2:48" ht="36.75" customHeight="1">
      <c r="B85" s="183"/>
      <c r="C85" s="182"/>
      <c r="D85" s="181"/>
      <c r="E85" s="182"/>
      <c r="F85" s="181"/>
      <c r="G85" s="183"/>
      <c r="H85" s="183"/>
      <c r="I85" s="183"/>
      <c r="J85" s="183"/>
      <c r="K85" s="183"/>
      <c r="L85" s="183"/>
      <c r="M85" s="183"/>
      <c r="N85" s="183"/>
      <c r="O85" s="183"/>
      <c r="P85" s="183"/>
      <c r="Q85" s="183"/>
      <c r="R85" s="183"/>
      <c r="S85" s="182"/>
      <c r="T85" s="182"/>
      <c r="U85" s="182"/>
      <c r="V85" s="183"/>
      <c r="W85" s="183"/>
      <c r="X85" s="183"/>
      <c r="Y85" s="183"/>
      <c r="Z85" s="183"/>
      <c r="AA85" s="183"/>
      <c r="AB85" s="183"/>
      <c r="AC85" s="183"/>
      <c r="AD85" s="183"/>
      <c r="AE85" s="183"/>
      <c r="AF85" s="183"/>
      <c r="AG85" s="183"/>
      <c r="AH85" s="183"/>
      <c r="AI85" s="183"/>
      <c r="AJ85" s="183"/>
      <c r="AK85" s="183"/>
      <c r="AL85" s="183"/>
      <c r="AM85" s="183"/>
      <c r="AN85" s="183"/>
      <c r="AO85" s="183"/>
      <c r="AP85" s="183"/>
      <c r="AQ85" s="183"/>
      <c r="AR85" s="183"/>
      <c r="AS85" s="183"/>
      <c r="AT85" s="183"/>
      <c r="AU85" s="183"/>
      <c r="AV85" s="183"/>
    </row>
    <row r="86" spans="2:48" ht="15.75">
      <c r="B86" s="183"/>
      <c r="C86" s="434"/>
      <c r="D86" s="434"/>
      <c r="E86" s="434"/>
      <c r="F86" s="434"/>
      <c r="G86" s="434"/>
      <c r="H86" s="434"/>
      <c r="I86" s="434"/>
      <c r="J86" s="434"/>
      <c r="K86" s="434"/>
      <c r="L86" s="183"/>
      <c r="M86" s="183"/>
      <c r="N86" s="183"/>
      <c r="O86" s="183"/>
      <c r="P86" s="183"/>
      <c r="Q86" s="183"/>
      <c r="R86" s="183"/>
      <c r="S86" s="182"/>
      <c r="T86" s="182"/>
      <c r="U86" s="182"/>
      <c r="V86" s="183"/>
      <c r="W86" s="183"/>
      <c r="X86" s="183"/>
      <c r="Y86" s="183"/>
      <c r="Z86" s="183"/>
      <c r="AA86" s="183"/>
      <c r="AB86" s="183"/>
      <c r="AC86" s="183"/>
      <c r="AD86" s="183"/>
      <c r="AE86" s="183"/>
      <c r="AF86" s="183"/>
      <c r="AG86" s="183"/>
      <c r="AH86" s="183"/>
      <c r="AI86" s="183"/>
      <c r="AJ86" s="183"/>
      <c r="AK86" s="183"/>
      <c r="AL86" s="183"/>
      <c r="AM86" s="183"/>
      <c r="AN86" s="183"/>
      <c r="AO86" s="183"/>
      <c r="AP86" s="183"/>
      <c r="AQ86" s="183"/>
      <c r="AR86" s="183"/>
      <c r="AS86" s="183"/>
      <c r="AT86" s="183"/>
      <c r="AU86" s="183"/>
      <c r="AV86" s="183"/>
    </row>
    <row r="87" spans="2:48">
      <c r="B87" s="183"/>
      <c r="C87" s="183"/>
      <c r="D87" s="183"/>
      <c r="E87" s="183"/>
      <c r="F87" s="183"/>
      <c r="G87" s="183"/>
      <c r="H87" s="183"/>
      <c r="I87" s="183"/>
      <c r="J87" s="183"/>
      <c r="K87" s="183"/>
      <c r="L87" s="183"/>
      <c r="M87" s="183"/>
      <c r="N87" s="183"/>
      <c r="O87" s="183"/>
      <c r="P87" s="183"/>
      <c r="Q87" s="183"/>
      <c r="R87" s="183"/>
      <c r="S87" s="183"/>
      <c r="T87" s="183"/>
      <c r="U87" s="183"/>
      <c r="V87" s="183"/>
      <c r="W87" s="183"/>
      <c r="X87" s="183"/>
      <c r="Y87" s="183"/>
      <c r="Z87" s="183"/>
      <c r="AA87" s="183"/>
      <c r="AB87" s="183"/>
      <c r="AC87" s="183"/>
      <c r="AD87" s="183"/>
      <c r="AE87" s="183"/>
      <c r="AF87" s="183"/>
      <c r="AG87" s="183"/>
      <c r="AH87" s="183"/>
      <c r="AI87" s="183"/>
      <c r="AJ87" s="183"/>
      <c r="AK87" s="183"/>
      <c r="AL87" s="183"/>
      <c r="AM87" s="183"/>
      <c r="AN87" s="183"/>
      <c r="AO87" s="183"/>
      <c r="AP87" s="183"/>
      <c r="AQ87" s="183"/>
      <c r="AR87" s="183"/>
      <c r="AS87" s="183"/>
      <c r="AT87" s="183"/>
      <c r="AU87" s="183"/>
      <c r="AV87" s="183"/>
    </row>
    <row r="88" spans="2:48">
      <c r="B88" s="183"/>
      <c r="C88" s="183"/>
      <c r="D88" s="183"/>
      <c r="E88" s="183"/>
      <c r="F88" s="183"/>
      <c r="G88" s="183"/>
      <c r="H88" s="183"/>
      <c r="I88" s="183"/>
      <c r="J88" s="183"/>
      <c r="K88" s="183"/>
      <c r="L88" s="183"/>
      <c r="M88" s="183"/>
      <c r="N88" s="183"/>
      <c r="O88" s="183"/>
      <c r="P88" s="183"/>
      <c r="Q88" s="183"/>
      <c r="R88" s="183"/>
      <c r="S88" s="183"/>
      <c r="T88" s="183"/>
      <c r="U88" s="183"/>
      <c r="V88" s="183"/>
      <c r="W88" s="183"/>
      <c r="X88" s="183"/>
      <c r="Y88" s="183"/>
      <c r="Z88" s="183"/>
      <c r="AA88" s="183"/>
      <c r="AB88" s="183"/>
      <c r="AC88" s="183"/>
      <c r="AD88" s="183"/>
      <c r="AE88" s="183"/>
      <c r="AF88" s="183"/>
      <c r="AG88" s="183"/>
      <c r="AH88" s="183"/>
      <c r="AI88" s="183"/>
      <c r="AJ88" s="183"/>
      <c r="AK88" s="183"/>
      <c r="AL88" s="183"/>
      <c r="AM88" s="183"/>
      <c r="AN88" s="183"/>
      <c r="AO88" s="183"/>
      <c r="AP88" s="183"/>
      <c r="AQ88" s="183"/>
      <c r="AR88" s="183"/>
      <c r="AS88" s="183"/>
      <c r="AT88" s="183"/>
      <c r="AU88" s="183"/>
      <c r="AV88" s="183"/>
    </row>
    <row r="157" spans="44:45" ht="16.5">
      <c r="AR157" s="22"/>
      <c r="AS157" s="22"/>
    </row>
    <row r="158" spans="44:45" ht="16.5">
      <c r="AR158" s="22"/>
      <c r="AS158" s="22"/>
    </row>
    <row r="159" spans="44:45" ht="16.5">
      <c r="AR159" s="22"/>
      <c r="AS159" s="22"/>
    </row>
    <row r="160" spans="44:45" ht="16.5">
      <c r="AR160" s="22"/>
      <c r="AS160" s="22"/>
    </row>
    <row r="161" spans="41:47" ht="16.5">
      <c r="AR161" s="22"/>
      <c r="AS161" s="22"/>
    </row>
    <row r="162" spans="41:47" ht="16.5">
      <c r="AO162" s="22"/>
      <c r="AP162" s="22"/>
      <c r="AQ162" s="22"/>
      <c r="AR162" s="22"/>
      <c r="AS162" s="22"/>
      <c r="AT162" s="22"/>
      <c r="AU162" s="22"/>
    </row>
    <row r="163" spans="41:47" ht="16.5">
      <c r="AO163" s="22"/>
      <c r="AP163" s="22"/>
      <c r="AQ163" s="22"/>
      <c r="AT163" s="22"/>
      <c r="AU163" s="22"/>
    </row>
    <row r="164" spans="41:47" ht="16.5">
      <c r="AO164" s="22"/>
      <c r="AP164" s="22"/>
      <c r="AQ164" s="22"/>
      <c r="AT164" s="22"/>
      <c r="AU164" s="22"/>
    </row>
    <row r="165" spans="41:47" ht="16.5">
      <c r="AO165" s="22"/>
      <c r="AP165" s="22"/>
      <c r="AQ165" s="22"/>
      <c r="AT165" s="22"/>
      <c r="AU165" s="22"/>
    </row>
    <row r="166" spans="41:47" ht="16.5">
      <c r="AO166" s="22"/>
      <c r="AP166" s="22"/>
      <c r="AQ166" s="22"/>
      <c r="AT166" s="22"/>
      <c r="AU166" s="22"/>
    </row>
    <row r="167" spans="41:47" ht="16.5">
      <c r="AO167" s="22"/>
      <c r="AP167" s="22"/>
      <c r="AQ167" s="22"/>
      <c r="AT167" s="22"/>
      <c r="AU167" s="22"/>
    </row>
    <row r="194" spans="41:47" ht="16.5">
      <c r="AR194" s="22"/>
      <c r="AS194" s="22"/>
    </row>
    <row r="195" spans="41:47" ht="16.5">
      <c r="AR195" s="22"/>
      <c r="AS195" s="22"/>
    </row>
    <row r="196" spans="41:47" ht="16.5">
      <c r="AR196" s="22"/>
      <c r="AS196" s="22"/>
    </row>
    <row r="197" spans="41:47" ht="16.5">
      <c r="AR197" s="22"/>
      <c r="AS197" s="22"/>
    </row>
    <row r="198" spans="41:47" ht="16.5">
      <c r="AR198" s="22"/>
      <c r="AS198" s="22"/>
    </row>
    <row r="199" spans="41:47" ht="16.5">
      <c r="AO199" s="22"/>
      <c r="AP199" s="22"/>
      <c r="AQ199" s="22"/>
      <c r="AR199" s="22"/>
      <c r="AS199" s="22"/>
      <c r="AT199" s="22"/>
      <c r="AU199" s="22"/>
    </row>
    <row r="200" spans="41:47" ht="16.5">
      <c r="AO200" s="22"/>
      <c r="AP200" s="22"/>
      <c r="AQ200" s="22"/>
      <c r="AR200" s="22"/>
      <c r="AS200" s="22"/>
      <c r="AT200" s="22"/>
      <c r="AU200" s="22"/>
    </row>
    <row r="201" spans="41:47" ht="16.5">
      <c r="AO201" s="22"/>
      <c r="AP201" s="22"/>
      <c r="AQ201" s="22"/>
      <c r="AR201" s="22"/>
      <c r="AS201" s="22"/>
      <c r="AT201" s="22"/>
      <c r="AU201" s="22"/>
    </row>
    <row r="202" spans="41:47" ht="16.5">
      <c r="AO202" s="22"/>
      <c r="AP202" s="22"/>
      <c r="AQ202" s="22"/>
      <c r="AR202" s="22"/>
      <c r="AS202" s="22"/>
      <c r="AT202" s="22"/>
      <c r="AU202" s="22"/>
    </row>
    <row r="203" spans="41:47" ht="16.5">
      <c r="AO203" s="22"/>
      <c r="AP203" s="22"/>
      <c r="AQ203" s="22"/>
      <c r="AR203" s="22"/>
      <c r="AS203" s="22"/>
      <c r="AT203" s="22"/>
      <c r="AU203" s="22"/>
    </row>
    <row r="204" spans="41:47" ht="16.5">
      <c r="AO204" s="22"/>
      <c r="AP204" s="22"/>
      <c r="AQ204" s="22"/>
      <c r="AR204" s="22"/>
      <c r="AS204" s="22"/>
      <c r="AT204" s="22"/>
      <c r="AU204" s="22"/>
    </row>
    <row r="205" spans="41:47" ht="16.5">
      <c r="AO205" s="22"/>
      <c r="AP205" s="22"/>
      <c r="AQ205" s="22"/>
      <c r="AR205" s="22"/>
      <c r="AS205" s="22"/>
      <c r="AT205" s="22"/>
      <c r="AU205" s="22"/>
    </row>
    <row r="206" spans="41:47" ht="16.5">
      <c r="AO206" s="22"/>
      <c r="AP206" s="22"/>
      <c r="AQ206" s="22"/>
      <c r="AR206" s="22"/>
      <c r="AS206" s="22"/>
      <c r="AT206" s="22"/>
      <c r="AU206" s="22"/>
    </row>
    <row r="207" spans="41:47" ht="16.5">
      <c r="AO207" s="22"/>
      <c r="AP207" s="22"/>
      <c r="AQ207" s="22"/>
      <c r="AR207" s="22"/>
      <c r="AS207" s="22"/>
      <c r="AT207" s="22"/>
      <c r="AU207" s="22"/>
    </row>
    <row r="208" spans="41:47" ht="16.5">
      <c r="AO208" s="22"/>
      <c r="AP208" s="22"/>
      <c r="AQ208" s="22"/>
      <c r="AR208" s="22"/>
      <c r="AS208" s="22"/>
      <c r="AT208" s="22"/>
      <c r="AU208" s="22"/>
    </row>
    <row r="209" spans="41:47" ht="16.5">
      <c r="AO209" s="22"/>
      <c r="AP209" s="22"/>
      <c r="AQ209" s="22"/>
      <c r="AR209" s="22"/>
      <c r="AS209" s="22"/>
      <c r="AT209" s="22"/>
      <c r="AU209" s="22"/>
    </row>
    <row r="210" spans="41:47" ht="16.5">
      <c r="AO210" s="22"/>
      <c r="AP210" s="22"/>
      <c r="AQ210" s="22"/>
      <c r="AR210" s="22"/>
      <c r="AS210" s="22"/>
      <c r="AT210" s="22"/>
      <c r="AU210" s="22"/>
    </row>
    <row r="211" spans="41:47" ht="16.5">
      <c r="AO211" s="22"/>
      <c r="AP211" s="22"/>
      <c r="AQ211" s="22"/>
      <c r="AR211" s="22"/>
      <c r="AS211" s="22"/>
      <c r="AT211" s="22"/>
      <c r="AU211" s="22"/>
    </row>
    <row r="212" spans="41:47" ht="16.5">
      <c r="AO212" s="22"/>
      <c r="AP212" s="22"/>
      <c r="AQ212" s="22"/>
      <c r="AR212" s="22"/>
      <c r="AS212" s="22"/>
      <c r="AT212" s="22"/>
      <c r="AU212" s="22"/>
    </row>
    <row r="213" spans="41:47" ht="16.5">
      <c r="AO213" s="22"/>
      <c r="AP213" s="22"/>
      <c r="AQ213" s="22"/>
      <c r="AR213" s="22"/>
      <c r="AS213" s="22"/>
      <c r="AT213" s="22"/>
      <c r="AU213" s="22"/>
    </row>
    <row r="214" spans="41:47" ht="16.5">
      <c r="AO214" s="22"/>
      <c r="AP214" s="22"/>
      <c r="AQ214" s="22"/>
      <c r="AR214" s="22"/>
      <c r="AS214" s="22"/>
      <c r="AT214" s="22"/>
      <c r="AU214" s="22"/>
    </row>
    <row r="215" spans="41:47" ht="16.5">
      <c r="AO215" s="22"/>
      <c r="AP215" s="22"/>
      <c r="AQ215" s="22"/>
      <c r="AR215" s="22"/>
      <c r="AS215" s="22"/>
      <c r="AT215" s="22"/>
      <c r="AU215" s="22"/>
    </row>
    <row r="216" spans="41:47" ht="16.5">
      <c r="AO216" s="22"/>
      <c r="AP216" s="22"/>
      <c r="AQ216" s="22"/>
      <c r="AR216" s="22"/>
      <c r="AS216" s="22"/>
      <c r="AT216" s="22"/>
      <c r="AU216" s="22"/>
    </row>
    <row r="217" spans="41:47" ht="16.5">
      <c r="AO217" s="22"/>
      <c r="AP217" s="22"/>
      <c r="AQ217" s="22"/>
      <c r="AR217" s="22"/>
      <c r="AS217" s="22"/>
      <c r="AT217" s="22"/>
      <c r="AU217" s="22"/>
    </row>
    <row r="218" spans="41:47" ht="16.5">
      <c r="AO218" s="22"/>
      <c r="AP218" s="22"/>
      <c r="AQ218" s="22"/>
      <c r="AR218" s="22"/>
      <c r="AS218" s="22"/>
      <c r="AT218" s="22"/>
      <c r="AU218" s="22"/>
    </row>
    <row r="219" spans="41:47" ht="16.5">
      <c r="AO219" s="22"/>
      <c r="AP219" s="22"/>
      <c r="AQ219" s="22"/>
      <c r="AR219" s="22"/>
      <c r="AS219" s="22"/>
      <c r="AT219" s="22"/>
      <c r="AU219" s="22"/>
    </row>
    <row r="220" spans="41:47" ht="16.5">
      <c r="AO220" s="22"/>
      <c r="AP220" s="22"/>
      <c r="AQ220" s="22"/>
      <c r="AR220" s="22"/>
      <c r="AS220" s="22"/>
      <c r="AT220" s="22"/>
      <c r="AU220" s="22"/>
    </row>
    <row r="221" spans="41:47" ht="16.5">
      <c r="AO221" s="22"/>
      <c r="AP221" s="22"/>
      <c r="AQ221" s="22"/>
      <c r="AR221" s="22"/>
      <c r="AS221" s="22"/>
      <c r="AT221" s="22"/>
      <c r="AU221" s="22"/>
    </row>
    <row r="222" spans="41:47" ht="16.5">
      <c r="AO222" s="22"/>
      <c r="AP222" s="22"/>
      <c r="AQ222" s="22"/>
      <c r="AR222" s="22"/>
      <c r="AS222" s="22"/>
      <c r="AT222" s="22"/>
      <c r="AU222" s="22"/>
    </row>
    <row r="223" spans="41:47" ht="16.5">
      <c r="AO223" s="22"/>
      <c r="AP223" s="22"/>
      <c r="AQ223" s="22"/>
      <c r="AR223" s="22"/>
      <c r="AS223" s="22"/>
      <c r="AT223" s="22"/>
      <c r="AU223" s="22"/>
    </row>
    <row r="224" spans="41:47" ht="16.5">
      <c r="AO224" s="22"/>
      <c r="AP224" s="22"/>
      <c r="AQ224" s="22"/>
      <c r="AR224" s="22"/>
      <c r="AS224" s="22"/>
      <c r="AT224" s="22"/>
      <c r="AU224" s="22"/>
    </row>
    <row r="225" spans="41:47" ht="16.5">
      <c r="AO225" s="22"/>
      <c r="AP225" s="22"/>
      <c r="AQ225" s="22"/>
      <c r="AR225" s="22"/>
      <c r="AS225" s="22"/>
      <c r="AT225" s="22"/>
      <c r="AU225" s="22"/>
    </row>
    <row r="226" spans="41:47" ht="16.5">
      <c r="AO226" s="22"/>
      <c r="AP226" s="22"/>
      <c r="AQ226" s="22"/>
      <c r="AR226" s="22"/>
      <c r="AS226" s="22"/>
      <c r="AT226" s="22"/>
      <c r="AU226" s="22"/>
    </row>
    <row r="227" spans="41:47" ht="16.5">
      <c r="AO227" s="22"/>
      <c r="AP227" s="22"/>
      <c r="AQ227" s="22"/>
      <c r="AR227" s="22"/>
      <c r="AS227" s="22"/>
      <c r="AT227" s="22"/>
      <c r="AU227" s="22"/>
    </row>
    <row r="228" spans="41:47" ht="16.5">
      <c r="AO228" s="22"/>
      <c r="AP228" s="22"/>
      <c r="AQ228" s="22"/>
      <c r="AR228" s="22"/>
      <c r="AS228" s="22"/>
      <c r="AT228" s="22"/>
      <c r="AU228" s="22"/>
    </row>
    <row r="229" spans="41:47" ht="16.5">
      <c r="AO229" s="22"/>
      <c r="AP229" s="22"/>
      <c r="AQ229" s="22"/>
      <c r="AR229" s="22"/>
      <c r="AS229" s="22"/>
      <c r="AT229" s="22"/>
      <c r="AU229" s="22"/>
    </row>
    <row r="230" spans="41:47" ht="16.5">
      <c r="AO230" s="22"/>
      <c r="AP230" s="22"/>
      <c r="AQ230" s="22"/>
      <c r="AR230" s="22"/>
      <c r="AS230" s="22"/>
      <c r="AT230" s="22"/>
      <c r="AU230" s="22"/>
    </row>
    <row r="231" spans="41:47" ht="16.5">
      <c r="AO231" s="22"/>
      <c r="AP231" s="22"/>
      <c r="AQ231" s="22"/>
      <c r="AR231" s="22"/>
      <c r="AS231" s="22"/>
      <c r="AT231" s="22"/>
      <c r="AU231" s="22"/>
    </row>
    <row r="232" spans="41:47" ht="16.5">
      <c r="AO232" s="22"/>
      <c r="AP232" s="22"/>
      <c r="AQ232" s="22"/>
      <c r="AR232" s="22"/>
      <c r="AS232" s="22"/>
      <c r="AT232" s="22"/>
      <c r="AU232" s="22"/>
    </row>
    <row r="233" spans="41:47" ht="16.5">
      <c r="AO233" s="22"/>
      <c r="AP233" s="22"/>
      <c r="AQ233" s="22"/>
      <c r="AR233" s="22"/>
      <c r="AS233" s="22"/>
      <c r="AT233" s="22"/>
      <c r="AU233" s="22"/>
    </row>
    <row r="234" spans="41:47" ht="16.5">
      <c r="AO234" s="22"/>
      <c r="AP234" s="22"/>
      <c r="AQ234" s="22"/>
      <c r="AT234" s="22"/>
      <c r="AU234" s="22"/>
    </row>
    <row r="235" spans="41:47" ht="16.5">
      <c r="AO235" s="22"/>
      <c r="AP235" s="22"/>
      <c r="AQ235" s="22"/>
      <c r="AT235" s="22"/>
      <c r="AU235" s="22"/>
    </row>
    <row r="236" spans="41:47" ht="16.5">
      <c r="AO236" s="22"/>
      <c r="AP236" s="22"/>
      <c r="AQ236" s="22"/>
      <c r="AT236" s="22"/>
      <c r="AU236" s="22"/>
    </row>
    <row r="237" spans="41:47" ht="16.5">
      <c r="AO237" s="22"/>
      <c r="AP237" s="22"/>
      <c r="AQ237" s="22"/>
      <c r="AT237" s="22"/>
      <c r="AU237" s="22"/>
    </row>
    <row r="238" spans="41:47" ht="16.5">
      <c r="AO238" s="22"/>
      <c r="AP238" s="22"/>
      <c r="AQ238" s="22"/>
      <c r="AT238" s="22"/>
      <c r="AU238" s="22"/>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zoomScalePageLayoutView="25" workbookViewId="0"/>
  </sheetViews>
  <sheetFormatPr defaultColWidth="9.33203125" defaultRowHeight="16.5"/>
  <cols>
    <col min="1" max="1" width="3.5" style="17" customWidth="1"/>
    <col min="2" max="27" width="17" style="17" customWidth="1"/>
    <col min="28" max="28" width="7.5" style="17" customWidth="1"/>
    <col min="29" max="35" width="17" style="17" customWidth="1"/>
    <col min="36" max="39" width="13.83203125" style="17" customWidth="1"/>
    <col min="40" max="42" width="17.1640625" style="17" customWidth="1"/>
    <col min="43" max="43" width="17.1640625" style="22" customWidth="1"/>
    <col min="44" max="44" width="17.1640625" style="231" customWidth="1"/>
    <col min="45" max="46" width="17.1640625" style="22" customWidth="1"/>
    <col min="47" max="47" width="2.6640625" style="17" customWidth="1"/>
    <col min="48" max="48" width="9.33203125" style="17"/>
    <col min="49" max="49" width="3.5" style="17" customWidth="1"/>
    <col min="50" max="50" width="62.83203125" style="17" customWidth="1"/>
    <col min="51" max="51" width="32.5" style="17" bestFit="1" customWidth="1"/>
    <col min="52" max="52" width="37.33203125" style="17" bestFit="1" customWidth="1"/>
    <col min="53" max="53" width="5" style="17" customWidth="1"/>
    <col min="54" max="54" width="21.83203125" style="22" bestFit="1" customWidth="1"/>
    <col min="55" max="55" width="57.1640625" style="22" bestFit="1" customWidth="1"/>
    <col min="56" max="56" width="41.33203125" style="22" bestFit="1" customWidth="1"/>
    <col min="57" max="57" width="34.1640625" style="22" bestFit="1" customWidth="1"/>
    <col min="58" max="58" width="42.33203125" style="22" bestFit="1" customWidth="1"/>
    <col min="59" max="59" width="63.33203125" style="22" bestFit="1" customWidth="1"/>
    <col min="60" max="60" width="56.33203125" style="22" bestFit="1" customWidth="1"/>
    <col min="61" max="61" width="70" style="22" bestFit="1" customWidth="1"/>
    <col min="62" max="62" width="49.5" style="22" bestFit="1" customWidth="1"/>
    <col min="63" max="64" width="34.1640625" style="22" bestFit="1" customWidth="1"/>
    <col min="65" max="68" width="35.83203125" style="22" bestFit="1" customWidth="1"/>
    <col min="69" max="69" width="71.33203125" style="22" customWidth="1"/>
    <col min="70" max="70" width="41.33203125" style="22" bestFit="1" customWidth="1"/>
    <col min="71" max="71" width="17" style="22" customWidth="1"/>
    <col min="72" max="72" width="36.1640625" style="22" bestFit="1" customWidth="1"/>
    <col min="73" max="73" width="41.33203125" style="22" bestFit="1" customWidth="1"/>
    <col min="74" max="74" width="29.33203125" style="22" customWidth="1"/>
    <col min="75" max="75" width="22.33203125" style="22" bestFit="1" customWidth="1"/>
    <col min="76" max="76" width="43.33203125" style="22" bestFit="1" customWidth="1"/>
    <col min="77" max="77" width="36.33203125" style="22" bestFit="1" customWidth="1"/>
    <col min="78" max="78" width="50" style="22" bestFit="1" customWidth="1"/>
    <col min="79" max="80" width="29.5" style="22" bestFit="1" customWidth="1"/>
    <col min="81" max="81" width="22.33203125" style="22" bestFit="1" customWidth="1"/>
    <col min="82" max="83" width="20.33203125" style="22" bestFit="1" customWidth="1"/>
    <col min="84" max="85" width="20.33203125" style="17" bestFit="1" customWidth="1"/>
    <col min="86" max="86" width="69.1640625" style="17" customWidth="1"/>
    <col min="87" max="87" width="24.83203125" style="17" bestFit="1" customWidth="1"/>
    <col min="88" max="88" width="17" style="17" customWidth="1"/>
    <col min="89" max="89" width="36.1640625" style="22" bestFit="1" customWidth="1"/>
    <col min="90" max="93" width="29" style="22" customWidth="1"/>
    <col min="94" max="94" width="46.33203125" style="22" customWidth="1"/>
    <col min="95" max="95" width="29" style="22" customWidth="1"/>
    <col min="96" max="96" width="32.83203125" style="22" customWidth="1"/>
    <col min="97" max="97" width="29" style="22" customWidth="1"/>
    <col min="98" max="98" width="45.5" style="22" customWidth="1"/>
    <col min="99" max="99" width="29" style="22" customWidth="1"/>
    <col min="100" max="100" width="17" style="22" customWidth="1"/>
    <col min="101" max="104" width="32.33203125" style="22" customWidth="1"/>
    <col min="105" max="105" width="45.83203125" style="22" customWidth="1"/>
    <col min="106" max="106" width="50.83203125" style="22" customWidth="1"/>
    <col min="107" max="108" width="32.33203125" style="22" customWidth="1"/>
    <col min="109" max="109" width="17" style="22" customWidth="1"/>
    <col min="110" max="110" width="31.1640625" style="22" customWidth="1"/>
    <col min="111" max="111" width="40" style="22" customWidth="1"/>
    <col min="112" max="112" width="31.1640625" style="22" customWidth="1"/>
    <col min="113" max="113" width="42.33203125" style="22" customWidth="1"/>
    <col min="114" max="114" width="50.83203125" style="22" customWidth="1"/>
    <col min="115" max="116" width="31.1640625" style="22" customWidth="1"/>
    <col min="117" max="117" width="17" style="22" customWidth="1"/>
    <col min="118" max="118" width="38.83203125" style="22" customWidth="1"/>
    <col min="119" max="119" width="43.1640625" style="22" bestFit="1" customWidth="1"/>
    <col min="120" max="120" width="36.1640625" style="22" bestFit="1" customWidth="1"/>
    <col min="121" max="121" width="49.83203125" style="22" bestFit="1" customWidth="1"/>
    <col min="122" max="122" width="57.33203125" style="22" customWidth="1"/>
    <col min="123" max="123" width="29.33203125" style="22" bestFit="1" customWidth="1"/>
    <col min="124" max="16384" width="9.33203125" style="17"/>
  </cols>
  <sheetData>
    <row r="1" spans="1:123" s="21" customFormat="1" ht="79.5" customHeight="1">
      <c r="A1" s="251"/>
      <c r="B1" s="257" t="s">
        <v>442</v>
      </c>
      <c r="C1" s="252"/>
      <c r="D1" s="252"/>
      <c r="E1" s="252"/>
      <c r="F1" s="252"/>
      <c r="G1" s="252"/>
      <c r="H1" s="252"/>
      <c r="I1" s="252"/>
      <c r="J1" s="252"/>
      <c r="K1" s="252"/>
      <c r="L1" s="252"/>
      <c r="M1" s="252"/>
      <c r="N1" s="252"/>
      <c r="O1" s="252"/>
      <c r="P1" s="252"/>
      <c r="Q1" s="252"/>
      <c r="R1" s="252"/>
      <c r="S1" s="252"/>
      <c r="T1" s="252"/>
      <c r="U1" s="252"/>
      <c r="V1" s="252"/>
      <c r="W1" s="252"/>
      <c r="X1" s="252"/>
      <c r="Y1" s="252"/>
      <c r="Z1" s="252"/>
      <c r="AA1" s="253"/>
      <c r="AB1" s="252"/>
      <c r="AC1" s="254"/>
      <c r="AD1" s="252"/>
      <c r="AE1" s="252"/>
      <c r="AF1" s="252"/>
      <c r="AG1" s="252"/>
      <c r="AH1" s="252"/>
      <c r="AI1" s="252"/>
      <c r="AJ1" s="252"/>
      <c r="AK1" s="252"/>
      <c r="AL1" s="252"/>
      <c r="AM1" s="252"/>
      <c r="AN1" s="252"/>
      <c r="AO1" s="252"/>
      <c r="AP1" s="252"/>
      <c r="AQ1" s="252"/>
      <c r="AR1" s="252"/>
      <c r="AS1" s="255"/>
      <c r="AT1" s="254" t="str">
        <f>AY12</f>
        <v>兵庫県</v>
      </c>
      <c r="AU1" s="256"/>
      <c r="AW1" s="17"/>
      <c r="AX1" s="17"/>
      <c r="AY1" s="17"/>
      <c r="AZ1" s="17"/>
      <c r="BA1" s="17"/>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17"/>
      <c r="CG1" s="17"/>
      <c r="CH1" s="17"/>
      <c r="CI1" s="17"/>
      <c r="CJ1" s="17"/>
      <c r="CK1" s="22"/>
      <c r="CL1" s="22"/>
      <c r="CM1" s="22"/>
      <c r="CN1" s="22"/>
      <c r="CO1" s="22"/>
      <c r="CP1" s="22"/>
      <c r="CQ1" s="22"/>
      <c r="CR1" s="22"/>
      <c r="CS1" s="22"/>
      <c r="CT1" s="22"/>
      <c r="CU1" s="22"/>
      <c r="CV1" s="22"/>
      <c r="CW1" s="22"/>
      <c r="CX1" s="22"/>
      <c r="CY1" s="22"/>
      <c r="CZ1" s="22"/>
      <c r="DA1" s="22"/>
      <c r="DB1" s="22"/>
      <c r="DC1" s="22"/>
      <c r="DD1" s="22"/>
      <c r="DE1" s="22"/>
      <c r="DF1" s="22"/>
      <c r="DG1" s="22"/>
      <c r="DH1" s="22"/>
      <c r="DI1" s="22"/>
      <c r="DJ1" s="22"/>
      <c r="DK1" s="22"/>
      <c r="DL1" s="22"/>
      <c r="DM1" s="22"/>
      <c r="DN1" s="22"/>
      <c r="DO1" s="22"/>
      <c r="DP1" s="22"/>
      <c r="DQ1" s="22"/>
      <c r="DR1" s="22"/>
      <c r="DS1" s="22"/>
    </row>
    <row r="2" spans="1:123" s="25" customFormat="1" ht="48.75" customHeight="1">
      <c r="A2" s="548"/>
      <c r="B2" s="1043" t="str">
        <f>"1　部門・分野別排出量の比較（標準的手法）（" &amp; $BC$14 &amp; "（" &amp; $BC$15 &amp; "年度））"</f>
        <v>1　部門・分野別排出量の比較（標準的手法）（令和3年度（2021年度））</v>
      </c>
      <c r="C2" s="30"/>
      <c r="D2" s="30"/>
      <c r="E2" s="30"/>
      <c r="F2" s="30"/>
      <c r="G2" s="30"/>
      <c r="H2" s="30"/>
      <c r="I2" s="30"/>
      <c r="J2" s="30"/>
      <c r="K2" s="30"/>
      <c r="L2" s="30"/>
      <c r="M2" s="30"/>
      <c r="N2" s="30"/>
      <c r="O2" s="30"/>
      <c r="P2" s="30"/>
      <c r="Q2" s="30"/>
      <c r="R2" s="30"/>
      <c r="S2" s="30"/>
      <c r="T2" s="30"/>
      <c r="U2" s="30"/>
      <c r="V2" s="30"/>
      <c r="W2" s="30"/>
      <c r="X2" s="30"/>
      <c r="Y2" s="30"/>
      <c r="Z2" s="30"/>
      <c r="AA2" s="30"/>
      <c r="AC2" s="1044" t="str">
        <f>"2　区域の排出量に占める特定事業所排出量比率の比較（"&amp;BC14&amp;"（"&amp;BC15&amp;"年度））"</f>
        <v>2　区域の排出量に占める特定事業所排出量比率の比較（令和3年度（2021年度））</v>
      </c>
      <c r="AD2" s="30"/>
      <c r="AE2" s="30"/>
      <c r="AF2" s="30"/>
      <c r="AG2" s="30"/>
      <c r="AH2" s="30"/>
      <c r="AI2" s="30"/>
      <c r="AJ2" s="30"/>
      <c r="AK2" s="30"/>
      <c r="AL2" s="30"/>
      <c r="AM2" s="30"/>
      <c r="AN2" s="30"/>
      <c r="AO2" s="1045"/>
      <c r="AQ2" s="549"/>
      <c r="AV2" s="42"/>
      <c r="AW2" s="17"/>
      <c r="AX2" s="17"/>
      <c r="AY2" s="17"/>
      <c r="AZ2" s="17"/>
      <c r="BA2" s="17"/>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17"/>
      <c r="CG2" s="17"/>
      <c r="CH2" s="17"/>
      <c r="CI2" s="17"/>
      <c r="CJ2" s="17"/>
      <c r="CK2" s="17"/>
      <c r="CL2" s="17"/>
      <c r="CM2" s="17"/>
      <c r="CN2" s="22"/>
      <c r="CO2" s="22"/>
      <c r="CP2" s="22"/>
      <c r="CQ2" s="22"/>
      <c r="CR2" s="22"/>
      <c r="CS2" s="22"/>
      <c r="CT2" s="22"/>
      <c r="CU2" s="22"/>
      <c r="CV2" s="22"/>
      <c r="CW2" s="22"/>
      <c r="CX2" s="22"/>
      <c r="CY2" s="22"/>
      <c r="CZ2" s="22"/>
      <c r="DA2" s="22"/>
      <c r="DB2" s="22"/>
      <c r="DC2" s="22"/>
      <c r="DD2" s="22"/>
      <c r="DE2" s="22"/>
      <c r="DF2" s="22"/>
      <c r="DG2" s="22"/>
      <c r="DH2" s="22"/>
      <c r="DI2" s="22"/>
      <c r="DJ2" s="22"/>
      <c r="DK2" s="22"/>
      <c r="DL2" s="22"/>
      <c r="DM2" s="22"/>
      <c r="DN2" s="22"/>
      <c r="DO2" s="22"/>
      <c r="DP2" s="22"/>
      <c r="DQ2" s="22"/>
      <c r="DR2" s="22"/>
      <c r="DS2" s="22"/>
    </row>
    <row r="3" spans="1:123" ht="44.25" customHeight="1">
      <c r="B3" s="605" t="s">
        <v>443</v>
      </c>
      <c r="C3" s="606"/>
      <c r="D3" s="606"/>
      <c r="E3" s="606"/>
      <c r="F3" s="606"/>
      <c r="G3" s="606"/>
      <c r="H3" s="606"/>
      <c r="I3" s="606"/>
      <c r="J3" s="606"/>
      <c r="K3" s="606"/>
      <c r="L3" s="606"/>
      <c r="M3" s="607"/>
      <c r="N3" s="606"/>
      <c r="O3" s="608" t="s">
        <v>444</v>
      </c>
      <c r="P3" s="606"/>
      <c r="Q3" s="606"/>
      <c r="R3" s="606"/>
      <c r="S3" s="606"/>
      <c r="T3" s="606"/>
      <c r="U3" s="606"/>
      <c r="V3" s="606"/>
      <c r="W3" s="606"/>
      <c r="X3" s="606"/>
      <c r="Y3" s="606"/>
      <c r="Z3" s="606"/>
      <c r="AA3" s="609"/>
      <c r="AB3" s="30"/>
      <c r="AC3" s="605" t="s">
        <v>445</v>
      </c>
      <c r="AD3" s="606"/>
      <c r="AE3" s="606"/>
      <c r="AF3" s="606"/>
      <c r="AG3" s="606"/>
      <c r="AH3" s="606"/>
      <c r="AI3" s="606"/>
      <c r="AJ3" s="606"/>
      <c r="AK3" s="606"/>
      <c r="AL3" s="613" t="s">
        <v>446</v>
      </c>
      <c r="AM3" s="606"/>
      <c r="AN3" s="606"/>
      <c r="AO3" s="614"/>
      <c r="AP3" s="606"/>
      <c r="AQ3" s="606"/>
      <c r="AR3" s="606"/>
      <c r="AS3" s="606"/>
      <c r="AT3" s="609"/>
      <c r="CK3" s="17"/>
      <c r="CL3" s="17"/>
      <c r="CM3" s="17"/>
    </row>
    <row r="4" spans="1:123" ht="44.25" customHeight="1">
      <c r="B4" s="285"/>
      <c r="Q4" s="22"/>
      <c r="R4" s="22"/>
      <c r="S4" s="22"/>
      <c r="T4" s="22"/>
      <c r="U4" s="22"/>
      <c r="V4" s="22"/>
      <c r="W4" s="22"/>
      <c r="X4" s="22"/>
      <c r="Y4" s="22"/>
      <c r="Z4" s="22"/>
      <c r="AA4" s="610"/>
      <c r="AC4" s="615"/>
      <c r="AD4" s="22"/>
      <c r="AE4" s="22"/>
      <c r="AF4" s="22"/>
      <c r="AG4" s="22"/>
      <c r="AH4" s="22"/>
      <c r="AI4" s="22"/>
      <c r="AO4" s="411"/>
      <c r="AQ4" s="17"/>
      <c r="AR4" s="17"/>
      <c r="AS4" s="17"/>
      <c r="AT4" s="286"/>
      <c r="CK4" s="17"/>
      <c r="CL4" s="17"/>
      <c r="CM4" s="17"/>
    </row>
    <row r="5" spans="1:123" ht="30" customHeight="1">
      <c r="B5" s="611"/>
      <c r="C5" s="22"/>
      <c r="D5" s="22"/>
      <c r="E5" s="22"/>
      <c r="F5" s="22"/>
      <c r="G5" s="22"/>
      <c r="H5" s="22"/>
      <c r="I5" s="22"/>
      <c r="J5" s="22"/>
      <c r="K5" s="22"/>
      <c r="L5" s="22"/>
      <c r="M5" s="22"/>
      <c r="N5" s="22"/>
      <c r="O5" s="22"/>
      <c r="P5" s="22"/>
      <c r="Q5" s="22"/>
      <c r="R5" s="22"/>
      <c r="S5" s="22"/>
      <c r="T5" s="31"/>
      <c r="U5" s="22"/>
      <c r="V5" s="22"/>
      <c r="W5" s="22"/>
      <c r="X5" s="22"/>
      <c r="Y5" s="22"/>
      <c r="Z5" s="22"/>
      <c r="AA5" s="610"/>
      <c r="AB5" s="22"/>
      <c r="AC5" s="611"/>
      <c r="AD5" s="22"/>
      <c r="AE5" s="22"/>
      <c r="AF5" s="22"/>
      <c r="AG5" s="22"/>
      <c r="AH5" s="22"/>
      <c r="AI5" s="22"/>
      <c r="AN5" s="412"/>
      <c r="AQ5" s="17"/>
      <c r="AR5" s="17"/>
      <c r="AS5" s="17"/>
      <c r="AT5" s="286"/>
      <c r="BC5" s="86"/>
      <c r="BD5" s="86"/>
      <c r="BE5" s="86"/>
      <c r="BF5" s="86"/>
      <c r="BG5" s="86"/>
      <c r="BH5" s="86"/>
      <c r="BI5" s="86"/>
      <c r="BJ5" s="86"/>
      <c r="BK5" s="86"/>
      <c r="BL5" s="86"/>
      <c r="BM5" s="86"/>
      <c r="BN5" s="86"/>
      <c r="BO5" s="86"/>
      <c r="CK5" s="86"/>
      <c r="CL5" s="86"/>
      <c r="CM5" s="86"/>
      <c r="CN5" s="86"/>
      <c r="CO5" s="86"/>
      <c r="CP5" s="86"/>
      <c r="CQ5" s="86"/>
      <c r="CR5" s="86"/>
      <c r="CS5" s="86"/>
      <c r="CW5" s="86"/>
      <c r="CX5" s="86"/>
      <c r="CY5" s="86"/>
      <c r="CZ5" s="86"/>
      <c r="DA5" s="86"/>
      <c r="DB5" s="86"/>
      <c r="DC5" s="86"/>
      <c r="DD5" s="86"/>
    </row>
    <row r="6" spans="1:123" ht="30" customHeight="1">
      <c r="B6" s="611"/>
      <c r="C6" s="22"/>
      <c r="D6" s="22"/>
      <c r="E6" s="22"/>
      <c r="F6" s="22"/>
      <c r="G6" s="22"/>
      <c r="H6" s="22"/>
      <c r="I6" s="22"/>
      <c r="J6" s="22"/>
      <c r="K6" s="22"/>
      <c r="L6" s="22"/>
      <c r="M6" s="22"/>
      <c r="N6" s="22"/>
      <c r="O6" s="22"/>
      <c r="P6" s="22"/>
      <c r="Q6" s="22"/>
      <c r="R6" s="22"/>
      <c r="S6" s="22"/>
      <c r="T6" s="22"/>
      <c r="U6" s="22"/>
      <c r="V6" s="22"/>
      <c r="W6" s="22"/>
      <c r="X6" s="22"/>
      <c r="Y6" s="22"/>
      <c r="Z6" s="22"/>
      <c r="AA6" s="610"/>
      <c r="AB6" s="22"/>
      <c r="AC6" s="611"/>
      <c r="AD6" s="25"/>
      <c r="AE6" s="25"/>
      <c r="AF6" s="25"/>
      <c r="AG6" s="25"/>
      <c r="AH6" s="25"/>
      <c r="AI6" s="25"/>
      <c r="AQ6" s="17"/>
      <c r="AR6" s="17"/>
      <c r="AS6" s="17"/>
      <c r="AT6" s="286"/>
      <c r="BC6" s="86"/>
      <c r="BD6" s="86"/>
      <c r="BE6" s="86"/>
      <c r="BF6" s="86"/>
      <c r="BG6" s="86"/>
      <c r="BH6" s="86"/>
      <c r="BI6" s="86"/>
      <c r="BJ6" s="86"/>
      <c r="BK6" s="86"/>
      <c r="BL6" s="86"/>
      <c r="BM6" s="86"/>
      <c r="BN6" s="86"/>
      <c r="BO6" s="86"/>
      <c r="CK6" s="86"/>
      <c r="CL6" s="86"/>
      <c r="CM6" s="86"/>
      <c r="CN6" s="86"/>
      <c r="CO6" s="86"/>
      <c r="CP6" s="86"/>
      <c r="CQ6" s="86"/>
      <c r="CR6" s="86"/>
      <c r="CS6" s="86"/>
      <c r="CW6" s="86"/>
      <c r="CX6" s="86"/>
      <c r="CY6" s="86"/>
      <c r="CZ6" s="86"/>
      <c r="DA6" s="86"/>
      <c r="DB6" s="86"/>
      <c r="DC6" s="86"/>
      <c r="DD6" s="86"/>
      <c r="DE6" s="86"/>
    </row>
    <row r="7" spans="1:123" ht="30" customHeight="1">
      <c r="B7" s="611"/>
      <c r="C7" s="22"/>
      <c r="D7" s="22"/>
      <c r="E7" s="22"/>
      <c r="F7" s="22"/>
      <c r="G7" s="22"/>
      <c r="H7" s="22"/>
      <c r="I7" s="22"/>
      <c r="J7" s="22"/>
      <c r="K7" s="22"/>
      <c r="L7" s="22"/>
      <c r="M7" s="22"/>
      <c r="N7" s="22"/>
      <c r="O7" s="22"/>
      <c r="P7" s="22"/>
      <c r="Q7" s="22"/>
      <c r="R7" s="22"/>
      <c r="S7" s="22"/>
      <c r="T7" s="22"/>
      <c r="U7" s="22"/>
      <c r="V7" s="22"/>
      <c r="W7" s="22"/>
      <c r="X7" s="22"/>
      <c r="Y7" s="22"/>
      <c r="Z7" s="22"/>
      <c r="AA7" s="610"/>
      <c r="AB7" s="22"/>
      <c r="AC7" s="611"/>
      <c r="AD7" s="22"/>
      <c r="AE7" s="22"/>
      <c r="AF7" s="22"/>
      <c r="AG7" s="22"/>
      <c r="AH7" s="22"/>
      <c r="AI7" s="22"/>
      <c r="AQ7" s="17"/>
      <c r="AR7" s="17"/>
      <c r="AS7" s="17"/>
      <c r="AT7" s="286"/>
      <c r="BC7" s="20"/>
      <c r="BD7" s="20"/>
      <c r="BE7" s="20"/>
      <c r="BF7" s="20"/>
      <c r="BG7" s="20"/>
      <c r="BH7" s="20"/>
      <c r="BI7" s="20"/>
      <c r="BJ7" s="20"/>
      <c r="BK7" s="20"/>
      <c r="BL7" s="20"/>
      <c r="BM7" s="20"/>
      <c r="BN7" s="20"/>
      <c r="BO7" s="20"/>
      <c r="CK7" s="20"/>
      <c r="CL7" s="20"/>
      <c r="CM7" s="20"/>
      <c r="CN7" s="20"/>
      <c r="CO7" s="20"/>
      <c r="CP7" s="20"/>
      <c r="CQ7" s="20"/>
      <c r="CR7" s="20"/>
      <c r="CS7" s="20"/>
      <c r="CW7" s="20"/>
      <c r="CX7" s="20"/>
      <c r="CY7" s="20"/>
      <c r="CZ7" s="20"/>
      <c r="DA7" s="20"/>
      <c r="DB7" s="20"/>
      <c r="DC7" s="20"/>
      <c r="DD7" s="20"/>
      <c r="DE7" s="86"/>
    </row>
    <row r="8" spans="1:123" ht="30" customHeight="1">
      <c r="B8" s="611"/>
      <c r="C8" s="22"/>
      <c r="D8" s="22"/>
      <c r="E8" s="22"/>
      <c r="F8" s="22"/>
      <c r="G8" s="22"/>
      <c r="H8" s="22"/>
      <c r="I8" s="22"/>
      <c r="J8" s="22"/>
      <c r="K8" s="22"/>
      <c r="L8" s="22"/>
      <c r="M8" s="22"/>
      <c r="N8" s="22"/>
      <c r="O8" s="22"/>
      <c r="P8" s="22"/>
      <c r="Q8" s="22"/>
      <c r="R8" s="22"/>
      <c r="S8" s="22"/>
      <c r="T8" s="22"/>
      <c r="U8" s="22"/>
      <c r="V8" s="22"/>
      <c r="W8" s="22"/>
      <c r="X8" s="22"/>
      <c r="Y8" s="22"/>
      <c r="Z8" s="22"/>
      <c r="AA8" s="610"/>
      <c r="AB8" s="22"/>
      <c r="AC8" s="611"/>
      <c r="AD8" s="22"/>
      <c r="AE8" s="22"/>
      <c r="AF8" s="22"/>
      <c r="AG8" s="22"/>
      <c r="AH8" s="22"/>
      <c r="AI8" s="22"/>
      <c r="AQ8" s="17"/>
      <c r="AR8" s="17"/>
      <c r="AS8" s="17"/>
      <c r="AT8" s="286"/>
      <c r="BC8" s="20"/>
      <c r="BD8" s="20"/>
      <c r="BE8" s="20"/>
      <c r="BF8" s="20"/>
      <c r="BG8" s="20"/>
      <c r="BH8" s="20"/>
      <c r="BI8" s="20"/>
      <c r="BJ8" s="20"/>
      <c r="BK8" s="20"/>
      <c r="BL8" s="20"/>
      <c r="BM8" s="20"/>
      <c r="BN8" s="20"/>
      <c r="BO8" s="20"/>
      <c r="CK8" s="20"/>
      <c r="CL8" s="20"/>
      <c r="CM8" s="20"/>
      <c r="CN8" s="20"/>
      <c r="CO8" s="20"/>
      <c r="CP8" s="20"/>
      <c r="CQ8" s="20"/>
      <c r="CR8" s="20"/>
      <c r="CS8" s="20"/>
      <c r="CW8" s="20"/>
      <c r="CX8" s="20"/>
      <c r="CY8" s="20"/>
      <c r="CZ8" s="20"/>
      <c r="DA8" s="20"/>
      <c r="DB8" s="20"/>
      <c r="DC8" s="20"/>
      <c r="DD8" s="20"/>
      <c r="DE8" s="20"/>
    </row>
    <row r="9" spans="1:123" ht="30" customHeight="1">
      <c r="B9" s="611"/>
      <c r="C9" s="22"/>
      <c r="D9" s="22"/>
      <c r="E9" s="22"/>
      <c r="F9" s="22"/>
      <c r="G9" s="22"/>
      <c r="H9" s="22"/>
      <c r="I9" s="22"/>
      <c r="J9" s="22"/>
      <c r="K9" s="22"/>
      <c r="L9" s="22"/>
      <c r="M9" s="22"/>
      <c r="N9" s="22"/>
      <c r="O9" s="22"/>
      <c r="P9" s="22"/>
      <c r="Q9" s="22"/>
      <c r="R9" s="22"/>
      <c r="S9" s="22"/>
      <c r="T9" s="22"/>
      <c r="U9" s="22"/>
      <c r="V9" s="22"/>
      <c r="W9" s="22"/>
      <c r="X9" s="22"/>
      <c r="Y9" s="22"/>
      <c r="Z9" s="22"/>
      <c r="AA9" s="610"/>
      <c r="AB9" s="22"/>
      <c r="AC9" s="611"/>
      <c r="AD9" s="22"/>
      <c r="AE9" s="22"/>
      <c r="AF9" s="22"/>
      <c r="AG9" s="22"/>
      <c r="AH9" s="22"/>
      <c r="AI9" s="22"/>
      <c r="AQ9" s="17"/>
      <c r="AR9" s="17"/>
      <c r="AS9" s="17"/>
      <c r="AT9" s="286"/>
      <c r="DE9" s="20"/>
    </row>
    <row r="10" spans="1:123" ht="30" customHeight="1">
      <c r="B10" s="611"/>
      <c r="C10" s="22"/>
      <c r="D10" s="22"/>
      <c r="E10" s="22"/>
      <c r="F10" s="22"/>
      <c r="G10" s="22"/>
      <c r="H10" s="22"/>
      <c r="I10" s="22"/>
      <c r="J10" s="22"/>
      <c r="K10" s="22"/>
      <c r="L10" s="22"/>
      <c r="M10" s="22"/>
      <c r="N10" s="22"/>
      <c r="O10" s="22"/>
      <c r="P10" s="22"/>
      <c r="Q10" s="22"/>
      <c r="R10" s="22"/>
      <c r="S10" s="22"/>
      <c r="T10" s="22"/>
      <c r="U10" s="22"/>
      <c r="V10" s="22"/>
      <c r="W10" s="22"/>
      <c r="X10" s="22"/>
      <c r="Y10" s="22"/>
      <c r="Z10" s="22"/>
      <c r="AA10" s="610"/>
      <c r="AB10" s="22"/>
      <c r="AC10" s="611"/>
      <c r="AD10" s="22"/>
      <c r="AE10" s="22"/>
      <c r="AF10" s="22"/>
      <c r="AG10" s="22"/>
      <c r="AH10" s="22"/>
      <c r="AI10" s="22"/>
      <c r="AQ10" s="17"/>
      <c r="AR10" s="17"/>
      <c r="AS10" s="17"/>
      <c r="AT10" s="286"/>
      <c r="BB10" s="17"/>
      <c r="BC10" s="17"/>
      <c r="BD10" s="17"/>
      <c r="BE10" s="17"/>
      <c r="BF10" s="17"/>
      <c r="BG10" s="17"/>
      <c r="BH10" s="17"/>
      <c r="BI10" s="17"/>
      <c r="BJ10" s="17"/>
      <c r="BK10" s="17"/>
      <c r="BL10" s="17"/>
      <c r="BM10" s="17"/>
      <c r="BN10" s="17"/>
      <c r="BO10" s="17"/>
      <c r="BP10" s="17"/>
      <c r="BQ10" s="17"/>
      <c r="BR10" s="17"/>
      <c r="BS10" s="17"/>
      <c r="BT10" s="17"/>
      <c r="BU10" s="17"/>
      <c r="BV10" s="17"/>
      <c r="BW10" s="17"/>
      <c r="BX10" s="17"/>
      <c r="BY10" s="17"/>
      <c r="BZ10" s="17"/>
      <c r="CA10" s="17"/>
      <c r="CB10" s="17"/>
      <c r="CC10" s="17"/>
      <c r="CD10" s="17"/>
      <c r="CE10" s="17"/>
      <c r="CK10" s="17"/>
      <c r="CL10" s="17"/>
      <c r="CM10" s="17"/>
      <c r="CN10" s="17"/>
      <c r="CO10" s="17"/>
      <c r="CP10" s="17"/>
      <c r="CQ10" s="17"/>
      <c r="CR10" s="17"/>
      <c r="CS10" s="17"/>
      <c r="CT10" s="17"/>
      <c r="CU10" s="17"/>
      <c r="CV10" s="17"/>
      <c r="CW10" s="40"/>
      <c r="CX10" s="40"/>
      <c r="CY10" s="40"/>
      <c r="CZ10" s="40"/>
      <c r="DA10" s="40"/>
      <c r="DB10" s="40"/>
      <c r="DC10" s="40"/>
      <c r="DD10" s="40"/>
      <c r="DE10" s="40"/>
      <c r="DF10" s="40"/>
      <c r="DG10" s="40"/>
      <c r="DH10" s="40"/>
      <c r="DI10" s="40"/>
      <c r="DJ10" s="40"/>
      <c r="DK10" s="40"/>
      <c r="DL10" s="40"/>
      <c r="DM10" s="40"/>
      <c r="DN10" s="40"/>
      <c r="DO10" s="40"/>
      <c r="DP10" s="40"/>
      <c r="DQ10" s="40"/>
      <c r="DR10" s="40"/>
      <c r="DS10" s="40"/>
    </row>
    <row r="11" spans="1:123" ht="30" customHeight="1">
      <c r="B11" s="611"/>
      <c r="C11" s="22"/>
      <c r="D11" s="22"/>
      <c r="E11" s="22"/>
      <c r="F11" s="22"/>
      <c r="G11" s="22"/>
      <c r="H11" s="22"/>
      <c r="I11" s="22"/>
      <c r="J11" s="22"/>
      <c r="K11" s="22"/>
      <c r="L11" s="22"/>
      <c r="M11" s="22"/>
      <c r="N11" s="22"/>
      <c r="O11" s="22"/>
      <c r="P11" s="22"/>
      <c r="Q11" s="22"/>
      <c r="R11" s="22"/>
      <c r="S11" s="22"/>
      <c r="T11" s="22"/>
      <c r="U11" s="22"/>
      <c r="V11" s="22"/>
      <c r="W11" s="22"/>
      <c r="X11" s="22"/>
      <c r="Y11" s="22"/>
      <c r="Z11" s="22"/>
      <c r="AA11" s="610"/>
      <c r="AB11" s="22"/>
      <c r="AC11" s="611"/>
      <c r="AD11" s="22"/>
      <c r="AE11" s="22"/>
      <c r="AF11" s="22"/>
      <c r="AG11" s="22"/>
      <c r="AH11" s="22"/>
      <c r="AI11" s="22"/>
      <c r="AQ11" s="17"/>
      <c r="AR11" s="17"/>
      <c r="AS11" s="17"/>
      <c r="AT11" s="286"/>
      <c r="AX11" s="1041" t="s">
        <v>447</v>
      </c>
      <c r="BB11" s="17"/>
      <c r="BC11" s="19" t="s">
        <v>172</v>
      </c>
      <c r="BD11" s="17"/>
      <c r="BE11" s="17"/>
      <c r="BF11" s="17"/>
      <c r="BG11" s="17"/>
      <c r="BH11" s="17"/>
      <c r="BI11" s="17"/>
      <c r="BJ11" s="17"/>
      <c r="BK11" s="17"/>
      <c r="BL11" s="17"/>
      <c r="BM11" s="17"/>
      <c r="BN11" s="17"/>
      <c r="BO11" s="17"/>
      <c r="BP11" s="17"/>
      <c r="BQ11" s="17"/>
      <c r="BR11" s="17"/>
      <c r="BS11" s="17"/>
      <c r="BT11" s="17"/>
      <c r="BU11" s="17"/>
      <c r="BV11" s="17"/>
      <c r="BW11" s="17"/>
      <c r="BX11" s="17"/>
      <c r="BY11" s="17"/>
      <c r="BZ11" s="17"/>
      <c r="CA11" s="17"/>
      <c r="CB11" s="17"/>
      <c r="CC11" s="17"/>
      <c r="CD11" s="17"/>
      <c r="CE11" s="17"/>
      <c r="CK11" s="17"/>
      <c r="CL11" s="17"/>
      <c r="CM11" s="17"/>
      <c r="CN11" s="17"/>
      <c r="CO11" s="17"/>
      <c r="CP11" s="17"/>
      <c r="CQ11" s="17"/>
      <c r="CR11" s="17"/>
      <c r="CS11" s="17"/>
      <c r="CT11" s="17"/>
      <c r="CU11" s="17"/>
      <c r="CV11" s="17"/>
      <c r="CW11" s="19" t="s">
        <v>260</v>
      </c>
      <c r="CX11" s="17"/>
      <c r="CY11" s="17"/>
      <c r="CZ11" s="17"/>
      <c r="DA11" s="40"/>
      <c r="DB11" s="40"/>
      <c r="DC11" s="40"/>
      <c r="DD11" s="40"/>
      <c r="DE11" s="40"/>
      <c r="DF11" s="19" t="s">
        <v>259</v>
      </c>
      <c r="DG11" s="17"/>
      <c r="DH11" s="17"/>
      <c r="DI11" s="40"/>
      <c r="DJ11" s="40"/>
      <c r="DK11" s="40"/>
      <c r="DL11" s="40"/>
      <c r="DM11" s="40"/>
      <c r="DN11" s="40"/>
      <c r="DO11" s="40"/>
      <c r="DP11" s="40"/>
      <c r="DQ11" s="40"/>
      <c r="DR11" s="40"/>
      <c r="DS11" s="40"/>
    </row>
    <row r="12" spans="1:123" ht="30" customHeight="1">
      <c r="B12" s="611"/>
      <c r="C12" s="22"/>
      <c r="D12" s="22"/>
      <c r="E12" s="22"/>
      <c r="F12" s="22"/>
      <c r="G12" s="22"/>
      <c r="H12" s="22"/>
      <c r="I12" s="22"/>
      <c r="J12" s="22"/>
      <c r="K12" s="22"/>
      <c r="L12" s="22"/>
      <c r="M12" s="22"/>
      <c r="N12" s="22"/>
      <c r="O12" s="22"/>
      <c r="P12" s="22"/>
      <c r="Q12" s="22"/>
      <c r="R12" s="22"/>
      <c r="S12" s="22"/>
      <c r="T12" s="22"/>
      <c r="U12" s="22"/>
      <c r="V12" s="22"/>
      <c r="W12" s="22"/>
      <c r="X12" s="22"/>
      <c r="Y12" s="22"/>
      <c r="Z12" s="22"/>
      <c r="AA12" s="610"/>
      <c r="AB12" s="22"/>
      <c r="AC12" s="611"/>
      <c r="AD12" s="22"/>
      <c r="AE12" s="22"/>
      <c r="AF12" s="22"/>
      <c r="AG12" s="22"/>
      <c r="AH12" s="22"/>
      <c r="AI12" s="22"/>
      <c r="AQ12" s="17"/>
      <c r="AR12" s="17"/>
      <c r="AS12" s="17"/>
      <c r="AT12" s="286"/>
      <c r="AW12" s="21"/>
      <c r="AX12" s="24" t="str">
        <f>年度マスタ!$I4</f>
        <v>兵庫県</v>
      </c>
      <c r="AY12" s="24" t="str">
        <f>年度マスタ!$J4</f>
        <v>兵庫県</v>
      </c>
      <c r="AZ12" s="24" t="str">
        <f>年度マスタ!$K4</f>
        <v>28</v>
      </c>
      <c r="BB12" s="42"/>
      <c r="BC12" s="19" t="s">
        <v>448</v>
      </c>
      <c r="BD12" s="42"/>
      <c r="BE12" s="42"/>
      <c r="BF12" s="42"/>
      <c r="BG12" s="42"/>
      <c r="BH12" s="42"/>
      <c r="BI12" s="42"/>
      <c r="BJ12" s="42"/>
      <c r="BK12" s="42"/>
      <c r="BL12" s="42"/>
      <c r="BM12" s="42"/>
      <c r="BN12" s="42"/>
      <c r="BO12" s="42"/>
      <c r="BP12" s="42"/>
      <c r="BQ12" s="42"/>
      <c r="BR12" s="42"/>
      <c r="BS12" s="42"/>
      <c r="BT12" s="43"/>
      <c r="BU12" s="43"/>
      <c r="BV12" s="43"/>
      <c r="BW12" s="43"/>
      <c r="BX12" s="43"/>
      <c r="BY12" s="43"/>
      <c r="BZ12" s="43"/>
      <c r="CA12" s="43"/>
      <c r="CB12" s="43"/>
      <c r="CC12" s="43"/>
      <c r="CD12" s="43"/>
      <c r="CE12" s="43"/>
      <c r="CF12" s="21"/>
      <c r="CG12" s="21"/>
      <c r="CH12" s="21"/>
      <c r="CI12" s="21"/>
      <c r="CJ12" s="21"/>
      <c r="CK12" s="43"/>
      <c r="CL12" s="43"/>
      <c r="CM12" s="43"/>
      <c r="CN12" s="43"/>
      <c r="CO12" s="43"/>
      <c r="CP12" s="43"/>
      <c r="CQ12" s="43"/>
      <c r="CR12" s="43"/>
      <c r="CS12" s="43"/>
      <c r="CT12" s="43"/>
      <c r="CU12" s="43"/>
      <c r="CV12" s="42"/>
      <c r="CW12" s="19" t="s">
        <v>262</v>
      </c>
      <c r="CX12" s="42"/>
      <c r="CY12" s="42"/>
      <c r="CZ12" s="42"/>
      <c r="DA12" s="41"/>
      <c r="DB12" s="41"/>
      <c r="DC12" s="41"/>
      <c r="DD12" s="41"/>
      <c r="DE12" s="41"/>
      <c r="DF12" s="19" t="s">
        <v>261</v>
      </c>
      <c r="DG12" s="42"/>
      <c r="DH12" s="42"/>
      <c r="DI12" s="41"/>
      <c r="DJ12" s="41"/>
      <c r="DK12" s="41"/>
      <c r="DL12" s="41"/>
      <c r="DM12" s="41"/>
      <c r="DN12" s="41"/>
      <c r="DO12" s="41"/>
      <c r="DP12" s="41"/>
      <c r="DQ12" s="41"/>
      <c r="DR12" s="41"/>
      <c r="DS12" s="41"/>
    </row>
    <row r="13" spans="1:123" ht="30" customHeight="1">
      <c r="B13" s="611"/>
      <c r="C13" s="22"/>
      <c r="D13" s="22"/>
      <c r="E13" s="22"/>
      <c r="F13" s="22"/>
      <c r="G13" s="22"/>
      <c r="H13" s="22"/>
      <c r="I13" s="22"/>
      <c r="J13" s="22"/>
      <c r="K13" s="22"/>
      <c r="L13" s="22"/>
      <c r="M13" s="22"/>
      <c r="N13" s="22"/>
      <c r="O13" s="22"/>
      <c r="P13" s="22"/>
      <c r="Q13" s="22"/>
      <c r="R13" s="22"/>
      <c r="S13" s="22"/>
      <c r="T13" s="22"/>
      <c r="U13" s="22"/>
      <c r="V13" s="22"/>
      <c r="W13" s="22"/>
      <c r="X13" s="22"/>
      <c r="Y13" s="22"/>
      <c r="Z13" s="22"/>
      <c r="AA13" s="610"/>
      <c r="AB13" s="22"/>
      <c r="AC13" s="611"/>
      <c r="AD13" s="22"/>
      <c r="AE13" s="22"/>
      <c r="AF13" s="22"/>
      <c r="AG13" s="22"/>
      <c r="AH13" s="22"/>
      <c r="AI13" s="22"/>
      <c r="AQ13" s="17"/>
      <c r="AR13" s="17"/>
      <c r="AS13" s="17"/>
      <c r="AT13" s="286"/>
      <c r="AW13" s="25"/>
      <c r="AX13" s="24" t="str">
        <f>年度マスタ!$I5</f>
        <v>A.現況推計データ</v>
      </c>
      <c r="AY13" s="24">
        <f>年度マスタ!$J5</f>
        <v>2022</v>
      </c>
      <c r="AZ13" s="24" t="str">
        <f>年度マスタ!$K5</f>
        <v>令和4年度</v>
      </c>
      <c r="BB13" s="30"/>
      <c r="BC13" s="19" t="s">
        <v>449</v>
      </c>
      <c r="BD13" s="42"/>
      <c r="BE13" s="42"/>
      <c r="BF13" s="30"/>
      <c r="BG13" s="30"/>
      <c r="BH13" s="30"/>
      <c r="BI13" s="30"/>
      <c r="BJ13" s="30"/>
      <c r="BK13" s="30"/>
      <c r="BL13" s="30"/>
      <c r="BM13" s="30"/>
      <c r="BN13" s="30"/>
      <c r="BO13" s="30"/>
      <c r="BP13" s="30"/>
      <c r="BQ13" s="30"/>
      <c r="BR13" s="30"/>
      <c r="BS13" s="30"/>
      <c r="BT13" s="30"/>
      <c r="BU13" s="30"/>
      <c r="BV13" s="30"/>
      <c r="BW13" s="30"/>
      <c r="BX13" s="30"/>
      <c r="BY13" s="30"/>
      <c r="BZ13" s="30"/>
      <c r="CA13" s="30"/>
      <c r="CB13" s="30"/>
      <c r="CC13" s="30"/>
      <c r="CD13" s="30"/>
      <c r="CE13" s="30"/>
      <c r="CF13" s="25"/>
      <c r="CG13" s="25"/>
      <c r="CH13" s="25"/>
      <c r="CI13" s="25"/>
      <c r="CJ13" s="25"/>
      <c r="CK13" s="30"/>
      <c r="CL13" s="30"/>
      <c r="CM13" s="30"/>
      <c r="CN13" s="30"/>
      <c r="CO13" s="30"/>
      <c r="CP13" s="30"/>
      <c r="CQ13" s="30"/>
      <c r="CR13" s="30"/>
      <c r="CS13" s="30"/>
      <c r="CT13" s="30"/>
      <c r="CU13" s="30"/>
      <c r="CV13" s="30"/>
      <c r="CW13" s="19" t="s">
        <v>264</v>
      </c>
      <c r="CX13" s="42"/>
      <c r="CY13" s="42"/>
      <c r="CZ13" s="30"/>
      <c r="DA13" s="17"/>
      <c r="DB13" s="17"/>
      <c r="DC13" s="17"/>
      <c r="DD13" s="17"/>
      <c r="DE13" s="17"/>
      <c r="DF13" s="19" t="s">
        <v>264</v>
      </c>
      <c r="DG13" s="42"/>
      <c r="DH13" s="30"/>
      <c r="DI13" s="17"/>
      <c r="DJ13" s="17"/>
      <c r="DK13" s="17"/>
      <c r="DL13" s="17"/>
      <c r="DM13" s="17"/>
      <c r="DN13" s="17"/>
      <c r="DO13" s="17"/>
      <c r="DP13" s="17"/>
      <c r="DQ13" s="17"/>
      <c r="DR13" s="17"/>
      <c r="DS13" s="17"/>
    </row>
    <row r="14" spans="1:123" ht="30" customHeight="1">
      <c r="B14" s="611"/>
      <c r="C14" s="22"/>
      <c r="D14" s="22"/>
      <c r="E14" s="22"/>
      <c r="F14" s="22"/>
      <c r="G14" s="22"/>
      <c r="H14" s="22"/>
      <c r="I14" s="22"/>
      <c r="J14" s="22"/>
      <c r="K14" s="22"/>
      <c r="L14" s="22"/>
      <c r="M14" s="22"/>
      <c r="N14" s="22"/>
      <c r="O14" s="22"/>
      <c r="P14" s="22"/>
      <c r="Q14" s="22"/>
      <c r="R14" s="22"/>
      <c r="S14" s="22"/>
      <c r="T14" s="22"/>
      <c r="U14" s="22"/>
      <c r="V14" s="22"/>
      <c r="W14" s="22"/>
      <c r="X14" s="22"/>
      <c r="Y14" s="22"/>
      <c r="Z14" s="22"/>
      <c r="AA14" s="610"/>
      <c r="AB14" s="22"/>
      <c r="AC14" s="611"/>
      <c r="AD14" s="22"/>
      <c r="AE14" s="22"/>
      <c r="AF14" s="22"/>
      <c r="AG14" s="22"/>
      <c r="AH14" s="22"/>
      <c r="AI14" s="22"/>
      <c r="AQ14" s="17"/>
      <c r="AR14" s="17"/>
      <c r="AS14" s="17"/>
      <c r="AT14" s="286"/>
      <c r="AX14" s="24" t="str">
        <f>年度マスタ!$I6</f>
        <v>B.SHKデータ</v>
      </c>
      <c r="AY14" s="24">
        <f>年度マスタ!$J6</f>
        <v>2021</v>
      </c>
      <c r="AZ14" s="24" t="str">
        <f>年度マスタ!$K6</f>
        <v>令和3年度</v>
      </c>
      <c r="BC14" s="1042" t="str">
        <f>AZ14</f>
        <v>令和3年度</v>
      </c>
      <c r="BD14" s="44" t="s">
        <v>450</v>
      </c>
      <c r="BT14" s="25"/>
      <c r="BU14" s="25"/>
      <c r="BV14" s="25"/>
      <c r="BW14" s="25"/>
      <c r="BX14" s="25"/>
      <c r="BY14" s="25"/>
      <c r="BZ14" s="25"/>
      <c r="CA14" s="25"/>
      <c r="CB14" s="25"/>
      <c r="CC14" s="25"/>
      <c r="CD14" s="25"/>
      <c r="CE14" s="25"/>
      <c r="CK14" s="25"/>
      <c r="CL14" s="25"/>
      <c r="CM14" s="25"/>
      <c r="CN14" s="25"/>
      <c r="CO14" s="25"/>
      <c r="CP14" s="25"/>
      <c r="CQ14" s="25"/>
      <c r="CR14" s="25"/>
      <c r="CS14" s="25"/>
      <c r="CT14" s="25"/>
      <c r="CU14" s="25"/>
      <c r="CV14" s="17"/>
      <c r="CW14" s="1042" t="str">
        <f>VLOOKUP(CW13,$AX$12:$AZ$16,3,0)</f>
        <v>令和3年度</v>
      </c>
      <c r="DF14" s="1042" t="str">
        <f>VLOOKUP(DF13,$AX$12:$AZ$16,3,0)</f>
        <v>令和3年度</v>
      </c>
      <c r="DL14" s="33"/>
      <c r="DM14" s="33"/>
      <c r="DN14" s="33"/>
      <c r="DO14" s="33"/>
      <c r="DP14" s="33"/>
      <c r="DQ14" s="33"/>
      <c r="DR14" s="33"/>
      <c r="DS14" s="33"/>
    </row>
    <row r="15" spans="1:123" ht="30" customHeight="1">
      <c r="B15" s="611"/>
      <c r="C15" s="22"/>
      <c r="D15" s="22"/>
      <c r="E15" s="22"/>
      <c r="F15" s="22"/>
      <c r="G15" s="22"/>
      <c r="H15" s="22"/>
      <c r="I15" s="22"/>
      <c r="J15" s="22"/>
      <c r="K15" s="22"/>
      <c r="L15" s="22"/>
      <c r="M15" s="22"/>
      <c r="N15" s="22"/>
      <c r="O15" s="22"/>
      <c r="P15" s="22"/>
      <c r="Q15" s="22"/>
      <c r="R15" s="22"/>
      <c r="S15" s="22"/>
      <c r="T15" s="22"/>
      <c r="U15" s="22"/>
      <c r="V15" s="22"/>
      <c r="W15" s="22"/>
      <c r="X15" s="22"/>
      <c r="Y15" s="22"/>
      <c r="Z15" s="22"/>
      <c r="AA15" s="610"/>
      <c r="AB15" s="22"/>
      <c r="AC15" s="611"/>
      <c r="AD15" s="22"/>
      <c r="AE15" s="22"/>
      <c r="AF15" s="22"/>
      <c r="AG15" s="22"/>
      <c r="AH15" s="22"/>
      <c r="AI15" s="22"/>
      <c r="AQ15" s="17"/>
      <c r="AR15" s="17"/>
      <c r="AS15" s="17"/>
      <c r="AT15" s="286"/>
      <c r="AX15" s="24" t="str">
        <f>年度マスタ!$I7</f>
        <v>C.FITデータ</v>
      </c>
      <c r="AY15" s="24">
        <f>年度マスタ!$J7</f>
        <v>2023</v>
      </c>
      <c r="AZ15" s="24" t="str">
        <f>年度マスタ!$K7</f>
        <v>令和5年度</v>
      </c>
      <c r="BC15" s="1042">
        <f>AY14</f>
        <v>2021</v>
      </c>
      <c r="BD15" s="17"/>
      <c r="BF15" s="17"/>
      <c r="BG15" s="17"/>
      <c r="BH15" s="17"/>
      <c r="BI15" s="17"/>
      <c r="BJ15" s="17"/>
      <c r="BK15" s="17"/>
      <c r="BL15" s="17"/>
      <c r="BM15" s="17"/>
      <c r="BN15" s="17"/>
      <c r="BO15" s="17"/>
      <c r="BP15" s="17"/>
      <c r="BQ15" s="17"/>
      <c r="BS15" s="17"/>
      <c r="CV15" s="17"/>
      <c r="CW15" s="1042">
        <f>VLOOKUP(CW13,$AX$12:$AZ$16,2,0)</f>
        <v>2021</v>
      </c>
      <c r="DD15" s="17"/>
      <c r="DE15" s="17"/>
      <c r="DF15" s="1042">
        <f>VLOOKUP(DF13,$AX$12:$AZ$16,2,0)</f>
        <v>2021</v>
      </c>
      <c r="DL15" s="17"/>
      <c r="DM15" s="17"/>
      <c r="DN15" s="17"/>
      <c r="DO15" s="17"/>
      <c r="DP15" s="17"/>
      <c r="DQ15" s="17"/>
      <c r="DR15" s="17"/>
      <c r="DS15" s="17"/>
    </row>
    <row r="16" spans="1:123" ht="30" customHeight="1">
      <c r="B16" s="611"/>
      <c r="C16" s="22"/>
      <c r="D16" s="22"/>
      <c r="E16" s="22"/>
      <c r="F16" s="22"/>
      <c r="G16" s="22"/>
      <c r="H16" s="22"/>
      <c r="I16" s="22"/>
      <c r="J16" s="22"/>
      <c r="K16" s="22"/>
      <c r="L16" s="22"/>
      <c r="M16" s="22"/>
      <c r="N16" s="22"/>
      <c r="O16" s="22"/>
      <c r="P16" s="22"/>
      <c r="Q16" s="22"/>
      <c r="R16" s="22"/>
      <c r="S16" s="22"/>
      <c r="T16" s="22"/>
      <c r="U16" s="22"/>
      <c r="V16" s="22"/>
      <c r="W16" s="22"/>
      <c r="X16" s="22"/>
      <c r="Y16" s="22"/>
      <c r="Z16" s="22"/>
      <c r="AA16" s="610"/>
      <c r="AB16" s="22"/>
      <c r="AC16" s="611"/>
      <c r="AD16" s="22"/>
      <c r="AE16" s="22"/>
      <c r="AF16" s="22"/>
      <c r="AG16" s="22"/>
      <c r="AH16" s="22"/>
      <c r="AI16" s="22"/>
      <c r="AQ16" s="17"/>
      <c r="AR16" s="17"/>
      <c r="AS16" s="17"/>
      <c r="AT16" s="286"/>
      <c r="AX16" s="24" t="str">
        <f>年度マスタ!$I8</f>
        <v>D.区域電力使用量データ</v>
      </c>
      <c r="AY16" s="24">
        <f>年度マスタ!$J8</f>
        <v>2022</v>
      </c>
      <c r="AZ16" s="24" t="str">
        <f>年度マスタ!$K8</f>
        <v>令和4年度</v>
      </c>
      <c r="BC16" s="20"/>
      <c r="BF16" s="17"/>
      <c r="BG16" s="17"/>
      <c r="BH16" s="17"/>
      <c r="BI16" s="17"/>
      <c r="BJ16" s="17"/>
      <c r="BK16" s="17"/>
      <c r="BL16" s="17"/>
      <c r="BM16" s="17"/>
      <c r="BN16" s="17"/>
      <c r="BO16" s="17"/>
      <c r="BP16" s="17"/>
      <c r="BQ16" s="17"/>
      <c r="CK16" s="23" t="s">
        <v>451</v>
      </c>
      <c r="CV16" s="17"/>
      <c r="CW16" s="17"/>
      <c r="CX16" s="17"/>
      <c r="CY16" s="17"/>
      <c r="CZ16" s="17"/>
      <c r="DA16" s="17"/>
      <c r="DB16" s="17"/>
      <c r="DC16" s="17"/>
      <c r="DD16" s="17"/>
      <c r="DE16" s="17"/>
      <c r="DF16" s="17"/>
      <c r="DG16" s="17"/>
      <c r="DH16" s="17"/>
      <c r="DI16" s="17"/>
      <c r="DJ16" s="17"/>
      <c r="DK16" s="17"/>
      <c r="DL16" s="17"/>
      <c r="DM16" s="17"/>
      <c r="DN16" s="17"/>
      <c r="DO16" s="17"/>
      <c r="DP16" s="17"/>
      <c r="DQ16" s="17"/>
      <c r="DR16" s="17"/>
      <c r="DS16" s="17"/>
    </row>
    <row r="17" spans="1:123" ht="30" customHeight="1" thickBot="1">
      <c r="B17" s="611"/>
      <c r="C17" s="22"/>
      <c r="D17" s="22"/>
      <c r="E17" s="22"/>
      <c r="F17" s="22"/>
      <c r="G17" s="22"/>
      <c r="H17" s="22"/>
      <c r="I17" s="22"/>
      <c r="J17" s="22"/>
      <c r="K17" s="22"/>
      <c r="L17" s="22"/>
      <c r="M17" s="22"/>
      <c r="N17" s="22"/>
      <c r="O17" s="22"/>
      <c r="P17" s="22"/>
      <c r="Q17" s="22"/>
      <c r="R17" s="22"/>
      <c r="S17" s="22"/>
      <c r="T17" s="22"/>
      <c r="U17" s="22"/>
      <c r="V17" s="22"/>
      <c r="W17" s="22"/>
      <c r="X17" s="22"/>
      <c r="Y17" s="22"/>
      <c r="Z17" s="22"/>
      <c r="AA17" s="610"/>
      <c r="AB17" s="22"/>
      <c r="AC17" s="611"/>
      <c r="AD17" s="22"/>
      <c r="AE17" s="22"/>
      <c r="AF17" s="22"/>
      <c r="AG17" s="22"/>
      <c r="AH17" s="22"/>
      <c r="AI17" s="22"/>
      <c r="AQ17" s="17"/>
      <c r="AR17" s="17"/>
      <c r="AS17" s="17"/>
      <c r="AT17" s="286"/>
      <c r="BB17" s="23" t="s">
        <v>452</v>
      </c>
      <c r="BF17" s="17"/>
      <c r="BG17" s="17"/>
      <c r="BH17" s="17"/>
      <c r="BI17" s="17"/>
      <c r="BJ17" s="17"/>
      <c r="BK17" s="17"/>
      <c r="BL17" s="17"/>
      <c r="BM17" s="17"/>
      <c r="BN17" s="17"/>
      <c r="BO17" s="17"/>
      <c r="BP17" s="17"/>
      <c r="BQ17" s="17"/>
      <c r="BR17" s="23" t="s">
        <v>453</v>
      </c>
      <c r="BT17" s="87" t="s">
        <v>454</v>
      </c>
      <c r="BU17" s="23"/>
      <c r="BV17" s="23"/>
      <c r="BW17" s="23"/>
      <c r="BX17" s="23"/>
      <c r="BY17" s="23"/>
      <c r="BZ17" s="23"/>
      <c r="CA17" s="23"/>
      <c r="CB17" s="23"/>
      <c r="CC17" s="23"/>
      <c r="CD17" s="23"/>
      <c r="CE17" s="23"/>
      <c r="CF17" s="23"/>
      <c r="CG17" s="23"/>
      <c r="CH17" s="23"/>
      <c r="CI17" s="23"/>
      <c r="CK17" s="23" t="s">
        <v>455</v>
      </c>
      <c r="CV17" s="17"/>
      <c r="CW17" s="23" t="s">
        <v>456</v>
      </c>
      <c r="CX17" s="17"/>
      <c r="CY17" s="17"/>
      <c r="CZ17" s="17"/>
      <c r="DA17" s="17"/>
      <c r="DB17" s="17"/>
      <c r="DC17" s="17"/>
      <c r="DD17" s="17"/>
      <c r="DE17" s="17"/>
      <c r="DF17" s="23" t="s">
        <v>457</v>
      </c>
      <c r="DG17" s="17"/>
      <c r="DH17" s="17"/>
      <c r="DI17" s="17"/>
      <c r="DJ17" s="17"/>
      <c r="DK17" s="17"/>
      <c r="DL17" s="17"/>
      <c r="DM17" s="17"/>
      <c r="DN17" s="23" t="s">
        <v>458</v>
      </c>
      <c r="DO17" s="17"/>
      <c r="DP17" s="17"/>
      <c r="DQ17" s="17"/>
      <c r="DR17" s="17"/>
      <c r="DS17" s="17"/>
    </row>
    <row r="18" spans="1:123" ht="30" customHeight="1">
      <c r="B18" s="611"/>
      <c r="C18" s="22"/>
      <c r="D18" s="22"/>
      <c r="E18" s="22"/>
      <c r="F18" s="22"/>
      <c r="G18" s="22"/>
      <c r="H18" s="22"/>
      <c r="I18" s="22"/>
      <c r="J18" s="22"/>
      <c r="K18" s="22"/>
      <c r="L18" s="22"/>
      <c r="M18" s="22"/>
      <c r="N18" s="22"/>
      <c r="O18" s="22"/>
      <c r="P18" s="22"/>
      <c r="Q18" s="22"/>
      <c r="R18" s="22"/>
      <c r="S18" s="22"/>
      <c r="T18" s="22"/>
      <c r="U18" s="22"/>
      <c r="V18" s="22"/>
      <c r="W18" s="22"/>
      <c r="X18" s="22"/>
      <c r="Y18" s="22"/>
      <c r="Z18" s="22"/>
      <c r="AA18" s="610"/>
      <c r="AB18" s="22"/>
      <c r="AC18" s="611"/>
      <c r="AD18" s="22"/>
      <c r="AE18" s="22"/>
      <c r="AF18" s="22"/>
      <c r="AG18" s="22"/>
      <c r="AH18" s="22"/>
      <c r="AI18" s="22"/>
      <c r="AQ18" s="17"/>
      <c r="AR18" s="17"/>
      <c r="AS18" s="17"/>
      <c r="AT18" s="286"/>
      <c r="BB18" s="88"/>
      <c r="BC18" s="89"/>
      <c r="BD18" s="45"/>
      <c r="BE18" s="46" t="s">
        <v>459</v>
      </c>
      <c r="BF18" s="26"/>
      <c r="BG18" s="26"/>
      <c r="BH18" s="26"/>
      <c r="BI18" s="47" t="s">
        <v>190</v>
      </c>
      <c r="BJ18" s="48" t="s">
        <v>166</v>
      </c>
      <c r="BK18" s="46" t="s">
        <v>460</v>
      </c>
      <c r="BL18" s="26"/>
      <c r="BM18" s="26"/>
      <c r="BN18" s="26"/>
      <c r="BO18" s="26"/>
      <c r="BP18" s="49"/>
      <c r="BQ18" s="90" t="s">
        <v>128</v>
      </c>
      <c r="BR18" s="50"/>
      <c r="BT18" s="91"/>
      <c r="BU18" s="92"/>
      <c r="BV18" s="46" t="s">
        <v>459</v>
      </c>
      <c r="BW18" s="53"/>
      <c r="BX18" s="53"/>
      <c r="BY18" s="53"/>
      <c r="BZ18" s="46" t="s">
        <v>190</v>
      </c>
      <c r="CA18" s="46" t="s">
        <v>166</v>
      </c>
      <c r="CB18" s="46" t="s">
        <v>460</v>
      </c>
      <c r="CC18" s="26"/>
      <c r="CD18" s="26"/>
      <c r="CE18" s="26"/>
      <c r="CF18" s="53"/>
      <c r="CG18" s="53"/>
      <c r="CH18" s="46" t="s">
        <v>128</v>
      </c>
      <c r="CI18" s="50"/>
      <c r="CK18" s="91"/>
      <c r="CL18" s="1147" t="s">
        <v>461</v>
      </c>
      <c r="CM18" s="1147"/>
      <c r="CN18" s="1147"/>
      <c r="CO18" s="1147"/>
      <c r="CP18" s="1147"/>
      <c r="CQ18" s="1147"/>
      <c r="CR18" s="1147"/>
      <c r="CS18" s="1147"/>
      <c r="CT18" s="1147"/>
      <c r="CU18" s="1148"/>
      <c r="CV18" s="17"/>
      <c r="CW18" s="1149" t="s">
        <v>462</v>
      </c>
      <c r="CX18" s="1147"/>
      <c r="CY18" s="1147"/>
      <c r="CZ18" s="1147"/>
      <c r="DA18" s="1147"/>
      <c r="DB18" s="1147"/>
      <c r="DC18" s="1147"/>
      <c r="DD18" s="1148"/>
      <c r="DE18" s="17"/>
      <c r="DF18" s="1150" t="s">
        <v>463</v>
      </c>
      <c r="DG18" s="1151"/>
      <c r="DH18" s="1151"/>
      <c r="DI18" s="1151"/>
      <c r="DJ18" s="1151"/>
      <c r="DK18" s="1151"/>
      <c r="DL18" s="1152"/>
      <c r="DM18" s="17"/>
      <c r="DN18" s="1149" t="s">
        <v>464</v>
      </c>
      <c r="DO18" s="1147"/>
      <c r="DP18" s="1147"/>
      <c r="DQ18" s="1147"/>
      <c r="DR18" s="1147"/>
      <c r="DS18" s="1148"/>
    </row>
    <row r="19" spans="1:123" ht="30" customHeight="1">
      <c r="B19" s="611"/>
      <c r="C19" s="22"/>
      <c r="D19" s="22"/>
      <c r="E19" s="22"/>
      <c r="F19" s="22"/>
      <c r="G19" s="22"/>
      <c r="H19" s="22"/>
      <c r="I19" s="22"/>
      <c r="J19" s="22"/>
      <c r="K19" s="22"/>
      <c r="L19" s="22"/>
      <c r="M19" s="22"/>
      <c r="N19" s="22"/>
      <c r="O19" s="22"/>
      <c r="P19" s="22"/>
      <c r="Q19" s="22"/>
      <c r="R19" s="22"/>
      <c r="S19" s="22"/>
      <c r="T19" s="22"/>
      <c r="U19" s="22"/>
      <c r="V19" s="22"/>
      <c r="W19" s="22"/>
      <c r="X19" s="22"/>
      <c r="Y19" s="22"/>
      <c r="Z19" s="22"/>
      <c r="AA19" s="610"/>
      <c r="AB19" s="22"/>
      <c r="AC19" s="611"/>
      <c r="AD19" s="22"/>
      <c r="AE19" s="22"/>
      <c r="AF19" s="22"/>
      <c r="AG19" s="22"/>
      <c r="AH19" s="22"/>
      <c r="AI19" s="22"/>
      <c r="AQ19" s="17"/>
      <c r="AR19" s="17"/>
      <c r="AS19" s="17"/>
      <c r="AT19" s="286"/>
      <c r="AX19" s="36"/>
      <c r="BB19" s="93"/>
      <c r="BC19" s="51"/>
      <c r="BD19" s="54"/>
      <c r="BE19" s="52"/>
      <c r="BF19" s="55" t="s">
        <v>187</v>
      </c>
      <c r="BG19" s="55" t="s">
        <v>188</v>
      </c>
      <c r="BH19" s="55" t="s">
        <v>189</v>
      </c>
      <c r="BI19" s="56"/>
      <c r="BJ19" s="52"/>
      <c r="BK19" s="56"/>
      <c r="BL19" s="32" t="s">
        <v>226</v>
      </c>
      <c r="BM19" s="28"/>
      <c r="BN19" s="27"/>
      <c r="BO19" s="34" t="s">
        <v>193</v>
      </c>
      <c r="BP19" s="34" t="s">
        <v>194</v>
      </c>
      <c r="BQ19" s="94"/>
      <c r="BR19" s="57"/>
      <c r="BT19" s="95"/>
      <c r="BU19" s="39"/>
      <c r="BV19" s="52"/>
      <c r="BW19" s="34" t="s">
        <v>187</v>
      </c>
      <c r="BX19" s="56" t="s">
        <v>188</v>
      </c>
      <c r="BY19" s="52" t="s">
        <v>189</v>
      </c>
      <c r="BZ19" s="52"/>
      <c r="CA19" s="52"/>
      <c r="CB19" s="52"/>
      <c r="CC19" s="32" t="s">
        <v>226</v>
      </c>
      <c r="CD19" s="28"/>
      <c r="CE19" s="27"/>
      <c r="CF19" s="96" t="s">
        <v>193</v>
      </c>
      <c r="CG19" s="52" t="s">
        <v>194</v>
      </c>
      <c r="CH19" s="52"/>
      <c r="CI19" s="57"/>
      <c r="CK19" s="95"/>
      <c r="CL19" s="61"/>
      <c r="CM19" s="58"/>
      <c r="CN19" s="59"/>
      <c r="CO19" s="58"/>
      <c r="CP19" s="59"/>
      <c r="CQ19" s="58"/>
      <c r="CR19" s="59"/>
      <c r="CS19" s="58"/>
      <c r="CT19" s="59"/>
      <c r="CU19" s="60"/>
      <c r="CV19" s="17"/>
      <c r="CW19" s="97" t="s">
        <v>459</v>
      </c>
      <c r="CX19" s="98" t="s">
        <v>187</v>
      </c>
      <c r="CY19" s="98" t="s">
        <v>188</v>
      </c>
      <c r="CZ19" s="98" t="s">
        <v>189</v>
      </c>
      <c r="DA19" s="98" t="s">
        <v>190</v>
      </c>
      <c r="DB19" s="98" t="s">
        <v>465</v>
      </c>
      <c r="DC19" s="98" t="s">
        <v>466</v>
      </c>
      <c r="DD19" s="99" t="s">
        <v>467</v>
      </c>
      <c r="DE19" s="17"/>
      <c r="DF19" s="97" t="s">
        <v>187</v>
      </c>
      <c r="DG19" s="98" t="s">
        <v>188</v>
      </c>
      <c r="DH19" s="98" t="s">
        <v>189</v>
      </c>
      <c r="DI19" s="98" t="s">
        <v>190</v>
      </c>
      <c r="DJ19" s="98" t="s">
        <v>465</v>
      </c>
      <c r="DK19" s="98" t="s">
        <v>466</v>
      </c>
      <c r="DL19" s="99" t="s">
        <v>467</v>
      </c>
      <c r="DM19" s="17"/>
      <c r="DN19" s="97" t="s">
        <v>187</v>
      </c>
      <c r="DO19" s="98" t="s">
        <v>188</v>
      </c>
      <c r="DP19" s="98" t="s">
        <v>189</v>
      </c>
      <c r="DQ19" s="98" t="s">
        <v>190</v>
      </c>
      <c r="DR19" s="100" t="s">
        <v>465</v>
      </c>
      <c r="DS19" s="99" t="s">
        <v>466</v>
      </c>
    </row>
    <row r="20" spans="1:123" ht="30" customHeight="1" thickBot="1">
      <c r="B20" s="611"/>
      <c r="C20" s="22"/>
      <c r="D20" s="22"/>
      <c r="E20" s="22"/>
      <c r="F20" s="22"/>
      <c r="G20" s="22"/>
      <c r="H20" s="22"/>
      <c r="I20" s="22"/>
      <c r="J20" s="22"/>
      <c r="K20" s="22"/>
      <c r="L20" s="22"/>
      <c r="M20" s="22"/>
      <c r="N20" s="22"/>
      <c r="O20" s="22"/>
      <c r="P20" s="22"/>
      <c r="Q20" s="22"/>
      <c r="R20" s="22"/>
      <c r="S20" s="22"/>
      <c r="T20" s="22"/>
      <c r="U20" s="22"/>
      <c r="V20" s="22"/>
      <c r="W20" s="22"/>
      <c r="X20" s="22"/>
      <c r="Y20" s="22"/>
      <c r="Z20" s="22"/>
      <c r="AA20" s="610"/>
      <c r="AB20" s="22"/>
      <c r="AC20" s="611"/>
      <c r="AD20" s="22"/>
      <c r="AE20" s="22"/>
      <c r="AF20" s="22"/>
      <c r="AG20" s="22"/>
      <c r="AH20" s="22"/>
      <c r="AI20" s="22"/>
      <c r="AQ20" s="17"/>
      <c r="AR20" s="17"/>
      <c r="AS20" s="17"/>
      <c r="AT20" s="286"/>
      <c r="AX20" s="19" t="s">
        <v>468</v>
      </c>
      <c r="AY20" s="19" t="s">
        <v>469</v>
      </c>
      <c r="BB20" s="101"/>
      <c r="BC20" s="102" t="s">
        <v>470</v>
      </c>
      <c r="BD20" s="62" t="s">
        <v>471</v>
      </c>
      <c r="BE20" s="63" t="s">
        <v>459</v>
      </c>
      <c r="BF20" s="29" t="s">
        <v>187</v>
      </c>
      <c r="BG20" s="29" t="s">
        <v>188</v>
      </c>
      <c r="BH20" s="29" t="s">
        <v>189</v>
      </c>
      <c r="BI20" s="29" t="s">
        <v>190</v>
      </c>
      <c r="BJ20" s="29" t="s">
        <v>166</v>
      </c>
      <c r="BK20" s="29" t="s">
        <v>460</v>
      </c>
      <c r="BL20" s="29" t="s">
        <v>226</v>
      </c>
      <c r="BM20" s="64" t="s">
        <v>191</v>
      </c>
      <c r="BN20" s="64" t="s">
        <v>192</v>
      </c>
      <c r="BO20" s="29" t="s">
        <v>193</v>
      </c>
      <c r="BP20" s="29" t="s">
        <v>194</v>
      </c>
      <c r="BQ20" s="29" t="s">
        <v>128</v>
      </c>
      <c r="BR20" s="65" t="s">
        <v>471</v>
      </c>
      <c r="BT20" s="103"/>
      <c r="BU20" s="62" t="s">
        <v>471</v>
      </c>
      <c r="BV20" s="29" t="s">
        <v>459</v>
      </c>
      <c r="BW20" s="29" t="s">
        <v>187</v>
      </c>
      <c r="BX20" s="29" t="s">
        <v>188</v>
      </c>
      <c r="BY20" s="29" t="s">
        <v>189</v>
      </c>
      <c r="BZ20" s="29" t="s">
        <v>190</v>
      </c>
      <c r="CA20" s="29" t="s">
        <v>166</v>
      </c>
      <c r="CB20" s="29" t="s">
        <v>460</v>
      </c>
      <c r="CC20" s="29" t="s">
        <v>226</v>
      </c>
      <c r="CD20" s="64" t="s">
        <v>191</v>
      </c>
      <c r="CE20" s="64" t="s">
        <v>192</v>
      </c>
      <c r="CF20" s="29" t="s">
        <v>193</v>
      </c>
      <c r="CG20" s="29" t="s">
        <v>194</v>
      </c>
      <c r="CH20" s="29" t="s">
        <v>128</v>
      </c>
      <c r="CI20" s="65" t="s">
        <v>471</v>
      </c>
      <c r="CK20" s="104" t="s">
        <v>470</v>
      </c>
      <c r="CL20" s="105" t="s">
        <v>459</v>
      </c>
      <c r="CM20" s="106" t="s">
        <v>472</v>
      </c>
      <c r="CN20" s="107" t="s">
        <v>187</v>
      </c>
      <c r="CO20" s="108" t="s">
        <v>472</v>
      </c>
      <c r="CP20" s="107" t="s">
        <v>188</v>
      </c>
      <c r="CQ20" s="108" t="s">
        <v>472</v>
      </c>
      <c r="CR20" s="107" t="s">
        <v>189</v>
      </c>
      <c r="CS20" s="108" t="s">
        <v>472</v>
      </c>
      <c r="CT20" s="109" t="s">
        <v>190</v>
      </c>
      <c r="CU20" s="110" t="s">
        <v>472</v>
      </c>
      <c r="CV20" s="17"/>
      <c r="CW20" s="111" t="s">
        <v>459</v>
      </c>
      <c r="CX20" s="112" t="s">
        <v>187</v>
      </c>
      <c r="CY20" s="112" t="s">
        <v>188</v>
      </c>
      <c r="CZ20" s="112" t="s">
        <v>189</v>
      </c>
      <c r="DA20" s="64" t="s">
        <v>190</v>
      </c>
      <c r="DB20" s="112" t="s">
        <v>465</v>
      </c>
      <c r="DC20" s="112" t="s">
        <v>466</v>
      </c>
      <c r="DD20" s="113" t="s">
        <v>467</v>
      </c>
      <c r="DE20" s="17"/>
      <c r="DF20" s="114" t="s">
        <v>187</v>
      </c>
      <c r="DG20" s="64" t="s">
        <v>188</v>
      </c>
      <c r="DH20" s="64" t="s">
        <v>189</v>
      </c>
      <c r="DI20" s="64" t="s">
        <v>190</v>
      </c>
      <c r="DJ20" s="64" t="s">
        <v>465</v>
      </c>
      <c r="DK20" s="64" t="s">
        <v>466</v>
      </c>
      <c r="DL20" s="115" t="s">
        <v>467</v>
      </c>
      <c r="DM20" s="17"/>
      <c r="DN20" s="116" t="s">
        <v>187</v>
      </c>
      <c r="DO20" s="112" t="s">
        <v>188</v>
      </c>
      <c r="DP20" s="112" t="s">
        <v>189</v>
      </c>
      <c r="DQ20" s="64" t="s">
        <v>190</v>
      </c>
      <c r="DR20" s="112" t="s">
        <v>465</v>
      </c>
      <c r="DS20" s="117" t="s">
        <v>466</v>
      </c>
    </row>
    <row r="21" spans="1:123" ht="30" customHeight="1" thickTop="1">
      <c r="B21" s="611"/>
      <c r="C21" s="22"/>
      <c r="D21" s="22"/>
      <c r="E21" s="22"/>
      <c r="F21" s="22"/>
      <c r="G21" s="22"/>
      <c r="H21" s="22"/>
      <c r="I21" s="22"/>
      <c r="J21" s="22"/>
      <c r="K21" s="22"/>
      <c r="L21" s="22"/>
      <c r="M21" s="22"/>
      <c r="N21" s="22"/>
      <c r="O21" s="22"/>
      <c r="P21" s="22"/>
      <c r="Q21" s="22"/>
      <c r="R21" s="22"/>
      <c r="S21" s="22"/>
      <c r="T21" s="22"/>
      <c r="U21" s="22"/>
      <c r="V21" s="22"/>
      <c r="W21" s="22"/>
      <c r="X21" s="22"/>
      <c r="Y21" s="22"/>
      <c r="Z21" s="22"/>
      <c r="AA21" s="610"/>
      <c r="AB21" s="22"/>
      <c r="AC21" s="611"/>
      <c r="AD21" s="22"/>
      <c r="AE21" s="22"/>
      <c r="AF21" s="22"/>
      <c r="AG21" s="22"/>
      <c r="AH21" s="22"/>
      <c r="AI21" s="22"/>
      <c r="AQ21" s="17"/>
      <c r="AR21" s="17"/>
      <c r="AS21" s="17"/>
      <c r="AT21" s="286"/>
      <c r="AX21" s="19" t="str">
        <f>比較地域マスタ!$Y6</f>
        <v>01</v>
      </c>
      <c r="AY21" s="19" t="str">
        <f>IF(IFERROR(比較地域マスタ!$Z6,"")=0,"",IFERROR(比較地域マスタ!$Z6,""))</f>
        <v>北海道</v>
      </c>
      <c r="BB21" s="118" t="str">
        <f t="shared" ref="BB21:BC68" si="0">AX21</f>
        <v>01</v>
      </c>
      <c r="BC21" s="119" t="str">
        <f t="shared" si="0"/>
        <v>北海道</v>
      </c>
      <c r="BD21" s="37">
        <f>SUM(BE21,BI21:BK21,BQ21)</f>
        <v>45920.387871574145</v>
      </c>
      <c r="BE21" s="37">
        <f>SUM(BF21:BH21)</f>
        <v>15482.652790026081</v>
      </c>
      <c r="BF21" s="37">
        <f>VLOOKUP($AX21&amp;"_"&amp;$BC$14,データシート1!$A:$BT,MATCH($BC$12&amp;"_"&amp;BF$20,データシート1!$A$1:$BT$1,0),0)</f>
        <v>12815.551882190202</v>
      </c>
      <c r="BG21" s="37">
        <f>VLOOKUP($AX21&amp;"_"&amp;$BC$14,データシート1!$A:$BT,MATCH($BC$12&amp;"_"&amp;BG$20,データシート1!$A$1:$BT$1,0),0)</f>
        <v>518.30627332050346</v>
      </c>
      <c r="BH21" s="37">
        <f>VLOOKUP($AX21&amp;"_"&amp;$BC$14,データシート1!$A:$BT,MATCH($BC$12&amp;"_"&amp;BH$20,データシート1!$A$1:$BT$1,0),0)</f>
        <v>2148.7946345153746</v>
      </c>
      <c r="BI21" s="37">
        <f>VLOOKUP($AX21&amp;"_"&amp;$BC$14,データシート1!$A:$BT,MATCH($BC$12&amp;"_"&amp;BI$20,データシート1!$A$1:$BT$1,0),0)</f>
        <v>9009.3404871329567</v>
      </c>
      <c r="BJ21" s="37">
        <f>VLOOKUP($AX21&amp;"_"&amp;$BC$14,データシート1!$A:$BT,MATCH($BC$12&amp;"_"&amp;BJ$20,データシート1!$A$1:$BT$1,0),0)</f>
        <v>12282.093985108651</v>
      </c>
      <c r="BK21" s="37">
        <f t="shared" ref="BK21:BK68" si="1">SUM(BL21,BO21:BP21)</f>
        <v>8667.158158386037</v>
      </c>
      <c r="BL21" s="37">
        <f t="shared" ref="BL21:BL67" si="2">SUM(BM21:BN21)</f>
        <v>7407.395855293049</v>
      </c>
      <c r="BM21" s="37">
        <f>VLOOKUP($AX21&amp;"_"&amp;$BC$14,データシート1!$A:$BT,MATCH($BC$12&amp;"_"&amp;BM$20,データシート1!$A$1:$BT$1,0),0)</f>
        <v>3905.4178970024227</v>
      </c>
      <c r="BN21" s="37">
        <f>VLOOKUP($AX21&amp;"_"&amp;$BC$14,データシート1!$A:$BT,MATCH($BC$12&amp;"_"&amp;BN$20,データシート1!$A$1:$BT$1,0),0)</f>
        <v>3501.9779582906262</v>
      </c>
      <c r="BO21" s="37">
        <f>VLOOKUP($AX21&amp;"_"&amp;$BC$14,データシート1!$A:$BT,MATCH($BC$12&amp;"_"&amp;BO$20,データシート1!$A$1:$BT$1,0),0)</f>
        <v>302.66048958369299</v>
      </c>
      <c r="BP21" s="37">
        <f>VLOOKUP($AX21&amp;"_"&amp;$BC$14,データシート1!$A:$BT,MATCH($BC$12&amp;"_"&amp;BP$20,データシート1!$A$1:$BT$1,0),0)</f>
        <v>957.10181350929565</v>
      </c>
      <c r="BQ21" s="37">
        <f>VLOOKUP($AX21&amp;"_"&amp;$BC$14,データシート1!$A:$BT,MATCH($BC$12&amp;"_"&amp;BQ$20,データシート1!$A$1:$BT$1,0),0)</f>
        <v>479.14245092041199</v>
      </c>
      <c r="BR21" s="38">
        <f t="shared" ref="BR21:BR68" si="3">BD21</f>
        <v>45920.387871574145</v>
      </c>
      <c r="BT21" s="120" t="str">
        <f t="shared" ref="BT21:BT68" si="4">AY21</f>
        <v>北海道</v>
      </c>
      <c r="BU21" s="37">
        <f>BD21</f>
        <v>45920.387871574145</v>
      </c>
      <c r="BV21" s="67">
        <f>BE21/$BR21</f>
        <v>0.33716293584728679</v>
      </c>
      <c r="BW21" s="67">
        <f t="shared" ref="BW21:CH42" si="5">BF21/$BR21</f>
        <v>0.27908196067575786</v>
      </c>
      <c r="BX21" s="67">
        <f t="shared" si="5"/>
        <v>1.1287062181836401E-2</v>
      </c>
      <c r="BY21" s="67">
        <f t="shared" si="5"/>
        <v>4.6793912989692571E-2</v>
      </c>
      <c r="BZ21" s="67">
        <f t="shared" si="5"/>
        <v>0.1961947819850616</v>
      </c>
      <c r="CA21" s="67">
        <f t="shared" si="5"/>
        <v>0.26746494431750151</v>
      </c>
      <c r="CB21" s="67">
        <f t="shared" si="5"/>
        <v>0.18874313916131405</v>
      </c>
      <c r="CC21" s="67">
        <f t="shared" si="5"/>
        <v>0.1613095228204379</v>
      </c>
      <c r="CD21" s="67">
        <f t="shared" si="5"/>
        <v>8.5047580780997126E-2</v>
      </c>
      <c r="CE21" s="67">
        <f t="shared" si="5"/>
        <v>7.6261942039440769E-2</v>
      </c>
      <c r="CF21" s="67">
        <f t="shared" si="5"/>
        <v>6.5909828643030107E-3</v>
      </c>
      <c r="CG21" s="67">
        <f t="shared" si="5"/>
        <v>2.0842633476573166E-2</v>
      </c>
      <c r="CH21" s="67">
        <f>BQ21/$BR21</f>
        <v>1.0434198688835836E-2</v>
      </c>
      <c r="CI21" s="121">
        <f t="shared" ref="CI21:CI68" si="6">BR21/$BR21</f>
        <v>1</v>
      </c>
      <c r="CK21" s="122" t="str">
        <f t="shared" ref="CK21:CK68" si="7">AY21</f>
        <v>北海道</v>
      </c>
      <c r="CL21" s="123">
        <f>CN21+CP21+CR21</f>
        <v>15482.652790026081</v>
      </c>
      <c r="CM21" s="68">
        <f>IF(IF(CL21=0,0,CW21/CL21)&gt;1,1,IF(CL21=0,0,CW21/CL21))</f>
        <v>0.97779471033235632</v>
      </c>
      <c r="CN21" s="69">
        <f>BF21</f>
        <v>12815.551882190202</v>
      </c>
      <c r="CO21" s="68">
        <f>IF(IF(CN21=0,0,CX21/CN21)&gt;1,1,IF(CN21=0,0,CX21/CN21))</f>
        <v>1</v>
      </c>
      <c r="CP21" s="69">
        <f t="shared" ref="CP21:CP68" si="8">BG21</f>
        <v>518.30627332050346</v>
      </c>
      <c r="CQ21" s="68">
        <f>IF(IF(CP21=0,0,CY21/CP21)&gt;1,1,IF(CP21=0,0,CY21/CP21))</f>
        <v>0.15815166479629283</v>
      </c>
      <c r="CR21" s="69">
        <f t="shared" ref="CR21:CR68" si="9">BH21</f>
        <v>2148.7946345153746</v>
      </c>
      <c r="CS21" s="68">
        <f>IF(IF(CR21=0,0,CZ21/CR21)&gt;1,1,IF(CR21=0,0,CZ21/CR21))</f>
        <v>1.9968869668030152E-2</v>
      </c>
      <c r="CT21" s="69">
        <f t="shared" ref="CT21:CT68" si="10">BI21</f>
        <v>9009.3404871329567</v>
      </c>
      <c r="CU21" s="70">
        <f>IF(IF(CT21=0,0,DA21/CT21)&gt;1,1,IF(CT21=0,0,DA21/CT21))</f>
        <v>0.20425923547103278</v>
      </c>
      <c r="CV21" s="17"/>
      <c r="CW21" s="966">
        <f>SUM(CX21:CZ21)</f>
        <v>15138.856</v>
      </c>
      <c r="CX21" s="967">
        <f>VLOOKUP($AX21&amp;"_"&amp;$CW$14,データシート1!$A:$BT,MATCH($CW$12&amp;"_"&amp;CX$20,データシート1!$A$1:$BT$1,0),0)</f>
        <v>15013.976000000001</v>
      </c>
      <c r="CY21" s="967">
        <f>VLOOKUP($AX21&amp;"_"&amp;$CW$14,データシート1!$A:$BT,MATCH($CW$12&amp;"_"&amp;CY$20,データシート1!$A$1:$BT$1,0),0)</f>
        <v>81.971000000000004</v>
      </c>
      <c r="CZ21" s="967">
        <f>VLOOKUP($AX21&amp;"_"&amp;$CW$14,データシート1!$A:$BT,MATCH($CW$12&amp;"_"&amp;CZ$20,データシート1!$A$1:$BT$1,0),0)</f>
        <v>42.908999999999999</v>
      </c>
      <c r="DA21" s="967">
        <f>VLOOKUP($AX21&amp;"_"&amp;$CW$14,データシート1!$A:$BT,MATCH($CW$12&amp;"_"&amp;DA$20,データシート1!$A$1:$BT$1,0),0)</f>
        <v>1840.2409999999998</v>
      </c>
      <c r="DB21" s="967">
        <f>VLOOKUP($AX21&amp;"_"&amp;$CW$14,データシート1!$A:$BT,MATCH($CW$12&amp;"_"&amp;DB$20,データシート1!$A$1:$BT$1,0),0)</f>
        <v>2148.672</v>
      </c>
      <c r="DC21" s="967">
        <f>VLOOKUP($AX21&amp;"_"&amp;$CW$14,データシート1!$A:$BT,MATCH($CW$12&amp;"_"&amp;DC$20,データシート1!$A$1:$BT$1,0),0)</f>
        <v>0</v>
      </c>
      <c r="DD21" s="968">
        <f t="shared" ref="DD21:DD68" si="11">SUM(CX21:DC21)</f>
        <v>19127.768999999997</v>
      </c>
      <c r="DE21" s="17"/>
      <c r="DF21" s="124">
        <f>VLOOKUP($AX21&amp;"_"&amp;$DF$14,データシート1!$A:$BT,MATCH($DF$12&amp;"_"&amp;DF$20,データシート1!$A$1:$BT$1,0),0)</f>
        <v>233</v>
      </c>
      <c r="DG21" s="125">
        <f>VLOOKUP($AX21&amp;"_"&amp;$DF$14,データシート1!$A:$BT,MATCH($DF$12&amp;"_"&amp;DG$20,データシート1!$A$1:$BT$1,0),0)</f>
        <v>5</v>
      </c>
      <c r="DH21" s="125">
        <f>VLOOKUP($AX21&amp;"_"&amp;$DF$14,データシート1!$A:$BT,MATCH($DF$12&amp;"_"&amp;DH$20,データシート1!$A$1:$BT$1,0),0)</f>
        <v>6</v>
      </c>
      <c r="DI21" s="125">
        <f>VLOOKUP($AX21&amp;"_"&amp;$DF$14,データシート1!$A:$BT,MATCH($DF$12&amp;"_"&amp;DI$20,データシート1!$A$1:$BT$1,0),0)</f>
        <v>252</v>
      </c>
      <c r="DJ21" s="125">
        <f>VLOOKUP($AX21&amp;"_"&amp;$DF$14,データシート1!$A:$BT,MATCH($DF$12&amp;"_"&amp;DJ$20,データシート1!$A$1:$BT$1,0),0)</f>
        <v>35</v>
      </c>
      <c r="DK21" s="125">
        <f>VLOOKUP($AX21&amp;"_"&amp;$DF$14,データシート1!$A:$BT,MATCH($DF$12&amp;"_"&amp;DK$20,データシート1!$A$1:$BT$1,0),0)</f>
        <v>0</v>
      </c>
      <c r="DL21" s="126">
        <f t="shared" ref="DL21:DL68" si="12">SUM(DF21:DK21)</f>
        <v>531</v>
      </c>
      <c r="DM21" s="17"/>
      <c r="DN21" s="127">
        <f>IF($DD21=0,0,ROUND(CX21/$DD21,2))</f>
        <v>0.78</v>
      </c>
      <c r="DO21" s="128">
        <f>IF($DD21=0,0,ROUND(CY21/$DD21,2))</f>
        <v>0</v>
      </c>
      <c r="DP21" s="128">
        <f t="shared" ref="DP21:DR36" si="13">IF($DD21=0,0,ROUND(CZ21/$DD21,2))</f>
        <v>0</v>
      </c>
      <c r="DQ21" s="128">
        <f t="shared" si="13"/>
        <v>0.1</v>
      </c>
      <c r="DR21" s="128">
        <f t="shared" si="13"/>
        <v>0.11</v>
      </c>
      <c r="DS21" s="129">
        <f>IF($DD21=0,0,ROUND(DC21/$DD21,2))</f>
        <v>0</v>
      </c>
    </row>
    <row r="22" spans="1:123" ht="30" customHeight="1">
      <c r="B22" s="611"/>
      <c r="C22" s="22"/>
      <c r="D22" s="22"/>
      <c r="E22" s="22"/>
      <c r="F22" s="22"/>
      <c r="G22" s="22"/>
      <c r="H22" s="22"/>
      <c r="I22" s="22"/>
      <c r="J22" s="22"/>
      <c r="K22" s="22"/>
      <c r="L22" s="22"/>
      <c r="M22" s="22"/>
      <c r="N22" s="22"/>
      <c r="O22" s="22"/>
      <c r="P22" s="22"/>
      <c r="Q22" s="22"/>
      <c r="R22" s="22"/>
      <c r="S22" s="22"/>
      <c r="T22" s="22"/>
      <c r="U22" s="22"/>
      <c r="V22" s="22"/>
      <c r="W22" s="22"/>
      <c r="X22" s="22"/>
      <c r="Y22" s="22"/>
      <c r="Z22" s="22"/>
      <c r="AA22" s="610"/>
      <c r="AB22" s="22"/>
      <c r="AC22" s="611"/>
      <c r="AD22" s="22"/>
      <c r="AE22" s="22"/>
      <c r="AF22" s="22"/>
      <c r="AG22" s="22"/>
      <c r="AH22" s="22"/>
      <c r="AI22" s="22"/>
      <c r="AQ22" s="17"/>
      <c r="AR22" s="17"/>
      <c r="AS22" s="17"/>
      <c r="AT22" s="286"/>
      <c r="AX22" s="19" t="str">
        <f>比較地域マスタ!$Y7</f>
        <v>02</v>
      </c>
      <c r="AY22" s="19" t="str">
        <f>IF(IFERROR(比較地域マスタ!$Z7,"")=0,"",IFERROR(比較地域マスタ!$Z7,""))</f>
        <v>青森県</v>
      </c>
      <c r="BB22" s="118" t="str">
        <f t="shared" si="0"/>
        <v>02</v>
      </c>
      <c r="BC22" s="119" t="str">
        <f t="shared" si="0"/>
        <v>青森県</v>
      </c>
      <c r="BD22" s="37">
        <f t="shared" ref="BD22:BD68" si="14">SUM(BE22,BI22:BK22,BQ22)</f>
        <v>11532.780071861096</v>
      </c>
      <c r="BE22" s="37">
        <f t="shared" ref="BE22:BE67" si="15">SUM(BF22:BH22)</f>
        <v>4232.8420307885217</v>
      </c>
      <c r="BF22" s="37">
        <f>VLOOKUP($AX22&amp;"_"&amp;$BC$14,データシート1!$A:$BT,MATCH($BC$12&amp;"_"&amp;BF$20,データシート1!$A$1:$BT$1,0),0)</f>
        <v>3646.1542048031274</v>
      </c>
      <c r="BG22" s="37">
        <f>VLOOKUP($AX22&amp;"_"&amp;$BC$14,データシート1!$A:$BT,MATCH($BC$12&amp;"_"&amp;BG$20,データシート1!$A$1:$BT$1,0),0)</f>
        <v>181.70602827350569</v>
      </c>
      <c r="BH22" s="37">
        <f>VLOOKUP($AX22&amp;"_"&amp;$BC$14,データシート1!$A:$BT,MATCH($BC$12&amp;"_"&amp;BH$20,データシート1!$A$1:$BT$1,0),0)</f>
        <v>404.98179771188848</v>
      </c>
      <c r="BI22" s="37">
        <f>VLOOKUP($AX22&amp;"_"&amp;$BC$14,データシート1!$A:$BT,MATCH($BC$12&amp;"_"&amp;BI$20,データシート1!$A$1:$BT$1,0),0)</f>
        <v>1852.4600408512761</v>
      </c>
      <c r="BJ22" s="37">
        <f>VLOOKUP($AX22&amp;"_"&amp;$BC$14,データシート1!$A:$BT,MATCH($BC$12&amp;"_"&amp;BJ$20,データシート1!$A$1:$BT$1,0),0)</f>
        <v>2733.9749418757128</v>
      </c>
      <c r="BK22" s="37">
        <f t="shared" si="1"/>
        <v>2555.8180683190221</v>
      </c>
      <c r="BL22" s="37">
        <f t="shared" si="2"/>
        <v>2093.3343327648499</v>
      </c>
      <c r="BM22" s="37">
        <f>VLOOKUP($AX22&amp;"_"&amp;$BC$14,データシート1!$A:$BT,MATCH($BC$12&amp;"_"&amp;BM$20,データシート1!$A$1:$BT$1,0),0)</f>
        <v>1003.0584320567709</v>
      </c>
      <c r="BN22" s="37">
        <f>VLOOKUP($AX22&amp;"_"&amp;$BC$14,データシート1!$A:$BT,MATCH($BC$12&amp;"_"&amp;BN$20,データシート1!$A$1:$BT$1,0),0)</f>
        <v>1090.2759007080792</v>
      </c>
      <c r="BO22" s="37">
        <f>VLOOKUP($AX22&amp;"_"&amp;$BC$14,データシート1!$A:$BT,MATCH($BC$12&amp;"_"&amp;BO$20,データシート1!$A$1:$BT$1,0),0)</f>
        <v>72.579903850712199</v>
      </c>
      <c r="BP22" s="37">
        <f>VLOOKUP($AX22&amp;"_"&amp;$BC$14,データシート1!$A:$BT,MATCH($BC$12&amp;"_"&amp;BP$20,データシート1!$A$1:$BT$1,0),0)</f>
        <v>389.90383170346036</v>
      </c>
      <c r="BQ22" s="37">
        <f>VLOOKUP($AX22&amp;"_"&amp;$BC$14,データシート1!$A:$BT,MATCH($BC$12&amp;"_"&amp;BQ$20,データシート1!$A$1:$BT$1,0),0)</f>
        <v>157.68499002656196</v>
      </c>
      <c r="BR22" s="38">
        <f t="shared" si="3"/>
        <v>11532.780071861096</v>
      </c>
      <c r="BT22" s="130" t="str">
        <f t="shared" si="4"/>
        <v>青森県</v>
      </c>
      <c r="BU22" s="35">
        <f>BD22</f>
        <v>11532.780071861096</v>
      </c>
      <c r="BV22" s="66">
        <f t="shared" ref="BV22:BZ68" si="16">BE22/$BR22</f>
        <v>0.36702703115931778</v>
      </c>
      <c r="BW22" s="66">
        <f t="shared" si="5"/>
        <v>0.31615570418267164</v>
      </c>
      <c r="BX22" s="66">
        <f t="shared" si="5"/>
        <v>1.5755613749788865E-2</v>
      </c>
      <c r="BY22" s="66">
        <f t="shared" si="5"/>
        <v>3.5115713226857255E-2</v>
      </c>
      <c r="BZ22" s="66">
        <f t="shared" si="5"/>
        <v>0.16062562793260102</v>
      </c>
      <c r="CA22" s="66">
        <f t="shared" si="5"/>
        <v>0.23706122243207914</v>
      </c>
      <c r="CB22" s="66">
        <f t="shared" si="5"/>
        <v>0.22161335362277296</v>
      </c>
      <c r="CC22" s="66">
        <f t="shared" si="5"/>
        <v>0.18151168406240484</v>
      </c>
      <c r="CD22" s="66">
        <f t="shared" si="5"/>
        <v>8.6974556508203918E-2</v>
      </c>
      <c r="CE22" s="66">
        <f t="shared" si="5"/>
        <v>9.4537127554200948E-2</v>
      </c>
      <c r="CF22" s="66">
        <f t="shared" si="5"/>
        <v>6.293357143591108E-3</v>
      </c>
      <c r="CG22" s="66">
        <f t="shared" si="5"/>
        <v>3.3808312416777044E-2</v>
      </c>
      <c r="CH22" s="66">
        <f t="shared" si="5"/>
        <v>1.3672764853228977E-2</v>
      </c>
      <c r="CI22" s="131">
        <f t="shared" si="6"/>
        <v>1</v>
      </c>
      <c r="CK22" s="132" t="str">
        <f t="shared" si="7"/>
        <v>青森県</v>
      </c>
      <c r="CL22" s="133">
        <f t="shared" ref="CL22:CL68" si="17">CN22+CP22+CR22</f>
        <v>4232.8420307885217</v>
      </c>
      <c r="CM22" s="72">
        <f t="shared" ref="CM22:CM68" si="18">IF(IF(CL22=0,0,CW22/CL22)&gt;1,1,IF(CL22=0,0,CW22/CL22))</f>
        <v>1</v>
      </c>
      <c r="CN22" s="73">
        <f t="shared" ref="CN22:CN68" si="19">BF22</f>
        <v>3646.1542048031274</v>
      </c>
      <c r="CO22" s="72">
        <f t="shared" ref="CO22:CO68" si="20">IF(IF(CN22=0,0,CX22/CN22)&gt;1,1,IF(CN22=0,0,CX22/CN22))</f>
        <v>1</v>
      </c>
      <c r="CP22" s="73">
        <f t="shared" si="8"/>
        <v>181.70602827350569</v>
      </c>
      <c r="CQ22" s="72">
        <f t="shared" ref="CQ22:CQ68" si="21">IF(IF(CP22=0,0,CY22/CP22)&gt;1,1,IF(CP22=0,0,CY22/CP22))</f>
        <v>0.22856699028986327</v>
      </c>
      <c r="CR22" s="73">
        <f t="shared" si="9"/>
        <v>404.98179771188848</v>
      </c>
      <c r="CS22" s="72">
        <f t="shared" ref="CS22:CS68" si="22">IF(IF(CR22=0,0,CZ22/CR22)&gt;1,1,IF(CR22=0,0,CZ22/CR22))</f>
        <v>9.4668452302330564E-2</v>
      </c>
      <c r="CT22" s="73">
        <f t="shared" si="10"/>
        <v>1852.4600408512761</v>
      </c>
      <c r="CU22" s="74">
        <f t="shared" ref="CU22:CU68" si="23">IF(IF(CT22=0,0,DA22/CT22)&gt;1,1,IF(CT22=0,0,DA22/CT22))</f>
        <v>0.38714357351019241</v>
      </c>
      <c r="CV22" s="17"/>
      <c r="CW22" s="969">
        <f t="shared" ref="CW22:CW68" si="24">SUM(CX22:CZ22)</f>
        <v>4289.116</v>
      </c>
      <c r="CX22" s="970">
        <f>VLOOKUP($AX22&amp;"_"&amp;$CW$14,データシート1!$A:$BT,MATCH($CW$12&amp;"_"&amp;CX$20,データシート1!$A$1:$BT$1,0),0)</f>
        <v>4209.2449999999999</v>
      </c>
      <c r="CY22" s="970">
        <f>VLOOKUP($AX22&amp;"_"&amp;$CW$14,データシート1!$A:$BT,MATCH($CW$12&amp;"_"&amp;CY$20,データシート1!$A$1:$BT$1,0),0)</f>
        <v>41.531999999999996</v>
      </c>
      <c r="CZ22" s="970">
        <f>VLOOKUP($AX22&amp;"_"&amp;$CW$14,データシート1!$A:$BT,MATCH($CW$12&amp;"_"&amp;CZ$20,データシート1!$A$1:$BT$1,0),0)</f>
        <v>38.338999999999999</v>
      </c>
      <c r="DA22" s="970">
        <f>VLOOKUP($AX22&amp;"_"&amp;$CW$14,データシート1!$A:$BT,MATCH($CW$12&amp;"_"&amp;DA$20,データシート1!$A$1:$BT$1,0),0)</f>
        <v>717.16800000000001</v>
      </c>
      <c r="DB22" s="970">
        <f>VLOOKUP($AX22&amp;"_"&amp;$CW$14,データシート1!$A:$BT,MATCH($CW$12&amp;"_"&amp;DB$20,データシート1!$A$1:$BT$1,0),0)</f>
        <v>64.483000000000004</v>
      </c>
      <c r="DC22" s="970">
        <f>VLOOKUP($AX22&amp;"_"&amp;$CW$14,データシート1!$A:$BT,MATCH($CW$12&amp;"_"&amp;DC$20,データシート1!$A$1:$BT$1,0),0)</f>
        <v>0</v>
      </c>
      <c r="DD22" s="971">
        <f t="shared" si="11"/>
        <v>5070.7669999999998</v>
      </c>
      <c r="DE22" s="17"/>
      <c r="DF22" s="134">
        <f>VLOOKUP($AX22&amp;"_"&amp;$DF$14,データシート1!$A:$BT,MATCH($DF$12&amp;"_"&amp;DF$20,データシート1!$A$1:$BT$1,0),0)</f>
        <v>59</v>
      </c>
      <c r="DG22" s="71">
        <f>VLOOKUP($AX22&amp;"_"&amp;$DF$14,データシート1!$A:$BT,MATCH($DF$12&amp;"_"&amp;DG$20,データシート1!$A$1:$BT$1,0),0)</f>
        <v>2</v>
      </c>
      <c r="DH22" s="71">
        <f>VLOOKUP($AX22&amp;"_"&amp;$DF$14,データシート1!$A:$BT,MATCH($DF$12&amp;"_"&amp;DH$20,データシート1!$A$1:$BT$1,0),0)</f>
        <v>2</v>
      </c>
      <c r="DI22" s="71">
        <f>VLOOKUP($AX22&amp;"_"&amp;$DF$14,データシート1!$A:$BT,MATCH($DF$12&amp;"_"&amp;DI$20,データシート1!$A$1:$BT$1,0),0)</f>
        <v>55</v>
      </c>
      <c r="DJ22" s="71">
        <f>VLOOKUP($AX22&amp;"_"&amp;$DF$14,データシート1!$A:$BT,MATCH($DF$12&amp;"_"&amp;DJ$20,データシート1!$A$1:$BT$1,0),0)</f>
        <v>3</v>
      </c>
      <c r="DK22" s="71">
        <f>VLOOKUP($AX22&amp;"_"&amp;$DF$14,データシート1!$A:$BT,MATCH($DF$12&amp;"_"&amp;DK$20,データシート1!$A$1:$BT$1,0),0)</f>
        <v>0</v>
      </c>
      <c r="DL22" s="75">
        <f t="shared" si="12"/>
        <v>121</v>
      </c>
      <c r="DM22" s="17"/>
      <c r="DN22" s="135">
        <f>IF($DD22=0,0,ROUND(CX22/$DD22,2))</f>
        <v>0.83</v>
      </c>
      <c r="DO22" s="136">
        <f>IF($DD22=0,0,ROUND(CY22/$DD22,2))</f>
        <v>0.01</v>
      </c>
      <c r="DP22" s="136">
        <f t="shared" si="13"/>
        <v>0.01</v>
      </c>
      <c r="DQ22" s="136">
        <f t="shared" si="13"/>
        <v>0.14000000000000001</v>
      </c>
      <c r="DR22" s="136">
        <f t="shared" si="13"/>
        <v>0.01</v>
      </c>
      <c r="DS22" s="137">
        <f>IF($DD22=0,0,ROUND(DC22/$DD22,2))</f>
        <v>0</v>
      </c>
    </row>
    <row r="23" spans="1:123" ht="30" customHeight="1">
      <c r="B23" s="611"/>
      <c r="C23" s="22"/>
      <c r="D23" s="22"/>
      <c r="E23" s="22"/>
      <c r="F23" s="22"/>
      <c r="G23" s="22"/>
      <c r="H23" s="22"/>
      <c r="I23" s="22"/>
      <c r="J23" s="22"/>
      <c r="K23" s="22"/>
      <c r="L23" s="22"/>
      <c r="M23" s="22"/>
      <c r="N23" s="22"/>
      <c r="O23" s="22"/>
      <c r="P23" s="22"/>
      <c r="Q23" s="22"/>
      <c r="R23" s="22"/>
      <c r="S23" s="22"/>
      <c r="T23" s="22"/>
      <c r="U23" s="22"/>
      <c r="V23" s="22"/>
      <c r="W23" s="22"/>
      <c r="X23" s="22"/>
      <c r="Y23" s="22"/>
      <c r="Z23" s="22"/>
      <c r="AA23" s="610"/>
      <c r="AB23" s="22"/>
      <c r="AC23" s="611"/>
      <c r="AD23" s="22"/>
      <c r="AE23" s="22"/>
      <c r="AF23" s="22"/>
      <c r="AG23" s="22"/>
      <c r="AH23" s="22"/>
      <c r="AI23" s="22"/>
      <c r="AQ23" s="17"/>
      <c r="AR23" s="17"/>
      <c r="AS23" s="17"/>
      <c r="AT23" s="286"/>
      <c r="AX23" s="19" t="str">
        <f>比較地域マスタ!$Y8</f>
        <v>03</v>
      </c>
      <c r="AY23" s="19" t="str">
        <f>IF(IFERROR(比較地域マスタ!$Z8,"")=0,"",IFERROR(比較地域マスタ!$Z8,""))</f>
        <v>岩手県</v>
      </c>
      <c r="BB23" s="118" t="str">
        <f t="shared" si="0"/>
        <v>03</v>
      </c>
      <c r="BC23" s="119" t="str">
        <f t="shared" si="0"/>
        <v>岩手県</v>
      </c>
      <c r="BD23" s="37">
        <f t="shared" si="14"/>
        <v>9794.7900836837434</v>
      </c>
      <c r="BE23" s="37">
        <f t="shared" si="15"/>
        <v>3506.4878032400607</v>
      </c>
      <c r="BF23" s="37">
        <f>VLOOKUP($AX23&amp;"_"&amp;$BC$14,データシート1!$A:$BT,MATCH($BC$12&amp;"_"&amp;BF$20,データシート1!$A$1:$BT$1,0),0)</f>
        <v>2864.8561083852378</v>
      </c>
      <c r="BG23" s="37">
        <f>VLOOKUP($AX23&amp;"_"&amp;$BC$14,データシート1!$A:$BT,MATCH($BC$12&amp;"_"&amp;BG$20,データシート1!$A$1:$BT$1,0),0)</f>
        <v>159.94890012330251</v>
      </c>
      <c r="BH23" s="37">
        <f>VLOOKUP($AX23&amp;"_"&amp;$BC$14,データシート1!$A:$BT,MATCH($BC$12&amp;"_"&amp;BH$20,データシート1!$A$1:$BT$1,0),0)</f>
        <v>481.68279473152046</v>
      </c>
      <c r="BI23" s="37">
        <f>VLOOKUP($AX23&amp;"_"&amp;$BC$14,データシート1!$A:$BT,MATCH($BC$12&amp;"_"&amp;BI$20,データシート1!$A$1:$BT$1,0),0)</f>
        <v>1745.7073931127436</v>
      </c>
      <c r="BJ23" s="37">
        <f>VLOOKUP($AX23&amp;"_"&amp;$BC$14,データシート1!$A:$BT,MATCH($BC$12&amp;"_"&amp;BJ$20,データシート1!$A$1:$BT$1,0),0)</f>
        <v>2115.6290001581915</v>
      </c>
      <c r="BK23" s="37">
        <f t="shared" si="1"/>
        <v>2258.5283452741137</v>
      </c>
      <c r="BL23" s="37">
        <f t="shared" si="2"/>
        <v>2167.423916327587</v>
      </c>
      <c r="BM23" s="37">
        <f>VLOOKUP($AX23&amp;"_"&amp;$BC$14,データシート1!$A:$BT,MATCH($BC$12&amp;"_"&amp;BM$20,データシート1!$A$1:$BT$1,0),0)</f>
        <v>1033.4745291541062</v>
      </c>
      <c r="BN23" s="37">
        <f>VLOOKUP($AX23&amp;"_"&amp;$BC$14,データシート1!$A:$BT,MATCH($BC$12&amp;"_"&amp;BN$20,データシート1!$A$1:$BT$1,0),0)</f>
        <v>1133.949387173481</v>
      </c>
      <c r="BO23" s="37">
        <f>VLOOKUP($AX23&amp;"_"&amp;$BC$14,データシート1!$A:$BT,MATCH($BC$12&amp;"_"&amp;BO$20,データシート1!$A$1:$BT$1,0),0)</f>
        <v>70.442818945751199</v>
      </c>
      <c r="BP23" s="37">
        <f>VLOOKUP($AX23&amp;"_"&amp;$BC$14,データシート1!$A:$BT,MATCH($BC$12&amp;"_"&amp;BP$20,データシート1!$A$1:$BT$1,0),0)</f>
        <v>20.661610000775408</v>
      </c>
      <c r="BQ23" s="37">
        <f>VLOOKUP($AX23&amp;"_"&amp;$BC$14,データシート1!$A:$BT,MATCH($BC$12&amp;"_"&amp;BQ$20,データシート1!$A$1:$BT$1,0),0)</f>
        <v>168.43754189863466</v>
      </c>
      <c r="BR23" s="38">
        <f t="shared" si="3"/>
        <v>9794.7900836837434</v>
      </c>
      <c r="BT23" s="130" t="str">
        <f t="shared" si="4"/>
        <v>岩手県</v>
      </c>
      <c r="BU23" s="35">
        <f t="shared" ref="BU23:BU68" si="25">BD23</f>
        <v>9794.7900836837434</v>
      </c>
      <c r="BV23" s="66">
        <f t="shared" si="16"/>
        <v>0.35799519676089864</v>
      </c>
      <c r="BW23" s="66">
        <f t="shared" si="5"/>
        <v>0.29248774949833206</v>
      </c>
      <c r="BX23" s="66">
        <f t="shared" si="5"/>
        <v>1.6329997759701551E-2</v>
      </c>
      <c r="BY23" s="66">
        <f t="shared" si="5"/>
        <v>4.9177449502865032E-2</v>
      </c>
      <c r="BZ23" s="66">
        <f t="shared" si="5"/>
        <v>0.17822815784697213</v>
      </c>
      <c r="CA23" s="66">
        <f t="shared" si="5"/>
        <v>0.21599533855068798</v>
      </c>
      <c r="CB23" s="66">
        <f t="shared" si="5"/>
        <v>0.2305846604141514</v>
      </c>
      <c r="CC23" s="66">
        <f t="shared" si="5"/>
        <v>0.22128334531008509</v>
      </c>
      <c r="CD23" s="66">
        <f t="shared" si="5"/>
        <v>0.10551267769134513</v>
      </c>
      <c r="CE23" s="66">
        <f t="shared" si="5"/>
        <v>0.11577066761873998</v>
      </c>
      <c r="CF23" s="66">
        <f t="shared" si="5"/>
        <v>7.1918661190192865E-3</v>
      </c>
      <c r="CG23" s="66">
        <f t="shared" si="5"/>
        <v>2.1094489850470321E-3</v>
      </c>
      <c r="CH23" s="66">
        <f t="shared" si="5"/>
        <v>1.7196646427289908E-2</v>
      </c>
      <c r="CI23" s="131">
        <f t="shared" si="6"/>
        <v>1</v>
      </c>
      <c r="CK23" s="132" t="str">
        <f t="shared" si="7"/>
        <v>岩手県</v>
      </c>
      <c r="CL23" s="133">
        <f t="shared" si="17"/>
        <v>3506.4878032400607</v>
      </c>
      <c r="CM23" s="72">
        <f t="shared" si="18"/>
        <v>1</v>
      </c>
      <c r="CN23" s="73">
        <f t="shared" si="19"/>
        <v>2864.8561083852378</v>
      </c>
      <c r="CO23" s="72">
        <f t="shared" si="20"/>
        <v>1</v>
      </c>
      <c r="CP23" s="73">
        <f t="shared" si="8"/>
        <v>159.94890012330251</v>
      </c>
      <c r="CQ23" s="72">
        <f t="shared" si="21"/>
        <v>7.1422810605095671E-2</v>
      </c>
      <c r="CR23" s="73">
        <f t="shared" si="9"/>
        <v>481.68279473152046</v>
      </c>
      <c r="CS23" s="72">
        <f t="shared" si="22"/>
        <v>1.8624289881477376E-2</v>
      </c>
      <c r="CT23" s="73">
        <f t="shared" si="10"/>
        <v>1745.7073931127436</v>
      </c>
      <c r="CU23" s="74">
        <f t="shared" si="23"/>
        <v>0.19480355146667877</v>
      </c>
      <c r="CV23" s="17"/>
      <c r="CW23" s="969">
        <f t="shared" si="24"/>
        <v>4081.24</v>
      </c>
      <c r="CX23" s="972">
        <f>VLOOKUP($AX23&amp;"_"&amp;$CW$14,データシート1!$A:$BT,MATCH($CW$12&amp;"_"&amp;CX$20,データシート1!$A$1:$BT$1,0),0)</f>
        <v>4060.8449999999998</v>
      </c>
      <c r="CY23" s="972">
        <f>VLOOKUP($AX23&amp;"_"&amp;$CW$14,データシート1!$A:$BT,MATCH($CW$12&amp;"_"&amp;CY$20,データシート1!$A$1:$BT$1,0),0)</f>
        <v>11.423999999999999</v>
      </c>
      <c r="CZ23" s="972">
        <f>VLOOKUP($AX23&amp;"_"&amp;$CW$14,データシート1!$A:$BT,MATCH($CW$12&amp;"_"&amp;CZ$20,データシート1!$A$1:$BT$1,0),0)</f>
        <v>8.9710000000000001</v>
      </c>
      <c r="DA23" s="972">
        <f>VLOOKUP($AX23&amp;"_"&amp;$CW$14,データシート1!$A:$BT,MATCH($CW$12&amp;"_"&amp;DA$20,データシート1!$A$1:$BT$1,0),0)</f>
        <v>340.07</v>
      </c>
      <c r="DB23" s="972">
        <f>VLOOKUP($AX23&amp;"_"&amp;$CW$14,データシート1!$A:$BT,MATCH($CW$12&amp;"_"&amp;DB$20,データシート1!$A$1:$BT$1,0),0)</f>
        <v>0.14299999999999999</v>
      </c>
      <c r="DC23" s="972">
        <f>VLOOKUP($AX23&amp;"_"&amp;$CW$14,データシート1!$A:$BT,MATCH($CW$12&amp;"_"&amp;DC$20,データシート1!$A$1:$BT$1,0),0)</f>
        <v>0</v>
      </c>
      <c r="DD23" s="971">
        <f t="shared" si="11"/>
        <v>4421.4529999999995</v>
      </c>
      <c r="DE23" s="17"/>
      <c r="DF23" s="134">
        <f>VLOOKUP($AX23&amp;"_"&amp;$DF$14,データシート1!$A:$BT,MATCH($DF$12&amp;"_"&amp;DF$20,データシート1!$A$1:$BT$1,0),0)</f>
        <v>100</v>
      </c>
      <c r="DG23" s="71">
        <f>VLOOKUP($AX23&amp;"_"&amp;$DF$14,データシート1!$A:$BT,MATCH($DF$12&amp;"_"&amp;DG$20,データシート1!$A$1:$BT$1,0),0)</f>
        <v>1</v>
      </c>
      <c r="DH23" s="71">
        <f>VLOOKUP($AX23&amp;"_"&amp;$DF$14,データシート1!$A:$BT,MATCH($DF$12&amp;"_"&amp;DH$20,データシート1!$A$1:$BT$1,0),0)</f>
        <v>1</v>
      </c>
      <c r="DI23" s="71">
        <f>VLOOKUP($AX23&amp;"_"&amp;$DF$14,データシート1!$A:$BT,MATCH($DF$12&amp;"_"&amp;DI$20,データシート1!$A$1:$BT$1,0),0)</f>
        <v>42</v>
      </c>
      <c r="DJ23" s="71">
        <f>VLOOKUP($AX23&amp;"_"&amp;$DF$14,データシート1!$A:$BT,MATCH($DF$12&amp;"_"&amp;DJ$20,データシート1!$A$1:$BT$1,0),0)</f>
        <v>1</v>
      </c>
      <c r="DK23" s="71">
        <f>VLOOKUP($AX23&amp;"_"&amp;$DF$14,データシート1!$A:$BT,MATCH($DF$12&amp;"_"&amp;DK$20,データシート1!$A$1:$BT$1,0),0)</f>
        <v>0</v>
      </c>
      <c r="DL23" s="75">
        <f t="shared" si="12"/>
        <v>145</v>
      </c>
      <c r="DM23" s="17"/>
      <c r="DN23" s="135">
        <f t="shared" ref="DN23:DN67" si="26">IF($DD23=0,0,ROUND(CX23/$DD23,2))</f>
        <v>0.92</v>
      </c>
      <c r="DO23" s="136">
        <f t="shared" ref="DO23:DO67" si="27">IF($DD23=0,0,ROUND(CY23/$DD23,2))</f>
        <v>0</v>
      </c>
      <c r="DP23" s="136">
        <f t="shared" si="13"/>
        <v>0</v>
      </c>
      <c r="DQ23" s="136">
        <f t="shared" si="13"/>
        <v>0.08</v>
      </c>
      <c r="DR23" s="136">
        <f t="shared" si="13"/>
        <v>0</v>
      </c>
      <c r="DS23" s="137">
        <f t="shared" ref="DS23:DS67" si="28">IF($DD23=0,0,ROUND(DC23/$DD23,2))</f>
        <v>0</v>
      </c>
    </row>
    <row r="24" spans="1:123" ht="30" customHeight="1">
      <c r="B24" s="611"/>
      <c r="C24" s="22"/>
      <c r="D24" s="22"/>
      <c r="E24" s="22"/>
      <c r="F24" s="22"/>
      <c r="G24" s="22"/>
      <c r="H24" s="22"/>
      <c r="I24" s="22"/>
      <c r="J24" s="22"/>
      <c r="K24" s="22"/>
      <c r="L24" s="22"/>
      <c r="M24" s="22"/>
      <c r="N24" s="22"/>
      <c r="O24" s="22"/>
      <c r="P24" s="22"/>
      <c r="Q24" s="22"/>
      <c r="R24" s="22"/>
      <c r="S24" s="22"/>
      <c r="T24" s="22"/>
      <c r="U24" s="22"/>
      <c r="V24" s="22"/>
      <c r="W24" s="22"/>
      <c r="X24" s="22"/>
      <c r="Y24" s="22"/>
      <c r="Z24" s="22"/>
      <c r="AA24" s="610"/>
      <c r="AB24" s="22"/>
      <c r="AC24" s="611"/>
      <c r="AD24" s="22"/>
      <c r="AE24" s="22"/>
      <c r="AF24" s="22"/>
      <c r="AG24" s="22"/>
      <c r="AH24" s="22"/>
      <c r="AI24" s="22"/>
      <c r="AQ24" s="17"/>
      <c r="AR24" s="17"/>
      <c r="AS24" s="17"/>
      <c r="AT24" s="286"/>
      <c r="AX24" s="19" t="str">
        <f>比較地域マスタ!$Y9</f>
        <v>04</v>
      </c>
      <c r="AY24" s="19" t="str">
        <f>IF(IFERROR(比較地域マスタ!$Z9,"")=0,"",IFERROR(比較地域マスタ!$Z9,""))</f>
        <v>宮城県</v>
      </c>
      <c r="BB24" s="118" t="str">
        <f t="shared" si="0"/>
        <v>04</v>
      </c>
      <c r="BC24" s="119" t="str">
        <f t="shared" si="0"/>
        <v>宮城県</v>
      </c>
      <c r="BD24" s="37">
        <f t="shared" si="14"/>
        <v>16017.15401844406</v>
      </c>
      <c r="BE24" s="37">
        <f t="shared" si="15"/>
        <v>5563.1500822751168</v>
      </c>
      <c r="BF24" s="37">
        <f>VLOOKUP($AX24&amp;"_"&amp;$BC$14,データシート1!$A:$BT,MATCH($BC$12&amp;"_"&amp;BF$20,データシート1!$A$1:$BT$1,0),0)</f>
        <v>4865.3414440276028</v>
      </c>
      <c r="BG24" s="37">
        <f>VLOOKUP($AX24&amp;"_"&amp;$BC$14,データシート1!$A:$BT,MATCH($BC$12&amp;"_"&amp;BG$20,データシート1!$A$1:$BT$1,0),0)</f>
        <v>230.77752733831696</v>
      </c>
      <c r="BH24" s="37">
        <f>VLOOKUP($AX24&amp;"_"&amp;$BC$14,データシート1!$A:$BT,MATCH($BC$12&amp;"_"&amp;BH$20,データシート1!$A$1:$BT$1,0),0)</f>
        <v>467.03111090919765</v>
      </c>
      <c r="BI24" s="37">
        <f>VLOOKUP($AX24&amp;"_"&amp;$BC$14,データシート1!$A:$BT,MATCH($BC$12&amp;"_"&amp;BI$20,データシート1!$A$1:$BT$1,0),0)</f>
        <v>3552.3470637073674</v>
      </c>
      <c r="BJ24" s="37">
        <f>VLOOKUP($AX24&amp;"_"&amp;$BC$14,データシート1!$A:$BT,MATCH($BC$12&amp;"_"&amp;BJ$20,データシート1!$A$1:$BT$1,0),0)</f>
        <v>2957.4726614855404</v>
      </c>
      <c r="BK24" s="37">
        <f t="shared" si="1"/>
        <v>3662.8584308821705</v>
      </c>
      <c r="BL24" s="37">
        <f t="shared" si="2"/>
        <v>3333.296815419606</v>
      </c>
      <c r="BM24" s="37">
        <f>VLOOKUP($AX24&amp;"_"&amp;$BC$14,データシート1!$A:$BT,MATCH($BC$12&amp;"_"&amp;BM$20,データシート1!$A$1:$BT$1,0),0)</f>
        <v>1826.522036179105</v>
      </c>
      <c r="BN24" s="37">
        <f>VLOOKUP($AX24&amp;"_"&amp;$BC$14,データシート1!$A:$BT,MATCH($BC$12&amp;"_"&amp;BN$20,データシート1!$A$1:$BT$1,0),0)</f>
        <v>1506.7747792405009</v>
      </c>
      <c r="BO24" s="37">
        <f>VLOOKUP($AX24&amp;"_"&amp;$BC$14,データシート1!$A:$BT,MATCH($BC$12&amp;"_"&amp;BO$20,データシート1!$A$1:$BT$1,0),0)</f>
        <v>132.442687000511</v>
      </c>
      <c r="BP24" s="37">
        <f>VLOOKUP($AX24&amp;"_"&amp;$BC$14,データシート1!$A:$BT,MATCH($BC$12&amp;"_"&amp;BP$20,データシート1!$A$1:$BT$1,0),0)</f>
        <v>197.11892846205347</v>
      </c>
      <c r="BQ24" s="37">
        <f>VLOOKUP($AX24&amp;"_"&amp;$BC$14,データシート1!$A:$BT,MATCH($BC$12&amp;"_"&amp;BQ$20,データシート1!$A$1:$BT$1,0),0)</f>
        <v>281.32578009386515</v>
      </c>
      <c r="BR24" s="38">
        <f t="shared" si="3"/>
        <v>16017.15401844406</v>
      </c>
      <c r="BT24" s="130" t="str">
        <f t="shared" si="4"/>
        <v>宮城県</v>
      </c>
      <c r="BU24" s="35">
        <f t="shared" si="25"/>
        <v>16017.15401844406</v>
      </c>
      <c r="BV24" s="66">
        <f t="shared" si="16"/>
        <v>0.3473245044574737</v>
      </c>
      <c r="BW24" s="66">
        <f t="shared" si="5"/>
        <v>0.30375817317015674</v>
      </c>
      <c r="BX24" s="66">
        <f t="shared" si="5"/>
        <v>1.4408148106247352E-2</v>
      </c>
      <c r="BY24" s="66">
        <f t="shared" si="5"/>
        <v>2.9158183181069643E-2</v>
      </c>
      <c r="BZ24" s="66">
        <f t="shared" si="5"/>
        <v>0.22178391115030621</v>
      </c>
      <c r="CA24" s="66">
        <f t="shared" si="5"/>
        <v>0.18464407959616008</v>
      </c>
      <c r="CB24" s="66">
        <f t="shared" si="5"/>
        <v>0.22868347439653255</v>
      </c>
      <c r="CC24" s="66">
        <f t="shared" si="5"/>
        <v>0.20810793300615396</v>
      </c>
      <c r="CD24" s="66">
        <f t="shared" si="5"/>
        <v>0.11403536696193531</v>
      </c>
      <c r="CE24" s="66">
        <f t="shared" si="5"/>
        <v>9.4072566044218653E-2</v>
      </c>
      <c r="CF24" s="66">
        <f t="shared" si="5"/>
        <v>8.2688027378647107E-3</v>
      </c>
      <c r="CG24" s="66">
        <f t="shared" si="5"/>
        <v>1.2306738652513877E-2</v>
      </c>
      <c r="CH24" s="66">
        <f t="shared" si="5"/>
        <v>1.7564030399527475E-2</v>
      </c>
      <c r="CI24" s="131">
        <f t="shared" si="6"/>
        <v>1</v>
      </c>
      <c r="CK24" s="132" t="str">
        <f t="shared" si="7"/>
        <v>宮城県</v>
      </c>
      <c r="CL24" s="133">
        <f t="shared" si="17"/>
        <v>5563.1500822751168</v>
      </c>
      <c r="CM24" s="72">
        <f t="shared" si="18"/>
        <v>0.61531739201256297</v>
      </c>
      <c r="CN24" s="73">
        <f t="shared" si="19"/>
        <v>4865.3414440276028</v>
      </c>
      <c r="CO24" s="72">
        <f t="shared" si="20"/>
        <v>0.70134214407268247</v>
      </c>
      <c r="CP24" s="73">
        <f t="shared" si="8"/>
        <v>230.77752733831696</v>
      </c>
      <c r="CQ24" s="72">
        <f t="shared" si="21"/>
        <v>1.5092457398999538E-2</v>
      </c>
      <c r="CR24" s="73">
        <f t="shared" si="9"/>
        <v>467.03111090919765</v>
      </c>
      <c r="CS24" s="72">
        <f t="shared" si="22"/>
        <v>1.5739850790002757E-2</v>
      </c>
      <c r="CT24" s="73">
        <f t="shared" si="10"/>
        <v>3552.3470637073674</v>
      </c>
      <c r="CU24" s="74">
        <f t="shared" si="23"/>
        <v>0.19625588026649829</v>
      </c>
      <c r="CV24" s="17"/>
      <c r="CW24" s="969">
        <f t="shared" si="24"/>
        <v>3423.1030000000001</v>
      </c>
      <c r="CX24" s="972">
        <f>VLOOKUP($AX24&amp;"_"&amp;$CW$14,データシート1!$A:$BT,MATCH($CW$12&amp;"_"&amp;CX$20,データシート1!$A$1:$BT$1,0),0)</f>
        <v>3412.2689999999998</v>
      </c>
      <c r="CY24" s="972">
        <f>VLOOKUP($AX24&amp;"_"&amp;$CW$14,データシート1!$A:$BT,MATCH($CW$12&amp;"_"&amp;CY$20,データシート1!$A$1:$BT$1,0),0)</f>
        <v>3.4830000000000001</v>
      </c>
      <c r="CZ24" s="972">
        <f>VLOOKUP($AX24&amp;"_"&amp;$CW$14,データシート1!$A:$BT,MATCH($CW$12&amp;"_"&amp;CZ$20,データシート1!$A$1:$BT$1,0),0)</f>
        <v>7.351</v>
      </c>
      <c r="DA24" s="972">
        <f>VLOOKUP($AX24&amp;"_"&amp;$CW$14,データシート1!$A:$BT,MATCH($CW$12&amp;"_"&amp;DA$20,データシート1!$A$1:$BT$1,0),0)</f>
        <v>697.16899999999987</v>
      </c>
      <c r="DB24" s="972">
        <f>VLOOKUP($AX24&amp;"_"&amp;$CW$14,データシート1!$A:$BT,MATCH($CW$12&amp;"_"&amp;DB$20,データシート1!$A$1:$BT$1,0),0)</f>
        <v>1122.1500000000001</v>
      </c>
      <c r="DC24" s="972">
        <f>VLOOKUP($AX24&amp;"_"&amp;$CW$14,データシート1!$A:$BT,MATCH($CW$12&amp;"_"&amp;DC$20,データシート1!$A$1:$BT$1,0),0)</f>
        <v>0</v>
      </c>
      <c r="DD24" s="971">
        <f t="shared" si="11"/>
        <v>5242.4220000000005</v>
      </c>
      <c r="DE24" s="17"/>
      <c r="DF24" s="134">
        <f>VLOOKUP($AX24&amp;"_"&amp;$DF$14,データシート1!$A:$BT,MATCH($DF$12&amp;"_"&amp;DF$20,データシート1!$A$1:$BT$1,0),0)</f>
        <v>127</v>
      </c>
      <c r="DG24" s="71">
        <f>VLOOKUP($AX24&amp;"_"&amp;$DF$14,データシート1!$A:$BT,MATCH($DF$12&amp;"_"&amp;DG$20,データシート1!$A$1:$BT$1,0),0)</f>
        <v>1</v>
      </c>
      <c r="DH24" s="71">
        <f>VLOOKUP($AX24&amp;"_"&amp;$DF$14,データシート1!$A:$BT,MATCH($DF$12&amp;"_"&amp;DH$20,データシート1!$A$1:$BT$1,0),0)</f>
        <v>2</v>
      </c>
      <c r="DI24" s="71">
        <f>VLOOKUP($AX24&amp;"_"&amp;$DF$14,データシート1!$A:$BT,MATCH($DF$12&amp;"_"&amp;DI$20,データシート1!$A$1:$BT$1,0),0)</f>
        <v>78</v>
      </c>
      <c r="DJ24" s="71">
        <f>VLOOKUP($AX24&amp;"_"&amp;$DF$14,データシート1!$A:$BT,MATCH($DF$12&amp;"_"&amp;DJ$20,データシート1!$A$1:$BT$1,0),0)</f>
        <v>9</v>
      </c>
      <c r="DK24" s="71">
        <f>VLOOKUP($AX24&amp;"_"&amp;$DF$14,データシート1!$A:$BT,MATCH($DF$12&amp;"_"&amp;DK$20,データシート1!$A$1:$BT$1,0),0)</f>
        <v>0</v>
      </c>
      <c r="DL24" s="75">
        <f t="shared" si="12"/>
        <v>217</v>
      </c>
      <c r="DM24" s="17"/>
      <c r="DN24" s="135">
        <f t="shared" si="26"/>
        <v>0.65</v>
      </c>
      <c r="DO24" s="136">
        <f t="shared" si="27"/>
        <v>0</v>
      </c>
      <c r="DP24" s="136">
        <f t="shared" si="13"/>
        <v>0</v>
      </c>
      <c r="DQ24" s="136">
        <f t="shared" si="13"/>
        <v>0.13</v>
      </c>
      <c r="DR24" s="136">
        <f t="shared" si="13"/>
        <v>0.21</v>
      </c>
      <c r="DS24" s="137">
        <f t="shared" si="28"/>
        <v>0</v>
      </c>
    </row>
    <row r="25" spans="1:123" ht="30" customHeight="1">
      <c r="B25" s="611"/>
      <c r="C25" s="22"/>
      <c r="D25" s="22"/>
      <c r="E25" s="22"/>
      <c r="F25" s="22"/>
      <c r="G25" s="22"/>
      <c r="H25" s="22"/>
      <c r="I25" s="22"/>
      <c r="J25" s="22"/>
      <c r="K25" s="22"/>
      <c r="L25" s="22"/>
      <c r="M25" s="22"/>
      <c r="N25" s="22"/>
      <c r="O25" s="22"/>
      <c r="P25" s="22"/>
      <c r="Q25" s="22"/>
      <c r="R25" s="22"/>
      <c r="S25" s="22"/>
      <c r="T25" s="22"/>
      <c r="U25" s="22"/>
      <c r="V25" s="22"/>
      <c r="W25" s="22"/>
      <c r="X25" s="22"/>
      <c r="Y25" s="22"/>
      <c r="Z25" s="22"/>
      <c r="AA25" s="610"/>
      <c r="AB25" s="22"/>
      <c r="AC25" s="611"/>
      <c r="AD25" s="22"/>
      <c r="AE25" s="22"/>
      <c r="AF25" s="22"/>
      <c r="AG25" s="22"/>
      <c r="AH25" s="22"/>
      <c r="AI25" s="22"/>
      <c r="AQ25" s="17"/>
      <c r="AR25" s="17"/>
      <c r="AS25" s="17"/>
      <c r="AT25" s="286"/>
      <c r="AX25" s="19" t="str">
        <f>比較地域マスタ!$Y10</f>
        <v>05</v>
      </c>
      <c r="AY25" s="19" t="str">
        <f>IF(IFERROR(比較地域マスタ!$Z10,"")=0,"",IFERROR(比較地域マスタ!$Z10,""))</f>
        <v>秋田県</v>
      </c>
      <c r="BB25" s="118" t="str">
        <f t="shared" si="0"/>
        <v>05</v>
      </c>
      <c r="BC25" s="119" t="str">
        <f t="shared" si="0"/>
        <v>秋田県</v>
      </c>
      <c r="BD25" s="37">
        <f t="shared" si="14"/>
        <v>7501.8808994980109</v>
      </c>
      <c r="BE25" s="37">
        <f t="shared" si="15"/>
        <v>2295.0425229622442</v>
      </c>
      <c r="BF25" s="37">
        <f>VLOOKUP($AX25&amp;"_"&amp;$BC$14,データシート1!$A:$BT,MATCH($BC$12&amp;"_"&amp;BF$20,データシート1!$A$1:$BT$1,0),0)</f>
        <v>1784.2560764599957</v>
      </c>
      <c r="BG25" s="37">
        <f>VLOOKUP($AX25&amp;"_"&amp;$BC$14,データシート1!$A:$BT,MATCH($BC$12&amp;"_"&amp;BG$20,データシート1!$A$1:$BT$1,0),0)</f>
        <v>119.24001222319923</v>
      </c>
      <c r="BH25" s="37">
        <f>VLOOKUP($AX25&amp;"_"&amp;$BC$14,データシート1!$A:$BT,MATCH($BC$12&amp;"_"&amp;BH$20,データシート1!$A$1:$BT$1,0),0)</f>
        <v>391.54643427904915</v>
      </c>
      <c r="BI25" s="37">
        <f>VLOOKUP($AX25&amp;"_"&amp;$BC$14,データシート1!$A:$BT,MATCH($BC$12&amp;"_"&amp;BI$20,データシート1!$A$1:$BT$1,0),0)</f>
        <v>1427.1929223370053</v>
      </c>
      <c r="BJ25" s="37">
        <f>VLOOKUP($AX25&amp;"_"&amp;$BC$14,データシート1!$A:$BT,MATCH($BC$12&amp;"_"&amp;BJ$20,データシート1!$A$1:$BT$1,0),0)</f>
        <v>1876.1030683922233</v>
      </c>
      <c r="BK25" s="37">
        <f t="shared" si="1"/>
        <v>1790.2515901958727</v>
      </c>
      <c r="BL25" s="37">
        <f t="shared" si="2"/>
        <v>1665.3197811598163</v>
      </c>
      <c r="BM25" s="37">
        <f>VLOOKUP($AX25&amp;"_"&amp;$BC$14,データシート1!$A:$BT,MATCH($BC$12&amp;"_"&amp;BM$20,データシート1!$A$1:$BT$1,0),0)</f>
        <v>813.56365992210249</v>
      </c>
      <c r="BN25" s="37">
        <f>VLOOKUP($AX25&amp;"_"&amp;$BC$14,データシート1!$A:$BT,MATCH($BC$12&amp;"_"&amp;BN$20,データシート1!$A$1:$BT$1,0),0)</f>
        <v>851.75612123771384</v>
      </c>
      <c r="BO25" s="37">
        <f>VLOOKUP($AX25&amp;"_"&amp;$BC$14,データシート1!$A:$BT,MATCH($BC$12&amp;"_"&amp;BO$20,データシート1!$A$1:$BT$1,0),0)</f>
        <v>55.866886293733103</v>
      </c>
      <c r="BP25" s="37">
        <f>VLOOKUP($AX25&amp;"_"&amp;$BC$14,データシート1!$A:$BT,MATCH($BC$12&amp;"_"&amp;BP$20,データシート1!$A$1:$BT$1,0),0)</f>
        <v>69.064922742323247</v>
      </c>
      <c r="BQ25" s="37">
        <f>VLOOKUP($AX25&amp;"_"&amp;$BC$14,データシート1!$A:$BT,MATCH($BC$12&amp;"_"&amp;BQ$20,データシート1!$A$1:$BT$1,0),0)</f>
        <v>113.29079561066568</v>
      </c>
      <c r="BR25" s="38">
        <f t="shared" si="3"/>
        <v>7501.8808994980109</v>
      </c>
      <c r="BT25" s="130" t="str">
        <f t="shared" si="4"/>
        <v>秋田県</v>
      </c>
      <c r="BU25" s="35">
        <f t="shared" si="25"/>
        <v>7501.8808994980109</v>
      </c>
      <c r="BV25" s="66">
        <f t="shared" si="16"/>
        <v>0.30592894684795879</v>
      </c>
      <c r="BW25" s="66">
        <f t="shared" si="5"/>
        <v>0.23784116281816595</v>
      </c>
      <c r="BX25" s="66">
        <f t="shared" si="5"/>
        <v>1.5894682123143034E-2</v>
      </c>
      <c r="BY25" s="66">
        <f t="shared" si="5"/>
        <v>5.2193101906649775E-2</v>
      </c>
      <c r="BZ25" s="66">
        <f t="shared" si="5"/>
        <v>0.19024467882881291</v>
      </c>
      <c r="CA25" s="66">
        <f t="shared" si="5"/>
        <v>0.25008435797984518</v>
      </c>
      <c r="CB25" s="66">
        <f t="shared" si="5"/>
        <v>0.23864036422061399</v>
      </c>
      <c r="CC25" s="66">
        <f t="shared" si="5"/>
        <v>0.22198696613155394</v>
      </c>
      <c r="CD25" s="66">
        <f t="shared" si="5"/>
        <v>0.10844795736180537</v>
      </c>
      <c r="CE25" s="66">
        <f t="shared" si="5"/>
        <v>0.11353900876974855</v>
      </c>
      <c r="CF25" s="66">
        <f t="shared" si="5"/>
        <v>7.4470505520117551E-3</v>
      </c>
      <c r="CG25" s="66">
        <f t="shared" si="5"/>
        <v>9.206347537048307E-3</v>
      </c>
      <c r="CH25" s="66">
        <f t="shared" si="5"/>
        <v>1.5101652122769177E-2</v>
      </c>
      <c r="CI25" s="131">
        <f t="shared" si="6"/>
        <v>1</v>
      </c>
      <c r="CK25" s="132" t="str">
        <f t="shared" si="7"/>
        <v>秋田県</v>
      </c>
      <c r="CL25" s="133">
        <f t="shared" si="17"/>
        <v>2295.0425229622442</v>
      </c>
      <c r="CM25" s="72">
        <f t="shared" si="18"/>
        <v>0.6944407278096516</v>
      </c>
      <c r="CN25" s="73">
        <f t="shared" si="19"/>
        <v>1784.2560764599957</v>
      </c>
      <c r="CO25" s="72">
        <f t="shared" si="20"/>
        <v>0.87239607617774562</v>
      </c>
      <c r="CP25" s="73">
        <f t="shared" si="8"/>
        <v>119.24001222319923</v>
      </c>
      <c r="CQ25" s="72">
        <f t="shared" si="21"/>
        <v>0.15460414382961044</v>
      </c>
      <c r="CR25" s="73">
        <f t="shared" si="9"/>
        <v>391.54643427904915</v>
      </c>
      <c r="CS25" s="72">
        <f t="shared" si="22"/>
        <v>4.7907472416493672E-2</v>
      </c>
      <c r="CT25" s="73">
        <f t="shared" si="10"/>
        <v>1427.1929223370053</v>
      </c>
      <c r="CU25" s="74">
        <f t="shared" si="23"/>
        <v>0.34753885913881905</v>
      </c>
      <c r="CV25" s="17"/>
      <c r="CW25" s="969">
        <f t="shared" si="24"/>
        <v>1593.771</v>
      </c>
      <c r="CX25" s="972">
        <f>VLOOKUP($AX25&amp;"_"&amp;$CW$14,データシート1!$A:$BT,MATCH($CW$12&amp;"_"&amp;CX$20,データシート1!$A$1:$BT$1,0),0)</f>
        <v>1556.578</v>
      </c>
      <c r="CY25" s="972">
        <f>VLOOKUP($AX25&amp;"_"&amp;$CW$14,データシート1!$A:$BT,MATCH($CW$12&amp;"_"&amp;CY$20,データシート1!$A$1:$BT$1,0),0)</f>
        <v>18.434999999999999</v>
      </c>
      <c r="CZ25" s="972">
        <f>VLOOKUP($AX25&amp;"_"&amp;$CW$14,データシート1!$A:$BT,MATCH($CW$12&amp;"_"&amp;CZ$20,データシート1!$A$1:$BT$1,0),0)</f>
        <v>18.757999999999999</v>
      </c>
      <c r="DA25" s="972">
        <f>VLOOKUP($AX25&amp;"_"&amp;$CW$14,データシート1!$A:$BT,MATCH($CW$12&amp;"_"&amp;DA$20,データシート1!$A$1:$BT$1,0),0)</f>
        <v>496.005</v>
      </c>
      <c r="DB25" s="972">
        <f>VLOOKUP($AX25&amp;"_"&amp;$CW$14,データシート1!$A:$BT,MATCH($CW$12&amp;"_"&amp;DB$20,データシート1!$A$1:$BT$1,0),0)</f>
        <v>645.11500000000001</v>
      </c>
      <c r="DC25" s="972">
        <f>VLOOKUP($AX25&amp;"_"&amp;$CW$14,データシート1!$A:$BT,MATCH($CW$12&amp;"_"&amp;DC$20,データシート1!$A$1:$BT$1,0),0)</f>
        <v>0</v>
      </c>
      <c r="DD25" s="971">
        <f t="shared" si="11"/>
        <v>2734.8909999999996</v>
      </c>
      <c r="DE25" s="17"/>
      <c r="DF25" s="134">
        <f>VLOOKUP($AX25&amp;"_"&amp;$DF$14,データシート1!$A:$BT,MATCH($DF$12&amp;"_"&amp;DF$20,データシート1!$A$1:$BT$1,0),0)</f>
        <v>51</v>
      </c>
      <c r="DG25" s="71">
        <f>VLOOKUP($AX25&amp;"_"&amp;$DF$14,データシート1!$A:$BT,MATCH($DF$12&amp;"_"&amp;DG$20,データシート1!$A$1:$BT$1,0),0)</f>
        <v>3</v>
      </c>
      <c r="DH25" s="71">
        <f>VLOOKUP($AX25&amp;"_"&amp;$DF$14,データシート1!$A:$BT,MATCH($DF$12&amp;"_"&amp;DH$20,データシート1!$A$1:$BT$1,0),0)</f>
        <v>4</v>
      </c>
      <c r="DI25" s="71">
        <f>VLOOKUP($AX25&amp;"_"&amp;$DF$14,データシート1!$A:$BT,MATCH($DF$12&amp;"_"&amp;DI$20,データシート1!$A$1:$BT$1,0),0)</f>
        <v>34</v>
      </c>
      <c r="DJ25" s="71">
        <f>VLOOKUP($AX25&amp;"_"&amp;$DF$14,データシート1!$A:$BT,MATCH($DF$12&amp;"_"&amp;DJ$20,データシート1!$A$1:$BT$1,0),0)</f>
        <v>2</v>
      </c>
      <c r="DK25" s="71">
        <f>VLOOKUP($AX25&amp;"_"&amp;$DF$14,データシート1!$A:$BT,MATCH($DF$12&amp;"_"&amp;DK$20,データシート1!$A$1:$BT$1,0),0)</f>
        <v>0</v>
      </c>
      <c r="DL25" s="75">
        <f t="shared" si="12"/>
        <v>94</v>
      </c>
      <c r="DM25" s="17"/>
      <c r="DN25" s="135">
        <f t="shared" si="26"/>
        <v>0.56999999999999995</v>
      </c>
      <c r="DO25" s="136">
        <f t="shared" si="27"/>
        <v>0.01</v>
      </c>
      <c r="DP25" s="136">
        <f t="shared" si="13"/>
        <v>0.01</v>
      </c>
      <c r="DQ25" s="136">
        <f t="shared" si="13"/>
        <v>0.18</v>
      </c>
      <c r="DR25" s="136">
        <f t="shared" si="13"/>
        <v>0.24</v>
      </c>
      <c r="DS25" s="137">
        <f t="shared" si="28"/>
        <v>0</v>
      </c>
    </row>
    <row r="26" spans="1:123" ht="30" customHeight="1">
      <c r="B26" s="611"/>
      <c r="C26" s="22"/>
      <c r="D26" s="22"/>
      <c r="E26" s="22"/>
      <c r="F26" s="22"/>
      <c r="G26" s="22"/>
      <c r="H26" s="22"/>
      <c r="I26" s="22"/>
      <c r="J26" s="22"/>
      <c r="K26" s="22"/>
      <c r="L26" s="22"/>
      <c r="M26" s="22"/>
      <c r="N26" s="22"/>
      <c r="O26" s="22"/>
      <c r="P26" s="22"/>
      <c r="Q26" s="22"/>
      <c r="R26" s="22"/>
      <c r="S26" s="22"/>
      <c r="T26" s="22"/>
      <c r="U26" s="22"/>
      <c r="V26" s="22"/>
      <c r="W26" s="22"/>
      <c r="X26" s="22"/>
      <c r="Y26" s="22"/>
      <c r="Z26" s="22"/>
      <c r="AA26" s="610"/>
      <c r="AB26" s="22"/>
      <c r="AC26" s="611"/>
      <c r="AD26" s="22"/>
      <c r="AE26" s="22"/>
      <c r="AF26" s="22"/>
      <c r="AG26" s="22"/>
      <c r="AH26" s="22"/>
      <c r="AI26" s="22"/>
      <c r="AQ26" s="17"/>
      <c r="AR26" s="17"/>
      <c r="AS26" s="17"/>
      <c r="AT26" s="286"/>
      <c r="AX26" s="19" t="str">
        <f>比較地域マスタ!$Y11</f>
        <v>06</v>
      </c>
      <c r="AY26" s="19" t="str">
        <f>IF(IFERROR(比較地域マスタ!$Z11,"")=0,"",IFERROR(比較地域マスタ!$Z11,""))</f>
        <v>山形県</v>
      </c>
      <c r="BB26" s="118" t="str">
        <f t="shared" si="0"/>
        <v>06</v>
      </c>
      <c r="BC26" s="119" t="str">
        <f t="shared" si="0"/>
        <v>山形県</v>
      </c>
      <c r="BD26" s="37">
        <f t="shared" si="14"/>
        <v>7031.1733880032407</v>
      </c>
      <c r="BE26" s="37">
        <f t="shared" si="15"/>
        <v>1785.1134150912678</v>
      </c>
      <c r="BF26" s="37">
        <f>VLOOKUP($AX26&amp;"_"&amp;$BC$14,データシート1!$A:$BT,MATCH($BC$12&amp;"_"&amp;BF$20,データシート1!$A$1:$BT$1,0),0)</f>
        <v>1446.7684141120435</v>
      </c>
      <c r="BG26" s="37">
        <f>VLOOKUP($AX26&amp;"_"&amp;$BC$14,データシート1!$A:$BT,MATCH($BC$12&amp;"_"&amp;BG$20,データシート1!$A$1:$BT$1,0),0)</f>
        <v>99.751009828787858</v>
      </c>
      <c r="BH26" s="37">
        <f>VLOOKUP($AX26&amp;"_"&amp;$BC$14,データシート1!$A:$BT,MATCH($BC$12&amp;"_"&amp;BH$20,データシート1!$A$1:$BT$1,0),0)</f>
        <v>238.59399115043655</v>
      </c>
      <c r="BI26" s="37">
        <f>VLOOKUP($AX26&amp;"_"&amp;$BC$14,データシート1!$A:$BT,MATCH($BC$12&amp;"_"&amp;BI$20,データシート1!$A$1:$BT$1,0),0)</f>
        <v>1420.8997017153888</v>
      </c>
      <c r="BJ26" s="37">
        <f>VLOOKUP($AX26&amp;"_"&amp;$BC$14,データシート1!$A:$BT,MATCH($BC$12&amp;"_"&amp;BJ$20,データシート1!$A$1:$BT$1,0),0)</f>
        <v>1746.9250433885234</v>
      </c>
      <c r="BK26" s="37">
        <f t="shared" si="1"/>
        <v>1952.834613399941</v>
      </c>
      <c r="BL26" s="37">
        <f t="shared" si="2"/>
        <v>1884.4891994006909</v>
      </c>
      <c r="BM26" s="37">
        <f>VLOOKUP($AX26&amp;"_"&amp;$BC$14,データシート1!$A:$BT,MATCH($BC$12&amp;"_"&amp;BM$20,データシート1!$A$1:$BT$1,0),0)</f>
        <v>962.11854748793735</v>
      </c>
      <c r="BN26" s="37">
        <f>VLOOKUP($AX26&amp;"_"&amp;$BC$14,データシート1!$A:$BT,MATCH($BC$12&amp;"_"&amp;BN$20,データシート1!$A$1:$BT$1,0),0)</f>
        <v>922.3706519127536</v>
      </c>
      <c r="BO26" s="37">
        <f>VLOOKUP($AX26&amp;"_"&amp;$BC$14,データシート1!$A:$BT,MATCH($BC$12&amp;"_"&amp;BO$20,データシート1!$A$1:$BT$1,0),0)</f>
        <v>61.696605418937501</v>
      </c>
      <c r="BP26" s="37">
        <f>VLOOKUP($AX26&amp;"_"&amp;$BC$14,データシート1!$A:$BT,MATCH($BC$12&amp;"_"&amp;BP$20,データシート1!$A$1:$BT$1,0),0)</f>
        <v>6.6488085803124966</v>
      </c>
      <c r="BQ26" s="37">
        <f>VLOOKUP($AX26&amp;"_"&amp;$BC$14,データシート1!$A:$BT,MATCH($BC$12&amp;"_"&amp;BQ$20,データシート1!$A$1:$BT$1,0),0)</f>
        <v>125.40061440811958</v>
      </c>
      <c r="BR26" s="38">
        <f t="shared" si="3"/>
        <v>7031.1733880032407</v>
      </c>
      <c r="BT26" s="130" t="str">
        <f t="shared" si="4"/>
        <v>山形県</v>
      </c>
      <c r="BU26" s="35">
        <f t="shared" si="25"/>
        <v>7031.1733880032407</v>
      </c>
      <c r="BV26" s="66">
        <f t="shared" si="16"/>
        <v>0.25388556313190508</v>
      </c>
      <c r="BW26" s="66">
        <f t="shared" si="5"/>
        <v>0.20576486089513238</v>
      </c>
      <c r="BX26" s="66">
        <f t="shared" si="5"/>
        <v>1.4186964866914739E-2</v>
      </c>
      <c r="BY26" s="66">
        <f t="shared" si="5"/>
        <v>3.3933737369857983E-2</v>
      </c>
      <c r="BZ26" s="66">
        <f t="shared" si="5"/>
        <v>0.20208571504434275</v>
      </c>
      <c r="CA26" s="66">
        <f t="shared" si="5"/>
        <v>0.24845426886629896</v>
      </c>
      <c r="CB26" s="66">
        <f t="shared" si="5"/>
        <v>0.27773950457997737</v>
      </c>
      <c r="CC26" s="66">
        <f t="shared" si="5"/>
        <v>0.2680191620101493</v>
      </c>
      <c r="CD26" s="66">
        <f t="shared" si="5"/>
        <v>0.13683612882161708</v>
      </c>
      <c r="CE26" s="66">
        <f t="shared" si="5"/>
        <v>0.13118303318853222</v>
      </c>
      <c r="CF26" s="66">
        <f t="shared" si="5"/>
        <v>8.7747239350128604E-3</v>
      </c>
      <c r="CG26" s="66">
        <f t="shared" si="5"/>
        <v>9.4561863481518681E-4</v>
      </c>
      <c r="CH26" s="66">
        <f t="shared" si="5"/>
        <v>1.7834948377475821E-2</v>
      </c>
      <c r="CI26" s="131">
        <f t="shared" si="6"/>
        <v>1</v>
      </c>
      <c r="CK26" s="132" t="str">
        <f t="shared" si="7"/>
        <v>山形県</v>
      </c>
      <c r="CL26" s="133">
        <f t="shared" si="17"/>
        <v>1785.1134150912678</v>
      </c>
      <c r="CM26" s="72">
        <f t="shared" si="18"/>
        <v>0.80245657664656656</v>
      </c>
      <c r="CN26" s="73">
        <f t="shared" si="19"/>
        <v>1446.7684141120435</v>
      </c>
      <c r="CO26" s="72">
        <f t="shared" si="20"/>
        <v>0.99012114587750699</v>
      </c>
      <c r="CP26" s="73">
        <f t="shared" si="8"/>
        <v>99.751009828787858</v>
      </c>
      <c r="CQ26" s="72">
        <f t="shared" si="21"/>
        <v>0</v>
      </c>
      <c r="CR26" s="73">
        <f t="shared" si="9"/>
        <v>238.59399115043655</v>
      </c>
      <c r="CS26" s="72">
        <f t="shared" si="22"/>
        <v>0</v>
      </c>
      <c r="CT26" s="73">
        <f t="shared" si="10"/>
        <v>1420.8997017153888</v>
      </c>
      <c r="CU26" s="74">
        <f t="shared" si="23"/>
        <v>0.20412067062147576</v>
      </c>
      <c r="CV26" s="17"/>
      <c r="CW26" s="969">
        <f t="shared" si="24"/>
        <v>1432.4760000000001</v>
      </c>
      <c r="CX26" s="972">
        <f>VLOOKUP($AX26&amp;"_"&amp;$CW$14,データシート1!$A:$BT,MATCH($CW$12&amp;"_"&amp;CX$20,データシート1!$A$1:$BT$1,0),0)</f>
        <v>1432.4760000000001</v>
      </c>
      <c r="CY26" s="972">
        <f>VLOOKUP($AX26&amp;"_"&amp;$CW$14,データシート1!$A:$BT,MATCH($CW$12&amp;"_"&amp;CY$20,データシート1!$A$1:$BT$1,0),0)</f>
        <v>0</v>
      </c>
      <c r="CZ26" s="972">
        <f>VLOOKUP($AX26&amp;"_"&amp;$CW$14,データシート1!$A:$BT,MATCH($CW$12&amp;"_"&amp;CZ$20,データシート1!$A$1:$BT$1,0),0)</f>
        <v>0</v>
      </c>
      <c r="DA26" s="972">
        <f>VLOOKUP($AX26&amp;"_"&amp;$CW$14,データシート1!$A:$BT,MATCH($CW$12&amp;"_"&amp;DA$20,データシート1!$A$1:$BT$1,0),0)</f>
        <v>290.03500000000003</v>
      </c>
      <c r="DB26" s="972">
        <f>VLOOKUP($AX26&amp;"_"&amp;$CW$14,データシート1!$A:$BT,MATCH($CW$12&amp;"_"&amp;DB$20,データシート1!$A$1:$BT$1,0),0)</f>
        <v>298.57299999999998</v>
      </c>
      <c r="DC26" s="972">
        <f>VLOOKUP($AX26&amp;"_"&amp;$CW$14,データシート1!$A:$BT,MATCH($CW$12&amp;"_"&amp;DC$20,データシート1!$A$1:$BT$1,0),0)</f>
        <v>0</v>
      </c>
      <c r="DD26" s="971">
        <f t="shared" si="11"/>
        <v>2021.0840000000003</v>
      </c>
      <c r="DE26" s="17"/>
      <c r="DF26" s="134">
        <f>VLOOKUP($AX26&amp;"_"&amp;$DF$14,データシート1!$A:$BT,MATCH($DF$12&amp;"_"&amp;DF$20,データシート1!$A$1:$BT$1,0),0)</f>
        <v>97</v>
      </c>
      <c r="DG26" s="71">
        <f>VLOOKUP($AX26&amp;"_"&amp;$DF$14,データシート1!$A:$BT,MATCH($DF$12&amp;"_"&amp;DG$20,データシート1!$A$1:$BT$1,0),0)</f>
        <v>0</v>
      </c>
      <c r="DH26" s="71">
        <f>VLOOKUP($AX26&amp;"_"&amp;$DF$14,データシート1!$A:$BT,MATCH($DF$12&amp;"_"&amp;DH$20,データシート1!$A$1:$BT$1,0),0)</f>
        <v>0</v>
      </c>
      <c r="DI26" s="71">
        <f>VLOOKUP($AX26&amp;"_"&amp;$DF$14,データシート1!$A:$BT,MATCH($DF$12&amp;"_"&amp;DI$20,データシート1!$A$1:$BT$1,0),0)</f>
        <v>25</v>
      </c>
      <c r="DJ26" s="71">
        <f>VLOOKUP($AX26&amp;"_"&amp;$DF$14,データシート1!$A:$BT,MATCH($DF$12&amp;"_"&amp;DJ$20,データシート1!$A$1:$BT$1,0),0)</f>
        <v>3</v>
      </c>
      <c r="DK26" s="71">
        <f>VLOOKUP($AX26&amp;"_"&amp;$DF$14,データシート1!$A:$BT,MATCH($DF$12&amp;"_"&amp;DK$20,データシート1!$A$1:$BT$1,0),0)</f>
        <v>0</v>
      </c>
      <c r="DL26" s="75">
        <f t="shared" si="12"/>
        <v>125</v>
      </c>
      <c r="DM26" s="17"/>
      <c r="DN26" s="135">
        <f t="shared" si="26"/>
        <v>0.71</v>
      </c>
      <c r="DO26" s="136">
        <f t="shared" si="27"/>
        <v>0</v>
      </c>
      <c r="DP26" s="136">
        <f t="shared" si="13"/>
        <v>0</v>
      </c>
      <c r="DQ26" s="136">
        <f t="shared" si="13"/>
        <v>0.14000000000000001</v>
      </c>
      <c r="DR26" s="136">
        <f t="shared" si="13"/>
        <v>0.15</v>
      </c>
      <c r="DS26" s="137">
        <f t="shared" si="28"/>
        <v>0</v>
      </c>
    </row>
    <row r="27" spans="1:123" ht="30" customHeight="1">
      <c r="B27" s="611"/>
      <c r="C27" s="22"/>
      <c r="D27" s="22"/>
      <c r="E27" s="22"/>
      <c r="F27" s="22"/>
      <c r="G27" s="22"/>
      <c r="H27" s="22"/>
      <c r="I27" s="22"/>
      <c r="J27" s="22"/>
      <c r="K27" s="22"/>
      <c r="L27" s="22"/>
      <c r="M27" s="22"/>
      <c r="N27" s="22"/>
      <c r="O27" s="22"/>
      <c r="P27" s="22"/>
      <c r="Q27" s="22"/>
      <c r="R27" s="22"/>
      <c r="S27" s="22"/>
      <c r="T27" s="22"/>
      <c r="U27" s="22"/>
      <c r="V27" s="22"/>
      <c r="W27" s="22"/>
      <c r="X27" s="22"/>
      <c r="Y27" s="22"/>
      <c r="Z27" s="22"/>
      <c r="AA27" s="610"/>
      <c r="AB27" s="22"/>
      <c r="AC27" s="611"/>
      <c r="AD27" s="22"/>
      <c r="AE27" s="22"/>
      <c r="AF27" s="22"/>
      <c r="AG27" s="22"/>
      <c r="AH27" s="22"/>
      <c r="AI27" s="22"/>
      <c r="AQ27" s="17"/>
      <c r="AR27" s="17"/>
      <c r="AS27" s="17"/>
      <c r="AT27" s="286"/>
      <c r="AX27" s="19" t="str">
        <f>比較地域マスタ!$Y12</f>
        <v>07</v>
      </c>
      <c r="AY27" s="19" t="str">
        <f>IF(IFERROR(比較地域マスタ!$Z12,"")=0,"",IFERROR(比較地域マスタ!$Z12,""))</f>
        <v>福島県</v>
      </c>
      <c r="BB27" s="118" t="str">
        <f t="shared" si="0"/>
        <v>07</v>
      </c>
      <c r="BC27" s="119" t="str">
        <f t="shared" si="0"/>
        <v>福島県</v>
      </c>
      <c r="BD27" s="37">
        <f t="shared" si="14"/>
        <v>13734.510758541079</v>
      </c>
      <c r="BE27" s="37">
        <f t="shared" si="15"/>
        <v>4355.3561135978853</v>
      </c>
      <c r="BF27" s="37">
        <f>VLOOKUP($AX27&amp;"_"&amp;$BC$14,データシート1!$A:$BT,MATCH($BC$12&amp;"_"&amp;BF$20,データシート1!$A$1:$BT$1,0),0)</f>
        <v>3838.9837087652563</v>
      </c>
      <c r="BG27" s="37">
        <f>VLOOKUP($AX27&amp;"_"&amp;$BC$14,データシート1!$A:$BT,MATCH($BC$12&amp;"_"&amp;BG$20,データシート1!$A$1:$BT$1,0),0)</f>
        <v>191.4941300498422</v>
      </c>
      <c r="BH27" s="37">
        <f>VLOOKUP($AX27&amp;"_"&amp;$BC$14,データシート1!$A:$BT,MATCH($BC$12&amp;"_"&amp;BH$20,データシート1!$A$1:$BT$1,0),0)</f>
        <v>324.87827478278638</v>
      </c>
      <c r="BI27" s="37">
        <f>VLOOKUP($AX27&amp;"_"&amp;$BC$14,データシート1!$A:$BT,MATCH($BC$12&amp;"_"&amp;BI$20,データシート1!$A$1:$BT$1,0),0)</f>
        <v>2569.8749753776251</v>
      </c>
      <c r="BJ27" s="37">
        <f>VLOOKUP($AX27&amp;"_"&amp;$BC$14,データシート1!$A:$BT,MATCH($BC$12&amp;"_"&amp;BJ$20,データシート1!$A$1:$BT$1,0),0)</f>
        <v>3018.8039347653926</v>
      </c>
      <c r="BK27" s="37">
        <f t="shared" si="1"/>
        <v>3528.6163936751368</v>
      </c>
      <c r="BL27" s="37">
        <f t="shared" si="2"/>
        <v>3365.7206441651756</v>
      </c>
      <c r="BM27" s="37">
        <f>VLOOKUP($AX27&amp;"_"&amp;$BC$14,データシート1!$A:$BT,MATCH($BC$12&amp;"_"&amp;BM$20,データシート1!$A$1:$BT$1,0),0)</f>
        <v>1711.6669174826754</v>
      </c>
      <c r="BN27" s="37">
        <f>VLOOKUP($AX27&amp;"_"&amp;$BC$14,データシート1!$A:$BT,MATCH($BC$12&amp;"_"&amp;BN$20,データシート1!$A$1:$BT$1,0),0)</f>
        <v>1654.0537266825002</v>
      </c>
      <c r="BO27" s="37">
        <f>VLOOKUP($AX27&amp;"_"&amp;$BC$14,データシート1!$A:$BT,MATCH($BC$12&amp;"_"&amp;BO$20,データシート1!$A$1:$BT$1,0),0)</f>
        <v>107.50491117288399</v>
      </c>
      <c r="BP27" s="37">
        <f>VLOOKUP($AX27&amp;"_"&amp;$BC$14,データシート1!$A:$BT,MATCH($BC$12&amp;"_"&amp;BP$20,データシート1!$A$1:$BT$1,0),0)</f>
        <v>55.390838337077241</v>
      </c>
      <c r="BQ27" s="37">
        <f>VLOOKUP($AX27&amp;"_"&amp;$BC$14,データシート1!$A:$BT,MATCH($BC$12&amp;"_"&amp;BQ$20,データシート1!$A$1:$BT$1,0),0)</f>
        <v>261.85934112503958</v>
      </c>
      <c r="BR27" s="38">
        <f t="shared" si="3"/>
        <v>13734.510758541079</v>
      </c>
      <c r="BT27" s="130" t="str">
        <f t="shared" si="4"/>
        <v>福島県</v>
      </c>
      <c r="BU27" s="35">
        <f t="shared" si="25"/>
        <v>13734.510758541079</v>
      </c>
      <c r="BV27" s="66">
        <f t="shared" si="16"/>
        <v>0.31711039367670379</v>
      </c>
      <c r="BW27" s="66">
        <f t="shared" si="5"/>
        <v>0.27951368463400911</v>
      </c>
      <c r="BX27" s="66">
        <f t="shared" si="5"/>
        <v>1.3942551971191094E-2</v>
      </c>
      <c r="BY27" s="66">
        <f t="shared" si="5"/>
        <v>2.3654157071503576E-2</v>
      </c>
      <c r="BZ27" s="66">
        <f t="shared" si="5"/>
        <v>0.18711077668197953</v>
      </c>
      <c r="CA27" s="66">
        <f t="shared" si="5"/>
        <v>0.2197969762328876</v>
      </c>
      <c r="CB27" s="66">
        <f t="shared" si="5"/>
        <v>0.25691606025943053</v>
      </c>
      <c r="CC27" s="66">
        <f t="shared" si="5"/>
        <v>0.24505573611875001</v>
      </c>
      <c r="CD27" s="66">
        <f t="shared" si="5"/>
        <v>0.12462525586637598</v>
      </c>
      <c r="CE27" s="66">
        <f t="shared" si="5"/>
        <v>0.12043048025237404</v>
      </c>
      <c r="CF27" s="66">
        <f t="shared" si="5"/>
        <v>7.8273564353961364E-3</v>
      </c>
      <c r="CG27" s="66">
        <f t="shared" si="5"/>
        <v>4.0329677052843944E-3</v>
      </c>
      <c r="CH27" s="66">
        <f t="shared" si="5"/>
        <v>1.9065793148998565E-2</v>
      </c>
      <c r="CI27" s="131">
        <f t="shared" si="6"/>
        <v>1</v>
      </c>
      <c r="CK27" s="132" t="str">
        <f t="shared" si="7"/>
        <v>福島県</v>
      </c>
      <c r="CL27" s="133">
        <f t="shared" si="17"/>
        <v>4355.3561135978853</v>
      </c>
      <c r="CM27" s="72">
        <f t="shared" si="18"/>
        <v>1</v>
      </c>
      <c r="CN27" s="73">
        <f t="shared" si="19"/>
        <v>3838.9837087652563</v>
      </c>
      <c r="CO27" s="72">
        <f t="shared" si="20"/>
        <v>1</v>
      </c>
      <c r="CP27" s="73">
        <f t="shared" si="8"/>
        <v>191.4941300498422</v>
      </c>
      <c r="CQ27" s="72">
        <f t="shared" si="21"/>
        <v>0</v>
      </c>
      <c r="CR27" s="73">
        <f t="shared" si="9"/>
        <v>324.87827478278638</v>
      </c>
      <c r="CS27" s="72">
        <f t="shared" si="22"/>
        <v>3.0851555114608319E-2</v>
      </c>
      <c r="CT27" s="73">
        <f t="shared" si="10"/>
        <v>2569.8749753776251</v>
      </c>
      <c r="CU27" s="74">
        <f t="shared" si="23"/>
        <v>0.37739618047274293</v>
      </c>
      <c r="CV27" s="17"/>
      <c r="CW27" s="969">
        <f t="shared" si="24"/>
        <v>4700.3159999999998</v>
      </c>
      <c r="CX27" s="972">
        <f>VLOOKUP($AX27&amp;"_"&amp;$CW$14,データシート1!$A:$BT,MATCH($CW$12&amp;"_"&amp;CX$20,データシート1!$A$1:$BT$1,0),0)</f>
        <v>4690.2929999999997</v>
      </c>
      <c r="CY27" s="972">
        <f>VLOOKUP($AX27&amp;"_"&amp;$CW$14,データシート1!$A:$BT,MATCH($CW$12&amp;"_"&amp;CY$20,データシート1!$A$1:$BT$1,0),0)</f>
        <v>0</v>
      </c>
      <c r="CZ27" s="972">
        <f>VLOOKUP($AX27&amp;"_"&amp;$CW$14,データシート1!$A:$BT,MATCH($CW$12&amp;"_"&amp;CZ$20,データシート1!$A$1:$BT$1,0),0)</f>
        <v>10.023</v>
      </c>
      <c r="DA27" s="972">
        <f>VLOOKUP($AX27&amp;"_"&amp;$CW$14,データシート1!$A:$BT,MATCH($CW$12&amp;"_"&amp;DA$20,データシート1!$A$1:$BT$1,0),0)</f>
        <v>969.86099999999999</v>
      </c>
      <c r="DB27" s="972">
        <f>VLOOKUP($AX27&amp;"_"&amp;$CW$14,データシート1!$A:$BT,MATCH($CW$12&amp;"_"&amp;DB$20,データシート1!$A$1:$BT$1,0),0)</f>
        <v>2257.0880000000002</v>
      </c>
      <c r="DC27" s="972">
        <f>VLOOKUP($AX27&amp;"_"&amp;$CW$14,データシート1!$A:$BT,MATCH($CW$12&amp;"_"&amp;DC$20,データシート1!$A$1:$BT$1,0),0)</f>
        <v>0</v>
      </c>
      <c r="DD27" s="971">
        <f t="shared" si="11"/>
        <v>7927.2649999999994</v>
      </c>
      <c r="DE27" s="17"/>
      <c r="DF27" s="134">
        <f>VLOOKUP($AX27&amp;"_"&amp;$DF$14,データシート1!$A:$BT,MATCH($DF$12&amp;"_"&amp;DF$20,データシート1!$A$1:$BT$1,0),0)</f>
        <v>224</v>
      </c>
      <c r="DG27" s="71">
        <f>VLOOKUP($AX27&amp;"_"&amp;$DF$14,データシート1!$A:$BT,MATCH($DF$12&amp;"_"&amp;DG$20,データシート1!$A$1:$BT$1,0),0)</f>
        <v>0</v>
      </c>
      <c r="DH27" s="71">
        <f>VLOOKUP($AX27&amp;"_"&amp;$DF$14,データシート1!$A:$BT,MATCH($DF$12&amp;"_"&amp;DH$20,データシート1!$A$1:$BT$1,0),0)</f>
        <v>2</v>
      </c>
      <c r="DI27" s="71">
        <f>VLOOKUP($AX27&amp;"_"&amp;$DF$14,データシート1!$A:$BT,MATCH($DF$12&amp;"_"&amp;DI$20,データシート1!$A$1:$BT$1,0),0)</f>
        <v>61</v>
      </c>
      <c r="DJ27" s="71">
        <f>VLOOKUP($AX27&amp;"_"&amp;$DF$14,データシート1!$A:$BT,MATCH($DF$12&amp;"_"&amp;DJ$20,データシート1!$A$1:$BT$1,0),0)</f>
        <v>11</v>
      </c>
      <c r="DK27" s="71">
        <f>VLOOKUP($AX27&amp;"_"&amp;$DF$14,データシート1!$A:$BT,MATCH($DF$12&amp;"_"&amp;DK$20,データシート1!$A$1:$BT$1,0),0)</f>
        <v>0</v>
      </c>
      <c r="DL27" s="75">
        <f t="shared" si="12"/>
        <v>298</v>
      </c>
      <c r="DM27" s="17"/>
      <c r="DN27" s="135">
        <f t="shared" si="26"/>
        <v>0.59</v>
      </c>
      <c r="DO27" s="136">
        <f t="shared" si="27"/>
        <v>0</v>
      </c>
      <c r="DP27" s="136">
        <f t="shared" si="13"/>
        <v>0</v>
      </c>
      <c r="DQ27" s="136">
        <f t="shared" si="13"/>
        <v>0.12</v>
      </c>
      <c r="DR27" s="136">
        <f t="shared" si="13"/>
        <v>0.28000000000000003</v>
      </c>
      <c r="DS27" s="137">
        <f t="shared" si="28"/>
        <v>0</v>
      </c>
    </row>
    <row r="28" spans="1:123" ht="30" customHeight="1">
      <c r="B28" s="611"/>
      <c r="C28" s="22"/>
      <c r="D28" s="22"/>
      <c r="E28" s="22"/>
      <c r="F28" s="22"/>
      <c r="G28" s="22"/>
      <c r="H28" s="22"/>
      <c r="I28" s="22"/>
      <c r="J28" s="22"/>
      <c r="K28" s="22"/>
      <c r="L28" s="22"/>
      <c r="M28" s="22"/>
      <c r="N28" s="22"/>
      <c r="O28" s="22"/>
      <c r="P28" s="22"/>
      <c r="Q28" s="22"/>
      <c r="R28" s="22"/>
      <c r="S28" s="22"/>
      <c r="T28" s="22"/>
      <c r="U28" s="22"/>
      <c r="V28" s="22"/>
      <c r="W28" s="22"/>
      <c r="X28" s="22"/>
      <c r="Y28" s="22"/>
      <c r="Z28" s="22"/>
      <c r="AA28" s="610"/>
      <c r="AB28" s="22"/>
      <c r="AC28" s="611"/>
      <c r="AD28" s="22"/>
      <c r="AE28" s="22"/>
      <c r="AF28" s="22"/>
      <c r="AG28" s="22"/>
      <c r="AH28" s="22"/>
      <c r="AI28" s="22"/>
      <c r="AQ28" s="17"/>
      <c r="AR28" s="17"/>
      <c r="AS28" s="17"/>
      <c r="AT28" s="286"/>
      <c r="AX28" s="19" t="str">
        <f>比較地域マスタ!$Y13</f>
        <v>08</v>
      </c>
      <c r="AY28" s="19" t="str">
        <f>IF(IFERROR(比較地域マスタ!$Z13,"")=0,"",IFERROR(比較地域マスタ!$Z13,""))</f>
        <v>茨城県</v>
      </c>
      <c r="BB28" s="118" t="str">
        <f t="shared" si="0"/>
        <v>08</v>
      </c>
      <c r="BC28" s="119" t="str">
        <f t="shared" si="0"/>
        <v>茨城県</v>
      </c>
      <c r="BD28" s="37">
        <f t="shared" si="14"/>
        <v>37431.230630056605</v>
      </c>
      <c r="BE28" s="37">
        <f t="shared" si="15"/>
        <v>23355.761046649302</v>
      </c>
      <c r="BF28" s="37">
        <f>VLOOKUP($AX28&amp;"_"&amp;$BC$14,データシート1!$A:$BT,MATCH($BC$12&amp;"_"&amp;BF$20,データシート1!$A$1:$BT$1,0),0)</f>
        <v>22621.708936809926</v>
      </c>
      <c r="BG28" s="37">
        <f>VLOOKUP($AX28&amp;"_"&amp;$BC$14,データシート1!$A:$BT,MATCH($BC$12&amp;"_"&amp;BG$20,データシート1!$A$1:$BT$1,0),0)</f>
        <v>195.22276090229897</v>
      </c>
      <c r="BH28" s="37">
        <f>VLOOKUP($AX28&amp;"_"&amp;$BC$14,データシート1!$A:$BT,MATCH($BC$12&amp;"_"&amp;BH$20,データシート1!$A$1:$BT$1,0),0)</f>
        <v>538.82934893707852</v>
      </c>
      <c r="BI28" s="37">
        <f>VLOOKUP($AX28&amp;"_"&amp;$BC$14,データシート1!$A:$BT,MATCH($BC$12&amp;"_"&amp;BI$20,データシート1!$A$1:$BT$1,0),0)</f>
        <v>3969.2291756938998</v>
      </c>
      <c r="BJ28" s="37">
        <f>VLOOKUP($AX28&amp;"_"&amp;$BC$14,データシート1!$A:$BT,MATCH($BC$12&amp;"_"&amp;BJ$20,データシート1!$A$1:$BT$1,0),0)</f>
        <v>4124.9045738397526</v>
      </c>
      <c r="BK28" s="37">
        <f t="shared" si="1"/>
        <v>5591.7668853345967</v>
      </c>
      <c r="BL28" s="37">
        <f t="shared" si="2"/>
        <v>5243.9822757762813</v>
      </c>
      <c r="BM28" s="37">
        <f>VLOOKUP($AX28&amp;"_"&amp;$BC$14,データシート1!$A:$BT,MATCH($BC$12&amp;"_"&amp;BM$20,データシート1!$A$1:$BT$1,0),0)</f>
        <v>2794.7634898479942</v>
      </c>
      <c r="BN28" s="37">
        <f>VLOOKUP($AX28&amp;"_"&amp;$BC$14,データシート1!$A:$BT,MATCH($BC$12&amp;"_"&amp;BN$20,データシート1!$A$1:$BT$1,0),0)</f>
        <v>2449.2187859282872</v>
      </c>
      <c r="BO28" s="37">
        <f>VLOOKUP($AX28&amp;"_"&amp;$BC$14,データシート1!$A:$BT,MATCH($BC$12&amp;"_"&amp;BO$20,データシート1!$A$1:$BT$1,0),0)</f>
        <v>168.760752318079</v>
      </c>
      <c r="BP28" s="37">
        <f>VLOOKUP($AX28&amp;"_"&amp;$BC$14,データシート1!$A:$BT,MATCH($BC$12&amp;"_"&amp;BP$20,データシート1!$A$1:$BT$1,0),0)</f>
        <v>179.02385724023694</v>
      </c>
      <c r="BQ28" s="37">
        <f>VLOOKUP($AX28&amp;"_"&amp;$BC$14,データシート1!$A:$BT,MATCH($BC$12&amp;"_"&amp;BQ$20,データシート1!$A$1:$BT$1,0),0)</f>
        <v>389.56894853905442</v>
      </c>
      <c r="BR28" s="38">
        <f t="shared" si="3"/>
        <v>37431.230630056605</v>
      </c>
      <c r="BT28" s="130" t="str">
        <f t="shared" si="4"/>
        <v>茨城県</v>
      </c>
      <c r="BU28" s="35">
        <f t="shared" si="25"/>
        <v>37431.230630056605</v>
      </c>
      <c r="BV28" s="66">
        <f t="shared" si="16"/>
        <v>0.62396455188665489</v>
      </c>
      <c r="BW28" s="66">
        <f t="shared" si="5"/>
        <v>0.6043538659037595</v>
      </c>
      <c r="BX28" s="66">
        <f t="shared" si="5"/>
        <v>5.2155047433983803E-3</v>
      </c>
      <c r="BY28" s="66">
        <f t="shared" si="5"/>
        <v>1.4395181239497059E-2</v>
      </c>
      <c r="BZ28" s="66">
        <f t="shared" si="5"/>
        <v>0.10604057384388213</v>
      </c>
      <c r="CA28" s="66">
        <f t="shared" si="5"/>
        <v>0.11019954472262337</v>
      </c>
      <c r="CB28" s="66">
        <f t="shared" si="5"/>
        <v>0.14938773829264668</v>
      </c>
      <c r="CC28" s="66">
        <f t="shared" si="5"/>
        <v>0.14009644319750092</v>
      </c>
      <c r="CD28" s="66">
        <f t="shared" si="5"/>
        <v>7.4663948868511132E-2</v>
      </c>
      <c r="CE28" s="66">
        <f t="shared" si="5"/>
        <v>6.5432494328989774E-2</v>
      </c>
      <c r="CF28" s="66">
        <f t="shared" si="5"/>
        <v>4.5085547409859173E-3</v>
      </c>
      <c r="CG28" s="66">
        <f t="shared" si="5"/>
        <v>4.7827403541598765E-3</v>
      </c>
      <c r="CH28" s="66">
        <f t="shared" si="5"/>
        <v>1.0407591254192897E-2</v>
      </c>
      <c r="CI28" s="131">
        <f t="shared" si="6"/>
        <v>1</v>
      </c>
      <c r="CK28" s="132" t="str">
        <f t="shared" si="7"/>
        <v>茨城県</v>
      </c>
      <c r="CL28" s="133">
        <f t="shared" si="17"/>
        <v>23355.761046649302</v>
      </c>
      <c r="CM28" s="72">
        <f t="shared" si="18"/>
        <v>1</v>
      </c>
      <c r="CN28" s="73">
        <f t="shared" si="19"/>
        <v>22621.708936809926</v>
      </c>
      <c r="CO28" s="72">
        <f t="shared" si="20"/>
        <v>1</v>
      </c>
      <c r="CP28" s="73">
        <f t="shared" si="8"/>
        <v>195.22276090229897</v>
      </c>
      <c r="CQ28" s="72">
        <f t="shared" si="21"/>
        <v>0</v>
      </c>
      <c r="CR28" s="73">
        <f t="shared" si="9"/>
        <v>538.82934893707852</v>
      </c>
      <c r="CS28" s="72">
        <f t="shared" si="22"/>
        <v>1.7914762844752213E-2</v>
      </c>
      <c r="CT28" s="73">
        <f t="shared" si="10"/>
        <v>3969.2291756938998</v>
      </c>
      <c r="CU28" s="74">
        <f t="shared" si="23"/>
        <v>0.36451258820223315</v>
      </c>
      <c r="CV28" s="17"/>
      <c r="CW28" s="969">
        <f t="shared" si="24"/>
        <v>24264.667999999998</v>
      </c>
      <c r="CX28" s="972">
        <f>VLOOKUP($AX28&amp;"_"&amp;$CW$14,データシート1!$A:$BT,MATCH($CW$12&amp;"_"&amp;CX$20,データシート1!$A$1:$BT$1,0),0)</f>
        <v>24255.014999999999</v>
      </c>
      <c r="CY28" s="972">
        <f>VLOOKUP($AX28&amp;"_"&amp;$CW$14,データシート1!$A:$BT,MATCH($CW$12&amp;"_"&amp;CY$20,データシート1!$A$1:$BT$1,0),0)</f>
        <v>0</v>
      </c>
      <c r="CZ28" s="972">
        <f>VLOOKUP($AX28&amp;"_"&amp;$CW$14,データシート1!$A:$BT,MATCH($CW$12&amp;"_"&amp;CZ$20,データシート1!$A$1:$BT$1,0),0)</f>
        <v>9.6530000000000005</v>
      </c>
      <c r="DA28" s="972">
        <f>VLOOKUP($AX28&amp;"_"&amp;$CW$14,データシート1!$A:$BT,MATCH($CW$12&amp;"_"&amp;DA$20,データシート1!$A$1:$BT$1,0),0)</f>
        <v>1446.8339999999998</v>
      </c>
      <c r="DB28" s="972">
        <f>VLOOKUP($AX28&amp;"_"&amp;$CW$14,データシート1!$A:$BT,MATCH($CW$12&amp;"_"&amp;DB$20,データシート1!$A$1:$BT$1,0),0)</f>
        <v>3329.8510000000001</v>
      </c>
      <c r="DC28" s="972">
        <f>VLOOKUP($AX28&amp;"_"&amp;$CW$14,データシート1!$A:$BT,MATCH($CW$12&amp;"_"&amp;DC$20,データシート1!$A$1:$BT$1,0),0)</f>
        <v>0</v>
      </c>
      <c r="DD28" s="971">
        <f t="shared" si="11"/>
        <v>29041.352999999996</v>
      </c>
      <c r="DE28" s="17"/>
      <c r="DF28" s="134">
        <f>VLOOKUP($AX28&amp;"_"&amp;$DF$14,データシート1!$A:$BT,MATCH($DF$12&amp;"_"&amp;DF$20,データシート1!$A$1:$BT$1,0),0)</f>
        <v>426</v>
      </c>
      <c r="DG28" s="71">
        <f>VLOOKUP($AX28&amp;"_"&amp;$DF$14,データシート1!$A:$BT,MATCH($DF$12&amp;"_"&amp;DG$20,データシート1!$A$1:$BT$1,0),0)</f>
        <v>0</v>
      </c>
      <c r="DH28" s="71">
        <f>VLOOKUP($AX28&amp;"_"&amp;$DF$14,データシート1!$A:$BT,MATCH($DF$12&amp;"_"&amp;DH$20,データシート1!$A$1:$BT$1,0),0)</f>
        <v>1</v>
      </c>
      <c r="DI28" s="71">
        <f>VLOOKUP($AX28&amp;"_"&amp;$DF$14,データシート1!$A:$BT,MATCH($DF$12&amp;"_"&amp;DI$20,データシート1!$A$1:$BT$1,0),0)</f>
        <v>110</v>
      </c>
      <c r="DJ28" s="71">
        <f>VLOOKUP($AX28&amp;"_"&amp;$DF$14,データシート1!$A:$BT,MATCH($DF$12&amp;"_"&amp;DJ$20,データシート1!$A$1:$BT$1,0),0)</f>
        <v>18</v>
      </c>
      <c r="DK28" s="71">
        <f>VLOOKUP($AX28&amp;"_"&amp;$DF$14,データシート1!$A:$BT,MATCH($DF$12&amp;"_"&amp;DK$20,データシート1!$A$1:$BT$1,0),0)</f>
        <v>0</v>
      </c>
      <c r="DL28" s="75">
        <f t="shared" si="12"/>
        <v>555</v>
      </c>
      <c r="DM28" s="17"/>
      <c r="DN28" s="135">
        <f t="shared" si="26"/>
        <v>0.84</v>
      </c>
      <c r="DO28" s="136">
        <f t="shared" si="27"/>
        <v>0</v>
      </c>
      <c r="DP28" s="136">
        <f t="shared" si="13"/>
        <v>0</v>
      </c>
      <c r="DQ28" s="136">
        <f t="shared" si="13"/>
        <v>0.05</v>
      </c>
      <c r="DR28" s="136">
        <f t="shared" si="13"/>
        <v>0.11</v>
      </c>
      <c r="DS28" s="137">
        <f t="shared" si="28"/>
        <v>0</v>
      </c>
    </row>
    <row r="29" spans="1:123" ht="30" customHeight="1">
      <c r="B29" s="611"/>
      <c r="C29" s="22"/>
      <c r="D29" s="22"/>
      <c r="E29" s="22"/>
      <c r="F29" s="22"/>
      <c r="G29" s="22"/>
      <c r="H29" s="22"/>
      <c r="I29" s="22"/>
      <c r="J29" s="22"/>
      <c r="K29" s="22"/>
      <c r="L29" s="22"/>
      <c r="M29" s="22"/>
      <c r="N29" s="22"/>
      <c r="O29" s="22"/>
      <c r="P29" s="22"/>
      <c r="Q29" s="22"/>
      <c r="R29" s="22"/>
      <c r="S29" s="22"/>
      <c r="T29" s="22"/>
      <c r="U29" s="22"/>
      <c r="V29" s="22"/>
      <c r="W29" s="22"/>
      <c r="X29" s="22"/>
      <c r="Y29" s="22"/>
      <c r="Z29" s="22"/>
      <c r="AA29" s="610"/>
      <c r="AB29" s="22"/>
      <c r="AC29" s="611"/>
      <c r="AD29" s="22"/>
      <c r="AE29" s="22"/>
      <c r="AF29" s="22"/>
      <c r="AG29" s="22"/>
      <c r="AH29" s="22"/>
      <c r="AI29" s="22"/>
      <c r="AQ29" s="17"/>
      <c r="AR29" s="17"/>
      <c r="AS29" s="17"/>
      <c r="AT29" s="286"/>
      <c r="AX29" s="19" t="str">
        <f>比較地域マスタ!$Y14</f>
        <v>09</v>
      </c>
      <c r="AY29" s="19" t="str">
        <f>IF(IFERROR(比較地域マスタ!$Z14,"")=0,"",IFERROR(比較地域マスタ!$Z14,""))</f>
        <v>栃木県</v>
      </c>
      <c r="BB29" s="118" t="str">
        <f t="shared" si="0"/>
        <v>09</v>
      </c>
      <c r="BC29" s="119" t="str">
        <f t="shared" si="0"/>
        <v>栃木県</v>
      </c>
      <c r="BD29" s="37">
        <f t="shared" si="14"/>
        <v>13932.724171576512</v>
      </c>
      <c r="BE29" s="37">
        <f t="shared" si="15"/>
        <v>5038.729368497512</v>
      </c>
      <c r="BF29" s="37">
        <f>VLOOKUP($AX29&amp;"_"&amp;$BC$14,データシート1!$A:$BT,MATCH($BC$12&amp;"_"&amp;BF$20,データシート1!$A$1:$BT$1,0),0)</f>
        <v>4603.7081685992434</v>
      </c>
      <c r="BG29" s="37">
        <f>VLOOKUP($AX29&amp;"_"&amp;$BC$14,データシート1!$A:$BT,MATCH($BC$12&amp;"_"&amp;BG$20,データシート1!$A$1:$BT$1,0),0)</f>
        <v>168.77377533555526</v>
      </c>
      <c r="BH29" s="37">
        <f>VLOOKUP($AX29&amp;"_"&amp;$BC$14,データシート1!$A:$BT,MATCH($BC$12&amp;"_"&amp;BH$20,データシート1!$A$1:$BT$1,0),0)</f>
        <v>266.24742456271321</v>
      </c>
      <c r="BI29" s="37">
        <f>VLOOKUP($AX29&amp;"_"&amp;$BC$14,データシート1!$A:$BT,MATCH($BC$12&amp;"_"&amp;BI$20,データシート1!$A$1:$BT$1,0),0)</f>
        <v>2742.2879325090112</v>
      </c>
      <c r="BJ29" s="37">
        <f>VLOOKUP($AX29&amp;"_"&amp;$BC$14,データシート1!$A:$BT,MATCH($BC$12&amp;"_"&amp;BJ$20,データシート1!$A$1:$BT$1,0),0)</f>
        <v>2430.7219639668697</v>
      </c>
      <c r="BK29" s="37">
        <f t="shared" si="1"/>
        <v>3462.8655127399293</v>
      </c>
      <c r="BL29" s="37">
        <f t="shared" si="2"/>
        <v>3349.4489069430542</v>
      </c>
      <c r="BM29" s="37">
        <f>VLOOKUP($AX29&amp;"_"&amp;$BC$14,データシート1!$A:$BT,MATCH($BC$12&amp;"_"&amp;BM$20,データシート1!$A$1:$BT$1,0),0)</f>
        <v>1888.6290996296539</v>
      </c>
      <c r="BN29" s="37">
        <f>VLOOKUP($AX29&amp;"_"&amp;$BC$14,データシート1!$A:$BT,MATCH($BC$12&amp;"_"&amp;BN$20,データシート1!$A$1:$BT$1,0),0)</f>
        <v>1460.8198073134004</v>
      </c>
      <c r="BO29" s="37">
        <f>VLOOKUP($AX29&amp;"_"&amp;$BC$14,データシート1!$A:$BT,MATCH($BC$12&amp;"_"&amp;BO$20,データシート1!$A$1:$BT$1,0),0)</f>
        <v>113.416605796875</v>
      </c>
      <c r="BP29" s="37">
        <f>VLOOKUP($AX29&amp;"_"&amp;$BC$14,データシート1!$A:$BT,MATCH($BC$12&amp;"_"&amp;BP$20,データシート1!$A$1:$BT$1,0),0)</f>
        <v>0</v>
      </c>
      <c r="BQ29" s="37">
        <f>VLOOKUP($AX29&amp;"_"&amp;$BC$14,データシート1!$A:$BT,MATCH($BC$12&amp;"_"&amp;BQ$20,データシート1!$A$1:$BT$1,0),0)</f>
        <v>258.11939386319045</v>
      </c>
      <c r="BR29" s="38">
        <f t="shared" si="3"/>
        <v>13932.724171576512</v>
      </c>
      <c r="BT29" s="130" t="str">
        <f t="shared" si="4"/>
        <v>栃木県</v>
      </c>
      <c r="BU29" s="35">
        <f t="shared" si="25"/>
        <v>13932.724171576512</v>
      </c>
      <c r="BV29" s="66">
        <f t="shared" si="16"/>
        <v>0.36164710550839613</v>
      </c>
      <c r="BW29" s="66">
        <f t="shared" si="5"/>
        <v>0.33042412323004638</v>
      </c>
      <c r="BX29" s="66">
        <f t="shared" si="5"/>
        <v>1.2113479981169985E-2</v>
      </c>
      <c r="BY29" s="66">
        <f t="shared" si="5"/>
        <v>1.910950229717975E-2</v>
      </c>
      <c r="BZ29" s="66">
        <f t="shared" si="5"/>
        <v>0.19682352845995632</v>
      </c>
      <c r="CA29" s="66">
        <f t="shared" si="5"/>
        <v>0.17446135687704706</v>
      </c>
      <c r="CB29" s="66">
        <f t="shared" si="5"/>
        <v>0.24854188384812473</v>
      </c>
      <c r="CC29" s="66">
        <f t="shared" si="5"/>
        <v>0.24040158017167279</v>
      </c>
      <c r="CD29" s="66">
        <f t="shared" si="5"/>
        <v>0.13555346939850832</v>
      </c>
      <c r="CE29" s="66">
        <f t="shared" si="5"/>
        <v>0.10484811077316447</v>
      </c>
      <c r="CF29" s="66">
        <f t="shared" si="5"/>
        <v>8.1403036764519342E-3</v>
      </c>
      <c r="CG29" s="66">
        <f t="shared" si="5"/>
        <v>0</v>
      </c>
      <c r="CH29" s="66">
        <f t="shared" si="5"/>
        <v>1.8526125306475783E-2</v>
      </c>
      <c r="CI29" s="131">
        <f t="shared" si="6"/>
        <v>1</v>
      </c>
      <c r="CK29" s="132" t="str">
        <f t="shared" si="7"/>
        <v>栃木県</v>
      </c>
      <c r="CL29" s="133">
        <f t="shared" si="17"/>
        <v>5038.729368497512</v>
      </c>
      <c r="CM29" s="72">
        <f t="shared" si="18"/>
        <v>1</v>
      </c>
      <c r="CN29" s="73">
        <f t="shared" si="19"/>
        <v>4603.7081685992434</v>
      </c>
      <c r="CO29" s="72">
        <f t="shared" si="20"/>
        <v>1</v>
      </c>
      <c r="CP29" s="73">
        <f t="shared" si="8"/>
        <v>168.77377533555526</v>
      </c>
      <c r="CQ29" s="72">
        <f t="shared" si="21"/>
        <v>0.48754019892251227</v>
      </c>
      <c r="CR29" s="73">
        <f t="shared" si="9"/>
        <v>266.24742456271321</v>
      </c>
      <c r="CS29" s="72">
        <f t="shared" si="22"/>
        <v>0.11803306661694211</v>
      </c>
      <c r="CT29" s="73">
        <f t="shared" si="10"/>
        <v>2742.2879325090112</v>
      </c>
      <c r="CU29" s="74">
        <f t="shared" si="23"/>
        <v>0.21227274973543911</v>
      </c>
      <c r="CV29" s="17"/>
      <c r="CW29" s="969">
        <f t="shared" si="24"/>
        <v>5062.3729999999996</v>
      </c>
      <c r="CX29" s="972">
        <f>VLOOKUP($AX29&amp;"_"&amp;$CW$14,データシート1!$A:$BT,MATCH($CW$12&amp;"_"&amp;CX$20,データシート1!$A$1:$BT$1,0),0)</f>
        <v>4948.6629999999996</v>
      </c>
      <c r="CY29" s="972">
        <f>VLOOKUP($AX29&amp;"_"&amp;$CW$14,データシート1!$A:$BT,MATCH($CW$12&amp;"_"&amp;CY$20,データシート1!$A$1:$BT$1,0),0)</f>
        <v>82.284000000000006</v>
      </c>
      <c r="CZ29" s="972">
        <f>VLOOKUP($AX29&amp;"_"&amp;$CW$14,データシート1!$A:$BT,MATCH($CW$12&amp;"_"&amp;CZ$20,データシート1!$A$1:$BT$1,0),0)</f>
        <v>31.425999999999998</v>
      </c>
      <c r="DA29" s="972">
        <f>VLOOKUP($AX29&amp;"_"&amp;$CW$14,データシート1!$A:$BT,MATCH($CW$12&amp;"_"&amp;DA$20,データシート1!$A$1:$BT$1,0),0)</f>
        <v>582.11300000000006</v>
      </c>
      <c r="DB29" s="972">
        <f>VLOOKUP($AX29&amp;"_"&amp;$CW$14,データシート1!$A:$BT,MATCH($CW$12&amp;"_"&amp;DB$20,データシート1!$A$1:$BT$1,0),0)</f>
        <v>43.476999999999997</v>
      </c>
      <c r="DC29" s="972">
        <f>VLOOKUP($AX29&amp;"_"&amp;$CW$14,データシート1!$A:$BT,MATCH($CW$12&amp;"_"&amp;DC$20,データシート1!$A$1:$BT$1,0),0)</f>
        <v>0</v>
      </c>
      <c r="DD29" s="971">
        <f t="shared" si="11"/>
        <v>5687.9629999999997</v>
      </c>
      <c r="DE29" s="17"/>
      <c r="DF29" s="134">
        <f>VLOOKUP($AX29&amp;"_"&amp;$DF$14,データシート1!$A:$BT,MATCH($DF$12&amp;"_"&amp;DF$20,データシート1!$A$1:$BT$1,0),0)</f>
        <v>284</v>
      </c>
      <c r="DG29" s="71">
        <f>VLOOKUP($AX29&amp;"_"&amp;$DF$14,データシート1!$A:$BT,MATCH($DF$12&amp;"_"&amp;DG$20,データシート1!$A$1:$BT$1,0),0)</f>
        <v>3</v>
      </c>
      <c r="DH29" s="71">
        <f>VLOOKUP($AX29&amp;"_"&amp;$DF$14,データシート1!$A:$BT,MATCH($DF$12&amp;"_"&amp;DH$20,データシート1!$A$1:$BT$1,0),0)</f>
        <v>3</v>
      </c>
      <c r="DI29" s="71">
        <f>VLOOKUP($AX29&amp;"_"&amp;$DF$14,データシート1!$A:$BT,MATCH($DF$12&amp;"_"&amp;DI$20,データシート1!$A$1:$BT$1,0),0)</f>
        <v>73</v>
      </c>
      <c r="DJ29" s="71">
        <f>VLOOKUP($AX29&amp;"_"&amp;$DF$14,データシート1!$A:$BT,MATCH($DF$12&amp;"_"&amp;DJ$20,データシート1!$A$1:$BT$1,0),0)</f>
        <v>2</v>
      </c>
      <c r="DK29" s="71">
        <f>VLOOKUP($AX29&amp;"_"&amp;$DF$14,データシート1!$A:$BT,MATCH($DF$12&amp;"_"&amp;DK$20,データシート1!$A$1:$BT$1,0),0)</f>
        <v>0</v>
      </c>
      <c r="DL29" s="75">
        <f t="shared" si="12"/>
        <v>365</v>
      </c>
      <c r="DM29" s="17"/>
      <c r="DN29" s="135">
        <f t="shared" si="26"/>
        <v>0.87</v>
      </c>
      <c r="DO29" s="136">
        <f t="shared" si="27"/>
        <v>0.01</v>
      </c>
      <c r="DP29" s="136">
        <f t="shared" si="13"/>
        <v>0.01</v>
      </c>
      <c r="DQ29" s="136">
        <f t="shared" si="13"/>
        <v>0.1</v>
      </c>
      <c r="DR29" s="136">
        <f t="shared" si="13"/>
        <v>0.01</v>
      </c>
      <c r="DS29" s="137">
        <f t="shared" si="28"/>
        <v>0</v>
      </c>
    </row>
    <row r="30" spans="1:123" ht="30" customHeight="1">
      <c r="B30" s="611"/>
      <c r="C30" s="22"/>
      <c r="D30" s="22"/>
      <c r="E30" s="22"/>
      <c r="F30" s="22"/>
      <c r="G30" s="22"/>
      <c r="H30" s="22"/>
      <c r="I30" s="22"/>
      <c r="J30" s="22"/>
      <c r="K30" s="22"/>
      <c r="L30" s="22"/>
      <c r="M30" s="22"/>
      <c r="N30" s="22"/>
      <c r="O30" s="22"/>
      <c r="P30" s="22"/>
      <c r="Q30" s="22"/>
      <c r="R30" s="22"/>
      <c r="S30" s="22"/>
      <c r="T30" s="22"/>
      <c r="U30" s="22"/>
      <c r="V30" s="22"/>
      <c r="W30" s="22"/>
      <c r="X30" s="22"/>
      <c r="Y30" s="22"/>
      <c r="Z30" s="22"/>
      <c r="AA30" s="610"/>
      <c r="AB30" s="22"/>
      <c r="AC30" s="611"/>
      <c r="AD30" s="22"/>
      <c r="AE30" s="22"/>
      <c r="AF30" s="22"/>
      <c r="AG30" s="22"/>
      <c r="AH30" s="22"/>
      <c r="AI30" s="22"/>
      <c r="AQ30" s="17"/>
      <c r="AR30" s="17"/>
      <c r="AS30" s="17"/>
      <c r="AT30" s="286"/>
      <c r="AX30" s="19" t="str">
        <f>比較地域マスタ!$Y15</f>
        <v>10</v>
      </c>
      <c r="AY30" s="19" t="str">
        <f>IF(IFERROR(比較地域マスタ!$Z15,"")=0,"",IFERROR(比較地域マスタ!$Z15,""))</f>
        <v>群馬県</v>
      </c>
      <c r="BB30" s="118" t="str">
        <f t="shared" si="0"/>
        <v>10</v>
      </c>
      <c r="BC30" s="119" t="str">
        <f t="shared" si="0"/>
        <v>群馬県</v>
      </c>
      <c r="BD30" s="37">
        <f t="shared" si="14"/>
        <v>13371.656379317881</v>
      </c>
      <c r="BE30" s="37">
        <f t="shared" si="15"/>
        <v>4407.7955566871624</v>
      </c>
      <c r="BF30" s="37">
        <f>VLOOKUP($AX30&amp;"_"&amp;$BC$14,データシート1!$A:$BT,MATCH($BC$12&amp;"_"&amp;BF$20,データシート1!$A$1:$BT$1,0),0)</f>
        <v>4104.5785224679876</v>
      </c>
      <c r="BG30" s="37">
        <f>VLOOKUP($AX30&amp;"_"&amp;$BC$14,データシート1!$A:$BT,MATCH($BC$12&amp;"_"&amp;BG$20,データシート1!$A$1:$BT$1,0),0)</f>
        <v>132.90023318670094</v>
      </c>
      <c r="BH30" s="37">
        <f>VLOOKUP($AX30&amp;"_"&amp;$BC$14,データシート1!$A:$BT,MATCH($BC$12&amp;"_"&amp;BH$20,データシート1!$A$1:$BT$1,0),0)</f>
        <v>170.31680103247371</v>
      </c>
      <c r="BI30" s="37">
        <f>VLOOKUP($AX30&amp;"_"&amp;$BC$14,データシート1!$A:$BT,MATCH($BC$12&amp;"_"&amp;BI$20,データシート1!$A$1:$BT$1,0),0)</f>
        <v>2561.7904122261452</v>
      </c>
      <c r="BJ30" s="37">
        <f>VLOOKUP($AX30&amp;"_"&amp;$BC$14,データシート1!$A:$BT,MATCH($BC$12&amp;"_"&amp;BJ$20,データシート1!$A$1:$BT$1,0),0)</f>
        <v>2475.1685574096773</v>
      </c>
      <c r="BK30" s="37">
        <f t="shared" si="1"/>
        <v>3652.9314480850508</v>
      </c>
      <c r="BL30" s="37">
        <f t="shared" si="2"/>
        <v>3539.4463542111989</v>
      </c>
      <c r="BM30" s="37">
        <f>VLOOKUP($AX30&amp;"_"&amp;$BC$14,データシート1!$A:$BT,MATCH($BC$12&amp;"_"&amp;BM$20,データシート1!$A$1:$BT$1,0),0)</f>
        <v>1935.0463009374951</v>
      </c>
      <c r="BN30" s="37">
        <f>VLOOKUP($AX30&amp;"_"&amp;$BC$14,データシート1!$A:$BT,MATCH($BC$12&amp;"_"&amp;BN$20,データシート1!$A$1:$BT$1,0),0)</f>
        <v>1604.4000532737041</v>
      </c>
      <c r="BO30" s="37">
        <f>VLOOKUP($AX30&amp;"_"&amp;$BC$14,データシート1!$A:$BT,MATCH($BC$12&amp;"_"&amp;BO$20,データシート1!$A$1:$BT$1,0),0)</f>
        <v>113.48509387385199</v>
      </c>
      <c r="BP30" s="37">
        <f>VLOOKUP($AX30&amp;"_"&amp;$BC$14,データシート1!$A:$BT,MATCH($BC$12&amp;"_"&amp;BP$20,データシート1!$A$1:$BT$1,0),0)</f>
        <v>0</v>
      </c>
      <c r="BQ30" s="37">
        <f>VLOOKUP($AX30&amp;"_"&amp;$BC$14,データシート1!$A:$BT,MATCH($BC$12&amp;"_"&amp;BQ$20,データシート1!$A$1:$BT$1,0),0)</f>
        <v>273.97040490984602</v>
      </c>
      <c r="BR30" s="38">
        <f t="shared" si="3"/>
        <v>13371.656379317881</v>
      </c>
      <c r="BT30" s="130" t="str">
        <f t="shared" si="4"/>
        <v>群馬県</v>
      </c>
      <c r="BU30" s="35">
        <f t="shared" si="25"/>
        <v>13371.656379317881</v>
      </c>
      <c r="BV30" s="66">
        <f t="shared" si="16"/>
        <v>0.3296372140929944</v>
      </c>
      <c r="BW30" s="66">
        <f t="shared" si="5"/>
        <v>0.30696111282193833</v>
      </c>
      <c r="BX30" s="66">
        <f t="shared" si="5"/>
        <v>9.9389506742230908E-3</v>
      </c>
      <c r="BY30" s="66">
        <f t="shared" si="5"/>
        <v>1.2737150596832938E-2</v>
      </c>
      <c r="BZ30" s="66">
        <f t="shared" si="5"/>
        <v>0.19158362580932758</v>
      </c>
      <c r="CA30" s="66">
        <f t="shared" si="5"/>
        <v>0.18510560600690079</v>
      </c>
      <c r="CB30" s="66">
        <f t="shared" si="5"/>
        <v>0.27318466347483239</v>
      </c>
      <c r="CC30" s="66">
        <f t="shared" si="5"/>
        <v>0.26469767497807584</v>
      </c>
      <c r="CD30" s="66">
        <f t="shared" si="5"/>
        <v>0.14471253568334713</v>
      </c>
      <c r="CE30" s="66">
        <f t="shared" si="5"/>
        <v>0.11998513929472873</v>
      </c>
      <c r="CF30" s="66">
        <f t="shared" si="5"/>
        <v>8.4869884967565343E-3</v>
      </c>
      <c r="CG30" s="66">
        <f t="shared" si="5"/>
        <v>0</v>
      </c>
      <c r="CH30" s="66">
        <f t="shared" si="5"/>
        <v>2.0488890615944909E-2</v>
      </c>
      <c r="CI30" s="131">
        <f t="shared" si="6"/>
        <v>1</v>
      </c>
      <c r="CK30" s="132" t="str">
        <f t="shared" si="7"/>
        <v>群馬県</v>
      </c>
      <c r="CL30" s="133">
        <f t="shared" si="17"/>
        <v>4407.7955566871624</v>
      </c>
      <c r="CM30" s="72">
        <f t="shared" si="18"/>
        <v>0.83099997558710914</v>
      </c>
      <c r="CN30" s="73">
        <f t="shared" si="19"/>
        <v>4104.5785224679876</v>
      </c>
      <c r="CO30" s="72">
        <f t="shared" si="20"/>
        <v>0.8915889853167116</v>
      </c>
      <c r="CP30" s="73">
        <f t="shared" si="8"/>
        <v>132.90023318670094</v>
      </c>
      <c r="CQ30" s="72">
        <f t="shared" si="21"/>
        <v>0</v>
      </c>
      <c r="CR30" s="73">
        <f t="shared" si="9"/>
        <v>170.31680103247371</v>
      </c>
      <c r="CS30" s="72">
        <f t="shared" si="22"/>
        <v>1.9264100664821808E-2</v>
      </c>
      <c r="CT30" s="73">
        <f t="shared" si="10"/>
        <v>2561.7904122261452</v>
      </c>
      <c r="CU30" s="74">
        <f t="shared" si="23"/>
        <v>0.1513503985921596</v>
      </c>
      <c r="CV30" s="17"/>
      <c r="CW30" s="969">
        <f t="shared" si="24"/>
        <v>3662.8780000000002</v>
      </c>
      <c r="CX30" s="972">
        <f>VLOOKUP($AX30&amp;"_"&amp;$CW$14,データシート1!$A:$BT,MATCH($CW$12&amp;"_"&amp;CX$20,データシート1!$A$1:$BT$1,0),0)</f>
        <v>3659.5970000000002</v>
      </c>
      <c r="CY30" s="972">
        <f>VLOOKUP($AX30&amp;"_"&amp;$CW$14,データシート1!$A:$BT,MATCH($CW$12&amp;"_"&amp;CY$20,データシート1!$A$1:$BT$1,0),0)</f>
        <v>0</v>
      </c>
      <c r="CZ30" s="972">
        <f>VLOOKUP($AX30&amp;"_"&amp;$CW$14,データシート1!$A:$BT,MATCH($CW$12&amp;"_"&amp;CZ$20,データシート1!$A$1:$BT$1,0),0)</f>
        <v>3.2810000000000001</v>
      </c>
      <c r="DA30" s="972">
        <f>VLOOKUP($AX30&amp;"_"&amp;$CW$14,データシート1!$A:$BT,MATCH($CW$12&amp;"_"&amp;DA$20,データシート1!$A$1:$BT$1,0),0)</f>
        <v>387.72799999999995</v>
      </c>
      <c r="DB30" s="972">
        <f>VLOOKUP($AX30&amp;"_"&amp;$CW$14,データシート1!$A:$BT,MATCH($CW$12&amp;"_"&amp;DB$20,データシート1!$A$1:$BT$1,0),0)</f>
        <v>33.481999999999999</v>
      </c>
      <c r="DC30" s="972">
        <f>VLOOKUP($AX30&amp;"_"&amp;$CW$14,データシート1!$A:$BT,MATCH($CW$12&amp;"_"&amp;DC$20,データシート1!$A$1:$BT$1,0),0)</f>
        <v>0</v>
      </c>
      <c r="DD30" s="971">
        <f t="shared" si="11"/>
        <v>4084.0880000000002</v>
      </c>
      <c r="DE30" s="17"/>
      <c r="DF30" s="134">
        <f>VLOOKUP($AX30&amp;"_"&amp;$DF$14,データシート1!$A:$BT,MATCH($DF$12&amp;"_"&amp;DF$20,データシート1!$A$1:$BT$1,0),0)</f>
        <v>282</v>
      </c>
      <c r="DG30" s="71">
        <f>VLOOKUP($AX30&amp;"_"&amp;$DF$14,データシート1!$A:$BT,MATCH($DF$12&amp;"_"&amp;DG$20,データシート1!$A$1:$BT$1,0),0)</f>
        <v>0</v>
      </c>
      <c r="DH30" s="71">
        <f>VLOOKUP($AX30&amp;"_"&amp;$DF$14,データシート1!$A:$BT,MATCH($DF$12&amp;"_"&amp;DH$20,データシート1!$A$1:$BT$1,0),0)</f>
        <v>1</v>
      </c>
      <c r="DI30" s="71">
        <f>VLOOKUP($AX30&amp;"_"&amp;$DF$14,データシート1!$A:$BT,MATCH($DF$12&amp;"_"&amp;DI$20,データシート1!$A$1:$BT$1,0),0)</f>
        <v>56</v>
      </c>
      <c r="DJ30" s="71">
        <f>VLOOKUP($AX30&amp;"_"&amp;$DF$14,データシート1!$A:$BT,MATCH($DF$12&amp;"_"&amp;DJ$20,データシート1!$A$1:$BT$1,0),0)</f>
        <v>1</v>
      </c>
      <c r="DK30" s="71">
        <f>VLOOKUP($AX30&amp;"_"&amp;$DF$14,データシート1!$A:$BT,MATCH($DF$12&amp;"_"&amp;DK$20,データシート1!$A$1:$BT$1,0),0)</f>
        <v>0</v>
      </c>
      <c r="DL30" s="75">
        <f t="shared" si="12"/>
        <v>340</v>
      </c>
      <c r="DM30" s="17"/>
      <c r="DN30" s="135">
        <f t="shared" si="26"/>
        <v>0.9</v>
      </c>
      <c r="DO30" s="136">
        <f t="shared" si="27"/>
        <v>0</v>
      </c>
      <c r="DP30" s="136">
        <f t="shared" si="13"/>
        <v>0</v>
      </c>
      <c r="DQ30" s="136">
        <f t="shared" si="13"/>
        <v>0.09</v>
      </c>
      <c r="DR30" s="136">
        <f t="shared" si="13"/>
        <v>0.01</v>
      </c>
      <c r="DS30" s="137">
        <f t="shared" si="28"/>
        <v>0</v>
      </c>
    </row>
    <row r="31" spans="1:123" ht="30" customHeight="1">
      <c r="B31" s="611"/>
      <c r="C31" s="22"/>
      <c r="D31" s="22"/>
      <c r="E31" s="22"/>
      <c r="F31" s="22"/>
      <c r="G31" s="22"/>
      <c r="H31" s="22"/>
      <c r="I31" s="22"/>
      <c r="J31" s="22"/>
      <c r="K31" s="22"/>
      <c r="L31" s="22"/>
      <c r="M31" s="22"/>
      <c r="N31" s="22"/>
      <c r="O31" s="22"/>
      <c r="P31" s="22"/>
      <c r="Q31" s="22"/>
      <c r="R31" s="22"/>
      <c r="S31" s="22"/>
      <c r="T31" s="22"/>
      <c r="U31" s="22"/>
      <c r="V31" s="22"/>
      <c r="W31" s="22"/>
      <c r="X31" s="22"/>
      <c r="Y31" s="22"/>
      <c r="Z31" s="22"/>
      <c r="AA31" s="610"/>
      <c r="AB31" s="22"/>
      <c r="AC31" s="611"/>
      <c r="AD31" s="22"/>
      <c r="AE31" s="22"/>
      <c r="AF31" s="22"/>
      <c r="AG31" s="22"/>
      <c r="AH31" s="22"/>
      <c r="AI31" s="22"/>
      <c r="AQ31" s="17"/>
      <c r="AR31" s="17"/>
      <c r="AS31" s="17"/>
      <c r="AT31" s="286"/>
      <c r="AX31" s="19" t="str">
        <f>比較地域マスタ!$Y16</f>
        <v>11</v>
      </c>
      <c r="AY31" s="19" t="str">
        <f>IF(IFERROR(比較地域マスタ!$Z16,"")=0,"",IFERROR(比較地域マスタ!$Z16,""))</f>
        <v>埼玉県</v>
      </c>
      <c r="BB31" s="118" t="str">
        <f t="shared" si="0"/>
        <v>11</v>
      </c>
      <c r="BC31" s="119" t="str">
        <f t="shared" si="0"/>
        <v>埼玉県</v>
      </c>
      <c r="BD31" s="37">
        <f t="shared" si="14"/>
        <v>33558.817315925029</v>
      </c>
      <c r="BE31" s="37">
        <f t="shared" si="15"/>
        <v>7603.6172027411958</v>
      </c>
      <c r="BF31" s="37">
        <f>VLOOKUP($AX31&amp;"_"&amp;$BC$14,データシート1!$A:$BT,MATCH($BC$12&amp;"_"&amp;BF$20,データシート1!$A$1:$BT$1,0),0)</f>
        <v>6891.7654063844375</v>
      </c>
      <c r="BG31" s="37">
        <f>VLOOKUP($AX31&amp;"_"&amp;$BC$14,データシート1!$A:$BT,MATCH($BC$12&amp;"_"&amp;BG$20,データシート1!$A$1:$BT$1,0),0)</f>
        <v>386.85369224443588</v>
      </c>
      <c r="BH31" s="37">
        <f>VLOOKUP($AX31&amp;"_"&amp;$BC$14,データシート1!$A:$BT,MATCH($BC$12&amp;"_"&amp;BH$20,データシート1!$A$1:$BT$1,0),0)</f>
        <v>324.99810411232306</v>
      </c>
      <c r="BI31" s="37">
        <f>VLOOKUP($AX31&amp;"_"&amp;$BC$14,データシート1!$A:$BT,MATCH($BC$12&amp;"_"&amp;BI$20,データシート1!$A$1:$BT$1,0),0)</f>
        <v>8283.5055231539645</v>
      </c>
      <c r="BJ31" s="37">
        <f>VLOOKUP($AX31&amp;"_"&amp;$BC$14,データシート1!$A:$BT,MATCH($BC$12&amp;"_"&amp;BJ$20,データシート1!$A$1:$BT$1,0),0)</f>
        <v>8550.0228163955926</v>
      </c>
      <c r="BK31" s="37">
        <f t="shared" si="1"/>
        <v>8295.2818530830718</v>
      </c>
      <c r="BL31" s="37">
        <f t="shared" si="2"/>
        <v>7864.0435526859346</v>
      </c>
      <c r="BM31" s="37">
        <f>VLOOKUP($AX31&amp;"_"&amp;$BC$14,データシート1!$A:$BT,MATCH($BC$12&amp;"_"&amp;BM$20,データシート1!$A$1:$BT$1,0),0)</f>
        <v>4555.9872120298523</v>
      </c>
      <c r="BN31" s="37">
        <f>VLOOKUP($AX31&amp;"_"&amp;$BC$14,データシート1!$A:$BT,MATCH($BC$12&amp;"_"&amp;BN$20,データシート1!$A$1:$BT$1,0),0)</f>
        <v>3308.0563406560818</v>
      </c>
      <c r="BO31" s="37">
        <f>VLOOKUP($AX31&amp;"_"&amp;$BC$14,データシート1!$A:$BT,MATCH($BC$12&amp;"_"&amp;BO$20,データシート1!$A$1:$BT$1,0),0)</f>
        <v>431.238300397138</v>
      </c>
      <c r="BP31" s="37">
        <f>VLOOKUP($AX31&amp;"_"&amp;$BC$14,データシート1!$A:$BT,MATCH($BC$12&amp;"_"&amp;BP$20,データシート1!$A$1:$BT$1,0),0)</f>
        <v>0</v>
      </c>
      <c r="BQ31" s="37">
        <f>VLOOKUP($AX31&amp;"_"&amp;$BC$14,データシート1!$A:$BT,MATCH($BC$12&amp;"_"&amp;BQ$20,データシート1!$A$1:$BT$1,0),0)</f>
        <v>826.38992055120491</v>
      </c>
      <c r="BR31" s="38">
        <f t="shared" si="3"/>
        <v>33558.817315925029</v>
      </c>
      <c r="BT31" s="130" t="str">
        <f t="shared" si="4"/>
        <v>埼玉県</v>
      </c>
      <c r="BU31" s="35">
        <f t="shared" si="25"/>
        <v>33558.817315925029</v>
      </c>
      <c r="BV31" s="66">
        <f t="shared" si="16"/>
        <v>0.22657583940340378</v>
      </c>
      <c r="BW31" s="66">
        <f t="shared" si="5"/>
        <v>0.20536377493595442</v>
      </c>
      <c r="BX31" s="66">
        <f t="shared" si="5"/>
        <v>1.1527631876968978E-2</v>
      </c>
      <c r="BY31" s="66">
        <f t="shared" si="5"/>
        <v>9.6844325904804213E-3</v>
      </c>
      <c r="BZ31" s="66">
        <f t="shared" si="5"/>
        <v>0.24683544253578635</v>
      </c>
      <c r="CA31" s="66">
        <f t="shared" si="5"/>
        <v>0.25477723889686238</v>
      </c>
      <c r="CB31" s="66">
        <f t="shared" si="5"/>
        <v>0.24718635865473787</v>
      </c>
      <c r="CC31" s="66">
        <f t="shared" si="5"/>
        <v>0.23433613522947738</v>
      </c>
      <c r="CD31" s="66">
        <f t="shared" si="5"/>
        <v>0.13576125669565389</v>
      </c>
      <c r="CE31" s="66">
        <f t="shared" si="5"/>
        <v>9.8574878533823476E-2</v>
      </c>
      <c r="CF31" s="66">
        <f t="shared" si="5"/>
        <v>1.2850223425260515E-2</v>
      </c>
      <c r="CG31" s="66">
        <f t="shared" si="5"/>
        <v>0</v>
      </c>
      <c r="CH31" s="66">
        <f t="shared" si="5"/>
        <v>2.4625120509209637E-2</v>
      </c>
      <c r="CI31" s="131">
        <f t="shared" si="6"/>
        <v>1</v>
      </c>
      <c r="CK31" s="132" t="str">
        <f t="shared" si="7"/>
        <v>埼玉県</v>
      </c>
      <c r="CL31" s="133">
        <f t="shared" si="17"/>
        <v>7603.6172027411958</v>
      </c>
      <c r="CM31" s="72">
        <f t="shared" si="18"/>
        <v>1</v>
      </c>
      <c r="CN31" s="73">
        <f t="shared" si="19"/>
        <v>6891.7654063844375</v>
      </c>
      <c r="CO31" s="72">
        <f t="shared" si="20"/>
        <v>1</v>
      </c>
      <c r="CP31" s="73">
        <f t="shared" si="8"/>
        <v>386.85369224443588</v>
      </c>
      <c r="CQ31" s="72">
        <f t="shared" si="21"/>
        <v>7.5829701481728393E-2</v>
      </c>
      <c r="CR31" s="73">
        <f t="shared" si="9"/>
        <v>324.99810411232306</v>
      </c>
      <c r="CS31" s="72">
        <f t="shared" si="22"/>
        <v>0</v>
      </c>
      <c r="CT31" s="73">
        <f t="shared" si="10"/>
        <v>8283.5055231539645</v>
      </c>
      <c r="CU31" s="74">
        <f t="shared" si="23"/>
        <v>0.25386365640996433</v>
      </c>
      <c r="CV31" s="17"/>
      <c r="CW31" s="969">
        <f t="shared" si="24"/>
        <v>7828.2060000000001</v>
      </c>
      <c r="CX31" s="972">
        <f>VLOOKUP($AX31&amp;"_"&amp;$CW$14,データシート1!$A:$BT,MATCH($CW$12&amp;"_"&amp;CX$20,データシート1!$A$1:$BT$1,0),0)</f>
        <v>7798.8710000000001</v>
      </c>
      <c r="CY31" s="972">
        <f>VLOOKUP($AX31&amp;"_"&amp;$CW$14,データシート1!$A:$BT,MATCH($CW$12&amp;"_"&amp;CY$20,データシート1!$A$1:$BT$1,0),0)</f>
        <v>29.335000000000001</v>
      </c>
      <c r="CZ31" s="972">
        <f>VLOOKUP($AX31&amp;"_"&amp;$CW$14,データシート1!$A:$BT,MATCH($CW$12&amp;"_"&amp;CZ$20,データシート1!$A$1:$BT$1,0),0)</f>
        <v>0</v>
      </c>
      <c r="DA31" s="972">
        <f>VLOOKUP($AX31&amp;"_"&amp;$CW$14,データシート1!$A:$BT,MATCH($CW$12&amp;"_"&amp;DA$20,データシート1!$A$1:$BT$1,0),0)</f>
        <v>2102.8809999999999</v>
      </c>
      <c r="DB31" s="972">
        <f>VLOOKUP($AX31&amp;"_"&amp;$CW$14,データシート1!$A:$BT,MATCH($CW$12&amp;"_"&amp;DB$20,データシート1!$A$1:$BT$1,0),0)</f>
        <v>10.403</v>
      </c>
      <c r="DC31" s="972">
        <f>VLOOKUP($AX31&amp;"_"&amp;$CW$14,データシート1!$A:$BT,MATCH($CW$12&amp;"_"&amp;DC$20,データシート1!$A$1:$BT$1,0),0)</f>
        <v>0</v>
      </c>
      <c r="DD31" s="971">
        <f t="shared" si="11"/>
        <v>9941.49</v>
      </c>
      <c r="DE31" s="17"/>
      <c r="DF31" s="134">
        <f>VLOOKUP($AX31&amp;"_"&amp;$DF$14,データシート1!$A:$BT,MATCH($DF$12&amp;"_"&amp;DF$20,データシート1!$A$1:$BT$1,0),0)</f>
        <v>418</v>
      </c>
      <c r="DG31" s="71">
        <f>VLOOKUP($AX31&amp;"_"&amp;$DF$14,データシート1!$A:$BT,MATCH($DF$12&amp;"_"&amp;DG$20,データシート1!$A$1:$BT$1,0),0)</f>
        <v>6</v>
      </c>
      <c r="DH31" s="71">
        <f>VLOOKUP($AX31&amp;"_"&amp;$DF$14,データシート1!$A:$BT,MATCH($DF$12&amp;"_"&amp;DH$20,データシート1!$A$1:$BT$1,0),0)</f>
        <v>0</v>
      </c>
      <c r="DI31" s="71">
        <f>VLOOKUP($AX31&amp;"_"&amp;$DF$14,データシート1!$A:$BT,MATCH($DF$12&amp;"_"&amp;DI$20,データシート1!$A$1:$BT$1,0),0)</f>
        <v>203</v>
      </c>
      <c r="DJ31" s="71">
        <f>VLOOKUP($AX31&amp;"_"&amp;$DF$14,データシート1!$A:$BT,MATCH($DF$12&amp;"_"&amp;DJ$20,データシート1!$A$1:$BT$1,0),0)</f>
        <v>3</v>
      </c>
      <c r="DK31" s="71">
        <f>VLOOKUP($AX31&amp;"_"&amp;$DF$14,データシート1!$A:$BT,MATCH($DF$12&amp;"_"&amp;DK$20,データシート1!$A$1:$BT$1,0),0)</f>
        <v>0</v>
      </c>
      <c r="DL31" s="75">
        <f t="shared" si="12"/>
        <v>630</v>
      </c>
      <c r="DM31" s="17"/>
      <c r="DN31" s="135">
        <f t="shared" si="26"/>
        <v>0.78</v>
      </c>
      <c r="DO31" s="136">
        <f t="shared" si="27"/>
        <v>0</v>
      </c>
      <c r="DP31" s="136">
        <f t="shared" si="13"/>
        <v>0</v>
      </c>
      <c r="DQ31" s="136">
        <f t="shared" si="13"/>
        <v>0.21</v>
      </c>
      <c r="DR31" s="136">
        <f t="shared" si="13"/>
        <v>0</v>
      </c>
      <c r="DS31" s="137">
        <f t="shared" si="28"/>
        <v>0</v>
      </c>
    </row>
    <row r="32" spans="1:123" s="25" customFormat="1" ht="30" customHeight="1">
      <c r="A32" s="17"/>
      <c r="B32" s="611"/>
      <c r="C32" s="22"/>
      <c r="D32" s="22"/>
      <c r="E32" s="22"/>
      <c r="F32" s="22"/>
      <c r="G32" s="22"/>
      <c r="H32" s="22"/>
      <c r="I32" s="22"/>
      <c r="J32" s="22"/>
      <c r="K32" s="22"/>
      <c r="L32" s="22"/>
      <c r="M32" s="22"/>
      <c r="N32" s="22"/>
      <c r="O32" s="22"/>
      <c r="P32" s="22"/>
      <c r="Q32" s="22"/>
      <c r="R32" s="22"/>
      <c r="S32" s="22"/>
      <c r="T32" s="22"/>
      <c r="U32" s="22"/>
      <c r="V32" s="22"/>
      <c r="W32" s="22"/>
      <c r="X32" s="22"/>
      <c r="Y32" s="22"/>
      <c r="Z32" s="22"/>
      <c r="AA32" s="610"/>
      <c r="AB32" s="22"/>
      <c r="AC32" s="611"/>
      <c r="AD32" s="22"/>
      <c r="AE32" s="22"/>
      <c r="AF32" s="22"/>
      <c r="AG32" s="22"/>
      <c r="AH32" s="22"/>
      <c r="AI32" s="22"/>
      <c r="AJ32" s="17"/>
      <c r="AK32" s="17"/>
      <c r="AL32" s="17"/>
      <c r="AM32" s="17"/>
      <c r="AN32" s="17"/>
      <c r="AO32" s="17"/>
      <c r="AP32" s="17"/>
      <c r="AQ32" s="17"/>
      <c r="AR32" s="17"/>
      <c r="AS32" s="17"/>
      <c r="AT32" s="286"/>
      <c r="AW32" s="17"/>
      <c r="AX32" s="19" t="str">
        <f>比較地域マスタ!$Y17</f>
        <v>12</v>
      </c>
      <c r="AY32" s="19" t="str">
        <f>IF(IFERROR(比較地域マスタ!$Z17,"")=0,"",IFERROR(比較地域マスタ!$Z17,""))</f>
        <v>千葉県</v>
      </c>
      <c r="AZ32" s="17"/>
      <c r="BA32" s="17"/>
      <c r="BB32" s="118" t="str">
        <f t="shared" si="0"/>
        <v>12</v>
      </c>
      <c r="BC32" s="119" t="str">
        <f t="shared" si="0"/>
        <v>千葉県</v>
      </c>
      <c r="BD32" s="37">
        <f t="shared" si="14"/>
        <v>65056.475681381904</v>
      </c>
      <c r="BE32" s="37">
        <f t="shared" si="15"/>
        <v>40443.03040697494</v>
      </c>
      <c r="BF32" s="37">
        <f>VLOOKUP($AX32&amp;"_"&amp;$BC$14,データシート1!$A:$BT,MATCH($BC$12&amp;"_"&amp;BF$20,データシート1!$A$1:$BT$1,0),0)</f>
        <v>39386.34165899855</v>
      </c>
      <c r="BG32" s="37">
        <f>VLOOKUP($AX32&amp;"_"&amp;$BC$14,データシート1!$A:$BT,MATCH($BC$12&amp;"_"&amp;BG$20,データシート1!$A$1:$BT$1,0),0)</f>
        <v>336.43983535306648</v>
      </c>
      <c r="BH32" s="37">
        <f>VLOOKUP($AX32&amp;"_"&amp;$BC$14,データシート1!$A:$BT,MATCH($BC$12&amp;"_"&amp;BH$20,データシート1!$A$1:$BT$1,0),0)</f>
        <v>720.24891262332949</v>
      </c>
      <c r="BI32" s="37">
        <f>VLOOKUP($AX32&amp;"_"&amp;$BC$14,データシート1!$A:$BT,MATCH($BC$12&amp;"_"&amp;BI$20,データシート1!$A$1:$BT$1,0),0)</f>
        <v>8752.9940950574291</v>
      </c>
      <c r="BJ32" s="37">
        <f>VLOOKUP($AX32&amp;"_"&amp;$BC$14,データシート1!$A:$BT,MATCH($BC$12&amp;"_"&amp;BJ$20,データシート1!$A$1:$BT$1,0),0)</f>
        <v>7184.6135503713231</v>
      </c>
      <c r="BK32" s="37">
        <f t="shared" si="1"/>
        <v>7937.1779959710457</v>
      </c>
      <c r="BL32" s="37">
        <f t="shared" si="2"/>
        <v>7160.3395655320774</v>
      </c>
      <c r="BM32" s="37">
        <f>VLOOKUP($AX32&amp;"_"&amp;$BC$14,データシート1!$A:$BT,MATCH($BC$12&amp;"_"&amp;BM$20,データシート1!$A$1:$BT$1,0),0)</f>
        <v>3994.2836234697447</v>
      </c>
      <c r="BN32" s="37">
        <f>VLOOKUP($AX32&amp;"_"&amp;$BC$14,データシート1!$A:$BT,MATCH($BC$12&amp;"_"&amp;BN$20,データシート1!$A$1:$BT$1,0),0)</f>
        <v>3166.0559420623326</v>
      </c>
      <c r="BO32" s="37">
        <f>VLOOKUP($AX32&amp;"_"&amp;$BC$14,データシート1!$A:$BT,MATCH($BC$12&amp;"_"&amp;BO$20,データシート1!$A$1:$BT$1,0),0)</f>
        <v>368.47373639679398</v>
      </c>
      <c r="BP32" s="37">
        <f>VLOOKUP($AX32&amp;"_"&amp;$BC$14,データシート1!$A:$BT,MATCH($BC$12&amp;"_"&amp;BP$20,データシート1!$A$1:$BT$1,0),0)</f>
        <v>408.36469404217371</v>
      </c>
      <c r="BQ32" s="37">
        <f>VLOOKUP($AX32&amp;"_"&amp;$BC$14,データシート1!$A:$BT,MATCH($BC$12&amp;"_"&amp;BQ$20,データシート1!$A$1:$BT$1,0),0)</f>
        <v>738.65963300716294</v>
      </c>
      <c r="BR32" s="38">
        <f t="shared" si="3"/>
        <v>65056.475681381904</v>
      </c>
      <c r="BS32" s="22"/>
      <c r="BT32" s="130" t="str">
        <f t="shared" si="4"/>
        <v>千葉県</v>
      </c>
      <c r="BU32" s="35">
        <f t="shared" si="25"/>
        <v>65056.475681381904</v>
      </c>
      <c r="BV32" s="66">
        <f t="shared" si="16"/>
        <v>0.62166033409259935</v>
      </c>
      <c r="BW32" s="66">
        <f t="shared" si="5"/>
        <v>0.60541769664707301</v>
      </c>
      <c r="BX32" s="66">
        <f t="shared" si="5"/>
        <v>5.1715041712496277E-3</v>
      </c>
      <c r="BY32" s="66">
        <f t="shared" si="5"/>
        <v>1.1071133274276843E-2</v>
      </c>
      <c r="BZ32" s="66">
        <f t="shared" si="5"/>
        <v>0.13454454769308066</v>
      </c>
      <c r="CA32" s="66">
        <f t="shared" si="5"/>
        <v>0.1104365626191989</v>
      </c>
      <c r="CB32" s="66">
        <f t="shared" si="5"/>
        <v>0.12200442635171115</v>
      </c>
      <c r="CC32" s="66">
        <f t="shared" si="5"/>
        <v>0.11006344088788765</v>
      </c>
      <c r="CD32" s="66">
        <f t="shared" si="5"/>
        <v>6.1397171943835302E-2</v>
      </c>
      <c r="CE32" s="66">
        <f t="shared" si="5"/>
        <v>4.8666268944052342E-2</v>
      </c>
      <c r="CF32" s="66">
        <f t="shared" si="5"/>
        <v>5.663905591834037E-3</v>
      </c>
      <c r="CG32" s="66">
        <f t="shared" si="5"/>
        <v>6.2770798719894534E-3</v>
      </c>
      <c r="CH32" s="66">
        <f t="shared" si="5"/>
        <v>1.1354129243409896E-2</v>
      </c>
      <c r="CI32" s="131">
        <f t="shared" si="6"/>
        <v>1</v>
      </c>
      <c r="CJ32" s="17"/>
      <c r="CK32" s="132" t="str">
        <f t="shared" si="7"/>
        <v>千葉県</v>
      </c>
      <c r="CL32" s="133">
        <f t="shared" si="17"/>
        <v>40443.03040697494</v>
      </c>
      <c r="CM32" s="72">
        <f t="shared" si="18"/>
        <v>0.89718360950870268</v>
      </c>
      <c r="CN32" s="73">
        <f t="shared" si="19"/>
        <v>39386.34165899855</v>
      </c>
      <c r="CO32" s="72">
        <f t="shared" si="20"/>
        <v>0.91955872199481881</v>
      </c>
      <c r="CP32" s="73">
        <f t="shared" si="8"/>
        <v>336.43983535306648</v>
      </c>
      <c r="CQ32" s="72">
        <f t="shared" si="21"/>
        <v>0.15007140859825593</v>
      </c>
      <c r="CR32" s="73">
        <f t="shared" si="9"/>
        <v>720.24891262332949</v>
      </c>
      <c r="CS32" s="72">
        <f t="shared" si="22"/>
        <v>2.2603296880663249E-2</v>
      </c>
      <c r="CT32" s="73">
        <f t="shared" si="10"/>
        <v>8752.9940950574291</v>
      </c>
      <c r="CU32" s="74">
        <f t="shared" si="23"/>
        <v>0.3769844882979268</v>
      </c>
      <c r="CV32" s="17"/>
      <c r="CW32" s="969">
        <f t="shared" si="24"/>
        <v>36284.823999999993</v>
      </c>
      <c r="CX32" s="972">
        <f>VLOOKUP($AX32&amp;"_"&amp;$CW$14,データシート1!$A:$BT,MATCH($CW$12&amp;"_"&amp;CX$20,データシート1!$A$1:$BT$1,0),0)</f>
        <v>36218.053999999996</v>
      </c>
      <c r="CY32" s="972">
        <f>VLOOKUP($AX32&amp;"_"&amp;$CW$14,データシート1!$A:$BT,MATCH($CW$12&amp;"_"&amp;CY$20,データシート1!$A$1:$BT$1,0),0)</f>
        <v>50.489999999999995</v>
      </c>
      <c r="CZ32" s="972">
        <f>VLOOKUP($AX32&amp;"_"&amp;$CW$14,データシート1!$A:$BT,MATCH($CW$12&amp;"_"&amp;CZ$20,データシート1!$A$1:$BT$1,0),0)</f>
        <v>16.28</v>
      </c>
      <c r="DA32" s="972">
        <f>VLOOKUP($AX32&amp;"_"&amp;$CW$14,データシート1!$A:$BT,MATCH($CW$12&amp;"_"&amp;DA$20,データシート1!$A$1:$BT$1,0),0)</f>
        <v>3299.7429999999999</v>
      </c>
      <c r="DB32" s="972">
        <f>VLOOKUP($AX32&amp;"_"&amp;$CW$14,データシート1!$A:$BT,MATCH($CW$12&amp;"_"&amp;DB$20,データシート1!$A$1:$BT$1,0),0)</f>
        <v>6530.6019999999999</v>
      </c>
      <c r="DC32" s="972">
        <f>VLOOKUP($AX32&amp;"_"&amp;$CW$14,データシート1!$A:$BT,MATCH($CW$12&amp;"_"&amp;DC$20,データシート1!$A$1:$BT$1,0),0)</f>
        <v>0</v>
      </c>
      <c r="DD32" s="971">
        <f t="shared" si="11"/>
        <v>46115.168999999994</v>
      </c>
      <c r="DE32" s="17"/>
      <c r="DF32" s="134">
        <f>VLOOKUP($AX32&amp;"_"&amp;$DF$14,データシート1!$A:$BT,MATCH($DF$12&amp;"_"&amp;DF$20,データシート1!$A$1:$BT$1,0),0)</f>
        <v>342</v>
      </c>
      <c r="DG32" s="71">
        <f>VLOOKUP($AX32&amp;"_"&amp;$DF$14,データシート1!$A:$BT,MATCH($DF$12&amp;"_"&amp;DG$20,データシート1!$A$1:$BT$1,0),0)</f>
        <v>4</v>
      </c>
      <c r="DH32" s="71">
        <f>VLOOKUP($AX32&amp;"_"&amp;$DF$14,データシート1!$A:$BT,MATCH($DF$12&amp;"_"&amp;DH$20,データシート1!$A$1:$BT$1,0),0)</f>
        <v>6</v>
      </c>
      <c r="DI32" s="71">
        <f>VLOOKUP($AX32&amp;"_"&amp;$DF$14,データシート1!$A:$BT,MATCH($DF$12&amp;"_"&amp;DI$20,データシート1!$A$1:$BT$1,0),0)</f>
        <v>296</v>
      </c>
      <c r="DJ32" s="71">
        <f>VLOOKUP($AX32&amp;"_"&amp;$DF$14,データシート1!$A:$BT,MATCH($DF$12&amp;"_"&amp;DJ$20,データシート1!$A$1:$BT$1,0),0)</f>
        <v>24</v>
      </c>
      <c r="DK32" s="71">
        <f>VLOOKUP($AX32&amp;"_"&amp;$DF$14,データシート1!$A:$BT,MATCH($DF$12&amp;"_"&amp;DK$20,データシート1!$A$1:$BT$1,0),0)</f>
        <v>0</v>
      </c>
      <c r="DL32" s="75">
        <f t="shared" si="12"/>
        <v>672</v>
      </c>
      <c r="DM32" s="17"/>
      <c r="DN32" s="135">
        <f t="shared" si="26"/>
        <v>0.79</v>
      </c>
      <c r="DO32" s="136">
        <f t="shared" si="27"/>
        <v>0</v>
      </c>
      <c r="DP32" s="136">
        <f t="shared" si="13"/>
        <v>0</v>
      </c>
      <c r="DQ32" s="136">
        <f t="shared" si="13"/>
        <v>7.0000000000000007E-2</v>
      </c>
      <c r="DR32" s="136">
        <f t="shared" si="13"/>
        <v>0.14000000000000001</v>
      </c>
      <c r="DS32" s="137">
        <f t="shared" si="28"/>
        <v>0</v>
      </c>
    </row>
    <row r="33" spans="2:123" ht="30" customHeight="1">
      <c r="B33" s="611"/>
      <c r="C33" s="22"/>
      <c r="D33" s="22"/>
      <c r="E33" s="22"/>
      <c r="F33" s="22"/>
      <c r="G33" s="22"/>
      <c r="H33" s="22"/>
      <c r="I33" s="22"/>
      <c r="J33" s="22"/>
      <c r="K33" s="22"/>
      <c r="L33" s="22"/>
      <c r="M33" s="22"/>
      <c r="N33" s="22"/>
      <c r="O33" s="22"/>
      <c r="P33" s="22"/>
      <c r="Q33" s="22"/>
      <c r="R33" s="22"/>
      <c r="S33" s="22"/>
      <c r="T33" s="22"/>
      <c r="U33" s="22"/>
      <c r="V33" s="22"/>
      <c r="W33" s="22"/>
      <c r="X33" s="22"/>
      <c r="Y33" s="22"/>
      <c r="Z33" s="22"/>
      <c r="AA33" s="610"/>
      <c r="AB33" s="22"/>
      <c r="AC33" s="611"/>
      <c r="AD33" s="22"/>
      <c r="AE33" s="22"/>
      <c r="AF33" s="22"/>
      <c r="AG33" s="22"/>
      <c r="AH33" s="22"/>
      <c r="AI33" s="22"/>
      <c r="AQ33" s="17"/>
      <c r="AR33" s="17"/>
      <c r="AS33" s="17"/>
      <c r="AT33" s="286"/>
      <c r="AX33" s="19" t="str">
        <f>比較地域マスタ!$Y18</f>
        <v>13</v>
      </c>
      <c r="AY33" s="19" t="str">
        <f>IF(IFERROR(比較地域マスタ!$Z18,"")=0,"",IFERROR(比較地域マスタ!$Z18,""))</f>
        <v>東京都</v>
      </c>
      <c r="BB33" s="118" t="str">
        <f t="shared" si="0"/>
        <v>13</v>
      </c>
      <c r="BC33" s="119" t="str">
        <f t="shared" si="0"/>
        <v>東京都</v>
      </c>
      <c r="BD33" s="37">
        <f t="shared" si="14"/>
        <v>63763.721883320606</v>
      </c>
      <c r="BE33" s="37">
        <f t="shared" si="15"/>
        <v>5379.2238078445798</v>
      </c>
      <c r="BF33" s="37">
        <f>VLOOKUP($AX33&amp;"_"&amp;$BC$14,データシート1!$A:$BT,MATCH($BC$12&amp;"_"&amp;BF$20,データシート1!$A$1:$BT$1,0),0)</f>
        <v>3914.296503607306</v>
      </c>
      <c r="BG33" s="37">
        <f>VLOOKUP($AX33&amp;"_"&amp;$BC$14,データシート1!$A:$BT,MATCH($BC$12&amp;"_"&amp;BG$20,データシート1!$A$1:$BT$1,0),0)</f>
        <v>1052.3682033982479</v>
      </c>
      <c r="BH33" s="37">
        <f>VLOOKUP($AX33&amp;"_"&amp;$BC$14,データシート1!$A:$BT,MATCH($BC$12&amp;"_"&amp;BH$20,データシート1!$A$1:$BT$1,0),0)</f>
        <v>412.5591008390254</v>
      </c>
      <c r="BI33" s="37">
        <f>VLOOKUP($AX33&amp;"_"&amp;$BC$14,データシート1!$A:$BT,MATCH($BC$12&amp;"_"&amp;BI$20,データシート1!$A$1:$BT$1,0),0)</f>
        <v>30395.946950955939</v>
      </c>
      <c r="BJ33" s="37">
        <f>VLOOKUP($AX33&amp;"_"&amp;$BC$14,データシート1!$A:$BT,MATCH($BC$12&amp;"_"&amp;BJ$20,データシート1!$A$1:$BT$1,0),0)</f>
        <v>16998.695800129939</v>
      </c>
      <c r="BK33" s="37">
        <f t="shared" si="1"/>
        <v>9246.4583775734773</v>
      </c>
      <c r="BL33" s="37">
        <f t="shared" si="2"/>
        <v>8047.6897000265635</v>
      </c>
      <c r="BM33" s="37">
        <f>VLOOKUP($AX33&amp;"_"&amp;$BC$14,データシート1!$A:$BT,MATCH($BC$12&amp;"_"&amp;BM$20,データシート1!$A$1:$BT$1,0),0)</f>
        <v>4526.010115753038</v>
      </c>
      <c r="BN33" s="37">
        <f>VLOOKUP($AX33&amp;"_"&amp;$BC$14,データシート1!$A:$BT,MATCH($BC$12&amp;"_"&amp;BN$20,データシート1!$A$1:$BT$1,0),0)</f>
        <v>3521.6795842735255</v>
      </c>
      <c r="BO33" s="37">
        <f>VLOOKUP($AX33&amp;"_"&amp;$BC$14,データシート1!$A:$BT,MATCH($BC$12&amp;"_"&amp;BO$20,データシート1!$A$1:$BT$1,0),0)</f>
        <v>805.44623461143397</v>
      </c>
      <c r="BP33" s="37">
        <f>VLOOKUP($AX33&amp;"_"&amp;$BC$14,データシート1!$A:$BT,MATCH($BC$12&amp;"_"&amp;BP$20,データシート1!$A$1:$BT$1,0),0)</f>
        <v>393.32244293547978</v>
      </c>
      <c r="BQ33" s="37">
        <f>VLOOKUP($AX33&amp;"_"&amp;$BC$14,データシート1!$A:$BT,MATCH($BC$12&amp;"_"&amp;BQ$20,データシート1!$A$1:$BT$1,0),0)</f>
        <v>1743.396946816667</v>
      </c>
      <c r="BR33" s="38">
        <f t="shared" si="3"/>
        <v>63763.721883320606</v>
      </c>
      <c r="BT33" s="130" t="str">
        <f t="shared" si="4"/>
        <v>東京都</v>
      </c>
      <c r="BU33" s="35">
        <f t="shared" si="25"/>
        <v>63763.721883320606</v>
      </c>
      <c r="BV33" s="66">
        <f t="shared" si="16"/>
        <v>8.436182281968839E-2</v>
      </c>
      <c r="BW33" s="66">
        <f t="shared" si="5"/>
        <v>6.1387516098416653E-2</v>
      </c>
      <c r="BX33" s="66">
        <f t="shared" si="5"/>
        <v>1.6504184077020256E-2</v>
      </c>
      <c r="BY33" s="66">
        <f t="shared" si="5"/>
        <v>6.4701226442514664E-3</v>
      </c>
      <c r="BZ33" s="66">
        <f t="shared" si="5"/>
        <v>0.47669656119786424</v>
      </c>
      <c r="CA33" s="66">
        <f t="shared" si="5"/>
        <v>0.26658882665656441</v>
      </c>
      <c r="CB33" s="66">
        <f t="shared" si="5"/>
        <v>0.14501127136984421</v>
      </c>
      <c r="CC33" s="66">
        <f t="shared" si="5"/>
        <v>0.12621110346652598</v>
      </c>
      <c r="CD33" s="66">
        <f t="shared" si="5"/>
        <v>7.098095879715198E-2</v>
      </c>
      <c r="CE33" s="66">
        <f t="shared" si="5"/>
        <v>5.5230144669373996E-2</v>
      </c>
      <c r="CF33" s="66">
        <f t="shared" si="5"/>
        <v>1.2631731819000415E-2</v>
      </c>
      <c r="CG33" s="66">
        <f t="shared" si="5"/>
        <v>6.1684360843178064E-3</v>
      </c>
      <c r="CH33" s="66">
        <f t="shared" si="5"/>
        <v>2.7341517956038681E-2</v>
      </c>
      <c r="CI33" s="131">
        <f t="shared" si="6"/>
        <v>1</v>
      </c>
      <c r="CK33" s="132" t="str">
        <f t="shared" si="7"/>
        <v>東京都</v>
      </c>
      <c r="CL33" s="133">
        <f t="shared" si="17"/>
        <v>5379.2238078445798</v>
      </c>
      <c r="CM33" s="72">
        <f t="shared" si="18"/>
        <v>0.31678938465339934</v>
      </c>
      <c r="CN33" s="73">
        <f t="shared" si="19"/>
        <v>3914.296503607306</v>
      </c>
      <c r="CO33" s="72">
        <f t="shared" si="20"/>
        <v>0.43012582170216401</v>
      </c>
      <c r="CP33" s="73">
        <f t="shared" si="8"/>
        <v>1052.3682033982479</v>
      </c>
      <c r="CQ33" s="72">
        <f t="shared" si="21"/>
        <v>1.9423809968785715E-2</v>
      </c>
      <c r="CR33" s="73">
        <f t="shared" si="9"/>
        <v>412.5591008390254</v>
      </c>
      <c r="CS33" s="72">
        <f t="shared" si="22"/>
        <v>0</v>
      </c>
      <c r="CT33" s="73">
        <f t="shared" si="10"/>
        <v>30395.946950955939</v>
      </c>
      <c r="CU33" s="74">
        <f t="shared" si="23"/>
        <v>0.32038472154570369</v>
      </c>
      <c r="CV33" s="17"/>
      <c r="CW33" s="969">
        <f t="shared" si="24"/>
        <v>1704.0810000000001</v>
      </c>
      <c r="CX33" s="972">
        <f>VLOOKUP($AX33&amp;"_"&amp;$CW$14,データシート1!$A:$BT,MATCH($CW$12&amp;"_"&amp;CX$20,データシート1!$A$1:$BT$1,0),0)</f>
        <v>1683.64</v>
      </c>
      <c r="CY33" s="972">
        <f>VLOOKUP($AX33&amp;"_"&amp;$CW$14,データシート1!$A:$BT,MATCH($CW$12&amp;"_"&amp;CY$20,データシート1!$A$1:$BT$1,0),0)</f>
        <v>20.441000000000003</v>
      </c>
      <c r="CZ33" s="972">
        <f>VLOOKUP($AX33&amp;"_"&amp;$CW$14,データシート1!$A:$BT,MATCH($CW$12&amp;"_"&amp;CZ$20,データシート1!$A$1:$BT$1,0),0)</f>
        <v>0</v>
      </c>
      <c r="DA33" s="972">
        <f>VLOOKUP($AX33&amp;"_"&amp;$CW$14,データシート1!$A:$BT,MATCH($CW$12&amp;"_"&amp;DA$20,データシート1!$A$1:$BT$1,0),0)</f>
        <v>9738.396999999999</v>
      </c>
      <c r="DB33" s="972">
        <f>VLOOKUP($AX33&amp;"_"&amp;$CW$14,データシート1!$A:$BT,MATCH($CW$12&amp;"_"&amp;DB$20,データシート1!$A$1:$BT$1,0),0)</f>
        <v>178.43799999999999</v>
      </c>
      <c r="DC33" s="972">
        <f>VLOOKUP($AX33&amp;"_"&amp;$CW$14,データシート1!$A:$BT,MATCH($CW$12&amp;"_"&amp;DC$20,データシート1!$A$1:$BT$1,0),0)</f>
        <v>0</v>
      </c>
      <c r="DD33" s="971">
        <f t="shared" si="11"/>
        <v>11620.915999999999</v>
      </c>
      <c r="DE33" s="17"/>
      <c r="DF33" s="134">
        <f>VLOOKUP($AX33&amp;"_"&amp;$DF$14,データシート1!$A:$BT,MATCH($DF$12&amp;"_"&amp;DF$20,データシート1!$A$1:$BT$1,0),0)</f>
        <v>137</v>
      </c>
      <c r="DG33" s="71">
        <f>VLOOKUP($AX33&amp;"_"&amp;$DF$14,データシート1!$A:$BT,MATCH($DF$12&amp;"_"&amp;DG$20,データシート1!$A$1:$BT$1,0),0)</f>
        <v>5</v>
      </c>
      <c r="DH33" s="71">
        <f>VLOOKUP($AX33&amp;"_"&amp;$DF$14,データシート1!$A:$BT,MATCH($DF$12&amp;"_"&amp;DH$20,データシート1!$A$1:$BT$1,0),0)</f>
        <v>0</v>
      </c>
      <c r="DI33" s="71">
        <f>VLOOKUP($AX33&amp;"_"&amp;$DF$14,データシート1!$A:$BT,MATCH($DF$12&amp;"_"&amp;DI$20,データシート1!$A$1:$BT$1,0),0)</f>
        <v>1109</v>
      </c>
      <c r="DJ33" s="71">
        <f>VLOOKUP($AX33&amp;"_"&amp;$DF$14,データシート1!$A:$BT,MATCH($DF$12&amp;"_"&amp;DJ$20,データシート1!$A$1:$BT$1,0),0)</f>
        <v>70</v>
      </c>
      <c r="DK33" s="71">
        <f>VLOOKUP($AX33&amp;"_"&amp;$DF$14,データシート1!$A:$BT,MATCH($DF$12&amp;"_"&amp;DK$20,データシート1!$A$1:$BT$1,0),0)</f>
        <v>0</v>
      </c>
      <c r="DL33" s="75">
        <f t="shared" si="12"/>
        <v>1321</v>
      </c>
      <c r="DM33" s="17"/>
      <c r="DN33" s="135">
        <f t="shared" si="26"/>
        <v>0.14000000000000001</v>
      </c>
      <c r="DO33" s="136">
        <f t="shared" si="27"/>
        <v>0</v>
      </c>
      <c r="DP33" s="136">
        <f t="shared" si="13"/>
        <v>0</v>
      </c>
      <c r="DQ33" s="136">
        <f t="shared" si="13"/>
        <v>0.84</v>
      </c>
      <c r="DR33" s="136">
        <f t="shared" si="13"/>
        <v>0.02</v>
      </c>
      <c r="DS33" s="137">
        <f t="shared" si="28"/>
        <v>0</v>
      </c>
    </row>
    <row r="34" spans="2:123" ht="30" customHeight="1">
      <c r="B34" s="611"/>
      <c r="C34" s="22"/>
      <c r="D34" s="22"/>
      <c r="E34" s="22"/>
      <c r="F34" s="22"/>
      <c r="G34" s="22"/>
      <c r="H34" s="22"/>
      <c r="I34" s="22"/>
      <c r="J34" s="22"/>
      <c r="K34" s="22"/>
      <c r="L34" s="22"/>
      <c r="M34" s="22"/>
      <c r="N34" s="22"/>
      <c r="O34" s="22"/>
      <c r="P34" s="22"/>
      <c r="Q34" s="22"/>
      <c r="R34" s="22"/>
      <c r="S34" s="22"/>
      <c r="T34" s="22"/>
      <c r="U34" s="22"/>
      <c r="V34" s="22"/>
      <c r="W34" s="22"/>
      <c r="X34" s="22"/>
      <c r="Y34" s="22"/>
      <c r="Z34" s="22"/>
      <c r="AA34" s="610"/>
      <c r="AB34" s="22"/>
      <c r="AC34" s="611"/>
      <c r="AD34" s="22"/>
      <c r="AE34" s="22"/>
      <c r="AF34" s="22"/>
      <c r="AG34" s="22"/>
      <c r="AH34" s="22"/>
      <c r="AI34" s="22"/>
      <c r="AQ34" s="17"/>
      <c r="AR34" s="17"/>
      <c r="AS34" s="17"/>
      <c r="AT34" s="286"/>
      <c r="AX34" s="19" t="str">
        <f>比較地域マスタ!$Y19</f>
        <v>14</v>
      </c>
      <c r="AY34" s="19" t="str">
        <f>IF(IFERROR(比較地域マスタ!$Z19,"")=0,"",IFERROR(比較地域マスタ!$Z19,""))</f>
        <v>神奈川県</v>
      </c>
      <c r="BB34" s="118" t="str">
        <f t="shared" si="0"/>
        <v>14</v>
      </c>
      <c r="BC34" s="119" t="str">
        <f t="shared" si="0"/>
        <v>神奈川県</v>
      </c>
      <c r="BD34" s="37">
        <f t="shared" si="14"/>
        <v>56216.360778389346</v>
      </c>
      <c r="BE34" s="37">
        <f t="shared" si="15"/>
        <v>23972.894189806524</v>
      </c>
      <c r="BF34" s="37">
        <f>VLOOKUP($AX34&amp;"_"&amp;$BC$14,データシート1!$A:$BT,MATCH($BC$12&amp;"_"&amp;BF$20,データシート1!$A$1:$BT$1,0),0)</f>
        <v>23111.148899747761</v>
      </c>
      <c r="BG34" s="37">
        <f>VLOOKUP($AX34&amp;"_"&amp;$BC$14,データシート1!$A:$BT,MATCH($BC$12&amp;"_"&amp;BG$20,データシート1!$A$1:$BT$1,0),0)</f>
        <v>477.07578462088128</v>
      </c>
      <c r="BH34" s="37">
        <f>VLOOKUP($AX34&amp;"_"&amp;$BC$14,データシート1!$A:$BT,MATCH($BC$12&amp;"_"&amp;BH$20,データシート1!$A$1:$BT$1,0),0)</f>
        <v>384.66950543788363</v>
      </c>
      <c r="BI34" s="37">
        <f>VLOOKUP($AX34&amp;"_"&amp;$BC$14,データシート1!$A:$BT,MATCH($BC$12&amp;"_"&amp;BI$20,データシート1!$A$1:$BT$1,0),0)</f>
        <v>12067.419573399095</v>
      </c>
      <c r="BJ34" s="37">
        <f>VLOOKUP($AX34&amp;"_"&amp;$BC$14,データシート1!$A:$BT,MATCH($BC$12&amp;"_"&amp;BJ$20,データシート1!$A$1:$BT$1,0),0)</f>
        <v>10976.877724210533</v>
      </c>
      <c r="BK34" s="37">
        <f t="shared" si="1"/>
        <v>8373.1807494279437</v>
      </c>
      <c r="BL34" s="37">
        <f t="shared" si="2"/>
        <v>7323.8302542762804</v>
      </c>
      <c r="BM34" s="37">
        <f>VLOOKUP($AX34&amp;"_"&amp;$BC$14,データシート1!$A:$BT,MATCH($BC$12&amp;"_"&amp;BM$20,データシート1!$A$1:$BT$1,0),0)</f>
        <v>4354.6883466251365</v>
      </c>
      <c r="BN34" s="37">
        <f>VLOOKUP($AX34&amp;"_"&amp;$BC$14,データシート1!$A:$BT,MATCH($BC$12&amp;"_"&amp;BN$20,データシート1!$A$1:$BT$1,0),0)</f>
        <v>2969.1419076511438</v>
      </c>
      <c r="BO34" s="37">
        <f>VLOOKUP($AX34&amp;"_"&amp;$BC$14,データシート1!$A:$BT,MATCH($BC$12&amp;"_"&amp;BO$20,データシート1!$A$1:$BT$1,0),0)</f>
        <v>538.04945595992604</v>
      </c>
      <c r="BP34" s="37">
        <f>VLOOKUP($AX34&amp;"_"&amp;$BC$14,データシート1!$A:$BT,MATCH($BC$12&amp;"_"&amp;BP$20,データシート1!$A$1:$BT$1,0),0)</f>
        <v>511.30103919173808</v>
      </c>
      <c r="BQ34" s="37">
        <f>VLOOKUP($AX34&amp;"_"&amp;$BC$14,データシート1!$A:$BT,MATCH($BC$12&amp;"_"&amp;BQ$20,データシート1!$A$1:$BT$1,0),0)</f>
        <v>825.98854154524872</v>
      </c>
      <c r="BR34" s="38">
        <f t="shared" si="3"/>
        <v>56216.360778389346</v>
      </c>
      <c r="BT34" s="130" t="str">
        <f t="shared" si="4"/>
        <v>神奈川県</v>
      </c>
      <c r="BU34" s="35">
        <f t="shared" si="25"/>
        <v>56216.360778389346</v>
      </c>
      <c r="BV34" s="66">
        <f t="shared" si="16"/>
        <v>0.42643980965452616</v>
      </c>
      <c r="BW34" s="66">
        <f t="shared" si="5"/>
        <v>0.41111072612569638</v>
      </c>
      <c r="BX34" s="66">
        <f t="shared" si="5"/>
        <v>8.4864224224965919E-3</v>
      </c>
      <c r="BY34" s="66">
        <f t="shared" si="5"/>
        <v>6.842661106333265E-3</v>
      </c>
      <c r="BZ34" s="66">
        <f t="shared" si="5"/>
        <v>0.21466027694268755</v>
      </c>
      <c r="CA34" s="66">
        <f t="shared" si="5"/>
        <v>0.19526126508762298</v>
      </c>
      <c r="CB34" s="66">
        <f t="shared" si="5"/>
        <v>0.14894562069636419</v>
      </c>
      <c r="CC34" s="66">
        <f t="shared" si="5"/>
        <v>0.13027933777406137</v>
      </c>
      <c r="CD34" s="66">
        <f t="shared" si="5"/>
        <v>7.7463006966811035E-2</v>
      </c>
      <c r="CE34" s="66">
        <f t="shared" si="5"/>
        <v>5.2816330807250324E-2</v>
      </c>
      <c r="CF34" s="66">
        <f t="shared" si="5"/>
        <v>9.5710474408148213E-3</v>
      </c>
      <c r="CG34" s="66">
        <f t="shared" si="5"/>
        <v>9.0952354814880162E-3</v>
      </c>
      <c r="CH34" s="66">
        <f t="shared" si="5"/>
        <v>1.4693027618799093E-2</v>
      </c>
      <c r="CI34" s="131">
        <f t="shared" si="6"/>
        <v>1</v>
      </c>
      <c r="CK34" s="132" t="str">
        <f t="shared" si="7"/>
        <v>神奈川県</v>
      </c>
      <c r="CL34" s="133">
        <f t="shared" si="17"/>
        <v>23972.894189806524</v>
      </c>
      <c r="CM34" s="72">
        <f t="shared" si="18"/>
        <v>0.67751957153785303</v>
      </c>
      <c r="CN34" s="73">
        <f t="shared" si="19"/>
        <v>23111.148899747761</v>
      </c>
      <c r="CO34" s="72">
        <f t="shared" si="20"/>
        <v>0.70228334689917316</v>
      </c>
      <c r="CP34" s="73">
        <f t="shared" si="8"/>
        <v>477.07578462088128</v>
      </c>
      <c r="CQ34" s="72">
        <f t="shared" si="21"/>
        <v>1.6749959351532007E-2</v>
      </c>
      <c r="CR34" s="73">
        <f t="shared" si="9"/>
        <v>384.66950543788363</v>
      </c>
      <c r="CS34" s="72">
        <f t="shared" si="22"/>
        <v>9.2001054150924293E-3</v>
      </c>
      <c r="CT34" s="73">
        <f t="shared" si="10"/>
        <v>12067.419573399095</v>
      </c>
      <c r="CU34" s="74">
        <f t="shared" si="23"/>
        <v>0.30011279362352428</v>
      </c>
      <c r="CV34" s="17"/>
      <c r="CW34" s="969">
        <f t="shared" si="24"/>
        <v>16242.105000000001</v>
      </c>
      <c r="CX34" s="972">
        <f>VLOOKUP($AX34&amp;"_"&amp;$CW$14,データシート1!$A:$BT,MATCH($CW$12&amp;"_"&amp;CX$20,データシート1!$A$1:$BT$1,0),0)</f>
        <v>16230.575000000001</v>
      </c>
      <c r="CY34" s="972">
        <f>VLOOKUP($AX34&amp;"_"&amp;$CW$14,データシート1!$A:$BT,MATCH($CW$12&amp;"_"&amp;CY$20,データシート1!$A$1:$BT$1,0),0)</f>
        <v>7.9909999999999997</v>
      </c>
      <c r="CZ34" s="972">
        <f>VLOOKUP($AX34&amp;"_"&amp;$CW$14,データシート1!$A:$BT,MATCH($CW$12&amp;"_"&amp;CZ$20,データシート1!$A$1:$BT$1,0),0)</f>
        <v>3.5390000000000001</v>
      </c>
      <c r="DA34" s="972">
        <f>VLOOKUP($AX34&amp;"_"&amp;$CW$14,データシート1!$A:$BT,MATCH($CW$12&amp;"_"&amp;DA$20,データシート1!$A$1:$BT$1,0),0)</f>
        <v>3621.5869999999995</v>
      </c>
      <c r="DB34" s="972">
        <f>VLOOKUP($AX34&amp;"_"&amp;$CW$14,データシート1!$A:$BT,MATCH($CW$12&amp;"_"&amp;DB$20,データシート1!$A$1:$BT$1,0),0)</f>
        <v>5058.2640000000001</v>
      </c>
      <c r="DC34" s="972">
        <f>VLOOKUP($AX34&amp;"_"&amp;$CW$14,データシート1!$A:$BT,MATCH($CW$12&amp;"_"&amp;DC$20,データシート1!$A$1:$BT$1,0),0)</f>
        <v>0</v>
      </c>
      <c r="DD34" s="971">
        <f t="shared" si="11"/>
        <v>24921.956000000002</v>
      </c>
      <c r="DE34" s="17"/>
      <c r="DF34" s="134">
        <f>VLOOKUP($AX34&amp;"_"&amp;$DF$14,データシート1!$A:$BT,MATCH($DF$12&amp;"_"&amp;DF$20,データシート1!$A$1:$BT$1,0),0)</f>
        <v>414</v>
      </c>
      <c r="DG34" s="71">
        <f>VLOOKUP($AX34&amp;"_"&amp;$DF$14,データシート1!$A:$BT,MATCH($DF$12&amp;"_"&amp;DG$20,データシート1!$A$1:$BT$1,0),0)</f>
        <v>2</v>
      </c>
      <c r="DH34" s="71">
        <f>VLOOKUP($AX34&amp;"_"&amp;$DF$14,データシート1!$A:$BT,MATCH($DF$12&amp;"_"&amp;DH$20,データシート1!$A$1:$BT$1,0),0)</f>
        <v>1</v>
      </c>
      <c r="DI34" s="71">
        <f>VLOOKUP($AX34&amp;"_"&amp;$DF$14,データシート1!$A:$BT,MATCH($DF$12&amp;"_"&amp;DI$20,データシート1!$A$1:$BT$1,0),0)</f>
        <v>409</v>
      </c>
      <c r="DJ34" s="71">
        <f>VLOOKUP($AX34&amp;"_"&amp;$DF$14,データシート1!$A:$BT,MATCH($DF$12&amp;"_"&amp;DJ$20,データシート1!$A$1:$BT$1,0),0)</f>
        <v>21</v>
      </c>
      <c r="DK34" s="71">
        <f>VLOOKUP($AX34&amp;"_"&amp;$DF$14,データシート1!$A:$BT,MATCH($DF$12&amp;"_"&amp;DK$20,データシート1!$A$1:$BT$1,0),0)</f>
        <v>0</v>
      </c>
      <c r="DL34" s="75">
        <f t="shared" si="12"/>
        <v>847</v>
      </c>
      <c r="DM34" s="17"/>
      <c r="DN34" s="135">
        <f t="shared" si="26"/>
        <v>0.65</v>
      </c>
      <c r="DO34" s="136">
        <f t="shared" si="27"/>
        <v>0</v>
      </c>
      <c r="DP34" s="136">
        <f t="shared" si="13"/>
        <v>0</v>
      </c>
      <c r="DQ34" s="136">
        <f t="shared" si="13"/>
        <v>0.15</v>
      </c>
      <c r="DR34" s="136">
        <f t="shared" si="13"/>
        <v>0.2</v>
      </c>
      <c r="DS34" s="137">
        <f t="shared" si="28"/>
        <v>0</v>
      </c>
    </row>
    <row r="35" spans="2:123" ht="30" customHeight="1">
      <c r="B35" s="611"/>
      <c r="C35" s="22"/>
      <c r="D35" s="22"/>
      <c r="E35" s="22"/>
      <c r="F35" s="22"/>
      <c r="G35" s="22"/>
      <c r="H35" s="22"/>
      <c r="I35" s="22"/>
      <c r="J35" s="22"/>
      <c r="K35" s="22"/>
      <c r="L35" s="22"/>
      <c r="M35" s="22"/>
      <c r="N35" s="22"/>
      <c r="O35" s="22"/>
      <c r="P35" s="22"/>
      <c r="Q35" s="22"/>
      <c r="R35" s="22"/>
      <c r="S35" s="22"/>
      <c r="T35" s="22"/>
      <c r="U35" s="22"/>
      <c r="V35" s="22"/>
      <c r="W35" s="22"/>
      <c r="X35" s="22"/>
      <c r="Y35" s="22"/>
      <c r="Z35" s="22"/>
      <c r="AA35" s="610"/>
      <c r="AB35" s="22"/>
      <c r="AC35" s="611"/>
      <c r="AD35" s="22"/>
      <c r="AE35" s="22"/>
      <c r="AF35" s="22"/>
      <c r="AG35" s="22"/>
      <c r="AH35" s="22"/>
      <c r="AI35" s="22"/>
      <c r="AQ35" s="17"/>
      <c r="AR35" s="17"/>
      <c r="AS35" s="17"/>
      <c r="AT35" s="286"/>
      <c r="AX35" s="19" t="str">
        <f>比較地域マスタ!$Y20</f>
        <v>15</v>
      </c>
      <c r="AY35" s="19" t="str">
        <f>IF(IFERROR(比較地域マスタ!$Z20,"")=0,"",IFERROR(比較地域マスタ!$Z20,""))</f>
        <v>新潟県</v>
      </c>
      <c r="BB35" s="118" t="str">
        <f t="shared" si="0"/>
        <v>15</v>
      </c>
      <c r="BC35" s="119" t="str">
        <f t="shared" si="0"/>
        <v>新潟県</v>
      </c>
      <c r="BD35" s="37">
        <f t="shared" si="14"/>
        <v>16701.032788646284</v>
      </c>
      <c r="BE35" s="37">
        <f t="shared" si="15"/>
        <v>6084.3597595696083</v>
      </c>
      <c r="BF35" s="37">
        <f>VLOOKUP($AX35&amp;"_"&amp;$BC$14,データシート1!$A:$BT,MATCH($BC$12&amp;"_"&amp;BF$20,データシート1!$A$1:$BT$1,0),0)</f>
        <v>5312.3738371615264</v>
      </c>
      <c r="BG35" s="37">
        <f>VLOOKUP($AX35&amp;"_"&amp;$BC$14,データシート1!$A:$BT,MATCH($BC$12&amp;"_"&amp;BG$20,データシート1!$A$1:$BT$1,0),0)</f>
        <v>311.25004626402915</v>
      </c>
      <c r="BH35" s="37">
        <f>VLOOKUP($AX35&amp;"_"&amp;$BC$14,データシート1!$A:$BT,MATCH($BC$12&amp;"_"&amp;BH$20,データシート1!$A$1:$BT$1,0),0)</f>
        <v>460.73587614405233</v>
      </c>
      <c r="BI35" s="37">
        <f>VLOOKUP($AX35&amp;"_"&amp;$BC$14,データシート1!$A:$BT,MATCH($BC$12&amp;"_"&amp;BI$20,データシート1!$A$1:$BT$1,0),0)</f>
        <v>3237.6960335210829</v>
      </c>
      <c r="BJ35" s="37">
        <f>VLOOKUP($AX35&amp;"_"&amp;$BC$14,データシート1!$A:$BT,MATCH($BC$12&amp;"_"&amp;BJ$20,データシート1!$A$1:$BT$1,0),0)</f>
        <v>3148.241579230134</v>
      </c>
      <c r="BK35" s="37">
        <f t="shared" si="1"/>
        <v>3996.1575912339013</v>
      </c>
      <c r="BL35" s="37">
        <f t="shared" si="2"/>
        <v>3622.9340052647417</v>
      </c>
      <c r="BM35" s="37">
        <f>VLOOKUP($AX35&amp;"_"&amp;$BC$14,データシート1!$A:$BT,MATCH($BC$12&amp;"_"&amp;BM$20,データシート1!$A$1:$BT$1,0),0)</f>
        <v>1935.8196491321592</v>
      </c>
      <c r="BN35" s="37">
        <f>VLOOKUP($AX35&amp;"_"&amp;$BC$14,データシート1!$A:$BT,MATCH($BC$12&amp;"_"&amp;BN$20,データシート1!$A$1:$BT$1,0),0)</f>
        <v>1687.1143561325825</v>
      </c>
      <c r="BO35" s="37">
        <f>VLOOKUP($AX35&amp;"_"&amp;$BC$14,データシート1!$A:$BT,MATCH($BC$12&amp;"_"&amp;BO$20,データシート1!$A$1:$BT$1,0),0)</f>
        <v>127.778374538959</v>
      </c>
      <c r="BP35" s="37">
        <f>VLOOKUP($AX35&amp;"_"&amp;$BC$14,データシート1!$A:$BT,MATCH($BC$12&amp;"_"&amp;BP$20,データシート1!$A$1:$BT$1,0),0)</f>
        <v>245.44521143020089</v>
      </c>
      <c r="BQ35" s="37">
        <f>VLOOKUP($AX35&amp;"_"&amp;$BC$14,データシート1!$A:$BT,MATCH($BC$12&amp;"_"&amp;BQ$20,データシート1!$A$1:$BT$1,0),0)</f>
        <v>234.57782509155757</v>
      </c>
      <c r="BR35" s="38">
        <f t="shared" si="3"/>
        <v>16701.032788646284</v>
      </c>
      <c r="BT35" s="130" t="str">
        <f t="shared" si="4"/>
        <v>新潟県</v>
      </c>
      <c r="BU35" s="35">
        <f t="shared" si="25"/>
        <v>16701.032788646284</v>
      </c>
      <c r="BV35" s="66">
        <f t="shared" si="16"/>
        <v>0.36431038945722477</v>
      </c>
      <c r="BW35" s="66">
        <f t="shared" si="5"/>
        <v>0.31808654616695264</v>
      </c>
      <c r="BX35" s="66">
        <f t="shared" si="5"/>
        <v>1.8636574767736731E-2</v>
      </c>
      <c r="BY35" s="66">
        <f t="shared" si="5"/>
        <v>2.7587268522535346E-2</v>
      </c>
      <c r="BZ35" s="66">
        <f t="shared" si="5"/>
        <v>0.1938620248516689</v>
      </c>
      <c r="CA35" s="66">
        <f t="shared" si="5"/>
        <v>0.18850580195078567</v>
      </c>
      <c r="CB35" s="66">
        <f t="shared" si="5"/>
        <v>0.23927607602510509</v>
      </c>
      <c r="CC35" s="66">
        <f t="shared" si="5"/>
        <v>0.21692874034279419</v>
      </c>
      <c r="CD35" s="66">
        <f t="shared" si="5"/>
        <v>0.11591017595320036</v>
      </c>
      <c r="CE35" s="66">
        <f t="shared" si="5"/>
        <v>0.10101856438959383</v>
      </c>
      <c r="CF35" s="66">
        <f t="shared" si="5"/>
        <v>7.6509265119116135E-3</v>
      </c>
      <c r="CG35" s="66">
        <f t="shared" si="5"/>
        <v>1.4696409170399315E-2</v>
      </c>
      <c r="CH35" s="66">
        <f t="shared" si="5"/>
        <v>1.4045707715215586E-2</v>
      </c>
      <c r="CI35" s="131">
        <f t="shared" si="6"/>
        <v>1</v>
      </c>
      <c r="CK35" s="132" t="str">
        <f t="shared" si="7"/>
        <v>新潟県</v>
      </c>
      <c r="CL35" s="133">
        <f t="shared" si="17"/>
        <v>6084.3597595696083</v>
      </c>
      <c r="CM35" s="72">
        <f t="shared" si="18"/>
        <v>1</v>
      </c>
      <c r="CN35" s="73">
        <f t="shared" si="19"/>
        <v>5312.3738371615264</v>
      </c>
      <c r="CO35" s="72">
        <f t="shared" si="20"/>
        <v>1</v>
      </c>
      <c r="CP35" s="73">
        <f t="shared" si="8"/>
        <v>311.25004626402915</v>
      </c>
      <c r="CQ35" s="72">
        <f t="shared" si="21"/>
        <v>1</v>
      </c>
      <c r="CR35" s="73">
        <f t="shared" si="9"/>
        <v>460.73587614405233</v>
      </c>
      <c r="CS35" s="72">
        <f t="shared" si="22"/>
        <v>0.20168605227292233</v>
      </c>
      <c r="CT35" s="73">
        <f t="shared" si="10"/>
        <v>3237.6960335210829</v>
      </c>
      <c r="CU35" s="74">
        <f t="shared" si="23"/>
        <v>0.15782704574779921</v>
      </c>
      <c r="CV35" s="17"/>
      <c r="CW35" s="969">
        <f t="shared" si="24"/>
        <v>6720.1629999999996</v>
      </c>
      <c r="CX35" s="972">
        <f>VLOOKUP($AX35&amp;"_"&amp;$CW$14,データシート1!$A:$BT,MATCH($CW$12&amp;"_"&amp;CX$20,データシート1!$A$1:$BT$1,0),0)</f>
        <v>6310.7449999999999</v>
      </c>
      <c r="CY35" s="972">
        <f>VLOOKUP($AX35&amp;"_"&amp;$CW$14,データシート1!$A:$BT,MATCH($CW$12&amp;"_"&amp;CY$20,データシート1!$A$1:$BT$1,0),0)</f>
        <v>316.49400000000003</v>
      </c>
      <c r="CZ35" s="972">
        <f>VLOOKUP($AX35&amp;"_"&amp;$CW$14,データシート1!$A:$BT,MATCH($CW$12&amp;"_"&amp;CZ$20,データシート1!$A$1:$BT$1,0),0)</f>
        <v>92.924000000000007</v>
      </c>
      <c r="DA35" s="972">
        <f>VLOOKUP($AX35&amp;"_"&amp;$CW$14,データシート1!$A:$BT,MATCH($CW$12&amp;"_"&amp;DA$20,データシート1!$A$1:$BT$1,0),0)</f>
        <v>510.99600000000004</v>
      </c>
      <c r="DB35" s="972">
        <f>VLOOKUP($AX35&amp;"_"&amp;$CW$14,データシート1!$A:$BT,MATCH($CW$12&amp;"_"&amp;DB$20,データシート1!$A$1:$BT$1,0),0)</f>
        <v>867.46799999999996</v>
      </c>
      <c r="DC35" s="972">
        <f>VLOOKUP($AX35&amp;"_"&amp;$CW$14,データシート1!$A:$BT,MATCH($CW$12&amp;"_"&amp;DC$20,データシート1!$A$1:$BT$1,0),0)</f>
        <v>0</v>
      </c>
      <c r="DD35" s="971">
        <f t="shared" si="11"/>
        <v>8098.6269999999995</v>
      </c>
      <c r="DE35" s="17"/>
      <c r="DF35" s="134">
        <f>VLOOKUP($AX35&amp;"_"&amp;$DF$14,データシート1!$A:$BT,MATCH($DF$12&amp;"_"&amp;DF$20,データシート1!$A$1:$BT$1,0),0)</f>
        <v>184</v>
      </c>
      <c r="DG35" s="71">
        <f>VLOOKUP($AX35&amp;"_"&amp;$DF$14,データシート1!$A:$BT,MATCH($DF$12&amp;"_"&amp;DG$20,データシート1!$A$1:$BT$1,0),0)</f>
        <v>7</v>
      </c>
      <c r="DH35" s="71">
        <f>VLOOKUP($AX35&amp;"_"&amp;$DF$14,データシート1!$A:$BT,MATCH($DF$12&amp;"_"&amp;DH$20,データシート1!$A$1:$BT$1,0),0)</f>
        <v>9</v>
      </c>
      <c r="DI35" s="71">
        <f>VLOOKUP($AX35&amp;"_"&amp;$DF$14,データシート1!$A:$BT,MATCH($DF$12&amp;"_"&amp;DI$20,データシート1!$A$1:$BT$1,0),0)</f>
        <v>68</v>
      </c>
      <c r="DJ35" s="71">
        <f>VLOOKUP($AX35&amp;"_"&amp;$DF$14,データシート1!$A:$BT,MATCH($DF$12&amp;"_"&amp;DJ$20,データシート1!$A$1:$BT$1,0),0)</f>
        <v>16</v>
      </c>
      <c r="DK35" s="71">
        <f>VLOOKUP($AX35&amp;"_"&amp;$DF$14,データシート1!$A:$BT,MATCH($DF$12&amp;"_"&amp;DK$20,データシート1!$A$1:$BT$1,0),0)</f>
        <v>0</v>
      </c>
      <c r="DL35" s="75">
        <f t="shared" si="12"/>
        <v>284</v>
      </c>
      <c r="DM35" s="17"/>
      <c r="DN35" s="135">
        <f t="shared" si="26"/>
        <v>0.78</v>
      </c>
      <c r="DO35" s="136">
        <f t="shared" si="27"/>
        <v>0.04</v>
      </c>
      <c r="DP35" s="136">
        <f t="shared" si="13"/>
        <v>0.01</v>
      </c>
      <c r="DQ35" s="136">
        <f t="shared" si="13"/>
        <v>0.06</v>
      </c>
      <c r="DR35" s="136">
        <f t="shared" si="13"/>
        <v>0.11</v>
      </c>
      <c r="DS35" s="137">
        <f t="shared" si="28"/>
        <v>0</v>
      </c>
    </row>
    <row r="36" spans="2:123" ht="30" customHeight="1">
      <c r="B36" s="611"/>
      <c r="C36" s="22"/>
      <c r="D36" s="22"/>
      <c r="E36" s="22"/>
      <c r="F36" s="22"/>
      <c r="G36" s="22"/>
      <c r="H36" s="22"/>
      <c r="I36" s="22"/>
      <c r="J36" s="22"/>
      <c r="K36" s="22"/>
      <c r="L36" s="22"/>
      <c r="M36" s="22"/>
      <c r="N36" s="22"/>
      <c r="O36" s="22"/>
      <c r="P36" s="22"/>
      <c r="Q36" s="22"/>
      <c r="R36" s="22"/>
      <c r="S36" s="22"/>
      <c r="T36" s="22"/>
      <c r="U36" s="22"/>
      <c r="V36" s="22"/>
      <c r="W36" s="22"/>
      <c r="X36" s="22"/>
      <c r="Y36" s="22"/>
      <c r="Z36" s="22"/>
      <c r="AA36" s="610"/>
      <c r="AB36" s="22"/>
      <c r="AC36" s="611"/>
      <c r="AD36" s="22"/>
      <c r="AE36" s="22"/>
      <c r="AF36" s="22"/>
      <c r="AG36" s="22"/>
      <c r="AH36" s="22"/>
      <c r="AI36" s="22"/>
      <c r="AQ36" s="17"/>
      <c r="AR36" s="17"/>
      <c r="AS36" s="17"/>
      <c r="AT36" s="286"/>
      <c r="AX36" s="19" t="str">
        <f>比較地域マスタ!$Y21</f>
        <v>16</v>
      </c>
      <c r="AY36" s="19" t="str">
        <f>IF(IFERROR(比較地域マスタ!$Z21,"")=0,"",IFERROR(比較地域マスタ!$Z21,""))</f>
        <v>富山県</v>
      </c>
      <c r="BB36" s="118" t="str">
        <f t="shared" si="0"/>
        <v>16</v>
      </c>
      <c r="BC36" s="119" t="str">
        <f t="shared" si="0"/>
        <v>富山県</v>
      </c>
      <c r="BD36" s="37">
        <f t="shared" si="14"/>
        <v>8936.146592539324</v>
      </c>
      <c r="BE36" s="37">
        <f t="shared" si="15"/>
        <v>3517.8188266341799</v>
      </c>
      <c r="BF36" s="37">
        <f>VLOOKUP($AX36&amp;"_"&amp;$BC$14,データシート1!$A:$BT,MATCH($BC$12&amp;"_"&amp;BF$20,データシート1!$A$1:$BT$1,0),0)</f>
        <v>3137.8425147473135</v>
      </c>
      <c r="BG36" s="37">
        <f>VLOOKUP($AX36&amp;"_"&amp;$BC$14,データシート1!$A:$BT,MATCH($BC$12&amp;"_"&amp;BG$20,データシート1!$A$1:$BT$1,0),0)</f>
        <v>89.084652805801326</v>
      </c>
      <c r="BH36" s="37">
        <f>VLOOKUP($AX36&amp;"_"&amp;$BC$14,データシート1!$A:$BT,MATCH($BC$12&amp;"_"&amp;BH$20,データシート1!$A$1:$BT$1,0),0)</f>
        <v>290.8916590810648</v>
      </c>
      <c r="BI36" s="37">
        <f>VLOOKUP($AX36&amp;"_"&amp;$BC$14,データシート1!$A:$BT,MATCH($BC$12&amp;"_"&amp;BI$20,データシート1!$A$1:$BT$1,0),0)</f>
        <v>1486.345051825974</v>
      </c>
      <c r="BJ36" s="37">
        <f>VLOOKUP($AX36&amp;"_"&amp;$BC$14,データシート1!$A:$BT,MATCH($BC$12&amp;"_"&amp;BJ$20,データシート1!$A$1:$BT$1,0),0)</f>
        <v>2022.3326427265854</v>
      </c>
      <c r="BK36" s="37">
        <f t="shared" si="1"/>
        <v>1789.9795781878547</v>
      </c>
      <c r="BL36" s="37">
        <f t="shared" si="2"/>
        <v>1719.6963213736453</v>
      </c>
      <c r="BM36" s="37">
        <f>VLOOKUP($AX36&amp;"_"&amp;$BC$14,データシート1!$A:$BT,MATCH($BC$12&amp;"_"&amp;BM$20,データシート1!$A$1:$BT$1,0),0)</f>
        <v>984.02645530830239</v>
      </c>
      <c r="BN36" s="37">
        <f>VLOOKUP($AX36&amp;"_"&amp;$BC$14,データシート1!$A:$BT,MATCH($BC$12&amp;"_"&amp;BN$20,データシート1!$A$1:$BT$1,0),0)</f>
        <v>735.66986606534294</v>
      </c>
      <c r="BO36" s="37">
        <f>VLOOKUP($AX36&amp;"_"&amp;$BC$14,データシート1!$A:$BT,MATCH($BC$12&amp;"_"&amp;BO$20,データシート1!$A$1:$BT$1,0),0)</f>
        <v>60.566055858400901</v>
      </c>
      <c r="BP36" s="37">
        <f>VLOOKUP($AX36&amp;"_"&amp;$BC$14,データシート1!$A:$BT,MATCH($BC$12&amp;"_"&amp;BP$20,データシート1!$A$1:$BT$1,0),0)</f>
        <v>9.7172009558085684</v>
      </c>
      <c r="BQ36" s="37">
        <f>VLOOKUP($AX36&amp;"_"&amp;$BC$14,データシート1!$A:$BT,MATCH($BC$12&amp;"_"&amp;BQ$20,データシート1!$A$1:$BT$1,0),0)</f>
        <v>119.67049316473002</v>
      </c>
      <c r="BR36" s="38">
        <f t="shared" si="3"/>
        <v>8936.146592539324</v>
      </c>
      <c r="BT36" s="130" t="str">
        <f t="shared" si="4"/>
        <v>富山県</v>
      </c>
      <c r="BU36" s="35">
        <f t="shared" si="25"/>
        <v>8936.146592539324</v>
      </c>
      <c r="BV36" s="66">
        <f t="shared" si="16"/>
        <v>0.39366171875147643</v>
      </c>
      <c r="BW36" s="66">
        <f t="shared" si="5"/>
        <v>0.35114044764742991</v>
      </c>
      <c r="BX36" s="66">
        <f t="shared" si="5"/>
        <v>9.9690232118816152E-3</v>
      </c>
      <c r="BY36" s="66">
        <f t="shared" si="5"/>
        <v>3.2552247892164904E-2</v>
      </c>
      <c r="BZ36" s="66">
        <f t="shared" si="5"/>
        <v>0.16632952877775134</v>
      </c>
      <c r="CA36" s="66">
        <f t="shared" si="5"/>
        <v>0.22630925106074304</v>
      </c>
      <c r="CB36" s="66">
        <f t="shared" si="5"/>
        <v>0.20030776796816271</v>
      </c>
      <c r="CC36" s="66">
        <f t="shared" si="5"/>
        <v>0.1924427160594476</v>
      </c>
      <c r="CD36" s="66">
        <f t="shared" si="5"/>
        <v>0.11011753725368087</v>
      </c>
      <c r="CE36" s="66">
        <f t="shared" si="5"/>
        <v>8.232517880576673E-2</v>
      </c>
      <c r="CF36" s="66">
        <f t="shared" si="5"/>
        <v>6.7776479751313319E-3</v>
      </c>
      <c r="CG36" s="66">
        <f t="shared" si="5"/>
        <v>1.0874039335837817E-3</v>
      </c>
      <c r="CH36" s="66">
        <f t="shared" si="5"/>
        <v>1.3391733441866475E-2</v>
      </c>
      <c r="CI36" s="131">
        <f t="shared" si="6"/>
        <v>1</v>
      </c>
      <c r="CK36" s="132" t="str">
        <f t="shared" si="7"/>
        <v>富山県</v>
      </c>
      <c r="CL36" s="133">
        <f t="shared" si="17"/>
        <v>3517.8188266341799</v>
      </c>
      <c r="CM36" s="72">
        <f t="shared" si="18"/>
        <v>0.91008723239541867</v>
      </c>
      <c r="CN36" s="73">
        <f t="shared" si="19"/>
        <v>3137.8425147473135</v>
      </c>
      <c r="CO36" s="72">
        <f t="shared" si="20"/>
        <v>1</v>
      </c>
      <c r="CP36" s="73">
        <f t="shared" si="8"/>
        <v>89.084652805801326</v>
      </c>
      <c r="CQ36" s="72">
        <f t="shared" si="21"/>
        <v>0</v>
      </c>
      <c r="CR36" s="73">
        <f t="shared" si="9"/>
        <v>290.8916590810648</v>
      </c>
      <c r="CS36" s="72">
        <f t="shared" si="22"/>
        <v>1.6494113358757077E-2</v>
      </c>
      <c r="CT36" s="73">
        <f t="shared" si="10"/>
        <v>1486.345051825974</v>
      </c>
      <c r="CU36" s="74">
        <f t="shared" si="23"/>
        <v>0.22341447538850484</v>
      </c>
      <c r="CV36" s="17"/>
      <c r="CW36" s="969">
        <f t="shared" si="24"/>
        <v>3201.5219999999999</v>
      </c>
      <c r="CX36" s="972">
        <f>VLOOKUP($AX36&amp;"_"&amp;$CW$14,データシート1!$A:$BT,MATCH($CW$12&amp;"_"&amp;CX$20,データシート1!$A$1:$BT$1,0),0)</f>
        <v>3196.7240000000002</v>
      </c>
      <c r="CY36" s="972">
        <f>VLOOKUP($AX36&amp;"_"&amp;$CW$14,データシート1!$A:$BT,MATCH($CW$12&amp;"_"&amp;CY$20,データシート1!$A$1:$BT$1,0),0)</f>
        <v>0</v>
      </c>
      <c r="CZ36" s="972">
        <f>VLOOKUP($AX36&amp;"_"&amp;$CW$14,データシート1!$A:$BT,MATCH($CW$12&amp;"_"&amp;CZ$20,データシート1!$A$1:$BT$1,0),0)</f>
        <v>4.798</v>
      </c>
      <c r="DA36" s="972">
        <f>VLOOKUP($AX36&amp;"_"&amp;$CW$14,データシート1!$A:$BT,MATCH($CW$12&amp;"_"&amp;DA$20,データシート1!$A$1:$BT$1,0),0)</f>
        <v>332.07100000000003</v>
      </c>
      <c r="DB36" s="972">
        <f>VLOOKUP($AX36&amp;"_"&amp;$CW$14,データシート1!$A:$BT,MATCH($CW$12&amp;"_"&amp;DB$20,データシート1!$A$1:$BT$1,0),0)</f>
        <v>263.89999999999998</v>
      </c>
      <c r="DC36" s="972">
        <f>VLOOKUP($AX36&amp;"_"&amp;$CW$14,データシート1!$A:$BT,MATCH($CW$12&amp;"_"&amp;DC$20,データシート1!$A$1:$BT$1,0),0)</f>
        <v>0</v>
      </c>
      <c r="DD36" s="971">
        <f t="shared" si="11"/>
        <v>3797.4929999999999</v>
      </c>
      <c r="DE36" s="17"/>
      <c r="DF36" s="134">
        <f>VLOOKUP($AX36&amp;"_"&amp;$DF$14,データシート1!$A:$BT,MATCH($DF$12&amp;"_"&amp;DF$20,データシート1!$A$1:$BT$1,0),0)</f>
        <v>164</v>
      </c>
      <c r="DG36" s="71">
        <f>VLOOKUP($AX36&amp;"_"&amp;$DF$14,データシート1!$A:$BT,MATCH($DF$12&amp;"_"&amp;DG$20,データシート1!$A$1:$BT$1,0),0)</f>
        <v>0</v>
      </c>
      <c r="DH36" s="71">
        <f>VLOOKUP($AX36&amp;"_"&amp;$DF$14,データシート1!$A:$BT,MATCH($DF$12&amp;"_"&amp;DH$20,データシート1!$A$1:$BT$1,0),0)</f>
        <v>1</v>
      </c>
      <c r="DI36" s="71">
        <f>VLOOKUP($AX36&amp;"_"&amp;$DF$14,データシート1!$A:$BT,MATCH($DF$12&amp;"_"&amp;DI$20,データシート1!$A$1:$BT$1,0),0)</f>
        <v>32</v>
      </c>
      <c r="DJ36" s="71">
        <f>VLOOKUP($AX36&amp;"_"&amp;$DF$14,データシート1!$A:$BT,MATCH($DF$12&amp;"_"&amp;DJ$20,データシート1!$A$1:$BT$1,0),0)</f>
        <v>2</v>
      </c>
      <c r="DK36" s="71">
        <f>VLOOKUP($AX36&amp;"_"&amp;$DF$14,データシート1!$A:$BT,MATCH($DF$12&amp;"_"&amp;DK$20,データシート1!$A$1:$BT$1,0),0)</f>
        <v>0</v>
      </c>
      <c r="DL36" s="75">
        <f t="shared" si="12"/>
        <v>199</v>
      </c>
      <c r="DM36" s="17"/>
      <c r="DN36" s="135">
        <f t="shared" si="26"/>
        <v>0.84</v>
      </c>
      <c r="DO36" s="136">
        <f t="shared" si="27"/>
        <v>0</v>
      </c>
      <c r="DP36" s="136">
        <f t="shared" si="13"/>
        <v>0</v>
      </c>
      <c r="DQ36" s="136">
        <f t="shared" si="13"/>
        <v>0.09</v>
      </c>
      <c r="DR36" s="136">
        <f t="shared" si="13"/>
        <v>7.0000000000000007E-2</v>
      </c>
      <c r="DS36" s="137">
        <f t="shared" si="28"/>
        <v>0</v>
      </c>
    </row>
    <row r="37" spans="2:123" ht="30" customHeight="1">
      <c r="B37" s="611"/>
      <c r="C37" s="22"/>
      <c r="D37" s="22"/>
      <c r="E37" s="22"/>
      <c r="F37" s="22"/>
      <c r="G37" s="22"/>
      <c r="H37" s="22"/>
      <c r="I37" s="22"/>
      <c r="J37" s="22"/>
      <c r="K37" s="22"/>
      <c r="L37" s="22"/>
      <c r="M37" s="22"/>
      <c r="N37" s="22"/>
      <c r="O37" s="22"/>
      <c r="P37" s="22"/>
      <c r="Q37" s="22"/>
      <c r="R37" s="22"/>
      <c r="S37" s="22"/>
      <c r="T37" s="22"/>
      <c r="U37" s="22"/>
      <c r="V37" s="22"/>
      <c r="W37" s="22"/>
      <c r="X37" s="22"/>
      <c r="Y37" s="22"/>
      <c r="Z37" s="22"/>
      <c r="AA37" s="610"/>
      <c r="AB37" s="22"/>
      <c r="AC37" s="611"/>
      <c r="AD37" s="22"/>
      <c r="AE37" s="22"/>
      <c r="AF37" s="22"/>
      <c r="AG37" s="22"/>
      <c r="AH37" s="22"/>
      <c r="AI37" s="22"/>
      <c r="AQ37" s="17"/>
      <c r="AR37" s="17"/>
      <c r="AS37" s="17"/>
      <c r="AT37" s="286"/>
      <c r="AX37" s="19" t="str">
        <f>比較地域マスタ!$Y22</f>
        <v>17</v>
      </c>
      <c r="AY37" s="19" t="str">
        <f>IF(IFERROR(比較地域マスタ!$Z22,"")=0,"",IFERROR(比較地域マスタ!$Z22,""))</f>
        <v>石川県</v>
      </c>
      <c r="BB37" s="118" t="str">
        <f t="shared" si="0"/>
        <v>17</v>
      </c>
      <c r="BC37" s="119" t="str">
        <f t="shared" si="0"/>
        <v>石川県</v>
      </c>
      <c r="BD37" s="37">
        <f t="shared" si="14"/>
        <v>8076.9182788574162</v>
      </c>
      <c r="BE37" s="37">
        <f t="shared" si="15"/>
        <v>2456.507129331193</v>
      </c>
      <c r="BF37" s="37">
        <f>VLOOKUP($AX37&amp;"_"&amp;$BC$14,データシート1!$A:$BT,MATCH($BC$12&amp;"_"&amp;BF$20,データシート1!$A$1:$BT$1,0),0)</f>
        <v>2064.1469997236136</v>
      </c>
      <c r="BG37" s="37">
        <f>VLOOKUP($AX37&amp;"_"&amp;$BC$14,データシート1!$A:$BT,MATCH($BC$12&amp;"_"&amp;BG$20,データシート1!$A$1:$BT$1,0),0)</f>
        <v>84.907311782666369</v>
      </c>
      <c r="BH37" s="37">
        <f>VLOOKUP($AX37&amp;"_"&amp;$BC$14,データシート1!$A:$BT,MATCH($BC$12&amp;"_"&amp;BH$20,データシート1!$A$1:$BT$1,0),0)</f>
        <v>307.45281782491298</v>
      </c>
      <c r="BI37" s="37">
        <f>VLOOKUP($AX37&amp;"_"&amp;$BC$14,データシート1!$A:$BT,MATCH($BC$12&amp;"_"&amp;BI$20,データシート1!$A$1:$BT$1,0),0)</f>
        <v>1785.1580169503904</v>
      </c>
      <c r="BJ37" s="37">
        <f>VLOOKUP($AX37&amp;"_"&amp;$BC$14,データシート1!$A:$BT,MATCH($BC$12&amp;"_"&amp;BJ$20,データシート1!$A$1:$BT$1,0),0)</f>
        <v>1867.9128321577443</v>
      </c>
      <c r="BK37" s="37">
        <f t="shared" si="1"/>
        <v>1833.5852730083211</v>
      </c>
      <c r="BL37" s="37">
        <f t="shared" si="2"/>
        <v>1747.9425965050029</v>
      </c>
      <c r="BM37" s="37">
        <f>VLOOKUP($AX37&amp;"_"&amp;$BC$14,データシート1!$A:$BT,MATCH($BC$12&amp;"_"&amp;BM$20,データシート1!$A$1:$BT$1,0),0)</f>
        <v>1010.7579356117291</v>
      </c>
      <c r="BN37" s="37">
        <f>VLOOKUP($AX37&amp;"_"&amp;$BC$14,データシート1!$A:$BT,MATCH($BC$12&amp;"_"&amp;BN$20,データシート1!$A$1:$BT$1,0),0)</f>
        <v>737.18466089327387</v>
      </c>
      <c r="BO37" s="37">
        <f>VLOOKUP($AX37&amp;"_"&amp;$BC$14,データシート1!$A:$BT,MATCH($BC$12&amp;"_"&amp;BO$20,データシート1!$A$1:$BT$1,0),0)</f>
        <v>65.656360655524196</v>
      </c>
      <c r="BP37" s="37">
        <f>VLOOKUP($AX37&amp;"_"&amp;$BC$14,データシート1!$A:$BT,MATCH($BC$12&amp;"_"&amp;BP$20,データシート1!$A$1:$BT$1,0),0)</f>
        <v>19.986315847793939</v>
      </c>
      <c r="BQ37" s="37">
        <f>VLOOKUP($AX37&amp;"_"&amp;$BC$14,データシート1!$A:$BT,MATCH($BC$12&amp;"_"&amp;BQ$20,データシート1!$A$1:$BT$1,0),0)</f>
        <v>133.75502740976697</v>
      </c>
      <c r="BR37" s="38">
        <f t="shared" si="3"/>
        <v>8076.9182788574162</v>
      </c>
      <c r="BT37" s="130" t="str">
        <f t="shared" si="4"/>
        <v>石川県</v>
      </c>
      <c r="BU37" s="35">
        <f t="shared" si="25"/>
        <v>8076.9182788574162</v>
      </c>
      <c r="BV37" s="66">
        <f t="shared" si="16"/>
        <v>0.30413915858991425</v>
      </c>
      <c r="BW37" s="66">
        <f t="shared" si="5"/>
        <v>0.25556120892380918</v>
      </c>
      <c r="BX37" s="66">
        <f t="shared" si="5"/>
        <v>1.0512340084574632E-2</v>
      </c>
      <c r="BY37" s="66">
        <f t="shared" si="5"/>
        <v>3.8065609581530414E-2</v>
      </c>
      <c r="BZ37" s="66">
        <f t="shared" si="5"/>
        <v>0.22101969529929724</v>
      </c>
      <c r="CA37" s="66">
        <f t="shared" si="5"/>
        <v>0.23126553564956764</v>
      </c>
      <c r="CB37" s="66">
        <f t="shared" si="5"/>
        <v>0.22701545437298956</v>
      </c>
      <c r="CC37" s="66">
        <f t="shared" si="5"/>
        <v>0.21641206907843963</v>
      </c>
      <c r="CD37" s="66">
        <f t="shared" si="5"/>
        <v>0.12514153303464076</v>
      </c>
      <c r="CE37" s="66">
        <f t="shared" si="5"/>
        <v>9.1270536043798881E-2</v>
      </c>
      <c r="CF37" s="66">
        <f t="shared" si="5"/>
        <v>8.1288875767617803E-3</v>
      </c>
      <c r="CG37" s="66">
        <f t="shared" si="5"/>
        <v>2.474497717788134E-3</v>
      </c>
      <c r="CH37" s="66">
        <f t="shared" si="5"/>
        <v>1.6560156088231259E-2</v>
      </c>
      <c r="CI37" s="131">
        <f t="shared" si="6"/>
        <v>1</v>
      </c>
      <c r="CK37" s="132" t="str">
        <f t="shared" si="7"/>
        <v>石川県</v>
      </c>
      <c r="CL37" s="133">
        <f t="shared" si="17"/>
        <v>2456.507129331193</v>
      </c>
      <c r="CM37" s="72">
        <f t="shared" si="18"/>
        <v>0.5605499709560785</v>
      </c>
      <c r="CN37" s="73">
        <f t="shared" si="19"/>
        <v>2064.1469997236136</v>
      </c>
      <c r="CO37" s="72">
        <f t="shared" si="20"/>
        <v>0.6644139202215904</v>
      </c>
      <c r="CP37" s="73">
        <f t="shared" si="8"/>
        <v>84.907311782666369</v>
      </c>
      <c r="CQ37" s="72">
        <f t="shared" si="21"/>
        <v>0</v>
      </c>
      <c r="CR37" s="73">
        <f t="shared" si="9"/>
        <v>307.45281782491298</v>
      </c>
      <c r="CS37" s="72">
        <f t="shared" si="22"/>
        <v>1.8041792686248476E-2</v>
      </c>
      <c r="CT37" s="73">
        <f t="shared" si="10"/>
        <v>1785.1580169503904</v>
      </c>
      <c r="CU37" s="74">
        <f t="shared" si="23"/>
        <v>0.18075150599341427</v>
      </c>
      <c r="CV37" s="17"/>
      <c r="CW37" s="969">
        <f t="shared" si="24"/>
        <v>1376.9950000000001</v>
      </c>
      <c r="CX37" s="972">
        <f>VLOOKUP($AX37&amp;"_"&amp;$CW$14,データシート1!$A:$BT,MATCH($CW$12&amp;"_"&amp;CX$20,データシート1!$A$1:$BT$1,0),0)</f>
        <v>1371.4480000000001</v>
      </c>
      <c r="CY37" s="972">
        <f>VLOOKUP($AX37&amp;"_"&amp;$CW$14,データシート1!$A:$BT,MATCH($CW$12&amp;"_"&amp;CY$20,データシート1!$A$1:$BT$1,0),0)</f>
        <v>0</v>
      </c>
      <c r="CZ37" s="972">
        <f>VLOOKUP($AX37&amp;"_"&amp;$CW$14,データシート1!$A:$BT,MATCH($CW$12&amp;"_"&amp;CZ$20,データシート1!$A$1:$BT$1,0),0)</f>
        <v>5.5469999999999997</v>
      </c>
      <c r="DA37" s="972">
        <f>VLOOKUP($AX37&amp;"_"&amp;$CW$14,データシート1!$A:$BT,MATCH($CW$12&amp;"_"&amp;DA$20,データシート1!$A$1:$BT$1,0),0)</f>
        <v>322.67</v>
      </c>
      <c r="DB37" s="972">
        <f>VLOOKUP($AX37&amp;"_"&amp;$CW$14,データシート1!$A:$BT,MATCH($CW$12&amp;"_"&amp;DB$20,データシート1!$A$1:$BT$1,0),0)</f>
        <v>437.87200000000001</v>
      </c>
      <c r="DC37" s="972">
        <f>VLOOKUP($AX37&amp;"_"&amp;$CW$14,データシート1!$A:$BT,MATCH($CW$12&amp;"_"&amp;DC$20,データシート1!$A$1:$BT$1,0),0)</f>
        <v>0</v>
      </c>
      <c r="DD37" s="971">
        <f t="shared" si="11"/>
        <v>2137.5370000000003</v>
      </c>
      <c r="DE37" s="17"/>
      <c r="DF37" s="134">
        <f>VLOOKUP($AX37&amp;"_"&amp;$DF$14,データシート1!$A:$BT,MATCH($DF$12&amp;"_"&amp;DF$20,データシート1!$A$1:$BT$1,0),0)</f>
        <v>112</v>
      </c>
      <c r="DG37" s="71">
        <f>VLOOKUP($AX37&amp;"_"&amp;$DF$14,データシート1!$A:$BT,MATCH($DF$12&amp;"_"&amp;DG$20,データシート1!$A$1:$BT$1,0),0)</f>
        <v>0</v>
      </c>
      <c r="DH37" s="71">
        <f>VLOOKUP($AX37&amp;"_"&amp;$DF$14,データシート1!$A:$BT,MATCH($DF$12&amp;"_"&amp;DH$20,データシート1!$A$1:$BT$1,0),0)</f>
        <v>2</v>
      </c>
      <c r="DI37" s="71">
        <f>VLOOKUP($AX37&amp;"_"&amp;$DF$14,データシート1!$A:$BT,MATCH($DF$12&amp;"_"&amp;DI$20,データシート1!$A$1:$BT$1,0),0)</f>
        <v>44</v>
      </c>
      <c r="DJ37" s="71">
        <f>VLOOKUP($AX37&amp;"_"&amp;$DF$14,データシート1!$A:$BT,MATCH($DF$12&amp;"_"&amp;DJ$20,データシート1!$A$1:$BT$1,0),0)</f>
        <v>3</v>
      </c>
      <c r="DK37" s="71">
        <f>VLOOKUP($AX37&amp;"_"&amp;$DF$14,データシート1!$A:$BT,MATCH($DF$12&amp;"_"&amp;DK$20,データシート1!$A$1:$BT$1,0),0)</f>
        <v>0</v>
      </c>
      <c r="DL37" s="75">
        <f t="shared" si="12"/>
        <v>161</v>
      </c>
      <c r="DM37" s="17"/>
      <c r="DN37" s="135">
        <f t="shared" si="26"/>
        <v>0.64</v>
      </c>
      <c r="DO37" s="136">
        <f t="shared" si="27"/>
        <v>0</v>
      </c>
      <c r="DP37" s="136">
        <f t="shared" ref="DP37:DP68" si="29">IF($DD37=0,0,ROUND(CZ37/$DD37,2))</f>
        <v>0</v>
      </c>
      <c r="DQ37" s="136">
        <f t="shared" ref="DQ37:DQ68" si="30">IF($DD37=0,0,ROUND(DA37/$DD37,2))</f>
        <v>0.15</v>
      </c>
      <c r="DR37" s="136">
        <f t="shared" ref="DR37:DR68" si="31">IF($DD37=0,0,ROUND(DB37/$DD37,2))</f>
        <v>0.2</v>
      </c>
      <c r="DS37" s="137">
        <f t="shared" si="28"/>
        <v>0</v>
      </c>
    </row>
    <row r="38" spans="2:123" ht="30" customHeight="1">
      <c r="B38" s="611"/>
      <c r="C38" s="22"/>
      <c r="D38" s="22"/>
      <c r="E38" s="22"/>
      <c r="F38" s="22"/>
      <c r="G38" s="22"/>
      <c r="H38" s="22"/>
      <c r="I38" s="22"/>
      <c r="J38" s="22"/>
      <c r="K38" s="22"/>
      <c r="L38" s="22"/>
      <c r="M38" s="22"/>
      <c r="N38" s="22"/>
      <c r="O38" s="22"/>
      <c r="P38" s="22"/>
      <c r="Q38" s="22"/>
      <c r="R38" s="22"/>
      <c r="S38" s="22"/>
      <c r="T38" s="22"/>
      <c r="U38" s="22"/>
      <c r="V38" s="22"/>
      <c r="W38" s="22"/>
      <c r="X38" s="22"/>
      <c r="Y38" s="22"/>
      <c r="Z38" s="22"/>
      <c r="AA38" s="610"/>
      <c r="AB38" s="22"/>
      <c r="AC38" s="611"/>
      <c r="AD38" s="22"/>
      <c r="AE38" s="22"/>
      <c r="AF38" s="22"/>
      <c r="AG38" s="22"/>
      <c r="AH38" s="22"/>
      <c r="AI38" s="22"/>
      <c r="AQ38" s="17"/>
      <c r="AR38" s="17"/>
      <c r="AS38" s="17"/>
      <c r="AT38" s="286"/>
      <c r="AX38" s="19" t="str">
        <f>比較地域マスタ!$Y23</f>
        <v>18</v>
      </c>
      <c r="AY38" s="19" t="str">
        <f>IF(IFERROR(比較地域マスタ!$Z23,"")=0,"",IFERROR(比較地域マスタ!$Z23,""))</f>
        <v>福井県</v>
      </c>
      <c r="BB38" s="118" t="str">
        <f t="shared" si="0"/>
        <v>18</v>
      </c>
      <c r="BC38" s="119" t="str">
        <f t="shared" si="0"/>
        <v>福井県</v>
      </c>
      <c r="BD38" s="37">
        <f t="shared" si="14"/>
        <v>6659.6105873013212</v>
      </c>
      <c r="BE38" s="37">
        <f t="shared" si="15"/>
        <v>2512.6836435208984</v>
      </c>
      <c r="BF38" s="37">
        <f>VLOOKUP($AX38&amp;"_"&amp;$BC$14,データシート1!$A:$BT,MATCH($BC$12&amp;"_"&amp;BF$20,データシート1!$A$1:$BT$1,0),0)</f>
        <v>2249.7042132461629</v>
      </c>
      <c r="BG38" s="37">
        <f>VLOOKUP($AX38&amp;"_"&amp;$BC$14,データシート1!$A:$BT,MATCH($BC$12&amp;"_"&amp;BG$20,データシート1!$A$1:$BT$1,0),0)</f>
        <v>68.554695607589579</v>
      </c>
      <c r="BH38" s="37">
        <f>VLOOKUP($AX38&amp;"_"&amp;$BC$14,データシート1!$A:$BT,MATCH($BC$12&amp;"_"&amp;BH$20,データシート1!$A$1:$BT$1,0),0)</f>
        <v>194.42473466714588</v>
      </c>
      <c r="BI38" s="37">
        <f>VLOOKUP($AX38&amp;"_"&amp;$BC$14,データシート1!$A:$BT,MATCH($BC$12&amp;"_"&amp;BI$20,データシート1!$A$1:$BT$1,0),0)</f>
        <v>1162.1012965173516</v>
      </c>
      <c r="BJ38" s="37">
        <f>VLOOKUP($AX38&amp;"_"&amp;$BC$14,データシート1!$A:$BT,MATCH($BC$12&amp;"_"&amp;BJ$20,データシート1!$A$1:$BT$1,0),0)</f>
        <v>1425.0558532757098</v>
      </c>
      <c r="BK38" s="37">
        <f t="shared" si="1"/>
        <v>1455.7553959027064</v>
      </c>
      <c r="BL38" s="37">
        <f t="shared" si="2"/>
        <v>1330.9712994710717</v>
      </c>
      <c r="BM38" s="37">
        <f>VLOOKUP($AX38&amp;"_"&amp;$BC$14,データシート1!$A:$BT,MATCH($BC$12&amp;"_"&amp;BM$20,データシート1!$A$1:$BT$1,0),0)</f>
        <v>713.2091596595377</v>
      </c>
      <c r="BN38" s="37">
        <f>VLOOKUP($AX38&amp;"_"&amp;$BC$14,データシート1!$A:$BT,MATCH($BC$12&amp;"_"&amp;BN$20,データシート1!$A$1:$BT$1,0),0)</f>
        <v>617.76213981153398</v>
      </c>
      <c r="BO38" s="37">
        <f>VLOOKUP($AX38&amp;"_"&amp;$BC$14,データシート1!$A:$BT,MATCH($BC$12&amp;"_"&amp;BO$20,データシート1!$A$1:$BT$1,0),0)</f>
        <v>44.815666541083402</v>
      </c>
      <c r="BP38" s="37">
        <f>VLOOKUP($AX38&amp;"_"&amp;$BC$14,データシート1!$A:$BT,MATCH($BC$12&amp;"_"&amp;BP$20,データシート1!$A$1:$BT$1,0),0)</f>
        <v>79.968429890551249</v>
      </c>
      <c r="BQ38" s="37">
        <f>VLOOKUP($AX38&amp;"_"&amp;$BC$14,データシート1!$A:$BT,MATCH($BC$12&amp;"_"&amp;BQ$20,データシート1!$A$1:$BT$1,0),0)</f>
        <v>104.01439808465551</v>
      </c>
      <c r="BR38" s="38">
        <f t="shared" si="3"/>
        <v>6659.6105873013212</v>
      </c>
      <c r="BT38" s="130" t="str">
        <f t="shared" si="4"/>
        <v>福井県</v>
      </c>
      <c r="BU38" s="35">
        <f t="shared" si="25"/>
        <v>6659.6105873013212</v>
      </c>
      <c r="BV38" s="66">
        <f t="shared" si="16"/>
        <v>0.37730188733739684</v>
      </c>
      <c r="BW38" s="66">
        <f t="shared" si="5"/>
        <v>0.3378131774755635</v>
      </c>
      <c r="BX38" s="66">
        <f t="shared" si="5"/>
        <v>1.0294099738851254E-2</v>
      </c>
      <c r="BY38" s="66">
        <f t="shared" si="5"/>
        <v>2.9194610122982096E-2</v>
      </c>
      <c r="BZ38" s="66">
        <f t="shared" si="5"/>
        <v>0.1744998872356395</v>
      </c>
      <c r="CA38" s="66">
        <f t="shared" si="5"/>
        <v>0.21398486211686835</v>
      </c>
      <c r="CB38" s="66">
        <f t="shared" si="5"/>
        <v>0.21859467258920062</v>
      </c>
      <c r="CC38" s="66">
        <f t="shared" si="5"/>
        <v>0.19985722618811894</v>
      </c>
      <c r="CD38" s="66">
        <f t="shared" si="5"/>
        <v>0.10709472428005012</v>
      </c>
      <c r="CE38" s="66">
        <f t="shared" si="5"/>
        <v>9.2762501908068798E-2</v>
      </c>
      <c r="CF38" s="66">
        <f t="shared" si="5"/>
        <v>6.7294725350065983E-3</v>
      </c>
      <c r="CG38" s="66">
        <f t="shared" si="5"/>
        <v>1.200797386607509E-2</v>
      </c>
      <c r="CH38" s="66">
        <f t="shared" si="5"/>
        <v>1.5618690720894739E-2</v>
      </c>
      <c r="CI38" s="131">
        <f t="shared" si="6"/>
        <v>1</v>
      </c>
      <c r="CK38" s="132" t="str">
        <f t="shared" si="7"/>
        <v>福井県</v>
      </c>
      <c r="CL38" s="133">
        <f t="shared" si="17"/>
        <v>2512.6836435208984</v>
      </c>
      <c r="CM38" s="72">
        <f t="shared" si="18"/>
        <v>1</v>
      </c>
      <c r="CN38" s="73">
        <f t="shared" si="19"/>
        <v>2249.7042132461629</v>
      </c>
      <c r="CO38" s="72">
        <f t="shared" si="20"/>
        <v>1</v>
      </c>
      <c r="CP38" s="73">
        <f t="shared" si="8"/>
        <v>68.554695607589579</v>
      </c>
      <c r="CQ38" s="72">
        <f t="shared" si="21"/>
        <v>0</v>
      </c>
      <c r="CR38" s="73">
        <f t="shared" si="9"/>
        <v>194.42473466714588</v>
      </c>
      <c r="CS38" s="72">
        <f t="shared" si="22"/>
        <v>0</v>
      </c>
      <c r="CT38" s="73">
        <f t="shared" si="10"/>
        <v>1162.1012965173516</v>
      </c>
      <c r="CU38" s="74">
        <f t="shared" si="23"/>
        <v>0.14904208481572231</v>
      </c>
      <c r="CV38" s="17"/>
      <c r="CW38" s="969">
        <f t="shared" si="24"/>
        <v>2774.297</v>
      </c>
      <c r="CX38" s="972">
        <f>VLOOKUP($AX38&amp;"_"&amp;$CW$14,データシート1!$A:$BT,MATCH($CW$12&amp;"_"&amp;CX$20,データシート1!$A$1:$BT$1,0),0)</f>
        <v>2774.297</v>
      </c>
      <c r="CY38" s="972">
        <f>VLOOKUP($AX38&amp;"_"&amp;$CW$14,データシート1!$A:$BT,MATCH($CW$12&amp;"_"&amp;CY$20,データシート1!$A$1:$BT$1,0),0)</f>
        <v>0</v>
      </c>
      <c r="CZ38" s="972">
        <f>VLOOKUP($AX38&amp;"_"&amp;$CW$14,データシート1!$A:$BT,MATCH($CW$12&amp;"_"&amp;CZ$20,データシート1!$A$1:$BT$1,0),0)</f>
        <v>0</v>
      </c>
      <c r="DA38" s="972">
        <f>VLOOKUP($AX38&amp;"_"&amp;$CW$14,データシート1!$A:$BT,MATCH($CW$12&amp;"_"&amp;DA$20,データシート1!$A$1:$BT$1,0),0)</f>
        <v>173.20199999999997</v>
      </c>
      <c r="DB38" s="972">
        <f>VLOOKUP($AX38&amp;"_"&amp;$CW$14,データシート1!$A:$BT,MATCH($CW$12&amp;"_"&amp;DB$20,データシート1!$A$1:$BT$1,0),0)</f>
        <v>487.26299999999998</v>
      </c>
      <c r="DC38" s="972">
        <f>VLOOKUP($AX38&amp;"_"&amp;$CW$14,データシート1!$A:$BT,MATCH($CW$12&amp;"_"&amp;DC$20,データシート1!$A$1:$BT$1,0),0)</f>
        <v>0</v>
      </c>
      <c r="DD38" s="971">
        <f t="shared" si="11"/>
        <v>3434.7619999999997</v>
      </c>
      <c r="DE38" s="17"/>
      <c r="DF38" s="134">
        <f>VLOOKUP($AX38&amp;"_"&amp;$DF$14,データシート1!$A:$BT,MATCH($DF$12&amp;"_"&amp;DF$20,データシート1!$A$1:$BT$1,0),0)</f>
        <v>105</v>
      </c>
      <c r="DG38" s="71">
        <f>VLOOKUP($AX38&amp;"_"&amp;$DF$14,データシート1!$A:$BT,MATCH($DF$12&amp;"_"&amp;DG$20,データシート1!$A$1:$BT$1,0),0)</f>
        <v>0</v>
      </c>
      <c r="DH38" s="71">
        <f>VLOOKUP($AX38&amp;"_"&amp;$DF$14,データシート1!$A:$BT,MATCH($DF$12&amp;"_"&amp;DH$20,データシート1!$A$1:$BT$1,0),0)</f>
        <v>0</v>
      </c>
      <c r="DI38" s="71">
        <f>VLOOKUP($AX38&amp;"_"&amp;$DF$14,データシート1!$A:$BT,MATCH($DF$12&amp;"_"&amp;DI$20,データシート1!$A$1:$BT$1,0),0)</f>
        <v>26</v>
      </c>
      <c r="DJ38" s="71">
        <f>VLOOKUP($AX38&amp;"_"&amp;$DF$14,データシート1!$A:$BT,MATCH($DF$12&amp;"_"&amp;DJ$20,データシート1!$A$1:$BT$1,0),0)</f>
        <v>6</v>
      </c>
      <c r="DK38" s="71">
        <f>VLOOKUP($AX38&amp;"_"&amp;$DF$14,データシート1!$A:$BT,MATCH($DF$12&amp;"_"&amp;DK$20,データシート1!$A$1:$BT$1,0),0)</f>
        <v>0</v>
      </c>
      <c r="DL38" s="75">
        <f t="shared" si="12"/>
        <v>137</v>
      </c>
      <c r="DM38" s="17"/>
      <c r="DN38" s="135">
        <f t="shared" si="26"/>
        <v>0.81</v>
      </c>
      <c r="DO38" s="136">
        <f t="shared" si="27"/>
        <v>0</v>
      </c>
      <c r="DP38" s="136">
        <f t="shared" si="29"/>
        <v>0</v>
      </c>
      <c r="DQ38" s="136">
        <f t="shared" si="30"/>
        <v>0.05</v>
      </c>
      <c r="DR38" s="136">
        <f t="shared" si="31"/>
        <v>0.14000000000000001</v>
      </c>
      <c r="DS38" s="137">
        <f t="shared" si="28"/>
        <v>0</v>
      </c>
    </row>
    <row r="39" spans="2:123" ht="30" customHeight="1">
      <c r="B39" s="611"/>
      <c r="C39" s="22"/>
      <c r="D39" s="22"/>
      <c r="E39" s="882"/>
      <c r="F39" s="22"/>
      <c r="G39" s="22"/>
      <c r="H39" s="22"/>
      <c r="I39" s="22"/>
      <c r="J39" s="22"/>
      <c r="K39" s="22"/>
      <c r="L39" s="22"/>
      <c r="M39" s="22"/>
      <c r="N39" s="22"/>
      <c r="O39" s="22"/>
      <c r="P39" s="22"/>
      <c r="Q39" s="22"/>
      <c r="R39" s="22"/>
      <c r="S39" s="22"/>
      <c r="T39" s="22"/>
      <c r="U39" s="22"/>
      <c r="V39" s="22"/>
      <c r="W39" s="22"/>
      <c r="X39" s="22"/>
      <c r="Y39" s="22"/>
      <c r="Z39" s="22"/>
      <c r="AA39" s="610"/>
      <c r="AB39" s="22"/>
      <c r="AC39" s="611"/>
      <c r="AD39" s="22"/>
      <c r="AE39" s="22"/>
      <c r="AF39" s="22"/>
      <c r="AG39" s="22"/>
      <c r="AH39" s="22"/>
      <c r="AI39" s="22"/>
      <c r="AQ39" s="17"/>
      <c r="AR39" s="17"/>
      <c r="AS39" s="17"/>
      <c r="AT39" s="286"/>
      <c r="AX39" s="19" t="str">
        <f>比較地域マスタ!$Y24</f>
        <v>19</v>
      </c>
      <c r="AY39" s="19" t="str">
        <f>IF(IFERROR(比較地域マスタ!$Z24,"")=0,"",IFERROR(比較地域マスタ!$Z24,""))</f>
        <v>山梨県</v>
      </c>
      <c r="BB39" s="118" t="str">
        <f t="shared" si="0"/>
        <v>19</v>
      </c>
      <c r="BC39" s="119" t="str">
        <f t="shared" si="0"/>
        <v>山梨県</v>
      </c>
      <c r="BD39" s="37">
        <f t="shared" si="14"/>
        <v>5159.7263605416874</v>
      </c>
      <c r="BE39" s="37">
        <f t="shared" si="15"/>
        <v>1174.6878749171362</v>
      </c>
      <c r="BF39" s="37">
        <f>VLOOKUP($AX39&amp;"_"&amp;$BC$14,データシート1!$A:$BT,MATCH($BC$12&amp;"_"&amp;BF$20,データシート1!$A$1:$BT$1,0),0)</f>
        <v>1018.3745804392626</v>
      </c>
      <c r="BG39" s="37">
        <f>VLOOKUP($AX39&amp;"_"&amp;$BC$14,データシート1!$A:$BT,MATCH($BC$12&amp;"_"&amp;BG$20,データシート1!$A$1:$BT$1,0),0)</f>
        <v>69.896701701713297</v>
      </c>
      <c r="BH39" s="37">
        <f>VLOOKUP($AX39&amp;"_"&amp;$BC$14,データシート1!$A:$BT,MATCH($BC$12&amp;"_"&amp;BH$20,データシート1!$A$1:$BT$1,0),0)</f>
        <v>86.416592776160314</v>
      </c>
      <c r="BI39" s="37">
        <f>VLOOKUP($AX39&amp;"_"&amp;$BC$14,データシート1!$A:$BT,MATCH($BC$12&amp;"_"&amp;BI$20,データシート1!$A$1:$BT$1,0),0)</f>
        <v>1227.6695300232248</v>
      </c>
      <c r="BJ39" s="37">
        <f>VLOOKUP($AX39&amp;"_"&amp;$BC$14,データシート1!$A:$BT,MATCH($BC$12&amp;"_"&amp;BJ$20,データシート1!$A$1:$BT$1,0),0)</f>
        <v>1036.755479626225</v>
      </c>
      <c r="BK39" s="37">
        <f t="shared" si="1"/>
        <v>1610.3208376485914</v>
      </c>
      <c r="BL39" s="37">
        <f t="shared" si="2"/>
        <v>1562.6571063957686</v>
      </c>
      <c r="BM39" s="37">
        <f>VLOOKUP($AX39&amp;"_"&amp;$BC$14,データシート1!$A:$BT,MATCH($BC$12&amp;"_"&amp;BM$20,データシート1!$A$1:$BT$1,0),0)</f>
        <v>786.16212573472251</v>
      </c>
      <c r="BN39" s="37">
        <f>VLOOKUP($AX39&amp;"_"&amp;$BC$14,データシート1!$A:$BT,MATCH($BC$12&amp;"_"&amp;BN$20,データシート1!$A$1:$BT$1,0),0)</f>
        <v>776.49498066104616</v>
      </c>
      <c r="BO39" s="37">
        <f>VLOOKUP($AX39&amp;"_"&amp;$BC$14,データシート1!$A:$BT,MATCH($BC$12&amp;"_"&amp;BO$20,データシート1!$A$1:$BT$1,0),0)</f>
        <v>47.663731252822899</v>
      </c>
      <c r="BP39" s="37">
        <f>VLOOKUP($AX39&amp;"_"&amp;$BC$14,データシート1!$A:$BT,MATCH($BC$12&amp;"_"&amp;BP$20,データシート1!$A$1:$BT$1,0),0)</f>
        <v>0</v>
      </c>
      <c r="BQ39" s="37">
        <f>VLOOKUP($AX39&amp;"_"&amp;$BC$14,データシート1!$A:$BT,MATCH($BC$12&amp;"_"&amp;BQ$20,データシート1!$A$1:$BT$1,0),0)</f>
        <v>110.29263832651002</v>
      </c>
      <c r="BR39" s="38">
        <f t="shared" si="3"/>
        <v>5159.7263605416874</v>
      </c>
      <c r="BT39" s="130" t="str">
        <f t="shared" si="4"/>
        <v>山梨県</v>
      </c>
      <c r="BU39" s="35">
        <f t="shared" si="25"/>
        <v>5159.7263605416874</v>
      </c>
      <c r="BV39" s="66">
        <f t="shared" si="16"/>
        <v>0.22766476220529902</v>
      </c>
      <c r="BW39" s="66">
        <f t="shared" si="5"/>
        <v>0.19736988151680776</v>
      </c>
      <c r="BX39" s="66">
        <f t="shared" si="5"/>
        <v>1.3546590810752856E-2</v>
      </c>
      <c r="BY39" s="66">
        <f t="shared" si="5"/>
        <v>1.6748289877738395E-2</v>
      </c>
      <c r="BZ39" s="66">
        <f t="shared" si="5"/>
        <v>0.23793306936035644</v>
      </c>
      <c r="CA39" s="66">
        <f t="shared" si="5"/>
        <v>0.20093226019788044</v>
      </c>
      <c r="CB39" s="66">
        <f t="shared" si="5"/>
        <v>0.31209423235373551</v>
      </c>
      <c r="CC39" s="66">
        <f t="shared" si="5"/>
        <v>0.30285658525343095</v>
      </c>
      <c r="CD39" s="66">
        <f t="shared" si="5"/>
        <v>0.15236508116918593</v>
      </c>
      <c r="CE39" s="66">
        <f t="shared" si="5"/>
        <v>0.15049150408424505</v>
      </c>
      <c r="CF39" s="66">
        <f t="shared" si="5"/>
        <v>9.2376471003045562E-3</v>
      </c>
      <c r="CG39" s="66">
        <f t="shared" si="5"/>
        <v>0</v>
      </c>
      <c r="CH39" s="66">
        <f t="shared" si="5"/>
        <v>2.1375675882728609E-2</v>
      </c>
      <c r="CI39" s="131">
        <f t="shared" si="6"/>
        <v>1</v>
      </c>
      <c r="CK39" s="132" t="str">
        <f t="shared" si="7"/>
        <v>山梨県</v>
      </c>
      <c r="CL39" s="133">
        <f t="shared" si="17"/>
        <v>1174.6878749171362</v>
      </c>
      <c r="CM39" s="72">
        <f t="shared" si="18"/>
        <v>0.75203466287784437</v>
      </c>
      <c r="CN39" s="73">
        <f t="shared" si="19"/>
        <v>1018.3745804392626</v>
      </c>
      <c r="CO39" s="72">
        <f t="shared" si="20"/>
        <v>0.86224952671270139</v>
      </c>
      <c r="CP39" s="73">
        <f t="shared" si="8"/>
        <v>69.896701701713297</v>
      </c>
      <c r="CQ39" s="72">
        <f t="shared" si="21"/>
        <v>7.6012170397873988E-2</v>
      </c>
      <c r="CR39" s="73">
        <f t="shared" si="9"/>
        <v>86.416592776160314</v>
      </c>
      <c r="CS39" s="72">
        <f t="shared" si="22"/>
        <v>0</v>
      </c>
      <c r="CT39" s="73">
        <f t="shared" si="10"/>
        <v>1227.6695300232248</v>
      </c>
      <c r="CU39" s="74">
        <f t="shared" si="23"/>
        <v>0.13972897087113895</v>
      </c>
      <c r="CV39" s="17"/>
      <c r="CW39" s="969">
        <f t="shared" si="24"/>
        <v>883.40599999999995</v>
      </c>
      <c r="CX39" s="972">
        <f>VLOOKUP($AX39&amp;"_"&amp;$CW$14,データシート1!$A:$BT,MATCH($CW$12&amp;"_"&amp;CX$20,データシート1!$A$1:$BT$1,0),0)</f>
        <v>878.09299999999996</v>
      </c>
      <c r="CY39" s="972">
        <f>VLOOKUP($AX39&amp;"_"&amp;$CW$14,データシート1!$A:$BT,MATCH($CW$12&amp;"_"&amp;CY$20,データシート1!$A$1:$BT$1,0),0)</f>
        <v>5.3129999999999997</v>
      </c>
      <c r="CZ39" s="972">
        <f>VLOOKUP($AX39&amp;"_"&amp;$CW$14,データシート1!$A:$BT,MATCH($CW$12&amp;"_"&amp;CZ$20,データシート1!$A$1:$BT$1,0),0)</f>
        <v>0</v>
      </c>
      <c r="DA39" s="972">
        <f>VLOOKUP($AX39&amp;"_"&amp;$CW$14,データシート1!$A:$BT,MATCH($CW$12&amp;"_"&amp;DA$20,データシート1!$A$1:$BT$1,0),0)</f>
        <v>171.541</v>
      </c>
      <c r="DB39" s="972">
        <f>VLOOKUP($AX39&amp;"_"&amp;$CW$14,データシート1!$A:$BT,MATCH($CW$12&amp;"_"&amp;DB$20,データシート1!$A$1:$BT$1,0),0)</f>
        <v>0</v>
      </c>
      <c r="DC39" s="972">
        <f>VLOOKUP($AX39&amp;"_"&amp;$CW$14,データシート1!$A:$BT,MATCH($CW$12&amp;"_"&amp;DC$20,データシート1!$A$1:$BT$1,0),0)</f>
        <v>0</v>
      </c>
      <c r="DD39" s="971">
        <f t="shared" si="11"/>
        <v>1054.9469999999999</v>
      </c>
      <c r="DE39" s="17"/>
      <c r="DF39" s="134">
        <f>VLOOKUP($AX39&amp;"_"&amp;$DF$14,データシート1!$A:$BT,MATCH($DF$12&amp;"_"&amp;DF$20,データシート1!$A$1:$BT$1,0),0)</f>
        <v>89</v>
      </c>
      <c r="DG39" s="71">
        <f>VLOOKUP($AX39&amp;"_"&amp;$DF$14,データシート1!$A:$BT,MATCH($DF$12&amp;"_"&amp;DG$20,データシート1!$A$1:$BT$1,0),0)</f>
        <v>1</v>
      </c>
      <c r="DH39" s="71">
        <f>VLOOKUP($AX39&amp;"_"&amp;$DF$14,データシート1!$A:$BT,MATCH($DF$12&amp;"_"&amp;DH$20,データシート1!$A$1:$BT$1,0),0)</f>
        <v>0</v>
      </c>
      <c r="DI39" s="71">
        <f>VLOOKUP($AX39&amp;"_"&amp;$DF$14,データシート1!$A:$BT,MATCH($DF$12&amp;"_"&amp;DI$20,データシート1!$A$1:$BT$1,0),0)</f>
        <v>25</v>
      </c>
      <c r="DJ39" s="71">
        <f>VLOOKUP($AX39&amp;"_"&amp;$DF$14,データシート1!$A:$BT,MATCH($DF$12&amp;"_"&amp;DJ$20,データシート1!$A$1:$BT$1,0),0)</f>
        <v>0</v>
      </c>
      <c r="DK39" s="71">
        <f>VLOOKUP($AX39&amp;"_"&amp;$DF$14,データシート1!$A:$BT,MATCH($DF$12&amp;"_"&amp;DK$20,データシート1!$A$1:$BT$1,0),0)</f>
        <v>0</v>
      </c>
      <c r="DL39" s="75">
        <f t="shared" si="12"/>
        <v>115</v>
      </c>
      <c r="DM39" s="17"/>
      <c r="DN39" s="135">
        <f t="shared" si="26"/>
        <v>0.83</v>
      </c>
      <c r="DO39" s="136">
        <f t="shared" si="27"/>
        <v>0.01</v>
      </c>
      <c r="DP39" s="136">
        <f t="shared" si="29"/>
        <v>0</v>
      </c>
      <c r="DQ39" s="136">
        <f t="shared" si="30"/>
        <v>0.16</v>
      </c>
      <c r="DR39" s="136">
        <f t="shared" si="31"/>
        <v>0</v>
      </c>
      <c r="DS39" s="137">
        <f t="shared" si="28"/>
        <v>0</v>
      </c>
    </row>
    <row r="40" spans="2:123" ht="30" customHeight="1">
      <c r="B40" s="611"/>
      <c r="C40" s="22"/>
      <c r="D40" s="22"/>
      <c r="E40" s="22"/>
      <c r="F40" s="22"/>
      <c r="G40" s="22"/>
      <c r="H40" s="22"/>
      <c r="I40" s="22"/>
      <c r="J40" s="22"/>
      <c r="K40" s="22"/>
      <c r="L40" s="22"/>
      <c r="M40" s="22"/>
      <c r="N40" s="22"/>
      <c r="O40" s="22"/>
      <c r="P40" s="22"/>
      <c r="Q40" s="22"/>
      <c r="R40" s="22"/>
      <c r="S40" s="22"/>
      <c r="T40" s="22"/>
      <c r="U40" s="22"/>
      <c r="V40" s="22"/>
      <c r="W40" s="22"/>
      <c r="X40" s="22"/>
      <c r="Y40" s="22"/>
      <c r="Z40" s="22"/>
      <c r="AA40" s="610"/>
      <c r="AB40" s="22"/>
      <c r="AC40" s="611"/>
      <c r="AD40" s="22"/>
      <c r="AE40" s="22"/>
      <c r="AF40" s="22"/>
      <c r="AG40" s="22"/>
      <c r="AH40" s="22"/>
      <c r="AI40" s="22"/>
      <c r="AQ40" s="17"/>
      <c r="AR40" s="17"/>
      <c r="AS40" s="17"/>
      <c r="AT40" s="286"/>
      <c r="AX40" s="19" t="str">
        <f>比較地域マスタ!$Y25</f>
        <v>20</v>
      </c>
      <c r="AY40" s="19" t="str">
        <f>IF(IFERROR(比較地域マスタ!$Z25,"")=0,"",IFERROR(比較地域マスタ!$Z25,""))</f>
        <v>長野県</v>
      </c>
      <c r="BB40" s="118" t="str">
        <f t="shared" si="0"/>
        <v>20</v>
      </c>
      <c r="BC40" s="119" t="str">
        <f t="shared" si="0"/>
        <v>長野県</v>
      </c>
      <c r="BD40" s="37">
        <f t="shared" si="14"/>
        <v>13612.349274580014</v>
      </c>
      <c r="BE40" s="37">
        <f t="shared" si="15"/>
        <v>3180.7218961869203</v>
      </c>
      <c r="BF40" s="37">
        <f>VLOOKUP($AX40&amp;"_"&amp;$BC$14,データシート1!$A:$BT,MATCH($BC$12&amp;"_"&amp;BF$20,データシート1!$A$1:$BT$1,0),0)</f>
        <v>2539.2559045340186</v>
      </c>
      <c r="BG40" s="37">
        <f>VLOOKUP($AX40&amp;"_"&amp;$BC$14,データシート1!$A:$BT,MATCH($BC$12&amp;"_"&amp;BG$20,データシート1!$A$1:$BT$1,0),0)</f>
        <v>150.06083774543012</v>
      </c>
      <c r="BH40" s="37">
        <f>VLOOKUP($AX40&amp;"_"&amp;$BC$14,データシート1!$A:$BT,MATCH($BC$12&amp;"_"&amp;BH$20,データシート1!$A$1:$BT$1,0),0)</f>
        <v>491.40515390747186</v>
      </c>
      <c r="BI40" s="37">
        <f>VLOOKUP($AX40&amp;"_"&amp;$BC$14,データシート1!$A:$BT,MATCH($BC$12&amp;"_"&amp;BI$20,データシート1!$A$1:$BT$1,0),0)</f>
        <v>2726.3853672444229</v>
      </c>
      <c r="BJ40" s="37">
        <f>VLOOKUP($AX40&amp;"_"&amp;$BC$14,データシート1!$A:$BT,MATCH($BC$12&amp;"_"&amp;BJ$20,データシート1!$A$1:$BT$1,0),0)</f>
        <v>3382.6106844503556</v>
      </c>
      <c r="BK40" s="37">
        <f t="shared" si="1"/>
        <v>4124.1139591226411</v>
      </c>
      <c r="BL40" s="37">
        <f t="shared" si="2"/>
        <v>4004.0134308193374</v>
      </c>
      <c r="BM40" s="37">
        <f>VLOOKUP($AX40&amp;"_"&amp;$BC$14,データシート1!$A:$BT,MATCH($BC$12&amp;"_"&amp;BM$20,データシート1!$A$1:$BT$1,0),0)</f>
        <v>1931.713700281405</v>
      </c>
      <c r="BN40" s="37">
        <f>VLOOKUP($AX40&amp;"_"&amp;$BC$14,データシート1!$A:$BT,MATCH($BC$12&amp;"_"&amp;BN$20,データシート1!$A$1:$BT$1,0),0)</f>
        <v>2072.2997305379326</v>
      </c>
      <c r="BO40" s="37">
        <f>VLOOKUP($AX40&amp;"_"&amp;$BC$14,データシート1!$A:$BT,MATCH($BC$12&amp;"_"&amp;BO$20,データシート1!$A$1:$BT$1,0),0)</f>
        <v>120.100528303304</v>
      </c>
      <c r="BP40" s="37">
        <f>VLOOKUP($AX40&amp;"_"&amp;$BC$14,データシート1!$A:$BT,MATCH($BC$12&amp;"_"&amp;BP$20,データシート1!$A$1:$BT$1,0),0)</f>
        <v>0</v>
      </c>
      <c r="BQ40" s="37">
        <f>VLOOKUP($AX40&amp;"_"&amp;$BC$14,データシート1!$A:$BT,MATCH($BC$12&amp;"_"&amp;BQ$20,データシート1!$A$1:$BT$1,0),0)</f>
        <v>198.51736757567471</v>
      </c>
      <c r="BR40" s="38">
        <f t="shared" si="3"/>
        <v>13612.349274580014</v>
      </c>
      <c r="BT40" s="130" t="str">
        <f t="shared" si="4"/>
        <v>長野県</v>
      </c>
      <c r="BU40" s="35">
        <f t="shared" si="25"/>
        <v>13612.349274580014</v>
      </c>
      <c r="BV40" s="66">
        <f t="shared" si="16"/>
        <v>0.2336644345533116</v>
      </c>
      <c r="BW40" s="66">
        <f t="shared" si="5"/>
        <v>0.18654060759929794</v>
      </c>
      <c r="BX40" s="66">
        <f t="shared" si="5"/>
        <v>1.1023875065096726E-2</v>
      </c>
      <c r="BY40" s="66">
        <f t="shared" si="5"/>
        <v>3.6099951888916938E-2</v>
      </c>
      <c r="BZ40" s="66">
        <f t="shared" si="5"/>
        <v>0.20028764412736103</v>
      </c>
      <c r="CA40" s="66">
        <f t="shared" si="5"/>
        <v>0.24849573106143505</v>
      </c>
      <c r="CB40" s="66">
        <f t="shared" si="5"/>
        <v>0.30296856743340383</v>
      </c>
      <c r="CC40" s="66">
        <f t="shared" si="5"/>
        <v>0.29414565774450968</v>
      </c>
      <c r="CD40" s="66">
        <f t="shared" si="5"/>
        <v>0.14190891383375884</v>
      </c>
      <c r="CE40" s="66">
        <f t="shared" si="5"/>
        <v>0.15223674391075084</v>
      </c>
      <c r="CF40" s="66">
        <f t="shared" si="5"/>
        <v>8.8229096888942041E-3</v>
      </c>
      <c r="CG40" s="66">
        <f t="shared" si="5"/>
        <v>0</v>
      </c>
      <c r="CH40" s="66">
        <f t="shared" si="5"/>
        <v>1.4583622824488511E-2</v>
      </c>
      <c r="CI40" s="131">
        <f t="shared" si="6"/>
        <v>1</v>
      </c>
      <c r="CK40" s="132" t="str">
        <f t="shared" si="7"/>
        <v>長野県</v>
      </c>
      <c r="CL40" s="133">
        <f t="shared" si="17"/>
        <v>3180.7218961869203</v>
      </c>
      <c r="CM40" s="72">
        <f t="shared" si="18"/>
        <v>0.59589176981243874</v>
      </c>
      <c r="CN40" s="73">
        <f t="shared" si="19"/>
        <v>2539.2559045340186</v>
      </c>
      <c r="CO40" s="72">
        <f t="shared" si="20"/>
        <v>0.72646006127472873</v>
      </c>
      <c r="CP40" s="73">
        <f t="shared" si="8"/>
        <v>150.06083774543012</v>
      </c>
      <c r="CQ40" s="72">
        <f t="shared" si="21"/>
        <v>0</v>
      </c>
      <c r="CR40" s="73">
        <f t="shared" si="9"/>
        <v>491.40515390747186</v>
      </c>
      <c r="CS40" s="72">
        <f t="shared" si="22"/>
        <v>0.10316945110743808</v>
      </c>
      <c r="CT40" s="73">
        <f t="shared" si="10"/>
        <v>2726.3853672444229</v>
      </c>
      <c r="CU40" s="74">
        <f t="shared" si="23"/>
        <v>0.1413780328455834</v>
      </c>
      <c r="CV40" s="17"/>
      <c r="CW40" s="969">
        <f t="shared" si="24"/>
        <v>1895.366</v>
      </c>
      <c r="CX40" s="972">
        <f>VLOOKUP($AX40&amp;"_"&amp;$CW$14,データシート1!$A:$BT,MATCH($CW$12&amp;"_"&amp;CX$20,データシート1!$A$1:$BT$1,0),0)</f>
        <v>1844.6679999999999</v>
      </c>
      <c r="CY40" s="972">
        <f>VLOOKUP($AX40&amp;"_"&amp;$CW$14,データシート1!$A:$BT,MATCH($CW$12&amp;"_"&amp;CY$20,データシート1!$A$1:$BT$1,0),0)</f>
        <v>0</v>
      </c>
      <c r="CZ40" s="972">
        <f>VLOOKUP($AX40&amp;"_"&amp;$CW$14,データシート1!$A:$BT,MATCH($CW$12&amp;"_"&amp;CZ$20,データシート1!$A$1:$BT$1,0),0)</f>
        <v>50.698</v>
      </c>
      <c r="DA40" s="972">
        <f>VLOOKUP($AX40&amp;"_"&amp;$CW$14,データシート1!$A:$BT,MATCH($CW$12&amp;"_"&amp;DA$20,データシート1!$A$1:$BT$1,0),0)</f>
        <v>385.45099999999996</v>
      </c>
      <c r="DB40" s="972">
        <f>VLOOKUP($AX40&amp;"_"&amp;$CW$14,データシート1!$A:$BT,MATCH($CW$12&amp;"_"&amp;DB$20,データシート1!$A$1:$BT$1,0),0)</f>
        <v>0</v>
      </c>
      <c r="DC40" s="972">
        <f>VLOOKUP($AX40&amp;"_"&amp;$CW$14,データシート1!$A:$BT,MATCH($CW$12&amp;"_"&amp;DC$20,データシート1!$A$1:$BT$1,0),0)</f>
        <v>0</v>
      </c>
      <c r="DD40" s="971">
        <f t="shared" si="11"/>
        <v>2280.817</v>
      </c>
      <c r="DE40" s="17"/>
      <c r="DF40" s="134">
        <f>VLOOKUP($AX40&amp;"_"&amp;$DF$14,データシート1!$A:$BT,MATCH($DF$12&amp;"_"&amp;DF$20,データシート1!$A$1:$BT$1,0),0)</f>
        <v>212</v>
      </c>
      <c r="DG40" s="71">
        <f>VLOOKUP($AX40&amp;"_"&amp;$DF$14,データシート1!$A:$BT,MATCH($DF$12&amp;"_"&amp;DG$20,データシート1!$A$1:$BT$1,0),0)</f>
        <v>0</v>
      </c>
      <c r="DH40" s="71">
        <f>VLOOKUP($AX40&amp;"_"&amp;$DF$14,データシート1!$A:$BT,MATCH($DF$12&amp;"_"&amp;DH$20,データシート1!$A$1:$BT$1,0),0)</f>
        <v>7</v>
      </c>
      <c r="DI40" s="71">
        <f>VLOOKUP($AX40&amp;"_"&amp;$DF$14,データシート1!$A:$BT,MATCH($DF$12&amp;"_"&amp;DI$20,データシート1!$A$1:$BT$1,0),0)</f>
        <v>59</v>
      </c>
      <c r="DJ40" s="71">
        <f>VLOOKUP($AX40&amp;"_"&amp;$DF$14,データシート1!$A:$BT,MATCH($DF$12&amp;"_"&amp;DJ$20,データシート1!$A$1:$BT$1,0),0)</f>
        <v>0</v>
      </c>
      <c r="DK40" s="71">
        <f>VLOOKUP($AX40&amp;"_"&amp;$DF$14,データシート1!$A:$BT,MATCH($DF$12&amp;"_"&amp;DK$20,データシート1!$A$1:$BT$1,0),0)</f>
        <v>0</v>
      </c>
      <c r="DL40" s="75">
        <f t="shared" si="12"/>
        <v>278</v>
      </c>
      <c r="DM40" s="17"/>
      <c r="DN40" s="135">
        <f t="shared" si="26"/>
        <v>0.81</v>
      </c>
      <c r="DO40" s="136">
        <f t="shared" si="27"/>
        <v>0</v>
      </c>
      <c r="DP40" s="136">
        <f t="shared" si="29"/>
        <v>0.02</v>
      </c>
      <c r="DQ40" s="136">
        <f t="shared" si="30"/>
        <v>0.17</v>
      </c>
      <c r="DR40" s="136">
        <f t="shared" si="31"/>
        <v>0</v>
      </c>
      <c r="DS40" s="137">
        <f t="shared" si="28"/>
        <v>0</v>
      </c>
    </row>
    <row r="41" spans="2:123" ht="30" customHeight="1">
      <c r="B41" s="611"/>
      <c r="C41" s="22"/>
      <c r="D41" s="22"/>
      <c r="E41" s="22"/>
      <c r="F41" s="22"/>
      <c r="G41" s="22"/>
      <c r="H41" s="22"/>
      <c r="I41" s="22"/>
      <c r="J41" s="22"/>
      <c r="K41" s="22"/>
      <c r="L41" s="22"/>
      <c r="M41" s="22"/>
      <c r="N41" s="22"/>
      <c r="O41" s="22"/>
      <c r="P41" s="22"/>
      <c r="Q41" s="22"/>
      <c r="R41" s="22"/>
      <c r="S41" s="22"/>
      <c r="T41" s="22"/>
      <c r="U41" s="22"/>
      <c r="V41" s="22"/>
      <c r="W41" s="22"/>
      <c r="X41" s="22"/>
      <c r="Y41" s="22"/>
      <c r="Z41" s="22"/>
      <c r="AA41" s="610"/>
      <c r="AB41" s="22"/>
      <c r="AC41" s="611"/>
      <c r="AD41" s="22"/>
      <c r="AE41" s="22"/>
      <c r="AF41" s="22"/>
      <c r="AG41" s="22"/>
      <c r="AH41" s="22"/>
      <c r="AI41" s="22"/>
      <c r="AQ41" s="17"/>
      <c r="AR41" s="17"/>
      <c r="AS41" s="17"/>
      <c r="AT41" s="286"/>
      <c r="AX41" s="19" t="str">
        <f>比較地域マスタ!$Y26</f>
        <v>21</v>
      </c>
      <c r="AY41" s="19" t="str">
        <f>IF(IFERROR(比較地域マスタ!$Z26,"")=0,"",IFERROR(比較地域マスタ!$Z26,""))</f>
        <v>岐阜県</v>
      </c>
      <c r="BB41" s="118" t="str">
        <f t="shared" si="0"/>
        <v>21</v>
      </c>
      <c r="BC41" s="119" t="str">
        <f t="shared" si="0"/>
        <v>岐阜県</v>
      </c>
      <c r="BD41" s="37">
        <f t="shared" si="14"/>
        <v>13893.737718174762</v>
      </c>
      <c r="BE41" s="37">
        <f t="shared" si="15"/>
        <v>4868.945489327647</v>
      </c>
      <c r="BF41" s="37">
        <f>VLOOKUP($AX41&amp;"_"&amp;$BC$14,データシート1!$A:$BT,MATCH($BC$12&amp;"_"&amp;BF$20,データシート1!$A$1:$BT$1,0),0)</f>
        <v>4498.9477848489341</v>
      </c>
      <c r="BG41" s="37">
        <f>VLOOKUP($AX41&amp;"_"&amp;$BC$14,データシート1!$A:$BT,MATCH($BC$12&amp;"_"&amp;BG$20,データシート1!$A$1:$BT$1,0),0)</f>
        <v>151.43658121100927</v>
      </c>
      <c r="BH41" s="37">
        <f>VLOOKUP($AX41&amp;"_"&amp;$BC$14,データシート1!$A:$BT,MATCH($BC$12&amp;"_"&amp;BH$20,データシート1!$A$1:$BT$1,0),0)</f>
        <v>218.56112326770426</v>
      </c>
      <c r="BI41" s="37">
        <f>VLOOKUP($AX41&amp;"_"&amp;$BC$14,データシート1!$A:$BT,MATCH($BC$12&amp;"_"&amp;BI$20,データシート1!$A$1:$BT$1,0),0)</f>
        <v>2743.6288354489975</v>
      </c>
      <c r="BJ41" s="37">
        <f>VLOOKUP($AX41&amp;"_"&amp;$BC$14,データシート1!$A:$BT,MATCH($BC$12&amp;"_"&amp;BJ$20,データシート1!$A$1:$BT$1,0),0)</f>
        <v>2607.6620799257748</v>
      </c>
      <c r="BK41" s="37">
        <f t="shared" si="1"/>
        <v>3417.5189313666306</v>
      </c>
      <c r="BL41" s="37">
        <f t="shared" si="2"/>
        <v>3300.9384449941035</v>
      </c>
      <c r="BM41" s="37">
        <f>VLOOKUP($AX41&amp;"_"&amp;$BC$14,データシート1!$A:$BT,MATCH($BC$12&amp;"_"&amp;BM$20,データシート1!$A$1:$BT$1,0),0)</f>
        <v>1808.8097801635342</v>
      </c>
      <c r="BN41" s="37">
        <f>VLOOKUP($AX41&amp;"_"&amp;$BC$14,データシート1!$A:$BT,MATCH($BC$12&amp;"_"&amp;BN$20,データシート1!$A$1:$BT$1,0),0)</f>
        <v>1492.1286648305693</v>
      </c>
      <c r="BO41" s="37">
        <f>VLOOKUP($AX41&amp;"_"&amp;$BC$14,データシート1!$A:$BT,MATCH($BC$12&amp;"_"&amp;BO$20,データシート1!$A$1:$BT$1,0),0)</f>
        <v>116.58048637252701</v>
      </c>
      <c r="BP41" s="37">
        <f>VLOOKUP($AX41&amp;"_"&amp;$BC$14,データシート1!$A:$BT,MATCH($BC$12&amp;"_"&amp;BP$20,データシート1!$A$1:$BT$1,0),0)</f>
        <v>0</v>
      </c>
      <c r="BQ41" s="37">
        <f>VLOOKUP($AX41&amp;"_"&amp;$BC$14,データシート1!$A:$BT,MATCH($BC$12&amp;"_"&amp;BQ$20,データシート1!$A$1:$BT$1,0),0)</f>
        <v>255.98238210571296</v>
      </c>
      <c r="BR41" s="38">
        <f t="shared" si="3"/>
        <v>13893.737718174762</v>
      </c>
      <c r="BT41" s="130" t="str">
        <f t="shared" si="4"/>
        <v>岐阜県</v>
      </c>
      <c r="BU41" s="35">
        <f t="shared" si="25"/>
        <v>13893.737718174762</v>
      </c>
      <c r="BV41" s="66">
        <f t="shared" si="16"/>
        <v>0.35044173051852362</v>
      </c>
      <c r="BW41" s="66">
        <f t="shared" si="5"/>
        <v>0.32381119293505467</v>
      </c>
      <c r="BX41" s="66">
        <f t="shared" si="5"/>
        <v>1.0899628615625233E-2</v>
      </c>
      <c r="BY41" s="66">
        <f t="shared" si="5"/>
        <v>1.5730908967843744E-2</v>
      </c>
      <c r="BZ41" s="66">
        <f t="shared" si="5"/>
        <v>0.19747233545800888</v>
      </c>
      <c r="CA41" s="66">
        <f t="shared" si="5"/>
        <v>0.18768614557295291</v>
      </c>
      <c r="CB41" s="66">
        <f t="shared" si="5"/>
        <v>0.24597548915120837</v>
      </c>
      <c r="CC41" s="66">
        <f t="shared" si="5"/>
        <v>0.2375846235153885</v>
      </c>
      <c r="CD41" s="66">
        <f t="shared" si="5"/>
        <v>0.13018885319804063</v>
      </c>
      <c r="CE41" s="66">
        <f t="shared" si="5"/>
        <v>0.10739577031734784</v>
      </c>
      <c r="CF41" s="66">
        <f t="shared" si="5"/>
        <v>8.3908656358198715E-3</v>
      </c>
      <c r="CG41" s="66">
        <f t="shared" si="5"/>
        <v>0</v>
      </c>
      <c r="CH41" s="66">
        <f t="shared" si="5"/>
        <v>1.8424299299306314E-2</v>
      </c>
      <c r="CI41" s="131">
        <f t="shared" si="6"/>
        <v>1</v>
      </c>
      <c r="CK41" s="132" t="str">
        <f t="shared" si="7"/>
        <v>岐阜県</v>
      </c>
      <c r="CL41" s="133">
        <f t="shared" si="17"/>
        <v>4868.945489327647</v>
      </c>
      <c r="CM41" s="72">
        <f t="shared" si="18"/>
        <v>0.98091897115478366</v>
      </c>
      <c r="CN41" s="73">
        <f t="shared" si="19"/>
        <v>4498.9477848489341</v>
      </c>
      <c r="CO41" s="72">
        <f t="shared" si="20"/>
        <v>1</v>
      </c>
      <c r="CP41" s="73">
        <f t="shared" si="8"/>
        <v>151.43658121100927</v>
      </c>
      <c r="CQ41" s="72">
        <f t="shared" si="21"/>
        <v>1</v>
      </c>
      <c r="CR41" s="73">
        <f t="shared" si="9"/>
        <v>218.56112326770426</v>
      </c>
      <c r="CS41" s="72">
        <f t="shared" si="22"/>
        <v>4.6595660965404823E-2</v>
      </c>
      <c r="CT41" s="73">
        <f t="shared" si="10"/>
        <v>2743.6288354489975</v>
      </c>
      <c r="CU41" s="74">
        <f t="shared" si="23"/>
        <v>0.16231969654420067</v>
      </c>
      <c r="CV41" s="17"/>
      <c r="CW41" s="969">
        <f t="shared" si="24"/>
        <v>4776.0410000000002</v>
      </c>
      <c r="CX41" s="972">
        <f>VLOOKUP($AX41&amp;"_"&amp;$CW$14,データシート1!$A:$BT,MATCH($CW$12&amp;"_"&amp;CX$20,データシート1!$A$1:$BT$1,0),0)</f>
        <v>4545.3770000000004</v>
      </c>
      <c r="CY41" s="972">
        <f>VLOOKUP($AX41&amp;"_"&amp;$CW$14,データシート1!$A:$BT,MATCH($CW$12&amp;"_"&amp;CY$20,データシート1!$A$1:$BT$1,0),0)</f>
        <v>220.48</v>
      </c>
      <c r="CZ41" s="972">
        <f>VLOOKUP($AX41&amp;"_"&amp;$CW$14,データシート1!$A:$BT,MATCH($CW$12&amp;"_"&amp;CZ$20,データシート1!$A$1:$BT$1,0),0)</f>
        <v>10.183999999999999</v>
      </c>
      <c r="DA41" s="972">
        <f>VLOOKUP($AX41&amp;"_"&amp;$CW$14,データシート1!$A:$BT,MATCH($CW$12&amp;"_"&amp;DA$20,データシート1!$A$1:$BT$1,0),0)</f>
        <v>445.34499999999997</v>
      </c>
      <c r="DB41" s="972">
        <f>VLOOKUP($AX41&amp;"_"&amp;$CW$14,データシート1!$A:$BT,MATCH($CW$12&amp;"_"&amp;DB$20,データシート1!$A$1:$BT$1,0),0)</f>
        <v>0</v>
      </c>
      <c r="DC41" s="972">
        <f>VLOOKUP($AX41&amp;"_"&amp;$CW$14,データシート1!$A:$BT,MATCH($CW$12&amp;"_"&amp;DC$20,データシート1!$A$1:$BT$1,0),0)</f>
        <v>0</v>
      </c>
      <c r="DD41" s="971">
        <f t="shared" si="11"/>
        <v>5221.3860000000004</v>
      </c>
      <c r="DE41" s="17"/>
      <c r="DF41" s="134">
        <f>VLOOKUP($AX41&amp;"_"&amp;$DF$14,データシート1!$A:$BT,MATCH($DF$12&amp;"_"&amp;DF$20,データシート1!$A$1:$BT$1,0),0)</f>
        <v>282</v>
      </c>
      <c r="DG41" s="71">
        <f>VLOOKUP($AX41&amp;"_"&amp;$DF$14,データシート1!$A:$BT,MATCH($DF$12&amp;"_"&amp;DG$20,データシート1!$A$1:$BT$1,0),0)</f>
        <v>2</v>
      </c>
      <c r="DH41" s="71">
        <f>VLOOKUP($AX41&amp;"_"&amp;$DF$14,データシート1!$A:$BT,MATCH($DF$12&amp;"_"&amp;DH$20,データシート1!$A$1:$BT$1,0),0)</f>
        <v>2</v>
      </c>
      <c r="DI41" s="71">
        <f>VLOOKUP($AX41&amp;"_"&amp;$DF$14,データシート1!$A:$BT,MATCH($DF$12&amp;"_"&amp;DI$20,データシート1!$A$1:$BT$1,0),0)</f>
        <v>63</v>
      </c>
      <c r="DJ41" s="71">
        <f>VLOOKUP($AX41&amp;"_"&amp;$DF$14,データシート1!$A:$BT,MATCH($DF$12&amp;"_"&amp;DJ$20,データシート1!$A$1:$BT$1,0),0)</f>
        <v>0</v>
      </c>
      <c r="DK41" s="71">
        <f>VLOOKUP($AX41&amp;"_"&amp;$DF$14,データシート1!$A:$BT,MATCH($DF$12&amp;"_"&amp;DK$20,データシート1!$A$1:$BT$1,0),0)</f>
        <v>0</v>
      </c>
      <c r="DL41" s="75">
        <f t="shared" si="12"/>
        <v>349</v>
      </c>
      <c r="DM41" s="17"/>
      <c r="DN41" s="135">
        <f t="shared" si="26"/>
        <v>0.87</v>
      </c>
      <c r="DO41" s="136">
        <f t="shared" si="27"/>
        <v>0.04</v>
      </c>
      <c r="DP41" s="136">
        <f t="shared" si="29"/>
        <v>0</v>
      </c>
      <c r="DQ41" s="136">
        <f t="shared" si="30"/>
        <v>0.09</v>
      </c>
      <c r="DR41" s="136">
        <f t="shared" si="31"/>
        <v>0</v>
      </c>
      <c r="DS41" s="137">
        <f t="shared" si="28"/>
        <v>0</v>
      </c>
    </row>
    <row r="42" spans="2:123" ht="30" customHeight="1">
      <c r="B42" s="611"/>
      <c r="C42" s="22"/>
      <c r="D42" s="22"/>
      <c r="E42" s="22"/>
      <c r="F42" s="22"/>
      <c r="G42" s="22"/>
      <c r="H42" s="22"/>
      <c r="I42" s="22"/>
      <c r="J42" s="22"/>
      <c r="K42" s="22"/>
      <c r="L42" s="22"/>
      <c r="M42" s="22"/>
      <c r="N42" s="22"/>
      <c r="O42" s="22"/>
      <c r="P42" s="22"/>
      <c r="Q42" s="22"/>
      <c r="R42" s="22"/>
      <c r="S42" s="22"/>
      <c r="T42" s="22"/>
      <c r="U42" s="22"/>
      <c r="V42" s="22"/>
      <c r="W42" s="22"/>
      <c r="X42" s="22"/>
      <c r="Y42" s="22"/>
      <c r="Z42" s="22"/>
      <c r="AA42" s="610"/>
      <c r="AB42" s="22"/>
      <c r="AC42" s="611"/>
      <c r="AD42" s="22"/>
      <c r="AE42" s="22"/>
      <c r="AF42" s="22"/>
      <c r="AG42" s="22"/>
      <c r="AH42" s="22"/>
      <c r="AI42" s="22"/>
      <c r="AQ42" s="17"/>
      <c r="AR42" s="17"/>
      <c r="AS42" s="17"/>
      <c r="AT42" s="286"/>
      <c r="AX42" s="19" t="str">
        <f>比較地域マスタ!$Y27</f>
        <v>22</v>
      </c>
      <c r="AY42" s="19" t="str">
        <f>IF(IFERROR(比較地域マスタ!$Z27,"")=0,"",IFERROR(比較地域マスタ!$Z27,""))</f>
        <v>静岡県</v>
      </c>
      <c r="BB42" s="118" t="str">
        <f t="shared" si="0"/>
        <v>22</v>
      </c>
      <c r="BC42" s="119" t="str">
        <f t="shared" si="0"/>
        <v>静岡県</v>
      </c>
      <c r="BD42" s="37">
        <f t="shared" si="14"/>
        <v>24547.56528804862</v>
      </c>
      <c r="BE42" s="37">
        <f t="shared" si="15"/>
        <v>8926.1968407465283</v>
      </c>
      <c r="BF42" s="37">
        <f>VLOOKUP($AX42&amp;"_"&amp;$BC$14,データシート1!$A:$BT,MATCH($BC$12&amp;"_"&amp;BF$20,データシート1!$A$1:$BT$1,0),0)</f>
        <v>8204.2080893462808</v>
      </c>
      <c r="BG42" s="37">
        <f>VLOOKUP($AX42&amp;"_"&amp;$BC$14,データシート1!$A:$BT,MATCH($BC$12&amp;"_"&amp;BG$20,データシート1!$A$1:$BT$1,0),0)</f>
        <v>228.27768471853722</v>
      </c>
      <c r="BH42" s="37">
        <f>VLOOKUP($AX42&amp;"_"&amp;$BC$14,データシート1!$A:$BT,MATCH($BC$12&amp;"_"&amp;BH$20,データシート1!$A$1:$BT$1,0),0)</f>
        <v>493.71106668170904</v>
      </c>
      <c r="BI42" s="37">
        <f>VLOOKUP($AX42&amp;"_"&amp;$BC$14,データシート1!$A:$BT,MATCH($BC$12&amp;"_"&amp;BI$20,データシート1!$A$1:$BT$1,0),0)</f>
        <v>4912.2621459812262</v>
      </c>
      <c r="BJ42" s="37">
        <f>VLOOKUP($AX42&amp;"_"&amp;$BC$14,データシート1!$A:$BT,MATCH($BC$12&amp;"_"&amp;BJ$20,データシート1!$A$1:$BT$1,0),0)</f>
        <v>4389.9407346357866</v>
      </c>
      <c r="BK42" s="37">
        <f t="shared" si="1"/>
        <v>5884.6520602517157</v>
      </c>
      <c r="BL42" s="37">
        <f t="shared" si="2"/>
        <v>5561.775586175745</v>
      </c>
      <c r="BM42" s="37">
        <f>VLOOKUP($AX42&amp;"_"&amp;$BC$14,データシート1!$A:$BT,MATCH($BC$12&amp;"_"&amp;BM$20,データシート1!$A$1:$BT$1,0),0)</f>
        <v>3126.2131867483417</v>
      </c>
      <c r="BN42" s="37">
        <f>VLOOKUP($AX42&amp;"_"&amp;$BC$14,データシート1!$A:$BT,MATCH($BC$12&amp;"_"&amp;BN$20,データシート1!$A$1:$BT$1,0),0)</f>
        <v>2435.5623994274029</v>
      </c>
      <c r="BO42" s="37">
        <f>VLOOKUP($AX42&amp;"_"&amp;$BC$14,データシート1!$A:$BT,MATCH($BC$12&amp;"_"&amp;BO$20,データシート1!$A$1:$BT$1,0),0)</f>
        <v>213.60193402509501</v>
      </c>
      <c r="BP42" s="37">
        <f>VLOOKUP($AX42&amp;"_"&amp;$BC$14,データシート1!$A:$BT,MATCH($BC$12&amp;"_"&amp;BP$20,データシート1!$A$1:$BT$1,0),0)</f>
        <v>109.27454005087529</v>
      </c>
      <c r="BQ42" s="37">
        <f>VLOOKUP($AX42&amp;"_"&amp;$BC$14,データシート1!$A:$BT,MATCH($BC$12&amp;"_"&amp;BQ$20,データシート1!$A$1:$BT$1,0),0)</f>
        <v>434.51350643336292</v>
      </c>
      <c r="BR42" s="38">
        <f t="shared" si="3"/>
        <v>24547.56528804862</v>
      </c>
      <c r="BT42" s="130" t="str">
        <f t="shared" si="4"/>
        <v>静岡県</v>
      </c>
      <c r="BU42" s="35">
        <f t="shared" si="25"/>
        <v>24547.56528804862</v>
      </c>
      <c r="BV42" s="66">
        <f t="shared" si="16"/>
        <v>0.36362860169649458</v>
      </c>
      <c r="BW42" s="66">
        <f t="shared" si="5"/>
        <v>0.33421677437560915</v>
      </c>
      <c r="BX42" s="66">
        <f t="shared" si="5"/>
        <v>9.2994022844977587E-3</v>
      </c>
      <c r="BY42" s="66">
        <f t="shared" si="5"/>
        <v>2.0112425036387632E-2</v>
      </c>
      <c r="BZ42" s="66">
        <f t="shared" si="5"/>
        <v>0.20011199026621351</v>
      </c>
      <c r="CA42" s="66">
        <f t="shared" ref="CA42:CH68" si="32">BJ42/$BR42</f>
        <v>0.17883405882102291</v>
      </c>
      <c r="CB42" s="66">
        <f t="shared" si="32"/>
        <v>0.2397244692579249</v>
      </c>
      <c r="CC42" s="66">
        <f t="shared" si="32"/>
        <v>0.22657137361331658</v>
      </c>
      <c r="CD42" s="66">
        <f t="shared" si="32"/>
        <v>0.12735328942257215</v>
      </c>
      <c r="CE42" s="66">
        <f t="shared" si="32"/>
        <v>9.9218084190744404E-2</v>
      </c>
      <c r="CF42" s="66">
        <f t="shared" si="32"/>
        <v>8.7015527413258614E-3</v>
      </c>
      <c r="CG42" s="66">
        <f t="shared" si="32"/>
        <v>4.4515429032824438E-3</v>
      </c>
      <c r="CH42" s="66">
        <f t="shared" si="32"/>
        <v>1.7700879958344091E-2</v>
      </c>
      <c r="CI42" s="131">
        <f t="shared" si="6"/>
        <v>1</v>
      </c>
      <c r="CK42" s="132" t="str">
        <f t="shared" si="7"/>
        <v>静岡県</v>
      </c>
      <c r="CL42" s="133">
        <f t="shared" si="17"/>
        <v>8926.1968407465283</v>
      </c>
      <c r="CM42" s="72">
        <f t="shared" si="18"/>
        <v>0.90847817325545277</v>
      </c>
      <c r="CN42" s="73">
        <f t="shared" si="19"/>
        <v>8204.2080893462808</v>
      </c>
      <c r="CO42" s="72">
        <f t="shared" si="20"/>
        <v>0.98531484233039723</v>
      </c>
      <c r="CP42" s="73">
        <f t="shared" si="8"/>
        <v>228.27768471853722</v>
      </c>
      <c r="CQ42" s="72">
        <f t="shared" si="21"/>
        <v>0</v>
      </c>
      <c r="CR42" s="73">
        <f t="shared" si="9"/>
        <v>493.71106668170904</v>
      </c>
      <c r="CS42" s="72">
        <f t="shared" si="22"/>
        <v>5.1704330169404573E-2</v>
      </c>
      <c r="CT42" s="73">
        <f t="shared" si="10"/>
        <v>4912.2621459812262</v>
      </c>
      <c r="CU42" s="74">
        <f t="shared" si="23"/>
        <v>0.17071706987097041</v>
      </c>
      <c r="CV42" s="17"/>
      <c r="CW42" s="969">
        <f t="shared" si="24"/>
        <v>8109.2550000000001</v>
      </c>
      <c r="CX42" s="972">
        <f>VLOOKUP($AX42&amp;"_"&amp;$CW$14,データシート1!$A:$BT,MATCH($CW$12&amp;"_"&amp;CX$20,データシート1!$A$1:$BT$1,0),0)</f>
        <v>8083.7280000000001</v>
      </c>
      <c r="CY42" s="972">
        <f>VLOOKUP($AX42&amp;"_"&amp;$CW$14,データシート1!$A:$BT,MATCH($CW$12&amp;"_"&amp;CY$20,データシート1!$A$1:$BT$1,0),0)</f>
        <v>0</v>
      </c>
      <c r="CZ42" s="972">
        <f>VLOOKUP($AX42&amp;"_"&amp;$CW$14,データシート1!$A:$BT,MATCH($CW$12&amp;"_"&amp;CZ$20,データシート1!$A$1:$BT$1,0),0)</f>
        <v>25.527000000000001</v>
      </c>
      <c r="DA42" s="972">
        <f>VLOOKUP($AX42&amp;"_"&amp;$CW$14,データシート1!$A:$BT,MATCH($CW$12&amp;"_"&amp;DA$20,データシート1!$A$1:$BT$1,0),0)</f>
        <v>838.60699999999997</v>
      </c>
      <c r="DB42" s="972">
        <f>VLOOKUP($AX42&amp;"_"&amp;$CW$14,データシート1!$A:$BT,MATCH($CW$12&amp;"_"&amp;DB$20,データシート1!$A$1:$BT$1,0),0)</f>
        <v>306.40800000000002</v>
      </c>
      <c r="DC42" s="972">
        <f>VLOOKUP($AX42&amp;"_"&amp;$CW$14,データシート1!$A:$BT,MATCH($CW$12&amp;"_"&amp;DC$20,データシート1!$A$1:$BT$1,0),0)</f>
        <v>0</v>
      </c>
      <c r="DD42" s="971">
        <f t="shared" si="11"/>
        <v>9254.27</v>
      </c>
      <c r="DE42" s="17"/>
      <c r="DF42" s="134">
        <f>VLOOKUP($AX42&amp;"_"&amp;$DF$14,データシート1!$A:$BT,MATCH($DF$12&amp;"_"&amp;DF$20,データシート1!$A$1:$BT$1,0),0)</f>
        <v>527</v>
      </c>
      <c r="DG42" s="71">
        <f>VLOOKUP($AX42&amp;"_"&amp;$DF$14,データシート1!$A:$BT,MATCH($DF$12&amp;"_"&amp;DG$20,データシート1!$A$1:$BT$1,0),0)</f>
        <v>0</v>
      </c>
      <c r="DH42" s="71">
        <f>VLOOKUP($AX42&amp;"_"&amp;$DF$14,データシート1!$A:$BT,MATCH($DF$12&amp;"_"&amp;DH$20,データシート1!$A$1:$BT$1,0),0)</f>
        <v>4</v>
      </c>
      <c r="DI42" s="71">
        <f>VLOOKUP($AX42&amp;"_"&amp;$DF$14,データシート1!$A:$BT,MATCH($DF$12&amp;"_"&amp;DI$20,データシート1!$A$1:$BT$1,0),0)</f>
        <v>127</v>
      </c>
      <c r="DJ42" s="71">
        <f>VLOOKUP($AX42&amp;"_"&amp;$DF$14,データシート1!$A:$BT,MATCH($DF$12&amp;"_"&amp;DJ$20,データシート1!$A$1:$BT$1,0),0)</f>
        <v>7</v>
      </c>
      <c r="DK42" s="71">
        <f>VLOOKUP($AX42&amp;"_"&amp;$DF$14,データシート1!$A:$BT,MATCH($DF$12&amp;"_"&amp;DK$20,データシート1!$A$1:$BT$1,0),0)</f>
        <v>0</v>
      </c>
      <c r="DL42" s="75">
        <f t="shared" si="12"/>
        <v>665</v>
      </c>
      <c r="DM42" s="17"/>
      <c r="DN42" s="135">
        <f t="shared" si="26"/>
        <v>0.87</v>
      </c>
      <c r="DO42" s="136">
        <f t="shared" si="27"/>
        <v>0</v>
      </c>
      <c r="DP42" s="136">
        <f t="shared" si="29"/>
        <v>0</v>
      </c>
      <c r="DQ42" s="136">
        <f t="shared" si="30"/>
        <v>0.09</v>
      </c>
      <c r="DR42" s="136">
        <f t="shared" si="31"/>
        <v>0.03</v>
      </c>
      <c r="DS42" s="137">
        <f t="shared" si="28"/>
        <v>0</v>
      </c>
    </row>
    <row r="43" spans="2:123" ht="30" customHeight="1">
      <c r="B43" s="611"/>
      <c r="C43" s="22"/>
      <c r="D43" s="22"/>
      <c r="E43" s="22"/>
      <c r="F43" s="22"/>
      <c r="G43" s="22"/>
      <c r="H43" s="22"/>
      <c r="I43" s="22"/>
      <c r="J43" s="22"/>
      <c r="K43" s="22"/>
      <c r="L43" s="22"/>
      <c r="M43" s="22"/>
      <c r="N43" s="22"/>
      <c r="O43" s="22"/>
      <c r="P43" s="22"/>
      <c r="Q43" s="22"/>
      <c r="R43" s="22"/>
      <c r="S43" s="22"/>
      <c r="T43" s="22"/>
      <c r="U43" s="22"/>
      <c r="V43" s="22"/>
      <c r="W43" s="22"/>
      <c r="X43" s="22"/>
      <c r="Y43" s="22"/>
      <c r="Z43" s="22"/>
      <c r="AA43" s="610"/>
      <c r="AB43" s="22"/>
      <c r="AC43" s="611"/>
      <c r="AD43" s="22"/>
      <c r="AE43" s="22"/>
      <c r="AF43" s="22"/>
      <c r="AG43" s="22"/>
      <c r="AH43" s="22"/>
      <c r="AI43" s="22"/>
      <c r="AQ43" s="17"/>
      <c r="AR43" s="17"/>
      <c r="AS43" s="17"/>
      <c r="AT43" s="286"/>
      <c r="AW43" s="25"/>
      <c r="AX43" s="19" t="str">
        <f>比較地域マスタ!$Y28</f>
        <v>23</v>
      </c>
      <c r="AY43" s="19" t="str">
        <f>IF(IFERROR(比較地域マスタ!$Z28,"")=0,"",IFERROR(比較地域マスタ!$Z28,""))</f>
        <v>愛知県</v>
      </c>
      <c r="AZ43" s="25"/>
      <c r="BB43" s="118" t="str">
        <f t="shared" si="0"/>
        <v>23</v>
      </c>
      <c r="BC43" s="119" t="str">
        <f t="shared" si="0"/>
        <v>愛知県</v>
      </c>
      <c r="BD43" s="37">
        <f t="shared" si="14"/>
        <v>62430.969274876326</v>
      </c>
      <c r="BE43" s="37">
        <f t="shared" si="15"/>
        <v>31486.347057144339</v>
      </c>
      <c r="BF43" s="37">
        <f>VLOOKUP($AX43&amp;"_"&amp;$BC$14,データシート1!$A:$BT,MATCH($BC$12&amp;"_"&amp;BF$20,データシート1!$A$1:$BT$1,0),0)</f>
        <v>30519.46912478095</v>
      </c>
      <c r="BG43" s="37">
        <f>VLOOKUP($AX43&amp;"_"&amp;$BC$14,データシート1!$A:$BT,MATCH($BC$12&amp;"_"&amp;BG$20,データシート1!$A$1:$BT$1,0),0)</f>
        <v>456.46595299640131</v>
      </c>
      <c r="BH43" s="37">
        <f>VLOOKUP($AX43&amp;"_"&amp;$BC$14,データシート1!$A:$BT,MATCH($BC$12&amp;"_"&amp;BH$20,データシート1!$A$1:$BT$1,0),0)</f>
        <v>510.41197936698933</v>
      </c>
      <c r="BI43" s="37">
        <f>VLOOKUP($AX43&amp;"_"&amp;$BC$14,データシート1!$A:$BT,MATCH($BC$12&amp;"_"&amp;BI$20,データシート1!$A$1:$BT$1,0),0)</f>
        <v>10807.553539556824</v>
      </c>
      <c r="BJ43" s="37">
        <f>VLOOKUP($AX43&amp;"_"&amp;$BC$14,データシート1!$A:$BT,MATCH($BC$12&amp;"_"&amp;BJ$20,データシート1!$A$1:$BT$1,0),0)</f>
        <v>8628.0477185078216</v>
      </c>
      <c r="BK43" s="37">
        <f t="shared" si="1"/>
        <v>10681.358210806553</v>
      </c>
      <c r="BL43" s="37">
        <f t="shared" si="2"/>
        <v>9871.8432545407231</v>
      </c>
      <c r="BM43" s="37">
        <f>VLOOKUP($AX43&amp;"_"&amp;$BC$14,データシート1!$A:$BT,MATCH($BC$12&amp;"_"&amp;BM$20,データシート1!$A$1:$BT$1,0),0)</f>
        <v>5893.6621270916621</v>
      </c>
      <c r="BN43" s="37">
        <f>VLOOKUP($AX43&amp;"_"&amp;$BC$14,データシート1!$A:$BT,MATCH($BC$12&amp;"_"&amp;BN$20,データシート1!$A$1:$BT$1,0),0)</f>
        <v>3978.1811274490615</v>
      </c>
      <c r="BO43" s="37">
        <f>VLOOKUP($AX43&amp;"_"&amp;$BC$14,データシート1!$A:$BT,MATCH($BC$12&amp;"_"&amp;BO$20,データシート1!$A$1:$BT$1,0),0)</f>
        <v>439.56844739663802</v>
      </c>
      <c r="BP43" s="37">
        <f>VLOOKUP($AX43&amp;"_"&amp;$BC$14,データシート1!$A:$BT,MATCH($BC$12&amp;"_"&amp;BP$20,データシート1!$A$1:$BT$1,0),0)</f>
        <v>369.94650886919209</v>
      </c>
      <c r="BQ43" s="37">
        <f>VLOOKUP($AX43&amp;"_"&amp;$BC$14,データシート1!$A:$BT,MATCH($BC$12&amp;"_"&amp;BQ$20,データシート1!$A$1:$BT$1,0),0)</f>
        <v>827.66274886079225</v>
      </c>
      <c r="BR43" s="38">
        <f t="shared" si="3"/>
        <v>62430.969274876326</v>
      </c>
      <c r="BT43" s="130" t="str">
        <f t="shared" si="4"/>
        <v>愛知県</v>
      </c>
      <c r="BU43" s="35">
        <f t="shared" si="25"/>
        <v>62430.969274876326</v>
      </c>
      <c r="BV43" s="66">
        <f t="shared" si="16"/>
        <v>0.50433859065223863</v>
      </c>
      <c r="BW43" s="66">
        <f t="shared" si="16"/>
        <v>0.488851438304718</v>
      </c>
      <c r="BX43" s="66">
        <f t="shared" si="16"/>
        <v>7.3115307722780116E-3</v>
      </c>
      <c r="BY43" s="66">
        <f t="shared" si="16"/>
        <v>8.175621575242641E-3</v>
      </c>
      <c r="BZ43" s="66">
        <f t="shared" si="16"/>
        <v>0.17311205744656019</v>
      </c>
      <c r="CA43" s="66">
        <f t="shared" si="32"/>
        <v>0.13820140578819987</v>
      </c>
      <c r="CB43" s="66">
        <f t="shared" si="32"/>
        <v>0.17109069961380496</v>
      </c>
      <c r="CC43" s="66">
        <f t="shared" si="32"/>
        <v>0.15812413885608825</v>
      </c>
      <c r="CD43" s="66">
        <f t="shared" si="32"/>
        <v>9.4402861200865718E-2</v>
      </c>
      <c r="CE43" s="66">
        <f t="shared" si="32"/>
        <v>6.3721277655222536E-2</v>
      </c>
      <c r="CF43" s="66">
        <f t="shared" si="32"/>
        <v>7.0408717420559191E-3</v>
      </c>
      <c r="CG43" s="66">
        <f t="shared" si="32"/>
        <v>5.9256890156608091E-3</v>
      </c>
      <c r="CH43" s="66">
        <f t="shared" si="32"/>
        <v>1.3257246499196402E-2</v>
      </c>
      <c r="CI43" s="131">
        <f t="shared" si="6"/>
        <v>1</v>
      </c>
      <c r="CJ43" s="25"/>
      <c r="CK43" s="132" t="str">
        <f t="shared" si="7"/>
        <v>愛知県</v>
      </c>
      <c r="CL43" s="133">
        <f t="shared" si="17"/>
        <v>31486.347057144339</v>
      </c>
      <c r="CM43" s="72">
        <f t="shared" si="18"/>
        <v>0.94037485346467475</v>
      </c>
      <c r="CN43" s="73">
        <f t="shared" si="19"/>
        <v>30519.46912478095</v>
      </c>
      <c r="CO43" s="72">
        <f t="shared" si="20"/>
        <v>0.97016658051756055</v>
      </c>
      <c r="CP43" s="73">
        <f t="shared" si="8"/>
        <v>456.46595299640131</v>
      </c>
      <c r="CQ43" s="72">
        <f t="shared" si="21"/>
        <v>0</v>
      </c>
      <c r="CR43" s="73">
        <f t="shared" si="9"/>
        <v>510.41197936698933</v>
      </c>
      <c r="CS43" s="72">
        <f t="shared" si="22"/>
        <v>0</v>
      </c>
      <c r="CT43" s="73">
        <f t="shared" si="10"/>
        <v>10807.553539556824</v>
      </c>
      <c r="CU43" s="74">
        <f t="shared" si="23"/>
        <v>0.23494854693119785</v>
      </c>
      <c r="CV43" s="17"/>
      <c r="CW43" s="969">
        <f t="shared" si="24"/>
        <v>29608.969000000001</v>
      </c>
      <c r="CX43" s="972">
        <f>VLOOKUP($AX43&amp;"_"&amp;$CW$14,データシート1!$A:$BT,MATCH($CW$12&amp;"_"&amp;CX$20,データシート1!$A$1:$BT$1,0),0)</f>
        <v>29608.969000000001</v>
      </c>
      <c r="CY43" s="972">
        <f>VLOOKUP($AX43&amp;"_"&amp;$CW$14,データシート1!$A:$BT,MATCH($CW$12&amp;"_"&amp;CY$20,データシート1!$A$1:$BT$1,0),0)</f>
        <v>0</v>
      </c>
      <c r="CZ43" s="972">
        <f>VLOOKUP($AX43&amp;"_"&amp;$CW$14,データシート1!$A:$BT,MATCH($CW$12&amp;"_"&amp;CZ$20,データシート1!$A$1:$BT$1,0),0)</f>
        <v>0</v>
      </c>
      <c r="DA43" s="972">
        <f>VLOOKUP($AX43&amp;"_"&amp;$CW$14,データシート1!$A:$BT,MATCH($CW$12&amp;"_"&amp;DA$20,データシート1!$A$1:$BT$1,0),0)</f>
        <v>2539.2190000000001</v>
      </c>
      <c r="DB43" s="972">
        <f>VLOOKUP($AX43&amp;"_"&amp;$CW$14,データシート1!$A:$BT,MATCH($CW$12&amp;"_"&amp;DB$20,データシート1!$A$1:$BT$1,0),0)</f>
        <v>3510.6979999999999</v>
      </c>
      <c r="DC43" s="972">
        <f>VLOOKUP($AX43&amp;"_"&amp;$CW$14,データシート1!$A:$BT,MATCH($CW$12&amp;"_"&amp;DC$20,データシート1!$A$1:$BT$1,0),0)</f>
        <v>0</v>
      </c>
      <c r="DD43" s="971">
        <f t="shared" si="11"/>
        <v>35658.885999999999</v>
      </c>
      <c r="DE43" s="17"/>
      <c r="DF43" s="134">
        <f>VLOOKUP($AX43&amp;"_"&amp;$DF$14,データシート1!$A:$BT,MATCH($DF$12&amp;"_"&amp;DF$20,データシート1!$A$1:$BT$1,0),0)</f>
        <v>763</v>
      </c>
      <c r="DG43" s="71">
        <f>VLOOKUP($AX43&amp;"_"&amp;$DF$14,データシート1!$A:$BT,MATCH($DF$12&amp;"_"&amp;DG$20,データシート1!$A$1:$BT$1,0),0)</f>
        <v>0</v>
      </c>
      <c r="DH43" s="71">
        <f>VLOOKUP($AX43&amp;"_"&amp;$DF$14,データシート1!$A:$BT,MATCH($DF$12&amp;"_"&amp;DH$20,データシート1!$A$1:$BT$1,0),0)</f>
        <v>0</v>
      </c>
      <c r="DI43" s="71">
        <f>VLOOKUP($AX43&amp;"_"&amp;$DF$14,データシート1!$A:$BT,MATCH($DF$12&amp;"_"&amp;DI$20,データシート1!$A$1:$BT$1,0),0)</f>
        <v>296</v>
      </c>
      <c r="DJ43" s="71">
        <f>VLOOKUP($AX43&amp;"_"&amp;$DF$14,データシート1!$A:$BT,MATCH($DF$12&amp;"_"&amp;DJ$20,データシート1!$A$1:$BT$1,0),0)</f>
        <v>29</v>
      </c>
      <c r="DK43" s="71">
        <f>VLOOKUP($AX43&amp;"_"&amp;$DF$14,データシート1!$A:$BT,MATCH($DF$12&amp;"_"&amp;DK$20,データシート1!$A$1:$BT$1,0),0)</f>
        <v>0</v>
      </c>
      <c r="DL43" s="75">
        <f t="shared" si="12"/>
        <v>1088</v>
      </c>
      <c r="DM43" s="17"/>
      <c r="DN43" s="135">
        <f t="shared" si="26"/>
        <v>0.83</v>
      </c>
      <c r="DO43" s="136">
        <f t="shared" si="27"/>
        <v>0</v>
      </c>
      <c r="DP43" s="136">
        <f t="shared" si="29"/>
        <v>0</v>
      </c>
      <c r="DQ43" s="136">
        <f t="shared" si="30"/>
        <v>7.0000000000000007E-2</v>
      </c>
      <c r="DR43" s="136">
        <f t="shared" si="31"/>
        <v>0.1</v>
      </c>
      <c r="DS43" s="137">
        <f t="shared" si="28"/>
        <v>0</v>
      </c>
    </row>
    <row r="44" spans="2:123" ht="30" customHeight="1">
      <c r="B44" s="611"/>
      <c r="C44" s="22"/>
      <c r="D44" s="22"/>
      <c r="E44" s="22"/>
      <c r="F44" s="22"/>
      <c r="G44" s="22"/>
      <c r="H44" s="22"/>
      <c r="I44" s="22"/>
      <c r="J44" s="22"/>
      <c r="K44" s="22"/>
      <c r="L44" s="22"/>
      <c r="M44" s="22"/>
      <c r="N44" s="22"/>
      <c r="O44" s="22"/>
      <c r="P44" s="22"/>
      <c r="Q44" s="22"/>
      <c r="R44" s="22"/>
      <c r="S44" s="22"/>
      <c r="T44" s="22"/>
      <c r="U44" s="22"/>
      <c r="V44" s="22"/>
      <c r="W44" s="22"/>
      <c r="X44" s="22"/>
      <c r="Y44" s="22"/>
      <c r="Z44" s="22"/>
      <c r="AA44" s="610"/>
      <c r="AB44" s="22"/>
      <c r="AC44" s="611"/>
      <c r="AD44" s="22"/>
      <c r="AE44" s="22"/>
      <c r="AF44" s="22"/>
      <c r="AG44" s="22"/>
      <c r="AH44" s="22"/>
      <c r="AI44" s="22"/>
      <c r="AQ44" s="17"/>
      <c r="AR44" s="17"/>
      <c r="AS44" s="17"/>
      <c r="AT44" s="286"/>
      <c r="AX44" s="19" t="str">
        <f>比較地域マスタ!$Y29</f>
        <v>24</v>
      </c>
      <c r="AY44" s="19" t="str">
        <f>IF(IFERROR(比較地域マスタ!$Z29,"")=0,"",IFERROR(比較地域マスタ!$Z29,""))</f>
        <v>三重県</v>
      </c>
      <c r="BB44" s="118" t="str">
        <f t="shared" si="0"/>
        <v>24</v>
      </c>
      <c r="BC44" s="119" t="str">
        <f t="shared" si="0"/>
        <v>三重県</v>
      </c>
      <c r="BD44" s="37">
        <f t="shared" si="14"/>
        <v>21323.759397726975</v>
      </c>
      <c r="BE44" s="37">
        <f t="shared" si="15"/>
        <v>13035.189878429566</v>
      </c>
      <c r="BF44" s="37">
        <f>VLOOKUP($AX44&amp;"_"&amp;$BC$14,データシート1!$A:$BT,MATCH($BC$12&amp;"_"&amp;BF$20,データシート1!$A$1:$BT$1,0),0)</f>
        <v>12549.07171140297</v>
      </c>
      <c r="BG44" s="37">
        <f>VLOOKUP($AX44&amp;"_"&amp;$BC$14,データシート1!$A:$BT,MATCH($BC$12&amp;"_"&amp;BG$20,データシート1!$A$1:$BT$1,0),0)</f>
        <v>122.23662622963222</v>
      </c>
      <c r="BH44" s="37">
        <f>VLOOKUP($AX44&amp;"_"&amp;$BC$14,データシート1!$A:$BT,MATCH($BC$12&amp;"_"&amp;BH$20,データシート1!$A$1:$BT$1,0),0)</f>
        <v>363.88154079696398</v>
      </c>
      <c r="BI44" s="37">
        <f>VLOOKUP($AX44&amp;"_"&amp;$BC$14,データシート1!$A:$BT,MATCH($BC$12&amp;"_"&amp;BI$20,データシート1!$A$1:$BT$1,0),0)</f>
        <v>2444.4510707427803</v>
      </c>
      <c r="BJ44" s="37">
        <f>VLOOKUP($AX44&amp;"_"&amp;$BC$14,データシート1!$A:$BT,MATCH($BC$12&amp;"_"&amp;BJ$20,データシート1!$A$1:$BT$1,0),0)</f>
        <v>2383.4259032993209</v>
      </c>
      <c r="BK44" s="37">
        <f t="shared" si="1"/>
        <v>3274.197451831853</v>
      </c>
      <c r="BL44" s="37">
        <f t="shared" si="2"/>
        <v>3017.5789769089715</v>
      </c>
      <c r="BM44" s="37">
        <f>VLOOKUP($AX44&amp;"_"&amp;$BC$14,データシート1!$A:$BT,MATCH($BC$12&amp;"_"&amp;BM$20,データシート1!$A$1:$BT$1,0),0)</f>
        <v>1623.4984276126536</v>
      </c>
      <c r="BN44" s="37">
        <f>VLOOKUP($AX44&amp;"_"&amp;$BC$14,データシート1!$A:$BT,MATCH($BC$12&amp;"_"&amp;BN$20,データシート1!$A$1:$BT$1,0),0)</f>
        <v>1394.0805492963182</v>
      </c>
      <c r="BO44" s="37">
        <f>VLOOKUP($AX44&amp;"_"&amp;$BC$14,データシート1!$A:$BT,MATCH($BC$12&amp;"_"&amp;BO$20,データシート1!$A$1:$BT$1,0),0)</f>
        <v>104.219118316986</v>
      </c>
      <c r="BP44" s="37">
        <f>VLOOKUP($AX44&amp;"_"&amp;$BC$14,データシート1!$A:$BT,MATCH($BC$12&amp;"_"&amp;BP$20,データシート1!$A$1:$BT$1,0),0)</f>
        <v>152.39935660589532</v>
      </c>
      <c r="BQ44" s="37">
        <f>VLOOKUP($AX44&amp;"_"&amp;$BC$14,データシート1!$A:$BT,MATCH($BC$12&amp;"_"&amp;BQ$20,データシート1!$A$1:$BT$1,0),0)</f>
        <v>186.49509342345476</v>
      </c>
      <c r="BR44" s="38">
        <f t="shared" si="3"/>
        <v>21323.759397726975</v>
      </c>
      <c r="BT44" s="130" t="str">
        <f t="shared" si="4"/>
        <v>三重県</v>
      </c>
      <c r="BU44" s="35">
        <f t="shared" si="25"/>
        <v>21323.759397726975</v>
      </c>
      <c r="BV44" s="66">
        <f t="shared" si="16"/>
        <v>0.6112988631741485</v>
      </c>
      <c r="BW44" s="66">
        <f t="shared" si="16"/>
        <v>0.58850184328850796</v>
      </c>
      <c r="BX44" s="66">
        <f t="shared" si="16"/>
        <v>5.7324144373276948E-3</v>
      </c>
      <c r="BY44" s="66">
        <f t="shared" si="16"/>
        <v>1.7064605448312845E-2</v>
      </c>
      <c r="BZ44" s="66">
        <f t="shared" si="16"/>
        <v>0.11463508967388503</v>
      </c>
      <c r="CA44" s="66">
        <f t="shared" si="32"/>
        <v>0.11177325061890279</v>
      </c>
      <c r="CB44" s="66">
        <f t="shared" si="32"/>
        <v>0.15354691406717283</v>
      </c>
      <c r="CC44" s="66">
        <f t="shared" si="32"/>
        <v>0.14151252228209971</v>
      </c>
      <c r="CD44" s="66">
        <f t="shared" si="32"/>
        <v>7.6135656819768457E-2</v>
      </c>
      <c r="CE44" s="66">
        <f t="shared" si="32"/>
        <v>6.5376865462331249E-2</v>
      </c>
      <c r="CF44" s="66">
        <f t="shared" si="32"/>
        <v>4.8874645588101754E-3</v>
      </c>
      <c r="CG44" s="66">
        <f t="shared" si="32"/>
        <v>7.1469272262629476E-3</v>
      </c>
      <c r="CH44" s="66">
        <f t="shared" si="32"/>
        <v>8.745882465890812E-3</v>
      </c>
      <c r="CI44" s="131">
        <f t="shared" si="6"/>
        <v>1</v>
      </c>
      <c r="CK44" s="132" t="str">
        <f t="shared" si="7"/>
        <v>三重県</v>
      </c>
      <c r="CL44" s="133">
        <f t="shared" si="17"/>
        <v>13035.189878429566</v>
      </c>
      <c r="CM44" s="72">
        <f t="shared" si="18"/>
        <v>0.8863599309066581</v>
      </c>
      <c r="CN44" s="73">
        <f t="shared" si="19"/>
        <v>12549.07171140297</v>
      </c>
      <c r="CO44" s="72">
        <f t="shared" si="20"/>
        <v>0.91680837153441874</v>
      </c>
      <c r="CP44" s="73">
        <f t="shared" si="8"/>
        <v>122.23662622963222</v>
      </c>
      <c r="CQ44" s="72">
        <f t="shared" si="21"/>
        <v>0.12744134455032619</v>
      </c>
      <c r="CR44" s="73">
        <f t="shared" si="9"/>
        <v>363.88154079696398</v>
      </c>
      <c r="CS44" s="72">
        <f t="shared" si="22"/>
        <v>9.1232987326838821E-2</v>
      </c>
      <c r="CT44" s="73">
        <f t="shared" si="10"/>
        <v>2444.4510707427803</v>
      </c>
      <c r="CU44" s="74">
        <f t="shared" si="23"/>
        <v>0.23810130911032842</v>
      </c>
      <c r="CV44" s="17"/>
      <c r="CW44" s="969">
        <f t="shared" si="24"/>
        <v>11553.869999999999</v>
      </c>
      <c r="CX44" s="972">
        <f>VLOOKUP($AX44&amp;"_"&amp;$CW$14,データシート1!$A:$BT,MATCH($CW$12&amp;"_"&amp;CX$20,データシート1!$A$1:$BT$1,0),0)</f>
        <v>11505.093999999999</v>
      </c>
      <c r="CY44" s="972">
        <f>VLOOKUP($AX44&amp;"_"&amp;$CW$14,データシート1!$A:$BT,MATCH($CW$12&amp;"_"&amp;CY$20,データシート1!$A$1:$BT$1,0),0)</f>
        <v>15.577999999999999</v>
      </c>
      <c r="CZ44" s="972">
        <f>VLOOKUP($AX44&amp;"_"&amp;$CW$14,データシート1!$A:$BT,MATCH($CW$12&amp;"_"&amp;CZ$20,データシート1!$A$1:$BT$1,0),0)</f>
        <v>33.198</v>
      </c>
      <c r="DA44" s="972">
        <f>VLOOKUP($AX44&amp;"_"&amp;$CW$14,データシート1!$A:$BT,MATCH($CW$12&amp;"_"&amp;DA$20,データシート1!$A$1:$BT$1,0),0)</f>
        <v>582.02700000000004</v>
      </c>
      <c r="DB44" s="972">
        <f>VLOOKUP($AX44&amp;"_"&amp;$CW$14,データシート1!$A:$BT,MATCH($CW$12&amp;"_"&amp;DB$20,データシート1!$A$1:$BT$1,0),0)</f>
        <v>2729.7289999999998</v>
      </c>
      <c r="DC44" s="972">
        <f>VLOOKUP($AX44&amp;"_"&amp;$CW$14,データシート1!$A:$BT,MATCH($CW$12&amp;"_"&amp;DC$20,データシート1!$A$1:$BT$1,0),0)</f>
        <v>0</v>
      </c>
      <c r="DD44" s="971">
        <f t="shared" si="11"/>
        <v>14865.625999999998</v>
      </c>
      <c r="DE44" s="17"/>
      <c r="DF44" s="134">
        <f>VLOOKUP($AX44&amp;"_"&amp;$DF$14,データシート1!$A:$BT,MATCH($DF$12&amp;"_"&amp;DF$20,データシート1!$A$1:$BT$1,0),0)</f>
        <v>274</v>
      </c>
      <c r="DG44" s="71">
        <f>VLOOKUP($AX44&amp;"_"&amp;$DF$14,データシート1!$A:$BT,MATCH($DF$12&amp;"_"&amp;DG$20,データシート1!$A$1:$BT$1,0),0)</f>
        <v>2</v>
      </c>
      <c r="DH44" s="71">
        <f>VLOOKUP($AX44&amp;"_"&amp;$DF$14,データシート1!$A:$BT,MATCH($DF$12&amp;"_"&amp;DH$20,データシート1!$A$1:$BT$1,0),0)</f>
        <v>6</v>
      </c>
      <c r="DI44" s="71">
        <f>VLOOKUP($AX44&amp;"_"&amp;$DF$14,データシート1!$A:$BT,MATCH($DF$12&amp;"_"&amp;DI$20,データシート1!$A$1:$BT$1,0),0)</f>
        <v>61</v>
      </c>
      <c r="DJ44" s="71">
        <f>VLOOKUP($AX44&amp;"_"&amp;$DF$14,データシート1!$A:$BT,MATCH($DF$12&amp;"_"&amp;DJ$20,データシート1!$A$1:$BT$1,0),0)</f>
        <v>11</v>
      </c>
      <c r="DK44" s="71">
        <f>VLOOKUP($AX44&amp;"_"&amp;$DF$14,データシート1!$A:$BT,MATCH($DF$12&amp;"_"&amp;DK$20,データシート1!$A$1:$BT$1,0),0)</f>
        <v>0</v>
      </c>
      <c r="DL44" s="75">
        <f t="shared" si="12"/>
        <v>354</v>
      </c>
      <c r="DM44" s="17"/>
      <c r="DN44" s="135">
        <f t="shared" si="26"/>
        <v>0.77</v>
      </c>
      <c r="DO44" s="136">
        <f t="shared" si="27"/>
        <v>0</v>
      </c>
      <c r="DP44" s="136">
        <f t="shared" si="29"/>
        <v>0</v>
      </c>
      <c r="DQ44" s="136">
        <f t="shared" si="30"/>
        <v>0.04</v>
      </c>
      <c r="DR44" s="136">
        <f t="shared" si="31"/>
        <v>0.18</v>
      </c>
      <c r="DS44" s="137">
        <f t="shared" si="28"/>
        <v>0</v>
      </c>
    </row>
    <row r="45" spans="2:123" ht="30" customHeight="1">
      <c r="B45" s="611"/>
      <c r="C45" s="22"/>
      <c r="D45" s="22"/>
      <c r="E45" s="22"/>
      <c r="F45" s="22"/>
      <c r="G45" s="22"/>
      <c r="H45" s="22"/>
      <c r="I45" s="22"/>
      <c r="J45" s="22"/>
      <c r="K45" s="22"/>
      <c r="L45" s="22"/>
      <c r="M45" s="22"/>
      <c r="N45" s="22"/>
      <c r="O45" s="22"/>
      <c r="P45" s="22"/>
      <c r="Q45" s="22"/>
      <c r="R45" s="22"/>
      <c r="S45" s="22"/>
      <c r="T45" s="22"/>
      <c r="U45" s="22"/>
      <c r="V45" s="22"/>
      <c r="W45" s="22"/>
      <c r="X45" s="22"/>
      <c r="Y45" s="22"/>
      <c r="Z45" s="22"/>
      <c r="AA45" s="610"/>
      <c r="AB45" s="22"/>
      <c r="AC45" s="611"/>
      <c r="AD45" s="22"/>
      <c r="AE45" s="22"/>
      <c r="AF45" s="22"/>
      <c r="AG45" s="22"/>
      <c r="AH45" s="22"/>
      <c r="AI45" s="22"/>
      <c r="AQ45" s="17"/>
      <c r="AR45" s="17"/>
      <c r="AS45" s="17"/>
      <c r="AT45" s="286"/>
      <c r="AX45" s="19" t="str">
        <f>比較地域マスタ!$Y30</f>
        <v>25</v>
      </c>
      <c r="AY45" s="19" t="str">
        <f>IF(IFERROR(比較地域マスタ!$Z30,"")=0,"",IFERROR(比較地域マスタ!$Z30,""))</f>
        <v>滋賀県</v>
      </c>
      <c r="BB45" s="118" t="str">
        <f t="shared" si="0"/>
        <v>25</v>
      </c>
      <c r="BC45" s="119" t="str">
        <f t="shared" si="0"/>
        <v>滋賀県</v>
      </c>
      <c r="BD45" s="37">
        <f t="shared" si="14"/>
        <v>8193.2840308321865</v>
      </c>
      <c r="BE45" s="37">
        <f t="shared" si="15"/>
        <v>3097.8362300422664</v>
      </c>
      <c r="BF45" s="37">
        <f>VLOOKUP($AX45&amp;"_"&amp;$BC$14,データシート1!$A:$BT,MATCH($BC$12&amp;"_"&amp;BF$20,データシート1!$A$1:$BT$1,0),0)</f>
        <v>2845.7449673436035</v>
      </c>
      <c r="BG45" s="37">
        <f>VLOOKUP($AX45&amp;"_"&amp;$BC$14,データシート1!$A:$BT,MATCH($BC$12&amp;"_"&amp;BG$20,データシート1!$A$1:$BT$1,0),0)</f>
        <v>66.452392926780703</v>
      </c>
      <c r="BH45" s="37">
        <f>VLOOKUP($AX45&amp;"_"&amp;$BC$14,データシート1!$A:$BT,MATCH($BC$12&amp;"_"&amp;BH$20,データシート1!$A$1:$BT$1,0),0)</f>
        <v>185.63886977188204</v>
      </c>
      <c r="BI45" s="37">
        <f>VLOOKUP($AX45&amp;"_"&amp;$BC$14,データシート1!$A:$BT,MATCH($BC$12&amp;"_"&amp;BI$20,データシート1!$A$1:$BT$1,0),0)</f>
        <v>1418.277606546141</v>
      </c>
      <c r="BJ45" s="37">
        <f>VLOOKUP($AX45&amp;"_"&amp;$BC$14,データシート1!$A:$BT,MATCH($BC$12&amp;"_"&amp;BJ$20,データシート1!$A$1:$BT$1,0),0)</f>
        <v>1372.6432072117634</v>
      </c>
      <c r="BK45" s="37">
        <f t="shared" si="1"/>
        <v>2126.2604670079095</v>
      </c>
      <c r="BL45" s="37">
        <f t="shared" si="2"/>
        <v>2030.750378130972</v>
      </c>
      <c r="BM45" s="37">
        <f>VLOOKUP($AX45&amp;"_"&amp;$BC$14,データシート1!$A:$BT,MATCH($BC$12&amp;"_"&amp;BM$20,データシート1!$A$1:$BT$1,0),0)</f>
        <v>1136.8123322062793</v>
      </c>
      <c r="BN45" s="37">
        <f>VLOOKUP($AX45&amp;"_"&amp;$BC$14,データシート1!$A:$BT,MATCH($BC$12&amp;"_"&amp;BN$20,データシート1!$A$1:$BT$1,0),0)</f>
        <v>893.93804592469269</v>
      </c>
      <c r="BO45" s="37">
        <f>VLOOKUP($AX45&amp;"_"&amp;$BC$14,データシート1!$A:$BT,MATCH($BC$12&amp;"_"&amp;BO$20,データシート1!$A$1:$BT$1,0),0)</f>
        <v>82.630718905214195</v>
      </c>
      <c r="BP45" s="37">
        <f>VLOOKUP($AX45&amp;"_"&amp;$BC$14,データシート1!$A:$BT,MATCH($BC$12&amp;"_"&amp;BP$20,データシート1!$A$1:$BT$1,0),0)</f>
        <v>12.879369971723584</v>
      </c>
      <c r="BQ45" s="37">
        <f>VLOOKUP($AX45&amp;"_"&amp;$BC$14,データシート1!$A:$BT,MATCH($BC$12&amp;"_"&amp;BQ$20,データシート1!$A$1:$BT$1,0),0)</f>
        <v>178.26652002410586</v>
      </c>
      <c r="BR45" s="38">
        <f t="shared" si="3"/>
        <v>8193.2840308321865</v>
      </c>
      <c r="BT45" s="130" t="str">
        <f t="shared" si="4"/>
        <v>滋賀県</v>
      </c>
      <c r="BU45" s="35">
        <f t="shared" si="25"/>
        <v>8193.2840308321865</v>
      </c>
      <c r="BV45" s="66">
        <f t="shared" si="16"/>
        <v>0.37809457335847069</v>
      </c>
      <c r="BW45" s="66">
        <f t="shared" si="16"/>
        <v>0.34732653678729641</v>
      </c>
      <c r="BX45" s="66">
        <f t="shared" si="16"/>
        <v>8.1105930999967029E-3</v>
      </c>
      <c r="BY45" s="66">
        <f t="shared" si="16"/>
        <v>2.2657443471177555E-2</v>
      </c>
      <c r="BZ45" s="66">
        <f t="shared" si="16"/>
        <v>0.17310245820955478</v>
      </c>
      <c r="CA45" s="66">
        <f t="shared" si="32"/>
        <v>0.16753272583329995</v>
      </c>
      <c r="CB45" s="66">
        <f t="shared" si="32"/>
        <v>0.25951260312794827</v>
      </c>
      <c r="CC45" s="66">
        <f t="shared" si="32"/>
        <v>0.24785548389254486</v>
      </c>
      <c r="CD45" s="66">
        <f t="shared" si="32"/>
        <v>0.13874928879901335</v>
      </c>
      <c r="CE45" s="66">
        <f t="shared" si="32"/>
        <v>0.10910619509353151</v>
      </c>
      <c r="CF45" s="66">
        <f t="shared" si="32"/>
        <v>1.0085176907607027E-2</v>
      </c>
      <c r="CG45" s="66">
        <f t="shared" si="32"/>
        <v>1.5719423277964202E-3</v>
      </c>
      <c r="CH45" s="66">
        <f t="shared" si="32"/>
        <v>2.17576394707263E-2</v>
      </c>
      <c r="CI45" s="131">
        <f t="shared" si="6"/>
        <v>1</v>
      </c>
      <c r="CK45" s="132" t="str">
        <f t="shared" si="7"/>
        <v>滋賀県</v>
      </c>
      <c r="CL45" s="133">
        <f t="shared" si="17"/>
        <v>3097.8362300422664</v>
      </c>
      <c r="CM45" s="72">
        <f t="shared" si="18"/>
        <v>1</v>
      </c>
      <c r="CN45" s="73">
        <f t="shared" si="19"/>
        <v>2845.7449673436035</v>
      </c>
      <c r="CO45" s="72">
        <f t="shared" si="20"/>
        <v>1</v>
      </c>
      <c r="CP45" s="73">
        <f t="shared" si="8"/>
        <v>66.452392926780703</v>
      </c>
      <c r="CQ45" s="72">
        <f t="shared" si="21"/>
        <v>5.3888202399959569E-2</v>
      </c>
      <c r="CR45" s="73">
        <f t="shared" si="9"/>
        <v>185.63886977188204</v>
      </c>
      <c r="CS45" s="72">
        <f t="shared" si="22"/>
        <v>1.4312735276103501E-2</v>
      </c>
      <c r="CT45" s="73">
        <f t="shared" si="10"/>
        <v>1418.277606546141</v>
      </c>
      <c r="CU45" s="74">
        <f t="shared" si="23"/>
        <v>0.18459996744754525</v>
      </c>
      <c r="CV45" s="17"/>
      <c r="CW45" s="969">
        <f t="shared" si="24"/>
        <v>3422.0400000000004</v>
      </c>
      <c r="CX45" s="972">
        <f>VLOOKUP($AX45&amp;"_"&amp;$CW$14,データシート1!$A:$BT,MATCH($CW$12&amp;"_"&amp;CX$20,データシート1!$A$1:$BT$1,0),0)</f>
        <v>3415.8020000000001</v>
      </c>
      <c r="CY45" s="972">
        <f>VLOOKUP($AX45&amp;"_"&amp;$CW$14,データシート1!$A:$BT,MATCH($CW$12&amp;"_"&amp;CY$20,データシート1!$A$1:$BT$1,0),0)</f>
        <v>3.581</v>
      </c>
      <c r="CZ45" s="972">
        <f>VLOOKUP($AX45&amp;"_"&amp;$CW$14,データシート1!$A:$BT,MATCH($CW$12&amp;"_"&amp;CZ$20,データシート1!$A$1:$BT$1,0),0)</f>
        <v>2.657</v>
      </c>
      <c r="DA45" s="972">
        <f>VLOOKUP($AX45&amp;"_"&amp;$CW$14,データシート1!$A:$BT,MATCH($CW$12&amp;"_"&amp;DA$20,データシート1!$A$1:$BT$1,0),0)</f>
        <v>261.81400000000002</v>
      </c>
      <c r="DB45" s="972">
        <f>VLOOKUP($AX45&amp;"_"&amp;$CW$14,データシート1!$A:$BT,MATCH($CW$12&amp;"_"&amp;DB$20,データシート1!$A$1:$BT$1,0),0)</f>
        <v>0.115</v>
      </c>
      <c r="DC45" s="972">
        <f>VLOOKUP($AX45&amp;"_"&amp;$CW$14,データシート1!$A:$BT,MATCH($CW$12&amp;"_"&amp;DC$20,データシート1!$A$1:$BT$1,0),0)</f>
        <v>0</v>
      </c>
      <c r="DD45" s="971">
        <f t="shared" si="11"/>
        <v>3683.9690000000001</v>
      </c>
      <c r="DE45" s="17"/>
      <c r="DF45" s="134">
        <f>VLOOKUP($AX45&amp;"_"&amp;$DF$14,データシート1!$A:$BT,MATCH($DF$12&amp;"_"&amp;DF$20,データシート1!$A$1:$BT$1,0),0)</f>
        <v>258</v>
      </c>
      <c r="DG45" s="71">
        <f>VLOOKUP($AX45&amp;"_"&amp;$DF$14,データシート1!$A:$BT,MATCH($DF$12&amp;"_"&amp;DG$20,データシート1!$A$1:$BT$1,0),0)</f>
        <v>1</v>
      </c>
      <c r="DH45" s="71">
        <f>VLOOKUP($AX45&amp;"_"&amp;$DF$14,データシート1!$A:$BT,MATCH($DF$12&amp;"_"&amp;DH$20,データシート1!$A$1:$BT$1,0),0)</f>
        <v>1</v>
      </c>
      <c r="DI45" s="71">
        <f>VLOOKUP($AX45&amp;"_"&amp;$DF$14,データシート1!$A:$BT,MATCH($DF$12&amp;"_"&amp;DI$20,データシート1!$A$1:$BT$1,0),0)</f>
        <v>45</v>
      </c>
      <c r="DJ45" s="71">
        <f>VLOOKUP($AX45&amp;"_"&amp;$DF$14,データシート1!$A:$BT,MATCH($DF$12&amp;"_"&amp;DJ$20,データシート1!$A$1:$BT$1,0),0)</f>
        <v>1</v>
      </c>
      <c r="DK45" s="71">
        <f>VLOOKUP($AX45&amp;"_"&amp;$DF$14,データシート1!$A:$BT,MATCH($DF$12&amp;"_"&amp;DK$20,データシート1!$A$1:$BT$1,0),0)</f>
        <v>0</v>
      </c>
      <c r="DL45" s="75">
        <f t="shared" si="12"/>
        <v>306</v>
      </c>
      <c r="DM45" s="17"/>
      <c r="DN45" s="135">
        <f t="shared" si="26"/>
        <v>0.93</v>
      </c>
      <c r="DO45" s="136">
        <f t="shared" si="27"/>
        <v>0</v>
      </c>
      <c r="DP45" s="136">
        <f t="shared" si="29"/>
        <v>0</v>
      </c>
      <c r="DQ45" s="136">
        <f t="shared" si="30"/>
        <v>7.0000000000000007E-2</v>
      </c>
      <c r="DR45" s="136">
        <f t="shared" si="31"/>
        <v>0</v>
      </c>
      <c r="DS45" s="137">
        <f t="shared" si="28"/>
        <v>0</v>
      </c>
    </row>
    <row r="46" spans="2:123" ht="30" customHeight="1">
      <c r="B46" s="611"/>
      <c r="C46" s="22"/>
      <c r="D46" s="22"/>
      <c r="E46" s="22"/>
      <c r="F46" s="22"/>
      <c r="G46" s="22"/>
      <c r="H46" s="22"/>
      <c r="I46" s="22"/>
      <c r="J46" s="22"/>
      <c r="K46" s="22"/>
      <c r="L46" s="22"/>
      <c r="M46" s="22"/>
      <c r="N46" s="22"/>
      <c r="O46" s="22"/>
      <c r="P46" s="22"/>
      <c r="Q46" s="22"/>
      <c r="R46" s="22"/>
      <c r="S46" s="22"/>
      <c r="T46" s="22"/>
      <c r="U46" s="22"/>
      <c r="V46" s="22"/>
      <c r="W46" s="22"/>
      <c r="X46" s="22"/>
      <c r="Y46" s="22"/>
      <c r="Z46" s="22"/>
      <c r="AA46" s="610"/>
      <c r="AB46" s="22"/>
      <c r="AC46" s="611"/>
      <c r="AD46" s="22"/>
      <c r="AE46" s="22"/>
      <c r="AF46" s="22"/>
      <c r="AG46" s="22"/>
      <c r="AH46" s="22"/>
      <c r="AI46" s="22"/>
      <c r="AQ46" s="17"/>
      <c r="AR46" s="17"/>
      <c r="AS46" s="17"/>
      <c r="AT46" s="286"/>
      <c r="AX46" s="19" t="str">
        <f>比較地域マスタ!$Y31</f>
        <v>26</v>
      </c>
      <c r="AY46" s="19" t="str">
        <f>IF(IFERROR(比較地域マスタ!$Z31,"")=0,"",IFERROR(比較地域マスタ!$Z31,""))</f>
        <v>京都府</v>
      </c>
      <c r="BB46" s="118" t="str">
        <f t="shared" si="0"/>
        <v>26</v>
      </c>
      <c r="BC46" s="119" t="str">
        <f t="shared" si="0"/>
        <v>京都府</v>
      </c>
      <c r="BD46" s="37">
        <f t="shared" si="14"/>
        <v>11200.776542334694</v>
      </c>
      <c r="BE46" s="37">
        <f t="shared" si="15"/>
        <v>2317.8285312102303</v>
      </c>
      <c r="BF46" s="37">
        <f>VLOOKUP($AX46&amp;"_"&amp;$BC$14,データシート1!$A:$BT,MATCH($BC$12&amp;"_"&amp;BF$20,データシート1!$A$1:$BT$1,0),0)</f>
        <v>2013.0769986395642</v>
      </c>
      <c r="BG46" s="37">
        <f>VLOOKUP($AX46&amp;"_"&amp;$BC$14,データシート1!$A:$BT,MATCH($BC$12&amp;"_"&amp;BG$20,データシート1!$A$1:$BT$1,0),0)</f>
        <v>114.20984425996859</v>
      </c>
      <c r="BH46" s="37">
        <f>VLOOKUP($AX46&amp;"_"&amp;$BC$14,データシート1!$A:$BT,MATCH($BC$12&amp;"_"&amp;BH$20,データシート1!$A$1:$BT$1,0),0)</f>
        <v>190.54168831069717</v>
      </c>
      <c r="BI46" s="37">
        <f>VLOOKUP($AX46&amp;"_"&amp;$BC$14,データシート1!$A:$BT,MATCH($BC$12&amp;"_"&amp;BI$20,データシート1!$A$1:$BT$1,0),0)</f>
        <v>3102.7497838442964</v>
      </c>
      <c r="BJ46" s="37">
        <f>VLOOKUP($AX46&amp;"_"&amp;$BC$14,データシート1!$A:$BT,MATCH($BC$12&amp;"_"&amp;BJ$20,データシート1!$A$1:$BT$1,0),0)</f>
        <v>2687.2762093924798</v>
      </c>
      <c r="BK46" s="37">
        <f t="shared" si="1"/>
        <v>2816.4071195022138</v>
      </c>
      <c r="BL46" s="37">
        <f t="shared" si="2"/>
        <v>2628.5979145348033</v>
      </c>
      <c r="BM46" s="37">
        <f>VLOOKUP($AX46&amp;"_"&amp;$BC$14,データシート1!$A:$BT,MATCH($BC$12&amp;"_"&amp;BM$20,データシート1!$A$1:$BT$1,0),0)</f>
        <v>1414.8615887404692</v>
      </c>
      <c r="BN46" s="37">
        <f>VLOOKUP($AX46&amp;"_"&amp;$BC$14,データシート1!$A:$BT,MATCH($BC$12&amp;"_"&amp;BN$20,データシート1!$A$1:$BT$1,0),0)</f>
        <v>1213.7363257943341</v>
      </c>
      <c r="BO46" s="37">
        <f>VLOOKUP($AX46&amp;"_"&amp;$BC$14,データシート1!$A:$BT,MATCH($BC$12&amp;"_"&amp;BO$20,データシート1!$A$1:$BT$1,0),0)</f>
        <v>146.638869906016</v>
      </c>
      <c r="BP46" s="37">
        <f>VLOOKUP($AX46&amp;"_"&amp;$BC$14,データシート1!$A:$BT,MATCH($BC$12&amp;"_"&amp;BP$20,データシート1!$A$1:$BT$1,0),0)</f>
        <v>41.17033506139488</v>
      </c>
      <c r="BQ46" s="37">
        <f>VLOOKUP($AX46&amp;"_"&amp;$BC$14,データシート1!$A:$BT,MATCH($BC$12&amp;"_"&amp;BQ$20,データシート1!$A$1:$BT$1,0),0)</f>
        <v>276.51489838547485</v>
      </c>
      <c r="BR46" s="38">
        <f t="shared" si="3"/>
        <v>11200.776542334694</v>
      </c>
      <c r="BT46" s="130" t="str">
        <f t="shared" si="4"/>
        <v>京都府</v>
      </c>
      <c r="BU46" s="35">
        <f t="shared" si="25"/>
        <v>11200.776542334694</v>
      </c>
      <c r="BV46" s="66">
        <f t="shared" si="16"/>
        <v>0.20693462836703475</v>
      </c>
      <c r="BW46" s="66">
        <f t="shared" si="16"/>
        <v>0.1797265565499763</v>
      </c>
      <c r="BX46" s="66">
        <f t="shared" si="16"/>
        <v>1.0196600550711697E-2</v>
      </c>
      <c r="BY46" s="66">
        <f t="shared" si="16"/>
        <v>1.7011471266346733E-2</v>
      </c>
      <c r="BZ46" s="66">
        <f t="shared" si="16"/>
        <v>0.27701202431073213</v>
      </c>
      <c r="CA46" s="66">
        <f t="shared" si="32"/>
        <v>0.23991874127973123</v>
      </c>
      <c r="CB46" s="66">
        <f t="shared" si="32"/>
        <v>0.25144748748957374</v>
      </c>
      <c r="CC46" s="66">
        <f t="shared" si="32"/>
        <v>0.23467997103590976</v>
      </c>
      <c r="CD46" s="66">
        <f t="shared" si="32"/>
        <v>0.12631816940484691</v>
      </c>
      <c r="CE46" s="66">
        <f t="shared" si="32"/>
        <v>0.10836180163106285</v>
      </c>
      <c r="CF46" s="66">
        <f t="shared" si="32"/>
        <v>1.3091848529588694E-2</v>
      </c>
      <c r="CG46" s="66">
        <f t="shared" si="32"/>
        <v>3.6756679240753177E-3</v>
      </c>
      <c r="CH46" s="66">
        <f t="shared" si="32"/>
        <v>2.4687118552928294E-2</v>
      </c>
      <c r="CI46" s="131">
        <f t="shared" si="6"/>
        <v>1</v>
      </c>
      <c r="CK46" s="132" t="str">
        <f t="shared" si="7"/>
        <v>京都府</v>
      </c>
      <c r="CL46" s="133">
        <f t="shared" si="17"/>
        <v>2317.8285312102303</v>
      </c>
      <c r="CM46" s="72">
        <f t="shared" si="18"/>
        <v>0.74527342154082798</v>
      </c>
      <c r="CN46" s="73">
        <f t="shared" si="19"/>
        <v>2013.0769986395642</v>
      </c>
      <c r="CO46" s="72">
        <f t="shared" si="20"/>
        <v>0.85303095766356374</v>
      </c>
      <c r="CP46" s="73">
        <f t="shared" si="8"/>
        <v>114.20984425996859</v>
      </c>
      <c r="CQ46" s="72">
        <f t="shared" si="21"/>
        <v>2.8246251633588272E-2</v>
      </c>
      <c r="CR46" s="73">
        <f t="shared" si="9"/>
        <v>190.54168831069717</v>
      </c>
      <c r="CS46" s="72">
        <f t="shared" si="22"/>
        <v>3.6595666081376536E-2</v>
      </c>
      <c r="CT46" s="73">
        <f t="shared" si="10"/>
        <v>3102.7497838442964</v>
      </c>
      <c r="CU46" s="74">
        <f t="shared" si="23"/>
        <v>0.27543568110127897</v>
      </c>
      <c r="CV46" s="17"/>
      <c r="CW46" s="969">
        <f t="shared" si="24"/>
        <v>1727.4160000000002</v>
      </c>
      <c r="CX46" s="972">
        <f>VLOOKUP($AX46&amp;"_"&amp;$CW$14,データシート1!$A:$BT,MATCH($CW$12&amp;"_"&amp;CX$20,データシート1!$A$1:$BT$1,0),0)</f>
        <v>1717.2170000000001</v>
      </c>
      <c r="CY46" s="972">
        <f>VLOOKUP($AX46&amp;"_"&amp;$CW$14,データシート1!$A:$BT,MATCH($CW$12&amp;"_"&amp;CY$20,データシート1!$A$1:$BT$1,0),0)</f>
        <v>3.226</v>
      </c>
      <c r="CZ46" s="972">
        <f>VLOOKUP($AX46&amp;"_"&amp;$CW$14,データシート1!$A:$BT,MATCH($CW$12&amp;"_"&amp;CZ$20,データシート1!$A$1:$BT$1,0),0)</f>
        <v>6.9729999999999999</v>
      </c>
      <c r="DA46" s="972">
        <f>VLOOKUP($AX46&amp;"_"&amp;$CW$14,データシート1!$A:$BT,MATCH($CW$12&amp;"_"&amp;DA$20,データシート1!$A$1:$BT$1,0),0)</f>
        <v>854.60799999999995</v>
      </c>
      <c r="DB46" s="972">
        <f>VLOOKUP($AX46&amp;"_"&amp;$CW$14,データシート1!$A:$BT,MATCH($CW$12&amp;"_"&amp;DB$20,データシート1!$A$1:$BT$1,0),0)</f>
        <v>683.52800000000002</v>
      </c>
      <c r="DC46" s="972">
        <f>VLOOKUP($AX46&amp;"_"&amp;$CW$14,データシート1!$A:$BT,MATCH($CW$12&amp;"_"&amp;DC$20,データシート1!$A$1:$BT$1,0),0)</f>
        <v>0</v>
      </c>
      <c r="DD46" s="971">
        <f t="shared" si="11"/>
        <v>3265.5520000000006</v>
      </c>
      <c r="DE46" s="17"/>
      <c r="DF46" s="134">
        <f>VLOOKUP($AX46&amp;"_"&amp;$DF$14,データシート1!$A:$BT,MATCH($DF$12&amp;"_"&amp;DF$20,データシート1!$A$1:$BT$1,0),0)</f>
        <v>137</v>
      </c>
      <c r="DG46" s="71">
        <f>VLOOKUP($AX46&amp;"_"&amp;$DF$14,データシート1!$A:$BT,MATCH($DF$12&amp;"_"&amp;DG$20,データシート1!$A$1:$BT$1,0),0)</f>
        <v>1</v>
      </c>
      <c r="DH46" s="71">
        <f>VLOOKUP($AX46&amp;"_"&amp;$DF$14,データシート1!$A:$BT,MATCH($DF$12&amp;"_"&amp;DH$20,データシート1!$A$1:$BT$1,0),0)</f>
        <v>2</v>
      </c>
      <c r="DI46" s="71">
        <f>VLOOKUP($AX46&amp;"_"&amp;$DF$14,データシート1!$A:$BT,MATCH($DF$12&amp;"_"&amp;DI$20,データシート1!$A$1:$BT$1,0),0)</f>
        <v>103</v>
      </c>
      <c r="DJ46" s="71">
        <f>VLOOKUP($AX46&amp;"_"&amp;$DF$14,データシート1!$A:$BT,MATCH($DF$12&amp;"_"&amp;DJ$20,データシート1!$A$1:$BT$1,0),0)</f>
        <v>1</v>
      </c>
      <c r="DK46" s="71">
        <f>VLOOKUP($AX46&amp;"_"&amp;$DF$14,データシート1!$A:$BT,MATCH($DF$12&amp;"_"&amp;DK$20,データシート1!$A$1:$BT$1,0),0)</f>
        <v>0</v>
      </c>
      <c r="DL46" s="75">
        <f t="shared" si="12"/>
        <v>244</v>
      </c>
      <c r="DM46" s="17"/>
      <c r="DN46" s="135">
        <f t="shared" si="26"/>
        <v>0.53</v>
      </c>
      <c r="DO46" s="136">
        <f t="shared" si="27"/>
        <v>0</v>
      </c>
      <c r="DP46" s="136">
        <f t="shared" si="29"/>
        <v>0</v>
      </c>
      <c r="DQ46" s="136">
        <f t="shared" si="30"/>
        <v>0.26</v>
      </c>
      <c r="DR46" s="136">
        <f t="shared" si="31"/>
        <v>0.21</v>
      </c>
      <c r="DS46" s="137">
        <f t="shared" si="28"/>
        <v>0</v>
      </c>
    </row>
    <row r="47" spans="2:123" ht="30" customHeight="1">
      <c r="B47" s="611"/>
      <c r="C47" s="22"/>
      <c r="D47" s="22"/>
      <c r="E47" s="22"/>
      <c r="F47" s="22"/>
      <c r="G47" s="22"/>
      <c r="H47" s="22"/>
      <c r="I47" s="22"/>
      <c r="J47" s="22"/>
      <c r="K47" s="22"/>
      <c r="L47" s="22"/>
      <c r="M47" s="22"/>
      <c r="N47" s="22"/>
      <c r="O47" s="22"/>
      <c r="P47" s="22"/>
      <c r="Q47" s="22"/>
      <c r="R47" s="22"/>
      <c r="S47" s="22"/>
      <c r="T47" s="22"/>
      <c r="U47" s="22"/>
      <c r="V47" s="22"/>
      <c r="W47" s="22"/>
      <c r="X47" s="22"/>
      <c r="Y47" s="22"/>
      <c r="Z47" s="22"/>
      <c r="AA47" s="610"/>
      <c r="AB47" s="22"/>
      <c r="AC47" s="611"/>
      <c r="AD47" s="22"/>
      <c r="AE47" s="22"/>
      <c r="AF47" s="22"/>
      <c r="AG47" s="22"/>
      <c r="AH47" s="22"/>
      <c r="AI47" s="22"/>
      <c r="AQ47" s="17"/>
      <c r="AR47" s="17"/>
      <c r="AS47" s="17"/>
      <c r="AT47" s="286"/>
      <c r="AX47" s="19" t="str">
        <f>比較地域マスタ!$Y32</f>
        <v>27</v>
      </c>
      <c r="AY47" s="19" t="str">
        <f>IF(IFERROR(比較地域マスタ!$Z32,"")=0,"",IFERROR(比較地域マスタ!$Z32,""))</f>
        <v>大阪府</v>
      </c>
      <c r="BB47" s="118" t="str">
        <f t="shared" si="0"/>
        <v>27</v>
      </c>
      <c r="BC47" s="119" t="str">
        <f t="shared" si="0"/>
        <v>大阪府</v>
      </c>
      <c r="BD47" s="37">
        <f t="shared" si="14"/>
        <v>38834.186419683181</v>
      </c>
      <c r="BE47" s="37">
        <f t="shared" si="15"/>
        <v>9506.5433153701451</v>
      </c>
      <c r="BF47" s="37">
        <f>VLOOKUP($AX47&amp;"_"&amp;$BC$14,データシート1!$A:$BT,MATCH($BC$12&amp;"_"&amp;BF$20,データシート1!$A$1:$BT$1,0),0)</f>
        <v>8901.7408828048665</v>
      </c>
      <c r="BG47" s="37">
        <f>VLOOKUP($AX47&amp;"_"&amp;$BC$14,データシート1!$A:$BT,MATCH($BC$12&amp;"_"&amp;BG$20,データシート1!$A$1:$BT$1,0),0)</f>
        <v>400.46564020047975</v>
      </c>
      <c r="BH47" s="37">
        <f>VLOOKUP($AX47&amp;"_"&amp;$BC$14,データシート1!$A:$BT,MATCH($BC$12&amp;"_"&amp;BH$20,データシート1!$A$1:$BT$1,0),0)</f>
        <v>204.33679236479915</v>
      </c>
      <c r="BI47" s="37">
        <f>VLOOKUP($AX47&amp;"_"&amp;$BC$14,データシート1!$A:$BT,MATCH($BC$12&amp;"_"&amp;BI$20,データシート1!$A$1:$BT$1,0),0)</f>
        <v>11084.731302062528</v>
      </c>
      <c r="BJ47" s="37">
        <f>VLOOKUP($AX47&amp;"_"&amp;$BC$14,データシート1!$A:$BT,MATCH($BC$12&amp;"_"&amp;BJ$20,データシート1!$A$1:$BT$1,0),0)</f>
        <v>8645.4985691375859</v>
      </c>
      <c r="BK47" s="37">
        <f t="shared" si="1"/>
        <v>8335.799065215715</v>
      </c>
      <c r="BL47" s="37">
        <f t="shared" si="2"/>
        <v>7396.2697108901866</v>
      </c>
      <c r="BM47" s="37">
        <f>VLOOKUP($AX47&amp;"_"&amp;$BC$14,データシート1!$A:$BT,MATCH($BC$12&amp;"_"&amp;BM$20,データシート1!$A$1:$BT$1,0),0)</f>
        <v>3954.3073660889891</v>
      </c>
      <c r="BN47" s="37">
        <f>VLOOKUP($AX47&amp;"_"&amp;$BC$14,データシート1!$A:$BT,MATCH($BC$12&amp;"_"&amp;BN$20,データシート1!$A$1:$BT$1,0),0)</f>
        <v>3441.9623448011971</v>
      </c>
      <c r="BO47" s="37">
        <f>VLOOKUP($AX47&amp;"_"&amp;$BC$14,データシート1!$A:$BT,MATCH($BC$12&amp;"_"&amp;BO$20,データシート1!$A$1:$BT$1,0),0)</f>
        <v>513.85051058930696</v>
      </c>
      <c r="BP47" s="37">
        <f>VLOOKUP($AX47&amp;"_"&amp;$BC$14,データシート1!$A:$BT,MATCH($BC$12&amp;"_"&amp;BP$20,データシート1!$A$1:$BT$1,0),0)</f>
        <v>425.67884373622064</v>
      </c>
      <c r="BQ47" s="37">
        <f>VLOOKUP($AX47&amp;"_"&amp;$BC$14,データシート1!$A:$BT,MATCH($BC$12&amp;"_"&amp;BQ$20,データシート1!$A$1:$BT$1,0),0)</f>
        <v>1261.6141678972051</v>
      </c>
      <c r="BR47" s="38">
        <f t="shared" si="3"/>
        <v>38834.186419683181</v>
      </c>
      <c r="BT47" s="130" t="str">
        <f t="shared" si="4"/>
        <v>大阪府</v>
      </c>
      <c r="BU47" s="35">
        <f t="shared" si="25"/>
        <v>38834.186419683181</v>
      </c>
      <c r="BV47" s="66">
        <f t="shared" si="16"/>
        <v>0.24479831282242945</v>
      </c>
      <c r="BW47" s="66">
        <f t="shared" si="16"/>
        <v>0.22922434338145428</v>
      </c>
      <c r="BX47" s="66">
        <f t="shared" si="16"/>
        <v>1.031219338220777E-2</v>
      </c>
      <c r="BY47" s="66">
        <f t="shared" si="16"/>
        <v>5.2617760587674025E-3</v>
      </c>
      <c r="BZ47" s="66">
        <f t="shared" si="16"/>
        <v>0.28543745405837084</v>
      </c>
      <c r="CA47" s="66">
        <f t="shared" si="32"/>
        <v>0.22262597381866608</v>
      </c>
      <c r="CB47" s="66">
        <f t="shared" si="32"/>
        <v>0.21465105448921415</v>
      </c>
      <c r="CC47" s="66">
        <f t="shared" si="32"/>
        <v>0.19045769701361306</v>
      </c>
      <c r="CD47" s="66">
        <f t="shared" si="32"/>
        <v>0.10182542060633311</v>
      </c>
      <c r="CE47" s="66">
        <f t="shared" si="32"/>
        <v>8.8632276407279956E-2</v>
      </c>
      <c r="CF47" s="66">
        <f t="shared" si="32"/>
        <v>1.32319113122674E-2</v>
      </c>
      <c r="CG47" s="66">
        <f t="shared" si="32"/>
        <v>1.0961446163333667E-2</v>
      </c>
      <c r="CH47" s="66">
        <f t="shared" si="32"/>
        <v>3.2487204811319378E-2</v>
      </c>
      <c r="CI47" s="131">
        <f t="shared" si="6"/>
        <v>1</v>
      </c>
      <c r="CK47" s="132" t="str">
        <f t="shared" si="7"/>
        <v>大阪府</v>
      </c>
      <c r="CL47" s="133">
        <f t="shared" si="17"/>
        <v>9506.5433153701451</v>
      </c>
      <c r="CM47" s="72">
        <f t="shared" si="18"/>
        <v>0.76108810110841918</v>
      </c>
      <c r="CN47" s="73">
        <f t="shared" si="19"/>
        <v>8901.7408828048665</v>
      </c>
      <c r="CO47" s="72">
        <f t="shared" si="20"/>
        <v>0.81279797909824247</v>
      </c>
      <c r="CP47" s="73">
        <f t="shared" si="8"/>
        <v>400.46564020047975</v>
      </c>
      <c r="CQ47" s="72">
        <f t="shared" si="21"/>
        <v>0</v>
      </c>
      <c r="CR47" s="73">
        <f t="shared" si="9"/>
        <v>204.33679236479915</v>
      </c>
      <c r="CS47" s="72">
        <f t="shared" si="22"/>
        <v>0</v>
      </c>
      <c r="CT47" s="73">
        <f t="shared" si="10"/>
        <v>11084.731302062528</v>
      </c>
      <c r="CU47" s="74">
        <f t="shared" si="23"/>
        <v>0.36620508782605238</v>
      </c>
      <c r="CV47" s="17"/>
      <c r="CW47" s="969">
        <f t="shared" si="24"/>
        <v>7235.317</v>
      </c>
      <c r="CX47" s="972">
        <f>VLOOKUP($AX47&amp;"_"&amp;$CW$14,データシート1!$A:$BT,MATCH($CW$12&amp;"_"&amp;CX$20,データシート1!$A$1:$BT$1,0),0)</f>
        <v>7235.317</v>
      </c>
      <c r="CY47" s="972">
        <f>VLOOKUP($AX47&amp;"_"&amp;$CW$14,データシート1!$A:$BT,MATCH($CW$12&amp;"_"&amp;CY$20,データシート1!$A$1:$BT$1,0),0)</f>
        <v>0</v>
      </c>
      <c r="CZ47" s="972">
        <f>VLOOKUP($AX47&amp;"_"&amp;$CW$14,データシート1!$A:$BT,MATCH($CW$12&amp;"_"&amp;CZ$20,データシート1!$A$1:$BT$1,0),0)</f>
        <v>0</v>
      </c>
      <c r="DA47" s="972">
        <f>VLOOKUP($AX47&amp;"_"&amp;$CW$14,データシート1!$A:$BT,MATCH($CW$12&amp;"_"&amp;DA$20,データシート1!$A$1:$BT$1,0),0)</f>
        <v>4059.2849999999999</v>
      </c>
      <c r="DB47" s="972">
        <f>VLOOKUP($AX47&amp;"_"&amp;$CW$14,データシート1!$A:$BT,MATCH($CW$12&amp;"_"&amp;DB$20,データシート1!$A$1:$BT$1,0),0)</f>
        <v>1944.2059999999999</v>
      </c>
      <c r="DC47" s="972">
        <f>VLOOKUP($AX47&amp;"_"&amp;$CW$14,データシート1!$A:$BT,MATCH($CW$12&amp;"_"&amp;DC$20,データシート1!$A$1:$BT$1,0),0)</f>
        <v>0</v>
      </c>
      <c r="DD47" s="971">
        <f t="shared" si="11"/>
        <v>13238.807999999999</v>
      </c>
      <c r="DE47" s="17"/>
      <c r="DF47" s="134">
        <f>VLOOKUP($AX47&amp;"_"&amp;$DF$14,データシート1!$A:$BT,MATCH($DF$12&amp;"_"&amp;DF$20,データシート1!$A$1:$BT$1,0),0)</f>
        <v>374</v>
      </c>
      <c r="DG47" s="71">
        <f>VLOOKUP($AX47&amp;"_"&amp;$DF$14,データシート1!$A:$BT,MATCH($DF$12&amp;"_"&amp;DG$20,データシート1!$A$1:$BT$1,0),0)</f>
        <v>0</v>
      </c>
      <c r="DH47" s="71">
        <f>VLOOKUP($AX47&amp;"_"&amp;$DF$14,データシート1!$A:$BT,MATCH($DF$12&amp;"_"&amp;DH$20,データシート1!$A$1:$BT$1,0),0)</f>
        <v>0</v>
      </c>
      <c r="DI47" s="71">
        <f>VLOOKUP($AX47&amp;"_"&amp;$DF$14,データシート1!$A:$BT,MATCH($DF$12&amp;"_"&amp;DI$20,データシート1!$A$1:$BT$1,0),0)</f>
        <v>465</v>
      </c>
      <c r="DJ47" s="71">
        <f>VLOOKUP($AX47&amp;"_"&amp;$DF$14,データシート1!$A:$BT,MATCH($DF$12&amp;"_"&amp;DJ$20,データシート1!$A$1:$BT$1,0),0)</f>
        <v>24</v>
      </c>
      <c r="DK47" s="71">
        <f>VLOOKUP($AX47&amp;"_"&amp;$DF$14,データシート1!$A:$BT,MATCH($DF$12&amp;"_"&amp;DK$20,データシート1!$A$1:$BT$1,0),0)</f>
        <v>0</v>
      </c>
      <c r="DL47" s="75">
        <f t="shared" si="12"/>
        <v>863</v>
      </c>
      <c r="DM47" s="17"/>
      <c r="DN47" s="135">
        <f t="shared" si="26"/>
        <v>0.55000000000000004</v>
      </c>
      <c r="DO47" s="136">
        <f t="shared" si="27"/>
        <v>0</v>
      </c>
      <c r="DP47" s="136">
        <f t="shared" si="29"/>
        <v>0</v>
      </c>
      <c r="DQ47" s="136">
        <f t="shared" si="30"/>
        <v>0.31</v>
      </c>
      <c r="DR47" s="136">
        <f t="shared" si="31"/>
        <v>0.15</v>
      </c>
      <c r="DS47" s="137">
        <f t="shared" si="28"/>
        <v>0</v>
      </c>
    </row>
    <row r="48" spans="2:123" ht="30" customHeight="1">
      <c r="B48" s="611"/>
      <c r="C48" s="22"/>
      <c r="D48" s="22"/>
      <c r="E48" s="22"/>
      <c r="F48" s="22"/>
      <c r="G48" s="22"/>
      <c r="H48" s="22"/>
      <c r="I48" s="22"/>
      <c r="J48" s="22"/>
      <c r="K48" s="22"/>
      <c r="L48" s="22"/>
      <c r="M48" s="22"/>
      <c r="N48" s="22"/>
      <c r="O48" s="22"/>
      <c r="P48" s="22"/>
      <c r="Q48" s="22"/>
      <c r="R48" s="22"/>
      <c r="S48" s="22"/>
      <c r="T48" s="22"/>
      <c r="U48" s="22"/>
      <c r="V48" s="22"/>
      <c r="W48" s="22"/>
      <c r="X48" s="22"/>
      <c r="Y48" s="22"/>
      <c r="Z48" s="22"/>
      <c r="AA48" s="610"/>
      <c r="AB48" s="22"/>
      <c r="AC48" s="611"/>
      <c r="AD48" s="22"/>
      <c r="AE48" s="22"/>
      <c r="AF48" s="22"/>
      <c r="AG48" s="22"/>
      <c r="AH48" s="22"/>
      <c r="AI48" s="22"/>
      <c r="AQ48" s="17"/>
      <c r="AR48" s="17"/>
      <c r="AS48" s="17"/>
      <c r="AT48" s="286"/>
      <c r="AX48" s="19" t="str">
        <f>比較地域マスタ!$Y33</f>
        <v>28</v>
      </c>
      <c r="AY48" s="19" t="str">
        <f>IF(IFERROR(比較地域マスタ!$Z33,"")=0,"",IFERROR(比較地域マスタ!$Z33,""))</f>
        <v>兵庫県</v>
      </c>
      <c r="BB48" s="118" t="str">
        <f t="shared" si="0"/>
        <v>28</v>
      </c>
      <c r="BC48" s="119" t="str">
        <f t="shared" si="0"/>
        <v>兵庫県</v>
      </c>
      <c r="BD48" s="37">
        <f t="shared" si="14"/>
        <v>44737.505256093682</v>
      </c>
      <c r="BE48" s="37">
        <f t="shared" si="15"/>
        <v>27274.35044131945</v>
      </c>
      <c r="BF48" s="37">
        <f>VLOOKUP($AX48&amp;"_"&amp;$BC$14,データシート1!$A:$BT,MATCH($BC$12&amp;"_"&amp;BF$20,データシート1!$A$1:$BT$1,0),0)</f>
        <v>26697.618045020034</v>
      </c>
      <c r="BG48" s="37">
        <f>VLOOKUP($AX48&amp;"_"&amp;$BC$14,データシート1!$A:$BT,MATCH($BC$12&amp;"_"&amp;BG$20,データシート1!$A$1:$BT$1,0),0)</f>
        <v>212.87018015476383</v>
      </c>
      <c r="BH48" s="37">
        <f>VLOOKUP($AX48&amp;"_"&amp;$BC$14,データシート1!$A:$BT,MATCH($BC$12&amp;"_"&amp;BH$20,データシート1!$A$1:$BT$1,0),0)</f>
        <v>363.86221614465239</v>
      </c>
      <c r="BI48" s="37">
        <f>VLOOKUP($AX48&amp;"_"&amp;$BC$14,データシート1!$A:$BT,MATCH($BC$12&amp;"_"&amp;BI$20,データシート1!$A$1:$BT$1,0),0)</f>
        <v>5411.535101854196</v>
      </c>
      <c r="BJ48" s="37">
        <f>VLOOKUP($AX48&amp;"_"&amp;$BC$14,データシート1!$A:$BT,MATCH($BC$12&amp;"_"&amp;BJ$20,データシート1!$A$1:$BT$1,0),0)</f>
        <v>4644.9188353979034</v>
      </c>
      <c r="BK48" s="37">
        <f t="shared" si="1"/>
        <v>6563.672574688404</v>
      </c>
      <c r="BL48" s="37">
        <f t="shared" si="2"/>
        <v>5777.9520905303762</v>
      </c>
      <c r="BM48" s="37">
        <f>VLOOKUP($AX48&amp;"_"&amp;$BC$14,データシート1!$A:$BT,MATCH($BC$12&amp;"_"&amp;BM$20,データシート1!$A$1:$BT$1,0),0)</f>
        <v>3262.300722838515</v>
      </c>
      <c r="BN48" s="37">
        <f>VLOOKUP($AX48&amp;"_"&amp;$BC$14,データシート1!$A:$BT,MATCH($BC$12&amp;"_"&amp;BN$20,データシート1!$A$1:$BT$1,0),0)</f>
        <v>2515.6513676918612</v>
      </c>
      <c r="BO48" s="37">
        <f>VLOOKUP($AX48&amp;"_"&amp;$BC$14,データシート1!$A:$BT,MATCH($BC$12&amp;"_"&amp;BO$20,データシート1!$A$1:$BT$1,0),0)</f>
        <v>320.46376959710398</v>
      </c>
      <c r="BP48" s="37">
        <f>VLOOKUP($AX48&amp;"_"&amp;$BC$14,データシート1!$A:$BT,MATCH($BC$12&amp;"_"&amp;BP$20,データシート1!$A$1:$BT$1,0),0)</f>
        <v>465.25671456092363</v>
      </c>
      <c r="BQ48" s="37">
        <f>VLOOKUP($AX48&amp;"_"&amp;$BC$14,データシート1!$A:$BT,MATCH($BC$12&amp;"_"&amp;BQ$20,データシート1!$A$1:$BT$1,0),0)</f>
        <v>843.02830283372907</v>
      </c>
      <c r="BR48" s="38">
        <f t="shared" si="3"/>
        <v>44737.505256093682</v>
      </c>
      <c r="BT48" s="130" t="str">
        <f t="shared" si="4"/>
        <v>兵庫県</v>
      </c>
      <c r="BU48" s="35">
        <f t="shared" si="25"/>
        <v>44737.505256093682</v>
      </c>
      <c r="BV48" s="66">
        <f t="shared" si="16"/>
        <v>0.60965291392962551</v>
      </c>
      <c r="BW48" s="66">
        <f t="shared" si="16"/>
        <v>0.59676143969569151</v>
      </c>
      <c r="BX48" s="66">
        <f t="shared" si="16"/>
        <v>4.7582040825973155E-3</v>
      </c>
      <c r="BY48" s="66">
        <f t="shared" si="16"/>
        <v>8.1332701513366305E-3</v>
      </c>
      <c r="BZ48" s="66">
        <f t="shared" si="16"/>
        <v>0.12096193274248551</v>
      </c>
      <c r="CA48" s="66">
        <f t="shared" si="32"/>
        <v>0.10382605844489329</v>
      </c>
      <c r="CB48" s="66">
        <f t="shared" si="32"/>
        <v>0.1467152121495279</v>
      </c>
      <c r="CC48" s="66">
        <f t="shared" si="32"/>
        <v>0.12915230872743766</v>
      </c>
      <c r="CD48" s="66">
        <f t="shared" si="32"/>
        <v>7.2920935223453429E-2</v>
      </c>
      <c r="CE48" s="66">
        <f t="shared" si="32"/>
        <v>5.6231373503984224E-2</v>
      </c>
      <c r="CF48" s="66">
        <f t="shared" si="32"/>
        <v>7.1632016081954793E-3</v>
      </c>
      <c r="CG48" s="66">
        <f t="shared" si="32"/>
        <v>1.0399701813894756E-2</v>
      </c>
      <c r="CH48" s="66">
        <f t="shared" si="32"/>
        <v>1.884388273346781E-2</v>
      </c>
      <c r="CI48" s="131">
        <f t="shared" si="6"/>
        <v>1</v>
      </c>
      <c r="CK48" s="132" t="str">
        <f t="shared" si="7"/>
        <v>兵庫県</v>
      </c>
      <c r="CL48" s="133">
        <f t="shared" si="17"/>
        <v>27274.35044131945</v>
      </c>
      <c r="CM48" s="72">
        <f t="shared" si="18"/>
        <v>0.99797152121226562</v>
      </c>
      <c r="CN48" s="73">
        <f t="shared" si="19"/>
        <v>26697.618045020034</v>
      </c>
      <c r="CO48" s="72">
        <f t="shared" si="20"/>
        <v>1</v>
      </c>
      <c r="CP48" s="73">
        <f t="shared" si="8"/>
        <v>212.87018015476383</v>
      </c>
      <c r="CQ48" s="72">
        <f t="shared" si="21"/>
        <v>2.3281795488672114E-2</v>
      </c>
      <c r="CR48" s="73">
        <f t="shared" si="9"/>
        <v>363.86221614465239</v>
      </c>
      <c r="CS48" s="72">
        <f t="shared" si="22"/>
        <v>1.5123856657357075E-2</v>
      </c>
      <c r="CT48" s="73">
        <f t="shared" si="10"/>
        <v>5411.535101854196</v>
      </c>
      <c r="CU48" s="74">
        <f t="shared" si="23"/>
        <v>0.35456519525163321</v>
      </c>
      <c r="CV48" s="17"/>
      <c r="CW48" s="969">
        <f t="shared" si="24"/>
        <v>27219.024999999998</v>
      </c>
      <c r="CX48" s="972">
        <f>VLOOKUP($AX48&amp;"_"&amp;$CW$14,データシート1!$A:$BT,MATCH($CW$12&amp;"_"&amp;CX$20,データシート1!$A$1:$BT$1,0),0)</f>
        <v>27208.565999999999</v>
      </c>
      <c r="CY48" s="972">
        <f>VLOOKUP($AX48&amp;"_"&amp;$CW$14,データシート1!$A:$BT,MATCH($CW$12&amp;"_"&amp;CY$20,データシート1!$A$1:$BT$1,0),0)</f>
        <v>4.9560000000000004</v>
      </c>
      <c r="CZ48" s="972">
        <f>VLOOKUP($AX48&amp;"_"&amp;$CW$14,データシート1!$A:$BT,MATCH($CW$12&amp;"_"&amp;CZ$20,データシート1!$A$1:$BT$1,0),0)</f>
        <v>5.5030000000000001</v>
      </c>
      <c r="DA48" s="972">
        <f>VLOOKUP($AX48&amp;"_"&amp;$CW$14,データシート1!$A:$BT,MATCH($CW$12&amp;"_"&amp;DA$20,データシート1!$A$1:$BT$1,0),0)</f>
        <v>1918.742</v>
      </c>
      <c r="DB48" s="972">
        <f>VLOOKUP($AX48&amp;"_"&amp;$CW$14,データシート1!$A:$BT,MATCH($CW$12&amp;"_"&amp;DB$20,データシート1!$A$1:$BT$1,0),0)</f>
        <v>1481.8720000000001</v>
      </c>
      <c r="DC48" s="972">
        <f>VLOOKUP($AX48&amp;"_"&amp;$CW$14,データシート1!$A:$BT,MATCH($CW$12&amp;"_"&amp;DC$20,データシート1!$A$1:$BT$1,0),0)</f>
        <v>0</v>
      </c>
      <c r="DD48" s="971">
        <f t="shared" si="11"/>
        <v>30619.638999999996</v>
      </c>
      <c r="DE48" s="17"/>
      <c r="DF48" s="134">
        <f>VLOOKUP($AX48&amp;"_"&amp;$DF$14,データシート1!$A:$BT,MATCH($DF$12&amp;"_"&amp;DF$20,データシート1!$A$1:$BT$1,0),0)</f>
        <v>466</v>
      </c>
      <c r="DG48" s="71">
        <f>VLOOKUP($AX48&amp;"_"&amp;$DF$14,データシート1!$A:$BT,MATCH($DF$12&amp;"_"&amp;DG$20,データシート1!$A$1:$BT$1,0),0)</f>
        <v>1</v>
      </c>
      <c r="DH48" s="71">
        <f>VLOOKUP($AX48&amp;"_"&amp;$DF$14,データシート1!$A:$BT,MATCH($DF$12&amp;"_"&amp;DH$20,データシート1!$A$1:$BT$1,0),0)</f>
        <v>1</v>
      </c>
      <c r="DI48" s="71">
        <f>VLOOKUP($AX48&amp;"_"&amp;$DF$14,データシート1!$A:$BT,MATCH($DF$12&amp;"_"&amp;DI$20,データシート1!$A$1:$BT$1,0),0)</f>
        <v>221</v>
      </c>
      <c r="DJ48" s="71">
        <f>VLOOKUP($AX48&amp;"_"&amp;$DF$14,データシート1!$A:$BT,MATCH($DF$12&amp;"_"&amp;DJ$20,データシート1!$A$1:$BT$1,0),0)</f>
        <v>18</v>
      </c>
      <c r="DK48" s="71">
        <f>VLOOKUP($AX48&amp;"_"&amp;$DF$14,データシート1!$A:$BT,MATCH($DF$12&amp;"_"&amp;DK$20,データシート1!$A$1:$BT$1,0),0)</f>
        <v>0</v>
      </c>
      <c r="DL48" s="75">
        <f t="shared" si="12"/>
        <v>707</v>
      </c>
      <c r="DM48" s="17"/>
      <c r="DN48" s="135">
        <f t="shared" si="26"/>
        <v>0.89</v>
      </c>
      <c r="DO48" s="136">
        <f t="shared" si="27"/>
        <v>0</v>
      </c>
      <c r="DP48" s="136">
        <f t="shared" si="29"/>
        <v>0</v>
      </c>
      <c r="DQ48" s="136">
        <f t="shared" si="30"/>
        <v>0.06</v>
      </c>
      <c r="DR48" s="136">
        <f t="shared" si="31"/>
        <v>0.05</v>
      </c>
      <c r="DS48" s="137">
        <f t="shared" si="28"/>
        <v>0</v>
      </c>
    </row>
    <row r="49" spans="2:123" ht="30" customHeight="1">
      <c r="B49" s="611"/>
      <c r="C49" s="22"/>
      <c r="D49" s="22"/>
      <c r="E49" s="22"/>
      <c r="F49" s="22"/>
      <c r="G49" s="22"/>
      <c r="H49" s="22"/>
      <c r="I49" s="22"/>
      <c r="J49" s="22"/>
      <c r="K49" s="22"/>
      <c r="L49" s="22"/>
      <c r="M49" s="22"/>
      <c r="N49" s="22"/>
      <c r="O49" s="22"/>
      <c r="P49" s="22"/>
      <c r="Q49" s="22"/>
      <c r="R49" s="22"/>
      <c r="S49" s="22"/>
      <c r="T49" s="22"/>
      <c r="U49" s="22"/>
      <c r="V49" s="22"/>
      <c r="W49" s="22"/>
      <c r="X49" s="22"/>
      <c r="Y49" s="22"/>
      <c r="Z49" s="22"/>
      <c r="AA49" s="610"/>
      <c r="AB49" s="22"/>
      <c r="AC49" s="611"/>
      <c r="AD49" s="22"/>
      <c r="AE49" s="22"/>
      <c r="AF49" s="22"/>
      <c r="AG49" s="22"/>
      <c r="AH49" s="22"/>
      <c r="AI49" s="22"/>
      <c r="AQ49" s="17"/>
      <c r="AR49" s="17"/>
      <c r="AS49" s="17"/>
      <c r="AT49" s="286"/>
      <c r="AX49" s="19" t="str">
        <f>比較地域マスタ!$Y34</f>
        <v>29</v>
      </c>
      <c r="AY49" s="19" t="str">
        <f>IF(IFERROR(比較地域マスタ!$Z34,"")=0,"",IFERROR(比較地域マスタ!$Z34,""))</f>
        <v>奈良県</v>
      </c>
      <c r="BB49" s="118" t="str">
        <f t="shared" si="0"/>
        <v>29</v>
      </c>
      <c r="BC49" s="119" t="str">
        <f t="shared" si="0"/>
        <v>奈良県</v>
      </c>
      <c r="BD49" s="37">
        <f t="shared" si="14"/>
        <v>5046.1693782640259</v>
      </c>
      <c r="BE49" s="37">
        <f t="shared" si="15"/>
        <v>622.62016274767495</v>
      </c>
      <c r="BF49" s="37">
        <f>VLOOKUP($AX49&amp;"_"&amp;$BC$14,データシート1!$A:$BT,MATCH($BC$12&amp;"_"&amp;BF$20,データシート1!$A$1:$BT$1,0),0)</f>
        <v>516.79526199606357</v>
      </c>
      <c r="BG49" s="37">
        <f>VLOOKUP($AX49&amp;"_"&amp;$BC$14,データシート1!$A:$BT,MATCH($BC$12&amp;"_"&amp;BG$20,データシート1!$A$1:$BT$1,0),0)</f>
        <v>46.488621597107027</v>
      </c>
      <c r="BH49" s="37">
        <f>VLOOKUP($AX49&amp;"_"&amp;$BC$14,データシート1!$A:$BT,MATCH($BC$12&amp;"_"&amp;BH$20,データシート1!$A$1:$BT$1,0),0)</f>
        <v>59.336279154504361</v>
      </c>
      <c r="BI49" s="37">
        <f>VLOOKUP($AX49&amp;"_"&amp;$BC$14,データシート1!$A:$BT,MATCH($BC$12&amp;"_"&amp;BI$20,データシート1!$A$1:$BT$1,0),0)</f>
        <v>1170.2675512443006</v>
      </c>
      <c r="BJ49" s="37">
        <f>VLOOKUP($AX49&amp;"_"&amp;$BC$14,データシート1!$A:$BT,MATCH($BC$12&amp;"_"&amp;BJ$20,データシート1!$A$1:$BT$1,0),0)</f>
        <v>1428.8378380843933</v>
      </c>
      <c r="BK49" s="37">
        <f t="shared" si="1"/>
        <v>1671.7235060749713</v>
      </c>
      <c r="BL49" s="37">
        <f t="shared" si="2"/>
        <v>1593.754647372798</v>
      </c>
      <c r="BM49" s="37">
        <f>VLOOKUP($AX49&amp;"_"&amp;$BC$14,データシート1!$A:$BT,MATCH($BC$12&amp;"_"&amp;BM$20,データシート1!$A$1:$BT$1,0),0)</f>
        <v>911.09795367512822</v>
      </c>
      <c r="BN49" s="37">
        <f>VLOOKUP($AX49&amp;"_"&amp;$BC$14,データシート1!$A:$BT,MATCH($BC$12&amp;"_"&amp;BN$20,データシート1!$A$1:$BT$1,0),0)</f>
        <v>682.65669369766988</v>
      </c>
      <c r="BO49" s="37">
        <f>VLOOKUP($AX49&amp;"_"&amp;$BC$14,データシート1!$A:$BT,MATCH($BC$12&amp;"_"&amp;BO$20,データシート1!$A$1:$BT$1,0),0)</f>
        <v>77.968858702173307</v>
      </c>
      <c r="BP49" s="37">
        <f>VLOOKUP($AX49&amp;"_"&amp;$BC$14,データシート1!$A:$BT,MATCH($BC$12&amp;"_"&amp;BP$20,データシート1!$A$1:$BT$1,0),0)</f>
        <v>0</v>
      </c>
      <c r="BQ49" s="37">
        <f>VLOOKUP($AX49&amp;"_"&amp;$BC$14,データシート1!$A:$BT,MATCH($BC$12&amp;"_"&amp;BQ$20,データシート1!$A$1:$BT$1,0),0)</f>
        <v>152.72032011268584</v>
      </c>
      <c r="BR49" s="38">
        <f t="shared" si="3"/>
        <v>5046.1693782640259</v>
      </c>
      <c r="BT49" s="130" t="str">
        <f t="shared" si="4"/>
        <v>奈良県</v>
      </c>
      <c r="BU49" s="35">
        <f t="shared" si="25"/>
        <v>5046.1693782640259</v>
      </c>
      <c r="BV49" s="66">
        <f t="shared" si="16"/>
        <v>0.12338471344809825</v>
      </c>
      <c r="BW49" s="66">
        <f t="shared" si="16"/>
        <v>0.10241337998326377</v>
      </c>
      <c r="BX49" s="66">
        <f t="shared" si="16"/>
        <v>9.2126558013199238E-3</v>
      </c>
      <c r="BY49" s="66">
        <f t="shared" si="16"/>
        <v>1.1758677663514561E-2</v>
      </c>
      <c r="BZ49" s="66">
        <f t="shared" si="16"/>
        <v>0.23191206309584755</v>
      </c>
      <c r="CA49" s="66">
        <f t="shared" si="32"/>
        <v>0.28315296831671938</v>
      </c>
      <c r="CB49" s="66">
        <f t="shared" si="32"/>
        <v>0.33128565071077232</v>
      </c>
      <c r="CC49" s="66">
        <f t="shared" si="32"/>
        <v>0.31583455249000753</v>
      </c>
      <c r="CD49" s="66">
        <f t="shared" si="32"/>
        <v>0.18055239239483525</v>
      </c>
      <c r="CE49" s="66">
        <f t="shared" si="32"/>
        <v>0.13528216009517227</v>
      </c>
      <c r="CF49" s="66">
        <f t="shared" si="32"/>
        <v>1.545109822076484E-2</v>
      </c>
      <c r="CG49" s="66">
        <f t="shared" si="32"/>
        <v>0</v>
      </c>
      <c r="CH49" s="66">
        <f t="shared" si="32"/>
        <v>3.0264604428562485E-2</v>
      </c>
      <c r="CI49" s="131">
        <f t="shared" si="6"/>
        <v>1</v>
      </c>
      <c r="CK49" s="132" t="str">
        <f t="shared" si="7"/>
        <v>奈良県</v>
      </c>
      <c r="CL49" s="133">
        <f t="shared" si="17"/>
        <v>622.62016274767495</v>
      </c>
      <c r="CM49" s="72">
        <f t="shared" si="18"/>
        <v>0.69813351061706075</v>
      </c>
      <c r="CN49" s="73">
        <f t="shared" si="19"/>
        <v>516.79526199606357</v>
      </c>
      <c r="CO49" s="72">
        <f t="shared" si="20"/>
        <v>0.84109130242628061</v>
      </c>
      <c r="CP49" s="73">
        <f t="shared" si="8"/>
        <v>46.488621597107027</v>
      </c>
      <c r="CQ49" s="72">
        <f t="shared" si="21"/>
        <v>0</v>
      </c>
      <c r="CR49" s="73">
        <f t="shared" si="9"/>
        <v>59.336279154504361</v>
      </c>
      <c r="CS49" s="72">
        <f t="shared" si="22"/>
        <v>0</v>
      </c>
      <c r="CT49" s="73">
        <f t="shared" si="10"/>
        <v>1170.2675512443006</v>
      </c>
      <c r="CU49" s="74">
        <f t="shared" si="23"/>
        <v>0.16650465937709558</v>
      </c>
      <c r="CV49" s="17"/>
      <c r="CW49" s="969">
        <f t="shared" si="24"/>
        <v>434.67200000000003</v>
      </c>
      <c r="CX49" s="972">
        <f>VLOOKUP($AX49&amp;"_"&amp;$CW$14,データシート1!$A:$BT,MATCH($CW$12&amp;"_"&amp;CX$20,データシート1!$A$1:$BT$1,0),0)</f>
        <v>434.67200000000003</v>
      </c>
      <c r="CY49" s="972">
        <f>VLOOKUP($AX49&amp;"_"&amp;$CW$14,データシート1!$A:$BT,MATCH($CW$12&amp;"_"&amp;CY$20,データシート1!$A$1:$BT$1,0),0)</f>
        <v>0</v>
      </c>
      <c r="CZ49" s="972">
        <f>VLOOKUP($AX49&amp;"_"&amp;$CW$14,データシート1!$A:$BT,MATCH($CW$12&amp;"_"&amp;CZ$20,データシート1!$A$1:$BT$1,0),0)</f>
        <v>0</v>
      </c>
      <c r="DA49" s="972">
        <f>VLOOKUP($AX49&amp;"_"&amp;$CW$14,データシート1!$A:$BT,MATCH($CW$12&amp;"_"&amp;DA$20,データシート1!$A$1:$BT$1,0),0)</f>
        <v>194.85500000000002</v>
      </c>
      <c r="DB49" s="972">
        <f>VLOOKUP($AX49&amp;"_"&amp;$CW$14,データシート1!$A:$BT,MATCH($CW$12&amp;"_"&amp;DB$20,データシート1!$A$1:$BT$1,0),0)</f>
        <v>0</v>
      </c>
      <c r="DC49" s="972">
        <f>VLOOKUP($AX49&amp;"_"&amp;$CW$14,データシート1!$A:$BT,MATCH($CW$12&amp;"_"&amp;DC$20,データシート1!$A$1:$BT$1,0),0)</f>
        <v>0</v>
      </c>
      <c r="DD49" s="971">
        <f t="shared" si="11"/>
        <v>629.52700000000004</v>
      </c>
      <c r="DE49" s="17"/>
      <c r="DF49" s="134">
        <f>VLOOKUP($AX49&amp;"_"&amp;$DF$14,データシート1!$A:$BT,MATCH($DF$12&amp;"_"&amp;DF$20,データシート1!$A$1:$BT$1,0),0)</f>
        <v>55</v>
      </c>
      <c r="DG49" s="71">
        <f>VLOOKUP($AX49&amp;"_"&amp;$DF$14,データシート1!$A:$BT,MATCH($DF$12&amp;"_"&amp;DG$20,データシート1!$A$1:$BT$1,0),0)</f>
        <v>0</v>
      </c>
      <c r="DH49" s="71">
        <f>VLOOKUP($AX49&amp;"_"&amp;$DF$14,データシート1!$A:$BT,MATCH($DF$12&amp;"_"&amp;DH$20,データシート1!$A$1:$BT$1,0),0)</f>
        <v>0</v>
      </c>
      <c r="DI49" s="71">
        <f>VLOOKUP($AX49&amp;"_"&amp;$DF$14,データシート1!$A:$BT,MATCH($DF$12&amp;"_"&amp;DI$20,データシート1!$A$1:$BT$1,0),0)</f>
        <v>36</v>
      </c>
      <c r="DJ49" s="71">
        <f>VLOOKUP($AX49&amp;"_"&amp;$DF$14,データシート1!$A:$BT,MATCH($DF$12&amp;"_"&amp;DJ$20,データシート1!$A$1:$BT$1,0),0)</f>
        <v>0</v>
      </c>
      <c r="DK49" s="71">
        <f>VLOOKUP($AX49&amp;"_"&amp;$DF$14,データシート1!$A:$BT,MATCH($DF$12&amp;"_"&amp;DK$20,データシート1!$A$1:$BT$1,0),0)</f>
        <v>0</v>
      </c>
      <c r="DL49" s="75">
        <f t="shared" si="12"/>
        <v>91</v>
      </c>
      <c r="DM49" s="17"/>
      <c r="DN49" s="135">
        <f t="shared" si="26"/>
        <v>0.69</v>
      </c>
      <c r="DO49" s="136">
        <f t="shared" si="27"/>
        <v>0</v>
      </c>
      <c r="DP49" s="136">
        <f t="shared" si="29"/>
        <v>0</v>
      </c>
      <c r="DQ49" s="136">
        <f t="shared" si="30"/>
        <v>0.31</v>
      </c>
      <c r="DR49" s="136">
        <f t="shared" si="31"/>
        <v>0</v>
      </c>
      <c r="DS49" s="137">
        <f t="shared" si="28"/>
        <v>0</v>
      </c>
    </row>
    <row r="50" spans="2:123" ht="30" customHeight="1">
      <c r="B50" s="611"/>
      <c r="C50" s="22"/>
      <c r="D50" s="22"/>
      <c r="E50" s="22"/>
      <c r="F50" s="22"/>
      <c r="G50" s="22"/>
      <c r="H50" s="22"/>
      <c r="I50" s="22"/>
      <c r="J50" s="22"/>
      <c r="K50" s="22"/>
      <c r="L50" s="22"/>
      <c r="M50" s="22"/>
      <c r="N50" s="22"/>
      <c r="O50" s="22"/>
      <c r="P50" s="22"/>
      <c r="Q50" s="22"/>
      <c r="R50" s="22"/>
      <c r="S50" s="22"/>
      <c r="T50" s="22"/>
      <c r="U50" s="22"/>
      <c r="V50" s="22"/>
      <c r="W50" s="22"/>
      <c r="X50" s="22"/>
      <c r="Y50" s="22"/>
      <c r="Z50" s="22"/>
      <c r="AA50" s="610"/>
      <c r="AB50" s="22"/>
      <c r="AC50" s="611"/>
      <c r="AD50" s="22"/>
      <c r="AE50" s="22"/>
      <c r="AF50" s="22"/>
      <c r="AG50" s="22"/>
      <c r="AH50" s="22"/>
      <c r="AI50" s="22"/>
      <c r="AQ50" s="17"/>
      <c r="AR50" s="17"/>
      <c r="AS50" s="17"/>
      <c r="AT50" s="286"/>
      <c r="AX50" s="19" t="str">
        <f>比較地域マスタ!$Y35</f>
        <v>30</v>
      </c>
      <c r="AY50" s="19" t="str">
        <f>IF(IFERROR(比較地域マスタ!$Z35,"")=0,"",IFERROR(比較地域マスタ!$Z35,""))</f>
        <v>和歌山県</v>
      </c>
      <c r="BB50" s="118" t="str">
        <f t="shared" si="0"/>
        <v>30</v>
      </c>
      <c r="BC50" s="119" t="str">
        <f t="shared" si="0"/>
        <v>和歌山県</v>
      </c>
      <c r="BD50" s="37">
        <f t="shared" si="14"/>
        <v>11227.410866411603</v>
      </c>
      <c r="BE50" s="37">
        <f t="shared" si="15"/>
        <v>7487.3149532196967</v>
      </c>
      <c r="BF50" s="37">
        <f>VLOOKUP($AX50&amp;"_"&amp;$BC$14,データシート1!$A:$BT,MATCH($BC$12&amp;"_"&amp;BF$20,データシート1!$A$1:$BT$1,0),0)</f>
        <v>7245.168186513928</v>
      </c>
      <c r="BG50" s="37">
        <f>VLOOKUP($AX50&amp;"_"&amp;$BC$14,データシート1!$A:$BT,MATCH($BC$12&amp;"_"&amp;BG$20,データシート1!$A$1:$BT$1,0),0)</f>
        <v>51.047038895260577</v>
      </c>
      <c r="BH50" s="37">
        <f>VLOOKUP($AX50&amp;"_"&amp;$BC$14,データシート1!$A:$BT,MATCH($BC$12&amp;"_"&amp;BH$20,データシート1!$A$1:$BT$1,0),0)</f>
        <v>191.0997278105078</v>
      </c>
      <c r="BI50" s="37">
        <f>VLOOKUP($AX50&amp;"_"&amp;$BC$14,データシート1!$A:$BT,MATCH($BC$12&amp;"_"&amp;BI$20,データシート1!$A$1:$BT$1,0),0)</f>
        <v>928.65700899610067</v>
      </c>
      <c r="BJ50" s="37">
        <f>VLOOKUP($AX50&amp;"_"&amp;$BC$14,データシート1!$A:$BT,MATCH($BC$12&amp;"_"&amp;BJ$20,データシート1!$A$1:$BT$1,0),0)</f>
        <v>934.57882199332425</v>
      </c>
      <c r="BK50" s="37">
        <f t="shared" si="1"/>
        <v>1738.0174370078948</v>
      </c>
      <c r="BL50" s="37">
        <f t="shared" si="2"/>
        <v>1568.0810702796293</v>
      </c>
      <c r="BM50" s="37">
        <f>VLOOKUP($AX50&amp;"_"&amp;$BC$14,データシート1!$A:$BT,MATCH($BC$12&amp;"_"&amp;BM$20,データシート1!$A$1:$BT$1,0),0)</f>
        <v>757.98180681000986</v>
      </c>
      <c r="BN50" s="37">
        <f>VLOOKUP($AX50&amp;"_"&amp;$BC$14,データシート1!$A:$BT,MATCH($BC$12&amp;"_"&amp;BN$20,データシート1!$A$1:$BT$1,0),0)</f>
        <v>810.09926346961959</v>
      </c>
      <c r="BO50" s="37">
        <f>VLOOKUP($AX50&amp;"_"&amp;$BC$14,データシート1!$A:$BT,MATCH($BC$12&amp;"_"&amp;BO$20,データシート1!$A$1:$BT$1,0),0)</f>
        <v>54.5968499336241</v>
      </c>
      <c r="BP50" s="37">
        <f>VLOOKUP($AX50&amp;"_"&amp;$BC$14,データシート1!$A:$BT,MATCH($BC$12&amp;"_"&amp;BP$20,データシート1!$A$1:$BT$1,0),0)</f>
        <v>115.33951679464147</v>
      </c>
      <c r="BQ50" s="37">
        <f>VLOOKUP($AX50&amp;"_"&amp;$BC$14,データシート1!$A:$BT,MATCH($BC$12&amp;"_"&amp;BQ$20,データシート1!$A$1:$BT$1,0),0)</f>
        <v>138.84264519458782</v>
      </c>
      <c r="BR50" s="38">
        <f t="shared" si="3"/>
        <v>11227.410866411603</v>
      </c>
      <c r="BT50" s="130" t="str">
        <f t="shared" si="4"/>
        <v>和歌山県</v>
      </c>
      <c r="BU50" s="35">
        <f t="shared" si="25"/>
        <v>11227.410866411603</v>
      </c>
      <c r="BV50" s="66">
        <f t="shared" si="16"/>
        <v>0.66687814691266578</v>
      </c>
      <c r="BW50" s="66">
        <f t="shared" si="16"/>
        <v>0.64531068406776482</v>
      </c>
      <c r="BX50" s="66">
        <f t="shared" si="16"/>
        <v>4.546643879220191E-3</v>
      </c>
      <c r="BY50" s="66">
        <f t="shared" si="16"/>
        <v>1.7020818965680664E-2</v>
      </c>
      <c r="BZ50" s="66">
        <f t="shared" si="16"/>
        <v>8.2713371768936533E-2</v>
      </c>
      <c r="CA50" s="66">
        <f t="shared" si="32"/>
        <v>8.3240814210269062E-2</v>
      </c>
      <c r="CB50" s="66">
        <f t="shared" si="32"/>
        <v>0.15480126786910609</v>
      </c>
      <c r="CC50" s="66">
        <f t="shared" si="32"/>
        <v>0.13966542143485342</v>
      </c>
      <c r="CD50" s="66">
        <f t="shared" si="32"/>
        <v>6.7511718937588741E-2</v>
      </c>
      <c r="CE50" s="66">
        <f t="shared" si="32"/>
        <v>7.2153702497264688E-2</v>
      </c>
      <c r="CF50" s="66">
        <f t="shared" si="32"/>
        <v>4.8628174904472715E-3</v>
      </c>
      <c r="CG50" s="66">
        <f t="shared" si="32"/>
        <v>1.0273028943805383E-2</v>
      </c>
      <c r="CH50" s="66">
        <f t="shared" si="32"/>
        <v>1.2366399239022717E-2</v>
      </c>
      <c r="CI50" s="131">
        <f t="shared" si="6"/>
        <v>1</v>
      </c>
      <c r="CK50" s="132" t="str">
        <f t="shared" si="7"/>
        <v>和歌山県</v>
      </c>
      <c r="CL50" s="133">
        <f t="shared" si="17"/>
        <v>7487.3149532196967</v>
      </c>
      <c r="CM50" s="72">
        <f t="shared" si="18"/>
        <v>0.94556553907960905</v>
      </c>
      <c r="CN50" s="73">
        <f t="shared" si="19"/>
        <v>7245.168186513928</v>
      </c>
      <c r="CO50" s="72">
        <f t="shared" si="20"/>
        <v>0.97716806811719836</v>
      </c>
      <c r="CP50" s="73">
        <f t="shared" si="8"/>
        <v>51.047038895260577</v>
      </c>
      <c r="CQ50" s="72">
        <f t="shared" si="21"/>
        <v>0</v>
      </c>
      <c r="CR50" s="73">
        <f t="shared" si="9"/>
        <v>191.0997278105078</v>
      </c>
      <c r="CS50" s="72">
        <f t="shared" si="22"/>
        <v>0</v>
      </c>
      <c r="CT50" s="73">
        <f t="shared" si="10"/>
        <v>928.65700899610067</v>
      </c>
      <c r="CU50" s="74">
        <f t="shared" si="23"/>
        <v>0.20358862116852217</v>
      </c>
      <c r="CV50" s="17"/>
      <c r="CW50" s="969">
        <f t="shared" si="24"/>
        <v>7079.7470000000003</v>
      </c>
      <c r="CX50" s="972">
        <f>VLOOKUP($AX50&amp;"_"&amp;$CW$14,データシート1!$A:$BT,MATCH($CW$12&amp;"_"&amp;CX$20,データシート1!$A$1:$BT$1,0),0)</f>
        <v>7079.7470000000003</v>
      </c>
      <c r="CY50" s="972">
        <f>VLOOKUP($AX50&amp;"_"&amp;$CW$14,データシート1!$A:$BT,MATCH($CW$12&amp;"_"&amp;CY$20,データシート1!$A$1:$BT$1,0),0)</f>
        <v>0</v>
      </c>
      <c r="CZ50" s="972">
        <f>VLOOKUP($AX50&amp;"_"&amp;$CW$14,データシート1!$A:$BT,MATCH($CW$12&amp;"_"&amp;CZ$20,データシート1!$A$1:$BT$1,0),0)</f>
        <v>0</v>
      </c>
      <c r="DA50" s="972">
        <f>VLOOKUP($AX50&amp;"_"&amp;$CW$14,データシート1!$A:$BT,MATCH($CW$12&amp;"_"&amp;DA$20,データシート1!$A$1:$BT$1,0),0)</f>
        <v>189.06400000000002</v>
      </c>
      <c r="DB50" s="972">
        <f>VLOOKUP($AX50&amp;"_"&amp;$CW$14,データシート1!$A:$BT,MATCH($CW$12&amp;"_"&amp;DB$20,データシート1!$A$1:$BT$1,0),0)</f>
        <v>1129.3900000000001</v>
      </c>
      <c r="DC50" s="972">
        <f>VLOOKUP($AX50&amp;"_"&amp;$CW$14,データシート1!$A:$BT,MATCH($CW$12&amp;"_"&amp;DC$20,データシート1!$A$1:$BT$1,0),0)</f>
        <v>0</v>
      </c>
      <c r="DD50" s="971">
        <f t="shared" si="11"/>
        <v>8398.2010000000009</v>
      </c>
      <c r="DE50" s="17"/>
      <c r="DF50" s="134">
        <f>VLOOKUP($AX50&amp;"_"&amp;$DF$14,データシート1!$A:$BT,MATCH($DF$12&amp;"_"&amp;DF$20,データシート1!$A$1:$BT$1,0),0)</f>
        <v>58</v>
      </c>
      <c r="DG50" s="71">
        <f>VLOOKUP($AX50&amp;"_"&amp;$DF$14,データシート1!$A:$BT,MATCH($DF$12&amp;"_"&amp;DG$20,データシート1!$A$1:$BT$1,0),0)</f>
        <v>0</v>
      </c>
      <c r="DH50" s="71">
        <f>VLOOKUP($AX50&amp;"_"&amp;$DF$14,データシート1!$A:$BT,MATCH($DF$12&amp;"_"&amp;DH$20,データシート1!$A$1:$BT$1,0),0)</f>
        <v>0</v>
      </c>
      <c r="DI50" s="71">
        <f>VLOOKUP($AX50&amp;"_"&amp;$DF$14,データシート1!$A:$BT,MATCH($DF$12&amp;"_"&amp;DI$20,データシート1!$A$1:$BT$1,0),0)</f>
        <v>27</v>
      </c>
      <c r="DJ50" s="71">
        <f>VLOOKUP($AX50&amp;"_"&amp;$DF$14,データシート1!$A:$BT,MATCH($DF$12&amp;"_"&amp;DJ$20,データシート1!$A$1:$BT$1,0),0)</f>
        <v>5</v>
      </c>
      <c r="DK50" s="71">
        <f>VLOOKUP($AX50&amp;"_"&amp;$DF$14,データシート1!$A:$BT,MATCH($DF$12&amp;"_"&amp;DK$20,データシート1!$A$1:$BT$1,0),0)</f>
        <v>0</v>
      </c>
      <c r="DL50" s="75">
        <f t="shared" si="12"/>
        <v>90</v>
      </c>
      <c r="DM50" s="17"/>
      <c r="DN50" s="135">
        <f t="shared" si="26"/>
        <v>0.84</v>
      </c>
      <c r="DO50" s="136">
        <f t="shared" si="27"/>
        <v>0</v>
      </c>
      <c r="DP50" s="136">
        <f t="shared" si="29"/>
        <v>0</v>
      </c>
      <c r="DQ50" s="136">
        <f t="shared" si="30"/>
        <v>0.02</v>
      </c>
      <c r="DR50" s="136">
        <f t="shared" si="31"/>
        <v>0.13</v>
      </c>
      <c r="DS50" s="137">
        <f t="shared" si="28"/>
        <v>0</v>
      </c>
    </row>
    <row r="51" spans="2:123" ht="30" customHeight="1">
      <c r="B51" s="611"/>
      <c r="C51" s="22"/>
      <c r="D51" s="22"/>
      <c r="E51" s="22"/>
      <c r="F51" s="22"/>
      <c r="G51" s="22"/>
      <c r="H51" s="22"/>
      <c r="I51" s="22"/>
      <c r="J51" s="22"/>
      <c r="K51" s="22"/>
      <c r="L51" s="22"/>
      <c r="M51" s="22"/>
      <c r="N51" s="22"/>
      <c r="O51" s="22"/>
      <c r="P51" s="22"/>
      <c r="Q51" s="22"/>
      <c r="R51" s="22"/>
      <c r="S51" s="22"/>
      <c r="T51" s="22"/>
      <c r="U51" s="22"/>
      <c r="V51" s="22"/>
      <c r="W51" s="22"/>
      <c r="X51" s="22"/>
      <c r="Y51" s="22"/>
      <c r="Z51" s="22"/>
      <c r="AA51" s="610"/>
      <c r="AB51" s="22"/>
      <c r="AC51" s="611"/>
      <c r="AD51" s="22"/>
      <c r="AE51" s="22"/>
      <c r="AF51" s="22"/>
      <c r="AG51" s="22"/>
      <c r="AH51" s="22"/>
      <c r="AI51" s="22"/>
      <c r="AQ51" s="17"/>
      <c r="AR51" s="17"/>
      <c r="AS51" s="17"/>
      <c r="AT51" s="286"/>
      <c r="AX51" s="19" t="str">
        <f>比較地域マスタ!$Y36</f>
        <v>31</v>
      </c>
      <c r="AY51" s="19" t="str">
        <f>IF(IFERROR(比較地域マスタ!$Z36,"")=0,"",IFERROR(比較地域マスタ!$Z36,""))</f>
        <v>鳥取県</v>
      </c>
      <c r="BB51" s="118" t="str">
        <f t="shared" si="0"/>
        <v>31</v>
      </c>
      <c r="BC51" s="119" t="str">
        <f t="shared" si="0"/>
        <v>鳥取県</v>
      </c>
      <c r="BD51" s="37">
        <f t="shared" si="14"/>
        <v>3777.3021420668206</v>
      </c>
      <c r="BE51" s="37">
        <f t="shared" si="15"/>
        <v>903.09202672639742</v>
      </c>
      <c r="BF51" s="37">
        <f>VLOOKUP($AX51&amp;"_"&amp;$BC$14,データシート1!$A:$BT,MATCH($BC$12&amp;"_"&amp;BF$20,データシート1!$A$1:$BT$1,0),0)</f>
        <v>656.42090829994652</v>
      </c>
      <c r="BG51" s="37">
        <f>VLOOKUP($AX51&amp;"_"&amp;$BC$14,データシート1!$A:$BT,MATCH($BC$12&amp;"_"&amp;BG$20,データシート1!$A$1:$BT$1,0),0)</f>
        <v>40.328643486386383</v>
      </c>
      <c r="BH51" s="37">
        <f>VLOOKUP($AX51&amp;"_"&amp;$BC$14,データシート1!$A:$BT,MATCH($BC$12&amp;"_"&amp;BH$20,データシート1!$A$1:$BT$1,0),0)</f>
        <v>206.34247494006453</v>
      </c>
      <c r="BI51" s="37">
        <f>VLOOKUP($AX51&amp;"_"&amp;$BC$14,データシート1!$A:$BT,MATCH($BC$12&amp;"_"&amp;BI$20,データシート1!$A$1:$BT$1,0),0)</f>
        <v>931.17549339406685</v>
      </c>
      <c r="BJ51" s="37">
        <f>VLOOKUP($AX51&amp;"_"&amp;$BC$14,データシート1!$A:$BT,MATCH($BC$12&amp;"_"&amp;BJ$20,データシート1!$A$1:$BT$1,0),0)</f>
        <v>864.33450114346567</v>
      </c>
      <c r="BK51" s="37">
        <f t="shared" si="1"/>
        <v>1017.4810672061544</v>
      </c>
      <c r="BL51" s="37">
        <f t="shared" si="2"/>
        <v>975.15582849641851</v>
      </c>
      <c r="BM51" s="37">
        <f>VLOOKUP($AX51&amp;"_"&amp;$BC$14,データシート1!$A:$BT,MATCH($BC$12&amp;"_"&amp;BM$20,データシート1!$A$1:$BT$1,0),0)</f>
        <v>480.74259513350012</v>
      </c>
      <c r="BN51" s="37">
        <f>VLOOKUP($AX51&amp;"_"&amp;$BC$14,データシート1!$A:$BT,MATCH($BC$12&amp;"_"&amp;BN$20,データシート1!$A$1:$BT$1,0),0)</f>
        <v>494.41323336291845</v>
      </c>
      <c r="BO51" s="37">
        <f>VLOOKUP($AX51&amp;"_"&amp;$BC$14,データシート1!$A:$BT,MATCH($BC$12&amp;"_"&amp;BO$20,データシート1!$A$1:$BT$1,0),0)</f>
        <v>32.218356184549599</v>
      </c>
      <c r="BP51" s="37">
        <f>VLOOKUP($AX51&amp;"_"&amp;$BC$14,データシート1!$A:$BT,MATCH($BC$12&amp;"_"&amp;BP$20,データシート1!$A$1:$BT$1,0),0)</f>
        <v>10.10688252518632</v>
      </c>
      <c r="BQ51" s="37">
        <f>VLOOKUP($AX51&amp;"_"&amp;$BC$14,データシート1!$A:$BT,MATCH($BC$12&amp;"_"&amp;BQ$20,データシート1!$A$1:$BT$1,0),0)</f>
        <v>61.219053596735989</v>
      </c>
      <c r="BR51" s="38">
        <f t="shared" si="3"/>
        <v>3777.3021420668206</v>
      </c>
      <c r="BS51" s="17"/>
      <c r="BT51" s="130" t="str">
        <f t="shared" si="4"/>
        <v>鳥取県</v>
      </c>
      <c r="BU51" s="35">
        <f t="shared" si="25"/>
        <v>3777.3021420668206</v>
      </c>
      <c r="BV51" s="66">
        <f t="shared" si="16"/>
        <v>0.23908387329382499</v>
      </c>
      <c r="BW51" s="66">
        <f t="shared" si="16"/>
        <v>0.17378035529367891</v>
      </c>
      <c r="BX51" s="66">
        <f t="shared" si="16"/>
        <v>1.0676573376870462E-2</v>
      </c>
      <c r="BY51" s="66">
        <f t="shared" si="16"/>
        <v>5.4626944623275608E-2</v>
      </c>
      <c r="BZ51" s="66">
        <f t="shared" si="16"/>
        <v>0.24651866818484289</v>
      </c>
      <c r="CA51" s="66">
        <f t="shared" si="32"/>
        <v>0.22882323643576183</v>
      </c>
      <c r="CB51" s="66">
        <f t="shared" si="32"/>
        <v>0.26936713795667427</v>
      </c>
      <c r="CC51" s="66">
        <f t="shared" si="32"/>
        <v>0.25816198752976749</v>
      </c>
      <c r="CD51" s="66">
        <f t="shared" si="32"/>
        <v>0.12727141675525402</v>
      </c>
      <c r="CE51" s="66">
        <f t="shared" si="32"/>
        <v>0.13089057077451347</v>
      </c>
      <c r="CF51" s="66">
        <f t="shared" si="32"/>
        <v>8.5294622915498969E-3</v>
      </c>
      <c r="CG51" s="66">
        <f t="shared" si="32"/>
        <v>2.6756881353568801E-3</v>
      </c>
      <c r="CH51" s="66">
        <f t="shared" si="32"/>
        <v>1.6207084128895988E-2</v>
      </c>
      <c r="CI51" s="131">
        <f t="shared" si="6"/>
        <v>1</v>
      </c>
      <c r="CK51" s="132" t="str">
        <f t="shared" si="7"/>
        <v>鳥取県</v>
      </c>
      <c r="CL51" s="133">
        <f t="shared" si="17"/>
        <v>903.09202672639742</v>
      </c>
      <c r="CM51" s="72">
        <f t="shared" si="18"/>
        <v>0.81400452915604549</v>
      </c>
      <c r="CN51" s="73">
        <f t="shared" si="19"/>
        <v>656.42090829994652</v>
      </c>
      <c r="CO51" s="72">
        <f t="shared" si="20"/>
        <v>1</v>
      </c>
      <c r="CP51" s="73">
        <f t="shared" si="8"/>
        <v>40.328643486386383</v>
      </c>
      <c r="CQ51" s="72">
        <f t="shared" si="21"/>
        <v>0</v>
      </c>
      <c r="CR51" s="73">
        <f t="shared" si="9"/>
        <v>206.34247494006453</v>
      </c>
      <c r="CS51" s="72">
        <f t="shared" si="22"/>
        <v>0</v>
      </c>
      <c r="CT51" s="73">
        <f t="shared" si="10"/>
        <v>931.17549339406685</v>
      </c>
      <c r="CU51" s="74">
        <f t="shared" si="23"/>
        <v>0.17010112607524216</v>
      </c>
      <c r="CV51" s="17"/>
      <c r="CW51" s="969">
        <f t="shared" si="24"/>
        <v>735.12099999999998</v>
      </c>
      <c r="CX51" s="972">
        <f>VLOOKUP($AX51&amp;"_"&amp;$CW$14,データシート1!$A:$BT,MATCH($CW$12&amp;"_"&amp;CX$20,データシート1!$A$1:$BT$1,0),0)</f>
        <v>735.12099999999998</v>
      </c>
      <c r="CY51" s="972">
        <f>VLOOKUP($AX51&amp;"_"&amp;$CW$14,データシート1!$A:$BT,MATCH($CW$12&amp;"_"&amp;CY$20,データシート1!$A$1:$BT$1,0),0)</f>
        <v>0</v>
      </c>
      <c r="CZ51" s="972">
        <f>VLOOKUP($AX51&amp;"_"&amp;$CW$14,データシート1!$A:$BT,MATCH($CW$12&amp;"_"&amp;CZ$20,データシート1!$A$1:$BT$1,0),0)</f>
        <v>0</v>
      </c>
      <c r="DA51" s="972">
        <f>VLOOKUP($AX51&amp;"_"&amp;$CW$14,データシート1!$A:$BT,MATCH($CW$12&amp;"_"&amp;DA$20,データシート1!$A$1:$BT$1,0),0)</f>
        <v>158.39400000000001</v>
      </c>
      <c r="DB51" s="972">
        <f>VLOOKUP($AX51&amp;"_"&amp;$CW$14,データシート1!$A:$BT,MATCH($CW$12&amp;"_"&amp;DB$20,データシート1!$A$1:$BT$1,0),0)</f>
        <v>0</v>
      </c>
      <c r="DC51" s="972">
        <f>VLOOKUP($AX51&amp;"_"&amp;$CW$14,データシート1!$A:$BT,MATCH($CW$12&amp;"_"&amp;DC$20,データシート1!$A$1:$BT$1,0),0)</f>
        <v>0</v>
      </c>
      <c r="DD51" s="971">
        <f t="shared" si="11"/>
        <v>893.51499999999999</v>
      </c>
      <c r="DE51" s="17"/>
      <c r="DF51" s="134">
        <f>VLOOKUP($AX51&amp;"_"&amp;$DF$14,データシート1!$A:$BT,MATCH($DF$12&amp;"_"&amp;DF$20,データシート1!$A$1:$BT$1,0),0)</f>
        <v>32</v>
      </c>
      <c r="DG51" s="71">
        <f>VLOOKUP($AX51&amp;"_"&amp;$DF$14,データシート1!$A:$BT,MATCH($DF$12&amp;"_"&amp;DG$20,データシート1!$A$1:$BT$1,0),0)</f>
        <v>0</v>
      </c>
      <c r="DH51" s="71">
        <f>VLOOKUP($AX51&amp;"_"&amp;$DF$14,データシート1!$A:$BT,MATCH($DF$12&amp;"_"&amp;DH$20,データシート1!$A$1:$BT$1,0),0)</f>
        <v>0</v>
      </c>
      <c r="DI51" s="71">
        <f>VLOOKUP($AX51&amp;"_"&amp;$DF$14,データシート1!$A:$BT,MATCH($DF$12&amp;"_"&amp;DI$20,データシート1!$A$1:$BT$1,0),0)</f>
        <v>21</v>
      </c>
      <c r="DJ51" s="71">
        <f>VLOOKUP($AX51&amp;"_"&amp;$DF$14,データシート1!$A:$BT,MATCH($DF$12&amp;"_"&amp;DJ$20,データシート1!$A$1:$BT$1,0),0)</f>
        <v>0</v>
      </c>
      <c r="DK51" s="71">
        <f>VLOOKUP($AX51&amp;"_"&amp;$DF$14,データシート1!$A:$BT,MATCH($DF$12&amp;"_"&amp;DK$20,データシート1!$A$1:$BT$1,0),0)</f>
        <v>0</v>
      </c>
      <c r="DL51" s="75">
        <f t="shared" si="12"/>
        <v>53</v>
      </c>
      <c r="DM51" s="17"/>
      <c r="DN51" s="135">
        <f t="shared" si="26"/>
        <v>0.82</v>
      </c>
      <c r="DO51" s="136">
        <f t="shared" si="27"/>
        <v>0</v>
      </c>
      <c r="DP51" s="136">
        <f t="shared" si="29"/>
        <v>0</v>
      </c>
      <c r="DQ51" s="136">
        <f t="shared" si="30"/>
        <v>0.18</v>
      </c>
      <c r="DR51" s="136">
        <f t="shared" si="31"/>
        <v>0</v>
      </c>
      <c r="DS51" s="137">
        <f t="shared" si="28"/>
        <v>0</v>
      </c>
    </row>
    <row r="52" spans="2:123" ht="30" customHeight="1">
      <c r="B52" s="611"/>
      <c r="C52" s="22"/>
      <c r="D52" s="22"/>
      <c r="E52" s="22"/>
      <c r="F52" s="22"/>
      <c r="G52" s="22"/>
      <c r="H52" s="22"/>
      <c r="I52" s="22"/>
      <c r="J52" s="22"/>
      <c r="K52" s="22"/>
      <c r="L52" s="22"/>
      <c r="M52" s="22"/>
      <c r="N52" s="22"/>
      <c r="O52" s="22"/>
      <c r="P52" s="22"/>
      <c r="Q52" s="22"/>
      <c r="R52" s="22"/>
      <c r="S52" s="22"/>
      <c r="T52" s="22"/>
      <c r="U52" s="22"/>
      <c r="V52" s="22"/>
      <c r="W52" s="22"/>
      <c r="X52" s="22"/>
      <c r="Y52" s="22"/>
      <c r="Z52" s="22"/>
      <c r="AA52" s="610"/>
      <c r="AB52" s="22"/>
      <c r="AC52" s="611"/>
      <c r="AD52" s="22"/>
      <c r="AE52" s="22"/>
      <c r="AF52" s="22"/>
      <c r="AG52" s="22"/>
      <c r="AH52" s="22"/>
      <c r="AI52" s="22"/>
      <c r="AQ52" s="17"/>
      <c r="AR52" s="17"/>
      <c r="AS52" s="17"/>
      <c r="AT52" s="286"/>
      <c r="AX52" s="19" t="str">
        <f>比較地域マスタ!$Y37</f>
        <v>32</v>
      </c>
      <c r="AY52" s="19" t="str">
        <f>IF(IFERROR(比較地域マスタ!$Z37,"")=0,"",IFERROR(比較地域マスタ!$Z37,""))</f>
        <v>島根県</v>
      </c>
      <c r="BB52" s="118" t="str">
        <f t="shared" si="0"/>
        <v>32</v>
      </c>
      <c r="BC52" s="119" t="str">
        <f t="shared" si="0"/>
        <v>島根県</v>
      </c>
      <c r="BD52" s="37">
        <f t="shared" si="14"/>
        <v>5314.3249300940479</v>
      </c>
      <c r="BE52" s="37">
        <f t="shared" si="15"/>
        <v>1724.6483579074898</v>
      </c>
      <c r="BF52" s="37">
        <f>VLOOKUP($AX52&amp;"_"&amp;$BC$14,データシート1!$A:$BT,MATCH($BC$12&amp;"_"&amp;BF$20,データシート1!$A$1:$BT$1,0),0)</f>
        <v>1333.9388955895954</v>
      </c>
      <c r="BG52" s="37">
        <f>VLOOKUP($AX52&amp;"_"&amp;$BC$14,データシート1!$A:$BT,MATCH($BC$12&amp;"_"&amp;BG$20,データシート1!$A$1:$BT$1,0),0)</f>
        <v>68.90804861740456</v>
      </c>
      <c r="BH52" s="37">
        <f>VLOOKUP($AX52&amp;"_"&amp;$BC$14,データシート1!$A:$BT,MATCH($BC$12&amp;"_"&amp;BH$20,データシート1!$A$1:$BT$1,0),0)</f>
        <v>321.80141370048977</v>
      </c>
      <c r="BI52" s="37">
        <f>VLOOKUP($AX52&amp;"_"&amp;$BC$14,データシート1!$A:$BT,MATCH($BC$12&amp;"_"&amp;BI$20,データシート1!$A$1:$BT$1,0),0)</f>
        <v>1180.9693909402715</v>
      </c>
      <c r="BJ52" s="37">
        <f>VLOOKUP($AX52&amp;"_"&amp;$BC$14,データシート1!$A:$BT,MATCH($BC$12&amp;"_"&amp;BJ$20,データシート1!$A$1:$BT$1,0),0)</f>
        <v>1075.8010438562505</v>
      </c>
      <c r="BK52" s="37">
        <f t="shared" si="1"/>
        <v>1271.7825185132506</v>
      </c>
      <c r="BL52" s="37">
        <f t="shared" si="2"/>
        <v>1157.2027032023218</v>
      </c>
      <c r="BM52" s="37">
        <f>VLOOKUP($AX52&amp;"_"&amp;$BC$14,データシート1!$A:$BT,MATCH($BC$12&amp;"_"&amp;BM$20,データシート1!$A$1:$BT$1,0),0)</f>
        <v>567.49214736691567</v>
      </c>
      <c r="BN52" s="37">
        <f>VLOOKUP($AX52&amp;"_"&amp;$BC$14,データシート1!$A:$BT,MATCH($BC$12&amp;"_"&amp;BN$20,データシート1!$A$1:$BT$1,0),0)</f>
        <v>589.71055583540613</v>
      </c>
      <c r="BO52" s="37">
        <f>VLOOKUP($AX52&amp;"_"&amp;$BC$14,データシート1!$A:$BT,MATCH($BC$12&amp;"_"&amp;BO$20,データシート1!$A$1:$BT$1,0),0)</f>
        <v>38.905139659240902</v>
      </c>
      <c r="BP52" s="37">
        <f>VLOOKUP($AX52&amp;"_"&amp;$BC$14,データシート1!$A:$BT,MATCH($BC$12&amp;"_"&amp;BP$20,データシート1!$A$1:$BT$1,0),0)</f>
        <v>75.67467565168802</v>
      </c>
      <c r="BQ52" s="37">
        <f>VLOOKUP($AX52&amp;"_"&amp;$BC$14,データシート1!$A:$BT,MATCH($BC$12&amp;"_"&amp;BQ$20,データシート1!$A$1:$BT$1,0),0)</f>
        <v>61.123618876784995</v>
      </c>
      <c r="BR52" s="38">
        <f t="shared" si="3"/>
        <v>5314.3249300940479</v>
      </c>
      <c r="BT52" s="130" t="str">
        <f t="shared" si="4"/>
        <v>島根県</v>
      </c>
      <c r="BU52" s="35">
        <f t="shared" si="25"/>
        <v>5314.3249300940479</v>
      </c>
      <c r="BV52" s="66">
        <f t="shared" si="16"/>
        <v>0.32452821018547856</v>
      </c>
      <c r="BW52" s="66">
        <f t="shared" si="16"/>
        <v>0.25100815496541129</v>
      </c>
      <c r="BX52" s="66">
        <f t="shared" si="16"/>
        <v>1.2966472604486586E-2</v>
      </c>
      <c r="BY52" s="66">
        <f t="shared" si="16"/>
        <v>6.0553582615580644E-2</v>
      </c>
      <c r="BZ52" s="66">
        <f t="shared" si="16"/>
        <v>0.22222378316626037</v>
      </c>
      <c r="CA52" s="66">
        <f t="shared" si="32"/>
        <v>0.20243418646913861</v>
      </c>
      <c r="CB52" s="66">
        <f t="shared" si="32"/>
        <v>0.23931214881336654</v>
      </c>
      <c r="CC52" s="66">
        <f t="shared" si="32"/>
        <v>0.21775158998075089</v>
      </c>
      <c r="CD52" s="66">
        <f t="shared" si="32"/>
        <v>0.10678536875931535</v>
      </c>
      <c r="CE52" s="66">
        <f t="shared" si="32"/>
        <v>0.11096622122143555</v>
      </c>
      <c r="CF52" s="66">
        <f t="shared" si="32"/>
        <v>7.3208055907398942E-3</v>
      </c>
      <c r="CG52" s="66">
        <f t="shared" si="32"/>
        <v>1.4239753241875784E-2</v>
      </c>
      <c r="CH52" s="66">
        <f t="shared" si="32"/>
        <v>1.1501671365755818E-2</v>
      </c>
      <c r="CI52" s="131">
        <f t="shared" si="6"/>
        <v>1</v>
      </c>
      <c r="CK52" s="132" t="str">
        <f t="shared" si="7"/>
        <v>島根県</v>
      </c>
      <c r="CL52" s="133">
        <f t="shared" si="17"/>
        <v>1724.6483579074898</v>
      </c>
      <c r="CM52" s="72">
        <f t="shared" si="18"/>
        <v>0.78564479175567692</v>
      </c>
      <c r="CN52" s="73">
        <f t="shared" si="19"/>
        <v>1333.9388955895954</v>
      </c>
      <c r="CO52" s="72">
        <f t="shared" si="20"/>
        <v>1</v>
      </c>
      <c r="CP52" s="73">
        <f t="shared" si="8"/>
        <v>68.90804861740456</v>
      </c>
      <c r="CQ52" s="72">
        <f t="shared" si="21"/>
        <v>0</v>
      </c>
      <c r="CR52" s="73">
        <f t="shared" si="9"/>
        <v>321.80141370048977</v>
      </c>
      <c r="CS52" s="72">
        <f t="shared" si="22"/>
        <v>0</v>
      </c>
      <c r="CT52" s="73">
        <f t="shared" si="10"/>
        <v>1180.9693909402715</v>
      </c>
      <c r="CU52" s="74">
        <f t="shared" si="23"/>
        <v>0.13901799763775868</v>
      </c>
      <c r="CW52" s="969">
        <f t="shared" si="24"/>
        <v>1354.961</v>
      </c>
      <c r="CX52" s="972">
        <f>VLOOKUP($AX52&amp;"_"&amp;$CW$14,データシート1!$A:$BT,MATCH($CW$12&amp;"_"&amp;CX$20,データシート1!$A$1:$BT$1,0),0)</f>
        <v>1354.961</v>
      </c>
      <c r="CY52" s="972">
        <f>VLOOKUP($AX52&amp;"_"&amp;$CW$14,データシート1!$A:$BT,MATCH($CW$12&amp;"_"&amp;CY$20,データシート1!$A$1:$BT$1,0),0)</f>
        <v>0</v>
      </c>
      <c r="CZ52" s="972">
        <f>VLOOKUP($AX52&amp;"_"&amp;$CW$14,データシート1!$A:$BT,MATCH($CW$12&amp;"_"&amp;CZ$20,データシート1!$A$1:$BT$1,0),0)</f>
        <v>0</v>
      </c>
      <c r="DA52" s="972">
        <f>VLOOKUP($AX52&amp;"_"&amp;$CW$14,データシート1!$A:$BT,MATCH($CW$12&amp;"_"&amp;DA$20,データシート1!$A$1:$BT$1,0),0)</f>
        <v>164.17599999999999</v>
      </c>
      <c r="DB52" s="972">
        <f>VLOOKUP($AX52&amp;"_"&amp;$CW$14,データシート1!$A:$BT,MATCH($CW$12&amp;"_"&amp;DB$20,データシート1!$A$1:$BT$1,0),0)</f>
        <v>318.80900000000003</v>
      </c>
      <c r="DC52" s="972">
        <f>VLOOKUP($AX52&amp;"_"&amp;$CW$14,データシート1!$A:$BT,MATCH($CW$12&amp;"_"&amp;DC$20,データシート1!$A$1:$BT$1,0),0)</f>
        <v>0</v>
      </c>
      <c r="DD52" s="971">
        <f t="shared" si="11"/>
        <v>1837.9459999999999</v>
      </c>
      <c r="DF52" s="134">
        <f>VLOOKUP($AX52&amp;"_"&amp;$DF$14,データシート1!$A:$BT,MATCH($DF$12&amp;"_"&amp;DF$20,データシート1!$A$1:$BT$1,0),0)</f>
        <v>47</v>
      </c>
      <c r="DG52" s="71">
        <f>VLOOKUP($AX52&amp;"_"&amp;$DF$14,データシート1!$A:$BT,MATCH($DF$12&amp;"_"&amp;DG$20,データシート1!$A$1:$BT$1,0),0)</f>
        <v>0</v>
      </c>
      <c r="DH52" s="71">
        <f>VLOOKUP($AX52&amp;"_"&amp;$DF$14,データシート1!$A:$BT,MATCH($DF$12&amp;"_"&amp;DH$20,データシート1!$A$1:$BT$1,0),0)</f>
        <v>0</v>
      </c>
      <c r="DI52" s="71">
        <f>VLOOKUP($AX52&amp;"_"&amp;$DF$14,データシート1!$A:$BT,MATCH($DF$12&amp;"_"&amp;DI$20,データシート1!$A$1:$BT$1,0),0)</f>
        <v>19</v>
      </c>
      <c r="DJ52" s="71">
        <f>VLOOKUP($AX52&amp;"_"&amp;$DF$14,データシート1!$A:$BT,MATCH($DF$12&amp;"_"&amp;DJ$20,データシート1!$A$1:$BT$1,0),0)</f>
        <v>4</v>
      </c>
      <c r="DK52" s="71">
        <f>VLOOKUP($AX52&amp;"_"&amp;$DF$14,データシート1!$A:$BT,MATCH($DF$12&amp;"_"&amp;DK$20,データシート1!$A$1:$BT$1,0),0)</f>
        <v>0</v>
      </c>
      <c r="DL52" s="75">
        <f t="shared" si="12"/>
        <v>70</v>
      </c>
      <c r="DN52" s="135">
        <f t="shared" si="26"/>
        <v>0.74</v>
      </c>
      <c r="DO52" s="136">
        <f t="shared" si="27"/>
        <v>0</v>
      </c>
      <c r="DP52" s="136">
        <f t="shared" si="29"/>
        <v>0</v>
      </c>
      <c r="DQ52" s="136">
        <f t="shared" si="30"/>
        <v>0.09</v>
      </c>
      <c r="DR52" s="136">
        <f t="shared" si="31"/>
        <v>0.17</v>
      </c>
      <c r="DS52" s="137">
        <f t="shared" si="28"/>
        <v>0</v>
      </c>
    </row>
    <row r="53" spans="2:123" ht="30" customHeight="1">
      <c r="B53" s="611"/>
      <c r="C53" s="22"/>
      <c r="D53" s="22"/>
      <c r="E53" s="22"/>
      <c r="F53" s="22"/>
      <c r="G53" s="22"/>
      <c r="H53" s="22"/>
      <c r="I53" s="22"/>
      <c r="J53" s="22"/>
      <c r="K53" s="22"/>
      <c r="L53" s="22"/>
      <c r="M53" s="22"/>
      <c r="N53" s="22"/>
      <c r="O53" s="22"/>
      <c r="P53" s="22"/>
      <c r="Q53" s="22"/>
      <c r="R53" s="22"/>
      <c r="S53" s="22"/>
      <c r="T53" s="22"/>
      <c r="U53" s="22"/>
      <c r="V53" s="22"/>
      <c r="W53" s="22"/>
      <c r="X53" s="22"/>
      <c r="Y53" s="22"/>
      <c r="Z53" s="22"/>
      <c r="AA53" s="610"/>
      <c r="AB53" s="22"/>
      <c r="AC53" s="611"/>
      <c r="AD53" s="22"/>
      <c r="AE53" s="22"/>
      <c r="AF53" s="22"/>
      <c r="AG53" s="22"/>
      <c r="AH53" s="22"/>
      <c r="AI53" s="22"/>
      <c r="AQ53" s="17"/>
      <c r="AR53" s="17"/>
      <c r="AS53" s="17"/>
      <c r="AT53" s="286"/>
      <c r="AX53" s="19" t="str">
        <f>比較地域マスタ!$Y38</f>
        <v>33</v>
      </c>
      <c r="AY53" s="19" t="str">
        <f>IF(IFERROR(比較地域マスタ!$Z38,"")=0,"",IFERROR(比較地域マスタ!$Z38,""))</f>
        <v>岡山県</v>
      </c>
      <c r="BB53" s="118" t="str">
        <f t="shared" si="0"/>
        <v>33</v>
      </c>
      <c r="BC53" s="119" t="str">
        <f t="shared" si="0"/>
        <v>岡山県</v>
      </c>
      <c r="BD53" s="37">
        <f t="shared" si="14"/>
        <v>37143.575981778769</v>
      </c>
      <c r="BE53" s="37">
        <f t="shared" si="15"/>
        <v>27827.524147735396</v>
      </c>
      <c r="BF53" s="37">
        <f>VLOOKUP($AX53&amp;"_"&amp;$BC$14,データシート1!$A:$BT,MATCH($BC$12&amp;"_"&amp;BF$20,データシート1!$A$1:$BT$1,0),0)</f>
        <v>27470.312905715891</v>
      </c>
      <c r="BG53" s="37">
        <f>VLOOKUP($AX53&amp;"_"&amp;$BC$14,データシート1!$A:$BT,MATCH($BC$12&amp;"_"&amp;BG$20,データシート1!$A$1:$BT$1,0),0)</f>
        <v>153.37511111777374</v>
      </c>
      <c r="BH53" s="37">
        <f>VLOOKUP($AX53&amp;"_"&amp;$BC$14,データシート1!$A:$BT,MATCH($BC$12&amp;"_"&amp;BH$20,データシート1!$A$1:$BT$1,0),0)</f>
        <v>203.8361309017321</v>
      </c>
      <c r="BI53" s="37">
        <f>VLOOKUP($AX53&amp;"_"&amp;$BC$14,データシート1!$A:$BT,MATCH($BC$12&amp;"_"&amp;BI$20,データシート1!$A$1:$BT$1,0),0)</f>
        <v>2849.4873021016624</v>
      </c>
      <c r="BJ53" s="37">
        <f>VLOOKUP($AX53&amp;"_"&amp;$BC$14,データシート1!$A:$BT,MATCH($BC$12&amp;"_"&amp;BJ$20,データシート1!$A$1:$BT$1,0),0)</f>
        <v>2731.2937124615232</v>
      </c>
      <c r="BK53" s="37">
        <f t="shared" si="1"/>
        <v>3497.2946381479305</v>
      </c>
      <c r="BL53" s="37">
        <f t="shared" si="2"/>
        <v>3126.5240724936875</v>
      </c>
      <c r="BM53" s="37">
        <f>VLOOKUP($AX53&amp;"_"&amp;$BC$14,データシート1!$A:$BT,MATCH($BC$12&amp;"_"&amp;BM$20,データシート1!$A$1:$BT$1,0),0)</f>
        <v>1627.1327563868736</v>
      </c>
      <c r="BN53" s="37">
        <f>VLOOKUP($AX53&amp;"_"&amp;$BC$14,データシート1!$A:$BT,MATCH($BC$12&amp;"_"&amp;BN$20,データシート1!$A$1:$BT$1,0),0)</f>
        <v>1499.3913161068142</v>
      </c>
      <c r="BO53" s="37">
        <f>VLOOKUP($AX53&amp;"_"&amp;$BC$14,データシート1!$A:$BT,MATCH($BC$12&amp;"_"&amp;BO$20,データシート1!$A$1:$BT$1,0),0)</f>
        <v>109.725723189853</v>
      </c>
      <c r="BP53" s="37">
        <f>VLOOKUP($AX53&amp;"_"&amp;$BC$14,データシート1!$A:$BT,MATCH($BC$12&amp;"_"&amp;BP$20,データシート1!$A$1:$BT$1,0),0)</f>
        <v>261.04484246439006</v>
      </c>
      <c r="BQ53" s="37">
        <f>VLOOKUP($AX53&amp;"_"&amp;$BC$14,データシート1!$A:$BT,MATCH($BC$12&amp;"_"&amp;BQ$20,データシート1!$A$1:$BT$1,0),0)</f>
        <v>237.97618133225961</v>
      </c>
      <c r="BR53" s="38">
        <f t="shared" si="3"/>
        <v>37143.575981778769</v>
      </c>
      <c r="BT53" s="130" t="str">
        <f t="shared" si="4"/>
        <v>岡山県</v>
      </c>
      <c r="BU53" s="35">
        <f t="shared" si="25"/>
        <v>37143.575981778769</v>
      </c>
      <c r="BV53" s="66">
        <f t="shared" si="16"/>
        <v>0.74918807390506836</v>
      </c>
      <c r="BW53" s="66">
        <f t="shared" si="16"/>
        <v>0.73957103428037696</v>
      </c>
      <c r="BX53" s="66">
        <f t="shared" si="16"/>
        <v>4.1292499998657577E-3</v>
      </c>
      <c r="BY53" s="66">
        <f t="shared" si="16"/>
        <v>5.4877896248257405E-3</v>
      </c>
      <c r="BZ53" s="66">
        <f t="shared" si="16"/>
        <v>7.671548112382913E-2</v>
      </c>
      <c r="CA53" s="66">
        <f t="shared" si="32"/>
        <v>7.3533407601933443E-2</v>
      </c>
      <c r="CB53" s="66">
        <f t="shared" si="32"/>
        <v>9.4156110328837778E-2</v>
      </c>
      <c r="CC53" s="66">
        <f t="shared" si="32"/>
        <v>8.4174019055877708E-2</v>
      </c>
      <c r="CD53" s="66">
        <f t="shared" si="32"/>
        <v>4.3806572560086382E-2</v>
      </c>
      <c r="CE53" s="66">
        <f t="shared" si="32"/>
        <v>4.0367446495791326E-2</v>
      </c>
      <c r="CF53" s="66">
        <f t="shared" si="32"/>
        <v>2.9540969141926528E-3</v>
      </c>
      <c r="CG53" s="66">
        <f t="shared" si="32"/>
        <v>7.0279943587674152E-3</v>
      </c>
      <c r="CH53" s="66">
        <f t="shared" si="32"/>
        <v>6.4069270403313266E-3</v>
      </c>
      <c r="CI53" s="131">
        <f t="shared" si="6"/>
        <v>1</v>
      </c>
      <c r="CK53" s="132" t="str">
        <f t="shared" si="7"/>
        <v>岡山県</v>
      </c>
      <c r="CL53" s="133">
        <f t="shared" si="17"/>
        <v>27827.524147735396</v>
      </c>
      <c r="CM53" s="72">
        <f t="shared" si="18"/>
        <v>0.89617872102464735</v>
      </c>
      <c r="CN53" s="73">
        <f t="shared" si="19"/>
        <v>27470.312905715891</v>
      </c>
      <c r="CO53" s="72">
        <f t="shared" si="20"/>
        <v>0.90740083979215957</v>
      </c>
      <c r="CP53" s="73">
        <f t="shared" si="8"/>
        <v>153.37511111777374</v>
      </c>
      <c r="CQ53" s="72">
        <f t="shared" si="21"/>
        <v>4.8541122126934469E-2</v>
      </c>
      <c r="CR53" s="73">
        <f t="shared" si="9"/>
        <v>203.8361309017321</v>
      </c>
      <c r="CS53" s="72">
        <f t="shared" si="22"/>
        <v>2.1610496532254227E-2</v>
      </c>
      <c r="CT53" s="73">
        <f t="shared" si="10"/>
        <v>2849.4873021016624</v>
      </c>
      <c r="CU53" s="74">
        <f t="shared" si="23"/>
        <v>0.20607110604314965</v>
      </c>
      <c r="CW53" s="969">
        <f t="shared" si="24"/>
        <v>24938.434999999998</v>
      </c>
      <c r="CX53" s="972">
        <f>VLOOKUP($AX53&amp;"_"&amp;$CW$14,データシート1!$A:$BT,MATCH($CW$12&amp;"_"&amp;CX$20,データシート1!$A$1:$BT$1,0),0)</f>
        <v>24926.584999999999</v>
      </c>
      <c r="CY53" s="972">
        <f>VLOOKUP($AX53&amp;"_"&amp;$CW$14,データシート1!$A:$BT,MATCH($CW$12&amp;"_"&amp;CY$20,データシート1!$A$1:$BT$1,0),0)</f>
        <v>7.4450000000000003</v>
      </c>
      <c r="CZ53" s="972">
        <f>VLOOKUP($AX53&amp;"_"&amp;$CW$14,データシート1!$A:$BT,MATCH($CW$12&amp;"_"&amp;CZ$20,データシート1!$A$1:$BT$1,0),0)</f>
        <v>4.4050000000000002</v>
      </c>
      <c r="DA53" s="972">
        <f>VLOOKUP($AX53&amp;"_"&amp;$CW$14,データシート1!$A:$BT,MATCH($CW$12&amp;"_"&amp;DA$20,データシート1!$A$1:$BT$1,0),0)</f>
        <v>587.19700000000012</v>
      </c>
      <c r="DB53" s="972">
        <f>VLOOKUP($AX53&amp;"_"&amp;$CW$14,データシート1!$A:$BT,MATCH($CW$12&amp;"_"&amp;DB$20,データシート1!$A$1:$BT$1,0),0)</f>
        <v>4212.1509999999998</v>
      </c>
      <c r="DC53" s="972">
        <f>VLOOKUP($AX53&amp;"_"&amp;$CW$14,データシート1!$A:$BT,MATCH($CW$12&amp;"_"&amp;DC$20,データシート1!$A$1:$BT$1,0),0)</f>
        <v>0</v>
      </c>
      <c r="DD53" s="971">
        <f t="shared" si="11"/>
        <v>29737.782999999996</v>
      </c>
      <c r="DF53" s="134">
        <f>VLOOKUP($AX53&amp;"_"&amp;$DF$14,データシート1!$A:$BT,MATCH($DF$12&amp;"_"&amp;DF$20,データシート1!$A$1:$BT$1,0),0)</f>
        <v>231</v>
      </c>
      <c r="DG53" s="71">
        <f>VLOOKUP($AX53&amp;"_"&amp;$DF$14,データシート1!$A:$BT,MATCH($DF$12&amp;"_"&amp;DG$20,データシート1!$A$1:$BT$1,0),0)</f>
        <v>1</v>
      </c>
      <c r="DH53" s="71">
        <f>VLOOKUP($AX53&amp;"_"&amp;$DF$14,データシート1!$A:$BT,MATCH($DF$12&amp;"_"&amp;DH$20,データシート1!$A$1:$BT$1,0),0)</f>
        <v>1</v>
      </c>
      <c r="DI53" s="71">
        <f>VLOOKUP($AX53&amp;"_"&amp;$DF$14,データシート1!$A:$BT,MATCH($DF$12&amp;"_"&amp;DI$20,データシート1!$A$1:$BT$1,0),0)</f>
        <v>53</v>
      </c>
      <c r="DJ53" s="71">
        <f>VLOOKUP($AX53&amp;"_"&amp;$DF$14,データシート1!$A:$BT,MATCH($DF$12&amp;"_"&amp;DJ$20,データシート1!$A$1:$BT$1,0),0)</f>
        <v>6</v>
      </c>
      <c r="DK53" s="71">
        <f>VLOOKUP($AX53&amp;"_"&amp;$DF$14,データシート1!$A:$BT,MATCH($DF$12&amp;"_"&amp;DK$20,データシート1!$A$1:$BT$1,0),0)</f>
        <v>0</v>
      </c>
      <c r="DL53" s="75">
        <f t="shared" si="12"/>
        <v>292</v>
      </c>
      <c r="DN53" s="135">
        <f t="shared" si="26"/>
        <v>0.84</v>
      </c>
      <c r="DO53" s="136">
        <f t="shared" si="27"/>
        <v>0</v>
      </c>
      <c r="DP53" s="136">
        <f t="shared" si="29"/>
        <v>0</v>
      </c>
      <c r="DQ53" s="136">
        <f t="shared" si="30"/>
        <v>0.02</v>
      </c>
      <c r="DR53" s="136">
        <f t="shared" si="31"/>
        <v>0.14000000000000001</v>
      </c>
      <c r="DS53" s="137">
        <f t="shared" si="28"/>
        <v>0</v>
      </c>
    </row>
    <row r="54" spans="2:123" ht="30" customHeight="1">
      <c r="B54" s="611"/>
      <c r="C54" s="22"/>
      <c r="D54" s="22"/>
      <c r="E54" s="22"/>
      <c r="F54" s="22"/>
      <c r="G54" s="22"/>
      <c r="H54" s="22"/>
      <c r="I54" s="22"/>
      <c r="J54" s="22"/>
      <c r="K54" s="22"/>
      <c r="L54" s="22"/>
      <c r="M54" s="22"/>
      <c r="N54" s="22"/>
      <c r="O54" s="22"/>
      <c r="P54" s="22"/>
      <c r="Q54" s="22"/>
      <c r="R54" s="22"/>
      <c r="S54" s="22"/>
      <c r="T54" s="22"/>
      <c r="U54" s="22"/>
      <c r="V54" s="22"/>
      <c r="W54" s="22"/>
      <c r="X54" s="22"/>
      <c r="Y54" s="22"/>
      <c r="Z54" s="22"/>
      <c r="AA54" s="610"/>
      <c r="AB54" s="22"/>
      <c r="AC54" s="611"/>
      <c r="AD54" s="22"/>
      <c r="AE54" s="22"/>
      <c r="AF54" s="22"/>
      <c r="AG54" s="22"/>
      <c r="AH54" s="22"/>
      <c r="AI54" s="22"/>
      <c r="AQ54" s="17"/>
      <c r="AR54" s="17"/>
      <c r="AS54" s="17"/>
      <c r="AT54" s="286"/>
      <c r="AX54" s="19" t="str">
        <f>比較地域マスタ!$Y39</f>
        <v>34</v>
      </c>
      <c r="AY54" s="19" t="str">
        <f>IF(IFERROR(比較地域マスタ!$Z39,"")=0,"",IFERROR(比較地域マスタ!$Z39,""))</f>
        <v>広島県</v>
      </c>
      <c r="BB54" s="118" t="str">
        <f t="shared" si="0"/>
        <v>34</v>
      </c>
      <c r="BC54" s="119" t="str">
        <f t="shared" si="0"/>
        <v>広島県</v>
      </c>
      <c r="BD54" s="37">
        <f t="shared" si="14"/>
        <v>41129.978282534656</v>
      </c>
      <c r="BE54" s="37">
        <f t="shared" si="15"/>
        <v>27642.690093239871</v>
      </c>
      <c r="BF54" s="37">
        <f>VLOOKUP($AX54&amp;"_"&amp;$BC$14,データシート1!$A:$BT,MATCH($BC$12&amp;"_"&amp;BF$20,データシート1!$A$1:$BT$1,0),0)</f>
        <v>27160.70567911123</v>
      </c>
      <c r="BG54" s="37">
        <f>VLOOKUP($AX54&amp;"_"&amp;$BC$14,データシート1!$A:$BT,MATCH($BC$12&amp;"_"&amp;BG$20,データシート1!$A$1:$BT$1,0),0)</f>
        <v>184.40449927631281</v>
      </c>
      <c r="BH54" s="37">
        <f>VLOOKUP($AX54&amp;"_"&amp;$BC$14,データシート1!$A:$BT,MATCH($BC$12&amp;"_"&amp;BH$20,データシート1!$A$1:$BT$1,0),0)</f>
        <v>297.57991485232924</v>
      </c>
      <c r="BI54" s="37">
        <f>VLOOKUP($AX54&amp;"_"&amp;$BC$14,データシート1!$A:$BT,MATCH($BC$12&amp;"_"&amp;BI$20,データシート1!$A$1:$BT$1,0),0)</f>
        <v>4927.4126097889211</v>
      </c>
      <c r="BJ54" s="37">
        <f>VLOOKUP($AX54&amp;"_"&amp;$BC$14,データシート1!$A:$BT,MATCH($BC$12&amp;"_"&amp;BJ$20,データシート1!$A$1:$BT$1,0),0)</f>
        <v>3880.2779506755846</v>
      </c>
      <c r="BK54" s="37">
        <f t="shared" si="1"/>
        <v>4428.4914821896728</v>
      </c>
      <c r="BL54" s="37">
        <f t="shared" si="2"/>
        <v>3697.9261505831237</v>
      </c>
      <c r="BM54" s="37">
        <f>VLOOKUP($AX54&amp;"_"&amp;$BC$14,データシート1!$A:$BT,MATCH($BC$12&amp;"_"&amp;BM$20,データシート1!$A$1:$BT$1,0),0)</f>
        <v>2052.2037954542425</v>
      </c>
      <c r="BN54" s="37">
        <f>VLOOKUP($AX54&amp;"_"&amp;$BC$14,データシート1!$A:$BT,MATCH($BC$12&amp;"_"&amp;BN$20,データシート1!$A$1:$BT$1,0),0)</f>
        <v>1645.7223551288812</v>
      </c>
      <c r="BO54" s="37">
        <f>VLOOKUP($AX54&amp;"_"&amp;$BC$14,データシート1!$A:$BT,MATCH($BC$12&amp;"_"&amp;BO$20,データシート1!$A$1:$BT$1,0),0)</f>
        <v>162.823367366833</v>
      </c>
      <c r="BP54" s="37">
        <f>VLOOKUP($AX54&amp;"_"&amp;$BC$14,データシート1!$A:$BT,MATCH($BC$12&amp;"_"&amp;BP$20,データシート1!$A$1:$BT$1,0),0)</f>
        <v>567.74196423971603</v>
      </c>
      <c r="BQ54" s="37">
        <f>VLOOKUP($AX54&amp;"_"&amp;$BC$14,データシート1!$A:$BT,MATCH($BC$12&amp;"_"&amp;BQ$20,データシート1!$A$1:$BT$1,0),0)</f>
        <v>251.10614664060381</v>
      </c>
      <c r="BR54" s="38">
        <f t="shared" si="3"/>
        <v>41129.978282534656</v>
      </c>
      <c r="BT54" s="130" t="str">
        <f t="shared" si="4"/>
        <v>広島県</v>
      </c>
      <c r="BU54" s="35">
        <f t="shared" si="25"/>
        <v>41129.978282534656</v>
      </c>
      <c r="BV54" s="66">
        <f t="shared" si="16"/>
        <v>0.672081319940254</v>
      </c>
      <c r="BW54" s="66">
        <f t="shared" si="16"/>
        <v>0.66036275274778578</v>
      </c>
      <c r="BX54" s="66">
        <f t="shared" si="16"/>
        <v>4.4834572488606913E-3</v>
      </c>
      <c r="BY54" s="66">
        <f t="shared" si="16"/>
        <v>7.2351099436075541E-3</v>
      </c>
      <c r="BZ54" s="66">
        <f t="shared" si="16"/>
        <v>0.11980100198305446</v>
      </c>
      <c r="CA54" s="66">
        <f t="shared" si="32"/>
        <v>9.4341842925876218E-2</v>
      </c>
      <c r="CB54" s="66">
        <f t="shared" si="32"/>
        <v>0.10767064966018175</v>
      </c>
      <c r="CC54" s="66">
        <f t="shared" si="32"/>
        <v>8.9908293293541636E-2</v>
      </c>
      <c r="CD54" s="66">
        <f t="shared" si="32"/>
        <v>4.9895572065635781E-2</v>
      </c>
      <c r="CE54" s="66">
        <f t="shared" si="32"/>
        <v>4.0012721227905855E-2</v>
      </c>
      <c r="CF54" s="66">
        <f t="shared" si="32"/>
        <v>3.9587516007995064E-3</v>
      </c>
      <c r="CG54" s="66">
        <f t="shared" si="32"/>
        <v>1.3803604765840607E-2</v>
      </c>
      <c r="CH54" s="66">
        <f t="shared" si="32"/>
        <v>6.1051854906335554E-3</v>
      </c>
      <c r="CI54" s="131">
        <f t="shared" si="6"/>
        <v>1</v>
      </c>
      <c r="CK54" s="132" t="str">
        <f t="shared" si="7"/>
        <v>広島県</v>
      </c>
      <c r="CL54" s="133">
        <f t="shared" si="17"/>
        <v>27642.690093239871</v>
      </c>
      <c r="CM54" s="72">
        <f t="shared" si="18"/>
        <v>1</v>
      </c>
      <c r="CN54" s="73">
        <f t="shared" si="19"/>
        <v>27160.70567911123</v>
      </c>
      <c r="CO54" s="72">
        <f t="shared" si="20"/>
        <v>1</v>
      </c>
      <c r="CP54" s="73">
        <f t="shared" si="8"/>
        <v>184.40449927631281</v>
      </c>
      <c r="CQ54" s="72">
        <f t="shared" si="21"/>
        <v>0</v>
      </c>
      <c r="CR54" s="73">
        <f t="shared" si="9"/>
        <v>297.57991485232924</v>
      </c>
      <c r="CS54" s="72">
        <f t="shared" si="22"/>
        <v>7.8829244949682756E-2</v>
      </c>
      <c r="CT54" s="73">
        <f t="shared" si="10"/>
        <v>4927.4126097889211</v>
      </c>
      <c r="CU54" s="74">
        <f t="shared" si="23"/>
        <v>0.2242213282088687</v>
      </c>
      <c r="CW54" s="969">
        <f t="shared" si="24"/>
        <v>32211.796999999999</v>
      </c>
      <c r="CX54" s="972">
        <f>VLOOKUP($AX54&amp;"_"&amp;$CW$14,データシート1!$A:$BT,MATCH($CW$12&amp;"_"&amp;CX$20,データシート1!$A$1:$BT$1,0),0)</f>
        <v>32188.339</v>
      </c>
      <c r="CY54" s="972">
        <f>VLOOKUP($AX54&amp;"_"&amp;$CW$14,データシート1!$A:$BT,MATCH($CW$12&amp;"_"&amp;CY$20,データシート1!$A$1:$BT$1,0),0)</f>
        <v>0</v>
      </c>
      <c r="CZ54" s="972">
        <f>VLOOKUP($AX54&amp;"_"&amp;$CW$14,データシート1!$A:$BT,MATCH($CW$12&amp;"_"&amp;CZ$20,データシート1!$A$1:$BT$1,0),0)</f>
        <v>23.457999999999998</v>
      </c>
      <c r="DA54" s="972">
        <f>VLOOKUP($AX54&amp;"_"&amp;$CW$14,データシート1!$A:$BT,MATCH($CW$12&amp;"_"&amp;DA$20,データシート1!$A$1:$BT$1,0),0)</f>
        <v>1104.8309999999999</v>
      </c>
      <c r="DB54" s="972">
        <f>VLOOKUP($AX54&amp;"_"&amp;$CW$14,データシート1!$A:$BT,MATCH($CW$12&amp;"_"&amp;DB$20,データシート1!$A$1:$BT$1,0),0)</f>
        <v>858.84</v>
      </c>
      <c r="DC54" s="972">
        <f>VLOOKUP($AX54&amp;"_"&amp;$CW$14,データシート1!$A:$BT,MATCH($CW$12&amp;"_"&amp;DC$20,データシート1!$A$1:$BT$1,0),0)</f>
        <v>0</v>
      </c>
      <c r="DD54" s="971">
        <f t="shared" si="11"/>
        <v>34175.467999999993</v>
      </c>
      <c r="DF54" s="134">
        <f>VLOOKUP($AX54&amp;"_"&amp;$DF$14,データシート1!$A:$BT,MATCH($DF$12&amp;"_"&amp;DF$20,データシート1!$A$1:$BT$1,0),0)</f>
        <v>200</v>
      </c>
      <c r="DG54" s="71">
        <f>VLOOKUP($AX54&amp;"_"&amp;$DF$14,データシート1!$A:$BT,MATCH($DF$12&amp;"_"&amp;DG$20,データシート1!$A$1:$BT$1,0),0)</f>
        <v>0</v>
      </c>
      <c r="DH54" s="71">
        <f>VLOOKUP($AX54&amp;"_"&amp;$DF$14,データシート1!$A:$BT,MATCH($DF$12&amp;"_"&amp;DH$20,データシート1!$A$1:$BT$1,0),0)</f>
        <v>4</v>
      </c>
      <c r="DI54" s="71">
        <f>VLOOKUP($AX54&amp;"_"&amp;$DF$14,データシート1!$A:$BT,MATCH($DF$12&amp;"_"&amp;DI$20,データシート1!$A$1:$BT$1,0),0)</f>
        <v>123</v>
      </c>
      <c r="DJ54" s="71">
        <f>VLOOKUP($AX54&amp;"_"&amp;$DF$14,データシート1!$A:$BT,MATCH($DF$12&amp;"_"&amp;DJ$20,データシート1!$A$1:$BT$1,0),0)</f>
        <v>6</v>
      </c>
      <c r="DK54" s="71">
        <f>VLOOKUP($AX54&amp;"_"&amp;$DF$14,データシート1!$A:$BT,MATCH($DF$12&amp;"_"&amp;DK$20,データシート1!$A$1:$BT$1,0),0)</f>
        <v>0</v>
      </c>
      <c r="DL54" s="75">
        <f t="shared" si="12"/>
        <v>333</v>
      </c>
      <c r="DN54" s="135">
        <f t="shared" si="26"/>
        <v>0.94</v>
      </c>
      <c r="DO54" s="136">
        <f t="shared" si="27"/>
        <v>0</v>
      </c>
      <c r="DP54" s="136">
        <f t="shared" si="29"/>
        <v>0</v>
      </c>
      <c r="DQ54" s="136">
        <f t="shared" si="30"/>
        <v>0.03</v>
      </c>
      <c r="DR54" s="136">
        <f t="shared" si="31"/>
        <v>0.03</v>
      </c>
      <c r="DS54" s="137">
        <f t="shared" si="28"/>
        <v>0</v>
      </c>
    </row>
    <row r="55" spans="2:123" ht="30" customHeight="1">
      <c r="B55" s="611"/>
      <c r="C55" s="22"/>
      <c r="D55" s="22"/>
      <c r="E55" s="22"/>
      <c r="F55" s="22"/>
      <c r="G55" s="22"/>
      <c r="H55" s="22"/>
      <c r="I55" s="22"/>
      <c r="J55" s="22"/>
      <c r="K55" s="22"/>
      <c r="L55" s="22"/>
      <c r="M55" s="22"/>
      <c r="N55" s="22"/>
      <c r="O55" s="22"/>
      <c r="P55" s="22"/>
      <c r="Q55" s="22"/>
      <c r="R55" s="22"/>
      <c r="S55" s="22"/>
      <c r="T55" s="22"/>
      <c r="U55" s="22"/>
      <c r="V55" s="22"/>
      <c r="W55" s="22"/>
      <c r="X55" s="22"/>
      <c r="Y55" s="22"/>
      <c r="Z55" s="22"/>
      <c r="AA55" s="610"/>
      <c r="AB55" s="22"/>
      <c r="AC55" s="611"/>
      <c r="AD55" s="22"/>
      <c r="AE55" s="22"/>
      <c r="AF55" s="22"/>
      <c r="AG55" s="22"/>
      <c r="AH55" s="22"/>
      <c r="AI55" s="22"/>
      <c r="AQ55" s="17"/>
      <c r="AR55" s="17"/>
      <c r="AS55" s="17"/>
      <c r="AT55" s="286"/>
      <c r="AX55" s="19" t="str">
        <f>比較地域マスタ!$Y40</f>
        <v>35</v>
      </c>
      <c r="AY55" s="19" t="str">
        <f>IF(IFERROR(比較地域マスタ!$Z40,"")=0,"",IFERROR(比較地域マスタ!$Z40,""))</f>
        <v>山口県</v>
      </c>
      <c r="BB55" s="118" t="str">
        <f t="shared" si="0"/>
        <v>35</v>
      </c>
      <c r="BC55" s="119" t="str">
        <f t="shared" si="0"/>
        <v>山口県</v>
      </c>
      <c r="BD55" s="37">
        <f t="shared" si="14"/>
        <v>27190.694061259521</v>
      </c>
      <c r="BE55" s="37">
        <f t="shared" si="15"/>
        <v>20245.470172116056</v>
      </c>
      <c r="BF55" s="37">
        <f>VLOOKUP($AX55&amp;"_"&amp;$BC$14,データシート1!$A:$BT,MATCH($BC$12&amp;"_"&amp;BF$20,データシート1!$A$1:$BT$1,0),0)</f>
        <v>19854.990682110896</v>
      </c>
      <c r="BG55" s="37">
        <f>VLOOKUP($AX55&amp;"_"&amp;$BC$14,データシート1!$A:$BT,MATCH($BC$12&amp;"_"&amp;BG$20,データシート1!$A$1:$BT$1,0),0)</f>
        <v>154.54228429227337</v>
      </c>
      <c r="BH55" s="37">
        <f>VLOOKUP($AX55&amp;"_"&amp;$BC$14,データシート1!$A:$BT,MATCH($BC$12&amp;"_"&amp;BH$20,データシート1!$A$1:$BT$1,0),0)</f>
        <v>235.93720571288756</v>
      </c>
      <c r="BI55" s="37">
        <f>VLOOKUP($AX55&amp;"_"&amp;$BC$14,データシート1!$A:$BT,MATCH($BC$12&amp;"_"&amp;BI$20,データシート1!$A$1:$BT$1,0),0)</f>
        <v>1945.9777508056541</v>
      </c>
      <c r="BJ55" s="37">
        <f>VLOOKUP($AX55&amp;"_"&amp;$BC$14,データシート1!$A:$BT,MATCH($BC$12&amp;"_"&amp;BJ$20,データシート1!$A$1:$BT$1,0),0)</f>
        <v>2354.059545320592</v>
      </c>
      <c r="BK55" s="37">
        <f t="shared" si="1"/>
        <v>2501.8211098839442</v>
      </c>
      <c r="BL55" s="37">
        <f t="shared" si="2"/>
        <v>2110.1773254145492</v>
      </c>
      <c r="BM55" s="37">
        <f>VLOOKUP($AX55&amp;"_"&amp;$BC$14,データシート1!$A:$BT,MATCH($BC$12&amp;"_"&amp;BM$20,データシート1!$A$1:$BT$1,0),0)</f>
        <v>1132.711819898193</v>
      </c>
      <c r="BN55" s="37">
        <f>VLOOKUP($AX55&amp;"_"&amp;$BC$14,データシート1!$A:$BT,MATCH($BC$12&amp;"_"&amp;BN$20,データシート1!$A$1:$BT$1,0),0)</f>
        <v>977.46550551635642</v>
      </c>
      <c r="BO55" s="37">
        <f>VLOOKUP($AX55&amp;"_"&amp;$BC$14,データシート1!$A:$BT,MATCH($BC$12&amp;"_"&amp;BO$20,データシート1!$A$1:$BT$1,0),0)</f>
        <v>78.2654652077523</v>
      </c>
      <c r="BP55" s="37">
        <f>VLOOKUP($AX55&amp;"_"&amp;$BC$14,データシート1!$A:$BT,MATCH($BC$12&amp;"_"&amp;BP$20,データシート1!$A$1:$BT$1,0),0)</f>
        <v>313.37831926164279</v>
      </c>
      <c r="BQ55" s="37">
        <f>VLOOKUP($AX55&amp;"_"&amp;$BC$14,データシート1!$A:$BT,MATCH($BC$12&amp;"_"&amp;BQ$20,データシート1!$A$1:$BT$1,0),0)</f>
        <v>143.36548313327202</v>
      </c>
      <c r="BR55" s="38">
        <f t="shared" si="3"/>
        <v>27190.694061259521</v>
      </c>
      <c r="BT55" s="130" t="str">
        <f t="shared" si="4"/>
        <v>山口県</v>
      </c>
      <c r="BU55" s="35">
        <f t="shared" si="25"/>
        <v>27190.694061259521</v>
      </c>
      <c r="BV55" s="66">
        <f t="shared" si="16"/>
        <v>0.74457349733345679</v>
      </c>
      <c r="BW55" s="66">
        <f t="shared" si="16"/>
        <v>0.73021272047629293</v>
      </c>
      <c r="BX55" s="66">
        <f t="shared" si="16"/>
        <v>5.6836461748308422E-3</v>
      </c>
      <c r="BY55" s="66">
        <f t="shared" si="16"/>
        <v>8.6771306823331066E-3</v>
      </c>
      <c r="BZ55" s="66">
        <f t="shared" si="16"/>
        <v>7.1567785155518496E-2</v>
      </c>
      <c r="CA55" s="66">
        <f t="shared" si="32"/>
        <v>8.6575927043899367E-2</v>
      </c>
      <c r="CB55" s="66">
        <f t="shared" si="32"/>
        <v>9.2010196733023575E-2</v>
      </c>
      <c r="CC55" s="66">
        <f t="shared" si="32"/>
        <v>7.7606600282449797E-2</v>
      </c>
      <c r="CD55" s="66">
        <f t="shared" si="32"/>
        <v>4.1658069387498518E-2</v>
      </c>
      <c r="CE55" s="66">
        <f t="shared" si="32"/>
        <v>3.5948530894951286E-2</v>
      </c>
      <c r="CF55" s="66">
        <f t="shared" si="32"/>
        <v>2.8783915935144361E-3</v>
      </c>
      <c r="CG55" s="66">
        <f t="shared" si="32"/>
        <v>1.1525204857059341E-2</v>
      </c>
      <c r="CH55" s="66">
        <f t="shared" si="32"/>
        <v>5.2725937341016544E-3</v>
      </c>
      <c r="CI55" s="131">
        <f t="shared" si="6"/>
        <v>1</v>
      </c>
      <c r="CK55" s="132" t="str">
        <f t="shared" si="7"/>
        <v>山口県</v>
      </c>
      <c r="CL55" s="133">
        <f t="shared" si="17"/>
        <v>20245.470172116056</v>
      </c>
      <c r="CM55" s="72">
        <f t="shared" si="18"/>
        <v>1</v>
      </c>
      <c r="CN55" s="73">
        <f t="shared" si="19"/>
        <v>19854.990682110896</v>
      </c>
      <c r="CO55" s="72">
        <f t="shared" si="20"/>
        <v>1</v>
      </c>
      <c r="CP55" s="73">
        <f t="shared" si="8"/>
        <v>154.54228429227337</v>
      </c>
      <c r="CQ55" s="72">
        <f t="shared" si="21"/>
        <v>0.2340524482710033</v>
      </c>
      <c r="CR55" s="73">
        <f t="shared" si="9"/>
        <v>235.93720571288756</v>
      </c>
      <c r="CS55" s="72">
        <f t="shared" si="22"/>
        <v>0</v>
      </c>
      <c r="CT55" s="73">
        <f t="shared" si="10"/>
        <v>1945.9777508056541</v>
      </c>
      <c r="CU55" s="74">
        <f t="shared" si="23"/>
        <v>0.19065120340990593</v>
      </c>
      <c r="CW55" s="969">
        <f t="shared" si="24"/>
        <v>27215.916999999998</v>
      </c>
      <c r="CX55" s="972">
        <f>VLOOKUP($AX55&amp;"_"&amp;$CW$14,データシート1!$A:$BT,MATCH($CW$12&amp;"_"&amp;CX$20,データシート1!$A$1:$BT$1,0),0)</f>
        <v>27179.745999999999</v>
      </c>
      <c r="CY55" s="972">
        <f>VLOOKUP($AX55&amp;"_"&amp;$CW$14,データシート1!$A:$BT,MATCH($CW$12&amp;"_"&amp;CY$20,データシート1!$A$1:$BT$1,0),0)</f>
        <v>36.170999999999999</v>
      </c>
      <c r="CZ55" s="972">
        <f>VLOOKUP($AX55&amp;"_"&amp;$CW$14,データシート1!$A:$BT,MATCH($CW$12&amp;"_"&amp;CZ$20,データシート1!$A$1:$BT$1,0),0)</f>
        <v>0</v>
      </c>
      <c r="DA55" s="972">
        <f>VLOOKUP($AX55&amp;"_"&amp;$CW$14,データシート1!$A:$BT,MATCH($CW$12&amp;"_"&amp;DA$20,データシート1!$A$1:$BT$1,0),0)</f>
        <v>371.00299999999999</v>
      </c>
      <c r="DB55" s="972">
        <f>VLOOKUP($AX55&amp;"_"&amp;$CW$14,データシート1!$A:$BT,MATCH($CW$12&amp;"_"&amp;DB$20,データシート1!$A$1:$BT$1,0),0)</f>
        <v>2974.6129999999998</v>
      </c>
      <c r="DC55" s="972">
        <f>VLOOKUP($AX55&amp;"_"&amp;$CW$14,データシート1!$A:$BT,MATCH($CW$12&amp;"_"&amp;DC$20,データシート1!$A$1:$BT$1,0),0)</f>
        <v>0</v>
      </c>
      <c r="DD55" s="971">
        <f t="shared" si="11"/>
        <v>30561.532999999999</v>
      </c>
      <c r="DF55" s="134">
        <f>VLOOKUP($AX55&amp;"_"&amp;$DF$14,データシート1!$A:$BT,MATCH($DF$12&amp;"_"&amp;DF$20,データシート1!$A$1:$BT$1,0),0)</f>
        <v>158</v>
      </c>
      <c r="DG55" s="71">
        <f>VLOOKUP($AX55&amp;"_"&amp;$DF$14,データシート1!$A:$BT,MATCH($DF$12&amp;"_"&amp;DG$20,データシート1!$A$1:$BT$1,0),0)</f>
        <v>2</v>
      </c>
      <c r="DH55" s="71">
        <f>VLOOKUP($AX55&amp;"_"&amp;$DF$14,データシート1!$A:$BT,MATCH($DF$12&amp;"_"&amp;DH$20,データシート1!$A$1:$BT$1,0),0)</f>
        <v>0</v>
      </c>
      <c r="DI55" s="71">
        <f>VLOOKUP($AX55&amp;"_"&amp;$DF$14,データシート1!$A:$BT,MATCH($DF$12&amp;"_"&amp;DI$20,データシート1!$A$1:$BT$1,0),0)</f>
        <v>43</v>
      </c>
      <c r="DJ55" s="71">
        <f>VLOOKUP($AX55&amp;"_"&amp;$DF$14,データシート1!$A:$BT,MATCH($DF$12&amp;"_"&amp;DJ$20,データシート1!$A$1:$BT$1,0),0)</f>
        <v>14</v>
      </c>
      <c r="DK55" s="71">
        <f>VLOOKUP($AX55&amp;"_"&amp;$DF$14,データシート1!$A:$BT,MATCH($DF$12&amp;"_"&amp;DK$20,データシート1!$A$1:$BT$1,0),0)</f>
        <v>0</v>
      </c>
      <c r="DL55" s="75">
        <f t="shared" si="12"/>
        <v>217</v>
      </c>
      <c r="DN55" s="135">
        <f t="shared" si="26"/>
        <v>0.89</v>
      </c>
      <c r="DO55" s="136">
        <f t="shared" si="27"/>
        <v>0</v>
      </c>
      <c r="DP55" s="136">
        <f t="shared" si="29"/>
        <v>0</v>
      </c>
      <c r="DQ55" s="136">
        <f t="shared" si="30"/>
        <v>0.01</v>
      </c>
      <c r="DR55" s="136">
        <f t="shared" si="31"/>
        <v>0.1</v>
      </c>
      <c r="DS55" s="137">
        <f t="shared" si="28"/>
        <v>0</v>
      </c>
    </row>
    <row r="56" spans="2:123" ht="30" customHeight="1">
      <c r="B56" s="611"/>
      <c r="C56" s="22"/>
      <c r="D56" s="22"/>
      <c r="E56" s="22"/>
      <c r="F56" s="22"/>
      <c r="G56" s="22"/>
      <c r="H56" s="22"/>
      <c r="I56" s="22"/>
      <c r="J56" s="22"/>
      <c r="K56" s="22"/>
      <c r="L56" s="22"/>
      <c r="M56" s="22"/>
      <c r="N56" s="22"/>
      <c r="O56" s="22"/>
      <c r="P56" s="22"/>
      <c r="Q56" s="22"/>
      <c r="R56" s="22"/>
      <c r="S56" s="22"/>
      <c r="T56" s="22"/>
      <c r="U56" s="22"/>
      <c r="V56" s="22"/>
      <c r="W56" s="22"/>
      <c r="X56" s="22"/>
      <c r="Y56" s="22"/>
      <c r="Z56" s="22"/>
      <c r="AA56" s="610"/>
      <c r="AB56" s="22"/>
      <c r="AC56" s="611"/>
      <c r="AD56" s="22"/>
      <c r="AE56" s="22"/>
      <c r="AF56" s="22"/>
      <c r="AG56" s="22"/>
      <c r="AH56" s="22"/>
      <c r="AI56" s="22"/>
      <c r="AQ56" s="17"/>
      <c r="AR56" s="17"/>
      <c r="AS56" s="17"/>
      <c r="AT56" s="286"/>
      <c r="AX56" s="19" t="str">
        <f>比較地域マスタ!$Y41</f>
        <v>36</v>
      </c>
      <c r="AY56" s="19" t="str">
        <f>IF(IFERROR(比較地域マスタ!$Z41,"")=0,"",IFERROR(比較地域マスタ!$Z41,""))</f>
        <v>徳島県</v>
      </c>
      <c r="BB56" s="118" t="str">
        <f t="shared" si="0"/>
        <v>36</v>
      </c>
      <c r="BC56" s="119" t="str">
        <f t="shared" si="0"/>
        <v>徳島県</v>
      </c>
      <c r="BD56" s="37">
        <f t="shared" si="14"/>
        <v>5826.2340493344072</v>
      </c>
      <c r="BE56" s="37">
        <f t="shared" si="15"/>
        <v>2076.8988447261318</v>
      </c>
      <c r="BF56" s="37">
        <f>VLOOKUP($AX56&amp;"_"&amp;$BC$14,データシート1!$A:$BT,MATCH($BC$12&amp;"_"&amp;BF$20,データシート1!$A$1:$BT$1,0),0)</f>
        <v>1855.1045793427663</v>
      </c>
      <c r="BG56" s="37">
        <f>VLOOKUP($AX56&amp;"_"&amp;$BC$14,データシート1!$A:$BT,MATCH($BC$12&amp;"_"&amp;BG$20,データシート1!$A$1:$BT$1,0),0)</f>
        <v>52.085597498625788</v>
      </c>
      <c r="BH56" s="37">
        <f>VLOOKUP($AX56&amp;"_"&amp;$BC$14,データシート1!$A:$BT,MATCH($BC$12&amp;"_"&amp;BH$20,データシート1!$A$1:$BT$1,0),0)</f>
        <v>169.70866788473984</v>
      </c>
      <c r="BI56" s="37">
        <f>VLOOKUP($AX56&amp;"_"&amp;$BC$14,データシート1!$A:$BT,MATCH($BC$12&amp;"_"&amp;BI$20,データシート1!$A$1:$BT$1,0),0)</f>
        <v>1106.684602201196</v>
      </c>
      <c r="BJ56" s="37">
        <f>VLOOKUP($AX56&amp;"_"&amp;$BC$14,データシート1!$A:$BT,MATCH($BC$12&amp;"_"&amp;BJ$20,データシート1!$A$1:$BT$1,0),0)</f>
        <v>1144.6059191338879</v>
      </c>
      <c r="BK56" s="37">
        <f t="shared" si="1"/>
        <v>1427.3791961039797</v>
      </c>
      <c r="BL56" s="37">
        <f t="shared" si="2"/>
        <v>1281.6568760986122</v>
      </c>
      <c r="BM56" s="37">
        <f>VLOOKUP($AX56&amp;"_"&amp;$BC$14,データシート1!$A:$BT,MATCH($BC$12&amp;"_"&amp;BM$20,データシート1!$A$1:$BT$1,0),0)</f>
        <v>637.36259374878273</v>
      </c>
      <c r="BN56" s="37">
        <f>VLOOKUP($AX56&amp;"_"&amp;$BC$14,データシート1!$A:$BT,MATCH($BC$12&amp;"_"&amp;BN$20,データシート1!$A$1:$BT$1,0),0)</f>
        <v>644.29428234982947</v>
      </c>
      <c r="BO56" s="37">
        <f>VLOOKUP($AX56&amp;"_"&amp;$BC$14,データシート1!$A:$BT,MATCH($BC$12&amp;"_"&amp;BO$20,データシート1!$A$1:$BT$1,0),0)</f>
        <v>42.431604171831303</v>
      </c>
      <c r="BP56" s="37">
        <f>VLOOKUP($AX56&amp;"_"&amp;$BC$14,データシート1!$A:$BT,MATCH($BC$12&amp;"_"&amp;BP$20,データシート1!$A$1:$BT$1,0),0)</f>
        <v>103.29071583353607</v>
      </c>
      <c r="BQ56" s="37">
        <f>VLOOKUP($AX56&amp;"_"&amp;$BC$14,データシート1!$A:$BT,MATCH($BC$12&amp;"_"&amp;BQ$20,データシート1!$A$1:$BT$1,0),0)</f>
        <v>70.665487169212</v>
      </c>
      <c r="BR56" s="38">
        <f t="shared" si="3"/>
        <v>5826.2340493344072</v>
      </c>
      <c r="BT56" s="130" t="str">
        <f t="shared" si="4"/>
        <v>徳島県</v>
      </c>
      <c r="BU56" s="35">
        <f t="shared" si="25"/>
        <v>5826.2340493344072</v>
      </c>
      <c r="BV56" s="66">
        <f t="shared" si="16"/>
        <v>0.35647363754008443</v>
      </c>
      <c r="BW56" s="66">
        <f t="shared" si="16"/>
        <v>0.31840543370458912</v>
      </c>
      <c r="BX56" s="66">
        <f t="shared" si="16"/>
        <v>8.9398395357248098E-3</v>
      </c>
      <c r="BY56" s="66">
        <f t="shared" si="16"/>
        <v>2.9128364299770528E-2</v>
      </c>
      <c r="BZ56" s="66">
        <f t="shared" si="16"/>
        <v>0.18994853156090155</v>
      </c>
      <c r="CA56" s="66">
        <f t="shared" si="32"/>
        <v>0.19645724999060901</v>
      </c>
      <c r="CB56" s="66">
        <f t="shared" si="32"/>
        <v>0.24499173634588958</v>
      </c>
      <c r="CC56" s="66">
        <f t="shared" si="32"/>
        <v>0.219980327814848</v>
      </c>
      <c r="CD56" s="66">
        <f t="shared" si="32"/>
        <v>0.1093952952030129</v>
      </c>
      <c r="CE56" s="66">
        <f t="shared" si="32"/>
        <v>0.1105850326118351</v>
      </c>
      <c r="CF56" s="66">
        <f t="shared" si="32"/>
        <v>7.282852664780729E-3</v>
      </c>
      <c r="CG56" s="66">
        <f t="shared" si="32"/>
        <v>1.7728555866260827E-2</v>
      </c>
      <c r="CH56" s="66">
        <f t="shared" si="32"/>
        <v>1.2128844562515451E-2</v>
      </c>
      <c r="CI56" s="131">
        <f t="shared" si="6"/>
        <v>1</v>
      </c>
      <c r="CK56" s="132" t="str">
        <f t="shared" si="7"/>
        <v>徳島県</v>
      </c>
      <c r="CL56" s="133">
        <f t="shared" si="17"/>
        <v>2076.8988447261318</v>
      </c>
      <c r="CM56" s="72">
        <f t="shared" si="18"/>
        <v>1</v>
      </c>
      <c r="CN56" s="73">
        <f t="shared" si="19"/>
        <v>1855.1045793427663</v>
      </c>
      <c r="CO56" s="72">
        <f t="shared" si="20"/>
        <v>1</v>
      </c>
      <c r="CP56" s="73">
        <f t="shared" si="8"/>
        <v>52.085597498625788</v>
      </c>
      <c r="CQ56" s="72">
        <f t="shared" si="21"/>
        <v>0</v>
      </c>
      <c r="CR56" s="73">
        <f t="shared" si="9"/>
        <v>169.70866788473984</v>
      </c>
      <c r="CS56" s="72">
        <f t="shared" si="22"/>
        <v>0</v>
      </c>
      <c r="CT56" s="73">
        <f t="shared" si="10"/>
        <v>1106.684602201196</v>
      </c>
      <c r="CU56" s="74">
        <f t="shared" si="23"/>
        <v>0.1434708675662357</v>
      </c>
      <c r="CW56" s="969">
        <f t="shared" si="24"/>
        <v>2093.4169999999999</v>
      </c>
      <c r="CX56" s="972">
        <f>VLOOKUP($AX56&amp;"_"&amp;$CW$14,データシート1!$A:$BT,MATCH($CW$12&amp;"_"&amp;CX$20,データシート1!$A$1:$BT$1,0),0)</f>
        <v>2093.4169999999999</v>
      </c>
      <c r="CY56" s="972">
        <f>VLOOKUP($AX56&amp;"_"&amp;$CW$14,データシート1!$A:$BT,MATCH($CW$12&amp;"_"&amp;CY$20,データシート1!$A$1:$BT$1,0),0)</f>
        <v>0</v>
      </c>
      <c r="CZ56" s="972">
        <f>VLOOKUP($AX56&amp;"_"&amp;$CW$14,データシート1!$A:$BT,MATCH($CW$12&amp;"_"&amp;CZ$20,データシート1!$A$1:$BT$1,0),0)</f>
        <v>0</v>
      </c>
      <c r="DA56" s="972">
        <f>VLOOKUP($AX56&amp;"_"&amp;$CW$14,データシート1!$A:$BT,MATCH($CW$12&amp;"_"&amp;DA$20,データシート1!$A$1:$BT$1,0),0)</f>
        <v>158.77700000000002</v>
      </c>
      <c r="DB56" s="972">
        <f>VLOOKUP($AX56&amp;"_"&amp;$CW$14,データシート1!$A:$BT,MATCH($CW$12&amp;"_"&amp;DB$20,データシート1!$A$1:$BT$1,0),0)</f>
        <v>864.63800000000003</v>
      </c>
      <c r="DC56" s="972">
        <f>VLOOKUP($AX56&amp;"_"&amp;$CW$14,データシート1!$A:$BT,MATCH($CW$12&amp;"_"&amp;DC$20,データシート1!$A$1:$BT$1,0),0)</f>
        <v>0</v>
      </c>
      <c r="DD56" s="971">
        <f t="shared" si="11"/>
        <v>3116.8319999999999</v>
      </c>
      <c r="DF56" s="134">
        <f>VLOOKUP($AX56&amp;"_"&amp;$DF$14,データシート1!$A:$BT,MATCH($DF$12&amp;"_"&amp;DF$20,データシート1!$A$1:$BT$1,0),0)</f>
        <v>65</v>
      </c>
      <c r="DG56" s="71">
        <f>VLOOKUP($AX56&amp;"_"&amp;$DF$14,データシート1!$A:$BT,MATCH($DF$12&amp;"_"&amp;DG$20,データシート1!$A$1:$BT$1,0),0)</f>
        <v>0</v>
      </c>
      <c r="DH56" s="71">
        <f>VLOOKUP($AX56&amp;"_"&amp;$DF$14,データシート1!$A:$BT,MATCH($DF$12&amp;"_"&amp;DH$20,データシート1!$A$1:$BT$1,0),0)</f>
        <v>0</v>
      </c>
      <c r="DI56" s="71">
        <f>VLOOKUP($AX56&amp;"_"&amp;$DF$14,データシート1!$A:$BT,MATCH($DF$12&amp;"_"&amp;DI$20,データシート1!$A$1:$BT$1,0),0)</f>
        <v>21</v>
      </c>
      <c r="DJ56" s="71">
        <f>VLOOKUP($AX56&amp;"_"&amp;$DF$14,データシート1!$A:$BT,MATCH($DF$12&amp;"_"&amp;DJ$20,データシート1!$A$1:$BT$1,0),0)</f>
        <v>3</v>
      </c>
      <c r="DK56" s="71">
        <f>VLOOKUP($AX56&amp;"_"&amp;$DF$14,データシート1!$A:$BT,MATCH($DF$12&amp;"_"&amp;DK$20,データシート1!$A$1:$BT$1,0),0)</f>
        <v>0</v>
      </c>
      <c r="DL56" s="75">
        <f t="shared" si="12"/>
        <v>89</v>
      </c>
      <c r="DN56" s="135">
        <f t="shared" si="26"/>
        <v>0.67</v>
      </c>
      <c r="DO56" s="136">
        <f t="shared" si="27"/>
        <v>0</v>
      </c>
      <c r="DP56" s="136">
        <f t="shared" si="29"/>
        <v>0</v>
      </c>
      <c r="DQ56" s="136">
        <f t="shared" si="30"/>
        <v>0.05</v>
      </c>
      <c r="DR56" s="136">
        <f t="shared" si="31"/>
        <v>0.28000000000000003</v>
      </c>
      <c r="DS56" s="137">
        <f t="shared" si="28"/>
        <v>0</v>
      </c>
    </row>
    <row r="57" spans="2:123" ht="30" customHeight="1">
      <c r="B57" s="611"/>
      <c r="C57" s="22"/>
      <c r="D57" s="22"/>
      <c r="E57" s="22"/>
      <c r="F57" s="22"/>
      <c r="G57" s="22"/>
      <c r="H57" s="22"/>
      <c r="I57" s="22"/>
      <c r="J57" s="22"/>
      <c r="K57" s="22"/>
      <c r="L57" s="22"/>
      <c r="M57" s="22"/>
      <c r="N57" s="22"/>
      <c r="O57" s="22"/>
      <c r="P57" s="22"/>
      <c r="Q57" s="22"/>
      <c r="R57" s="22"/>
      <c r="S57" s="22"/>
      <c r="T57" s="22"/>
      <c r="U57" s="22"/>
      <c r="V57" s="22"/>
      <c r="W57" s="22"/>
      <c r="X57" s="22"/>
      <c r="Y57" s="22"/>
      <c r="Z57" s="22"/>
      <c r="AA57" s="610"/>
      <c r="AB57" s="22"/>
      <c r="AC57" s="611"/>
      <c r="AD57" s="22"/>
      <c r="AE57" s="22"/>
      <c r="AF57" s="22"/>
      <c r="AG57" s="22"/>
      <c r="AH57" s="22"/>
      <c r="AI57" s="22"/>
      <c r="AQ57" s="17"/>
      <c r="AR57" s="17"/>
      <c r="AS57" s="17"/>
      <c r="AT57" s="286"/>
      <c r="AX57" s="19" t="str">
        <f>比較地域マスタ!$Y42</f>
        <v>37</v>
      </c>
      <c r="AY57" s="19" t="str">
        <f>IF(IFERROR(比較地域マスタ!$Z42,"")=0,"",IFERROR(比較地域マスタ!$Z42,""))</f>
        <v>香川県</v>
      </c>
      <c r="BB57" s="118" t="str">
        <f t="shared" si="0"/>
        <v>37</v>
      </c>
      <c r="BC57" s="119" t="str">
        <f t="shared" si="0"/>
        <v>香川県</v>
      </c>
      <c r="BD57" s="37">
        <f t="shared" si="14"/>
        <v>8215.6586757683635</v>
      </c>
      <c r="BE57" s="37">
        <f t="shared" si="15"/>
        <v>3109.9362310058264</v>
      </c>
      <c r="BF57" s="37">
        <f>VLOOKUP($AX57&amp;"_"&amp;$BC$14,データシート1!$A:$BT,MATCH($BC$12&amp;"_"&amp;BF$20,データシート1!$A$1:$BT$1,0),0)</f>
        <v>2793.63802148471</v>
      </c>
      <c r="BG57" s="37">
        <f>VLOOKUP($AX57&amp;"_"&amp;$BC$14,データシート1!$A:$BT,MATCH($BC$12&amp;"_"&amp;BG$20,データシート1!$A$1:$BT$1,0),0)</f>
        <v>70.649577911270967</v>
      </c>
      <c r="BH57" s="37">
        <f>VLOOKUP($AX57&amp;"_"&amp;$BC$14,データシート1!$A:$BT,MATCH($BC$12&amp;"_"&amp;BH$20,データシート1!$A$1:$BT$1,0),0)</f>
        <v>245.6486316098453</v>
      </c>
      <c r="BI57" s="37">
        <f>VLOOKUP($AX57&amp;"_"&amp;$BC$14,データシート1!$A:$BT,MATCH($BC$12&amp;"_"&amp;BI$20,データシート1!$A$1:$BT$1,0),0)</f>
        <v>1456.3583970851869</v>
      </c>
      <c r="BJ57" s="37">
        <f>VLOOKUP($AX57&amp;"_"&amp;$BC$14,データシート1!$A:$BT,MATCH($BC$12&amp;"_"&amp;BJ$20,データシート1!$A$1:$BT$1,0),0)</f>
        <v>1516.104429154796</v>
      </c>
      <c r="BK57" s="37">
        <f t="shared" si="1"/>
        <v>2050.8768853902152</v>
      </c>
      <c r="BL57" s="37">
        <f t="shared" si="2"/>
        <v>1602.6511882991836</v>
      </c>
      <c r="BM57" s="37">
        <f>VLOOKUP($AX57&amp;"_"&amp;$BC$14,データシート1!$A:$BT,MATCH($BC$12&amp;"_"&amp;BM$20,データシート1!$A$1:$BT$1,0),0)</f>
        <v>828.99528628803193</v>
      </c>
      <c r="BN57" s="37">
        <f>VLOOKUP($AX57&amp;"_"&amp;$BC$14,データシート1!$A:$BT,MATCH($BC$12&amp;"_"&amp;BN$20,データシート1!$A$1:$BT$1,0),0)</f>
        <v>773.65590201115151</v>
      </c>
      <c r="BO57" s="37">
        <f>VLOOKUP($AX57&amp;"_"&amp;$BC$14,データシート1!$A:$BT,MATCH($BC$12&amp;"_"&amp;BO$20,データシート1!$A$1:$BT$1,0),0)</f>
        <v>56.336844121175098</v>
      </c>
      <c r="BP57" s="37">
        <f>VLOOKUP($AX57&amp;"_"&amp;$BC$14,データシート1!$A:$BT,MATCH($BC$12&amp;"_"&amp;BP$20,データシート1!$A$1:$BT$1,0),0)</f>
        <v>391.8888529698566</v>
      </c>
      <c r="BQ57" s="37">
        <f>VLOOKUP($AX57&amp;"_"&amp;$BC$14,データシート1!$A:$BT,MATCH($BC$12&amp;"_"&amp;BQ$20,データシート1!$A$1:$BT$1,0),0)</f>
        <v>82.382733132340022</v>
      </c>
      <c r="BR57" s="38">
        <f t="shared" si="3"/>
        <v>8215.6586757683635</v>
      </c>
      <c r="BT57" s="130" t="str">
        <f t="shared" si="4"/>
        <v>香川県</v>
      </c>
      <c r="BU57" s="35">
        <f t="shared" si="25"/>
        <v>8215.6586757683635</v>
      </c>
      <c r="BV57" s="66">
        <f t="shared" si="16"/>
        <v>0.37853766249788512</v>
      </c>
      <c r="BW57" s="66">
        <f t="shared" si="16"/>
        <v>0.34003822842888942</v>
      </c>
      <c r="BX57" s="66">
        <f t="shared" si="16"/>
        <v>8.5993808530103657E-3</v>
      </c>
      <c r="BY57" s="66">
        <f t="shared" si="16"/>
        <v>2.9900053215985288E-2</v>
      </c>
      <c r="BZ57" s="66">
        <f t="shared" si="16"/>
        <v>0.17726617603779432</v>
      </c>
      <c r="CA57" s="66">
        <f t="shared" si="32"/>
        <v>0.18453839052813417</v>
      </c>
      <c r="CB57" s="66">
        <f t="shared" si="32"/>
        <v>0.24963024467401068</v>
      </c>
      <c r="CC57" s="66">
        <f t="shared" si="32"/>
        <v>0.19507275698126503</v>
      </c>
      <c r="CD57" s="66">
        <f t="shared" si="32"/>
        <v>0.10090429982602712</v>
      </c>
      <c r="CE57" s="66">
        <f t="shared" si="32"/>
        <v>9.4168457155237875E-2</v>
      </c>
      <c r="CF57" s="66">
        <f t="shared" si="32"/>
        <v>6.8572522720956684E-3</v>
      </c>
      <c r="CG57" s="66">
        <f t="shared" si="32"/>
        <v>4.7700235420650001E-2</v>
      </c>
      <c r="CH57" s="66">
        <f t="shared" si="32"/>
        <v>1.0027526262175837E-2</v>
      </c>
      <c r="CI57" s="131">
        <f t="shared" si="6"/>
        <v>1</v>
      </c>
      <c r="CK57" s="132" t="str">
        <f t="shared" si="7"/>
        <v>香川県</v>
      </c>
      <c r="CL57" s="133">
        <f t="shared" si="17"/>
        <v>3109.9362310058264</v>
      </c>
      <c r="CM57" s="72">
        <f t="shared" si="18"/>
        <v>0.45833705070505343</v>
      </c>
      <c r="CN57" s="73">
        <f t="shared" si="19"/>
        <v>2793.63802148471</v>
      </c>
      <c r="CO57" s="72">
        <f t="shared" si="20"/>
        <v>0.50533067961672806</v>
      </c>
      <c r="CP57" s="73">
        <f t="shared" si="8"/>
        <v>70.649577911270967</v>
      </c>
      <c r="CQ57" s="72">
        <f t="shared" si="21"/>
        <v>0</v>
      </c>
      <c r="CR57" s="73">
        <f t="shared" si="9"/>
        <v>245.6486316098453</v>
      </c>
      <c r="CS57" s="72">
        <f t="shared" si="22"/>
        <v>5.5721865455941759E-2</v>
      </c>
      <c r="CT57" s="73">
        <f t="shared" si="10"/>
        <v>1456.3583970851869</v>
      </c>
      <c r="CU57" s="74">
        <f t="shared" si="23"/>
        <v>0.21354633627440037</v>
      </c>
      <c r="CW57" s="969">
        <f t="shared" si="24"/>
        <v>1425.3990000000001</v>
      </c>
      <c r="CX57" s="972">
        <f>VLOOKUP($AX57&amp;"_"&amp;$CW$14,データシート1!$A:$BT,MATCH($CW$12&amp;"_"&amp;CX$20,データシート1!$A$1:$BT$1,0),0)</f>
        <v>1411.711</v>
      </c>
      <c r="CY57" s="972">
        <f>VLOOKUP($AX57&amp;"_"&amp;$CW$14,データシート1!$A:$BT,MATCH($CW$12&amp;"_"&amp;CY$20,データシート1!$A$1:$BT$1,0),0)</f>
        <v>0</v>
      </c>
      <c r="CZ57" s="972">
        <f>VLOOKUP($AX57&amp;"_"&amp;$CW$14,データシート1!$A:$BT,MATCH($CW$12&amp;"_"&amp;CZ$20,データシート1!$A$1:$BT$1,0),0)</f>
        <v>13.688000000000001</v>
      </c>
      <c r="DA57" s="972">
        <f>VLOOKUP($AX57&amp;"_"&amp;$CW$14,データシート1!$A:$BT,MATCH($CW$12&amp;"_"&amp;DA$20,データシート1!$A$1:$BT$1,0),0)</f>
        <v>311</v>
      </c>
      <c r="DB57" s="972">
        <f>VLOOKUP($AX57&amp;"_"&amp;$CW$14,データシート1!$A:$BT,MATCH($CW$12&amp;"_"&amp;DB$20,データシート1!$A$1:$BT$1,0),0)</f>
        <v>709.11599999999999</v>
      </c>
      <c r="DC57" s="972">
        <f>VLOOKUP($AX57&amp;"_"&amp;$CW$14,データシート1!$A:$BT,MATCH($CW$12&amp;"_"&amp;DC$20,データシート1!$A$1:$BT$1,0),0)</f>
        <v>0</v>
      </c>
      <c r="DD57" s="971">
        <f t="shared" si="11"/>
        <v>2445.5150000000003</v>
      </c>
      <c r="DF57" s="134">
        <f>VLOOKUP($AX57&amp;"_"&amp;$DF$14,データシート1!$A:$BT,MATCH($DF$12&amp;"_"&amp;DF$20,データシート1!$A$1:$BT$1,0),0)</f>
        <v>85</v>
      </c>
      <c r="DG57" s="71">
        <f>VLOOKUP($AX57&amp;"_"&amp;$DF$14,データシート1!$A:$BT,MATCH($DF$12&amp;"_"&amp;DG$20,データシート1!$A$1:$BT$1,0),0)</f>
        <v>0</v>
      </c>
      <c r="DH57" s="71">
        <f>VLOOKUP($AX57&amp;"_"&amp;$DF$14,データシート1!$A:$BT,MATCH($DF$12&amp;"_"&amp;DH$20,データシート1!$A$1:$BT$1,0),0)</f>
        <v>1</v>
      </c>
      <c r="DI57" s="71">
        <f>VLOOKUP($AX57&amp;"_"&amp;$DF$14,データシート1!$A:$BT,MATCH($DF$12&amp;"_"&amp;DI$20,データシート1!$A$1:$BT$1,0),0)</f>
        <v>39</v>
      </c>
      <c r="DJ57" s="71">
        <f>VLOOKUP($AX57&amp;"_"&amp;$DF$14,データシート1!$A:$BT,MATCH($DF$12&amp;"_"&amp;DJ$20,データシート1!$A$1:$BT$1,0),0)</f>
        <v>4</v>
      </c>
      <c r="DK57" s="71">
        <f>VLOOKUP($AX57&amp;"_"&amp;$DF$14,データシート1!$A:$BT,MATCH($DF$12&amp;"_"&amp;DK$20,データシート1!$A$1:$BT$1,0),0)</f>
        <v>0</v>
      </c>
      <c r="DL57" s="75">
        <f t="shared" si="12"/>
        <v>129</v>
      </c>
      <c r="DN57" s="135">
        <f t="shared" si="26"/>
        <v>0.57999999999999996</v>
      </c>
      <c r="DO57" s="136">
        <f t="shared" si="27"/>
        <v>0</v>
      </c>
      <c r="DP57" s="136">
        <f t="shared" si="29"/>
        <v>0.01</v>
      </c>
      <c r="DQ57" s="136">
        <f t="shared" si="30"/>
        <v>0.13</v>
      </c>
      <c r="DR57" s="136">
        <f t="shared" si="31"/>
        <v>0.28999999999999998</v>
      </c>
      <c r="DS57" s="137">
        <f t="shared" si="28"/>
        <v>0</v>
      </c>
    </row>
    <row r="58" spans="2:123" ht="30" customHeight="1">
      <c r="B58" s="611"/>
      <c r="C58" s="22"/>
      <c r="D58" s="22"/>
      <c r="E58" s="22"/>
      <c r="F58" s="22"/>
      <c r="G58" s="22"/>
      <c r="H58" s="22"/>
      <c r="I58" s="22"/>
      <c r="J58" s="22"/>
      <c r="K58" s="22"/>
      <c r="L58" s="22"/>
      <c r="M58" s="22"/>
      <c r="N58" s="22"/>
      <c r="O58" s="22"/>
      <c r="P58" s="22"/>
      <c r="Q58" s="22"/>
      <c r="R58" s="22"/>
      <c r="S58" s="22"/>
      <c r="T58" s="22"/>
      <c r="U58" s="22"/>
      <c r="V58" s="22"/>
      <c r="W58" s="22"/>
      <c r="X58" s="22"/>
      <c r="Y58" s="22"/>
      <c r="Z58" s="22"/>
      <c r="AA58" s="610"/>
      <c r="AB58" s="22"/>
      <c r="AC58" s="611"/>
      <c r="AD58" s="22"/>
      <c r="AE58" s="22"/>
      <c r="AF58" s="22"/>
      <c r="AG58" s="22"/>
      <c r="AH58" s="22"/>
      <c r="AI58" s="22"/>
      <c r="AQ58" s="17"/>
      <c r="AR58" s="17"/>
      <c r="AS58" s="17"/>
      <c r="AT58" s="286"/>
      <c r="AX58" s="19" t="str">
        <f>比較地域マスタ!$Y43</f>
        <v>38</v>
      </c>
      <c r="AY58" s="19" t="str">
        <f>IF(IFERROR(比較地域マスタ!$Z43,"")=0,"",IFERROR(比較地域マスタ!$Z43,""))</f>
        <v>愛媛県</v>
      </c>
      <c r="BB58" s="118" t="str">
        <f t="shared" si="0"/>
        <v>38</v>
      </c>
      <c r="BC58" s="119" t="str">
        <f t="shared" si="0"/>
        <v>愛媛県</v>
      </c>
      <c r="BD58" s="37">
        <f t="shared" si="14"/>
        <v>16345.284664543187</v>
      </c>
      <c r="BE58" s="37">
        <f t="shared" si="15"/>
        <v>9676.9420120461764</v>
      </c>
      <c r="BF58" s="37">
        <f>VLOOKUP($AX58&amp;"_"&amp;$BC$14,データシート1!$A:$BT,MATCH($BC$12&amp;"_"&amp;BF$20,データシート1!$A$1:$BT$1,0),0)</f>
        <v>9279.6463305074212</v>
      </c>
      <c r="BG58" s="37">
        <f>VLOOKUP($AX58&amp;"_"&amp;$BC$14,データシート1!$A:$BT,MATCH($BC$12&amp;"_"&amp;BG$20,データシート1!$A$1:$BT$1,0),0)</f>
        <v>93.252214441416655</v>
      </c>
      <c r="BH58" s="37">
        <f>VLOOKUP($AX58&amp;"_"&amp;$BC$14,データシート1!$A:$BT,MATCH($BC$12&amp;"_"&amp;BH$20,データシート1!$A$1:$BT$1,0),0)</f>
        <v>304.04346709733949</v>
      </c>
      <c r="BI58" s="37">
        <f>VLOOKUP($AX58&amp;"_"&amp;$BC$14,データシート1!$A:$BT,MATCH($BC$12&amp;"_"&amp;BI$20,データシート1!$A$1:$BT$1,0),0)</f>
        <v>1835.4701595341573</v>
      </c>
      <c r="BJ58" s="37">
        <f>VLOOKUP($AX58&amp;"_"&amp;$BC$14,データシート1!$A:$BT,MATCH($BC$12&amp;"_"&amp;BJ$20,データシート1!$A$1:$BT$1,0),0)</f>
        <v>2012.8572131522826</v>
      </c>
      <c r="BK58" s="37">
        <f t="shared" si="1"/>
        <v>2681.722690783351</v>
      </c>
      <c r="BL58" s="37">
        <f t="shared" si="2"/>
        <v>2134.7807176531055</v>
      </c>
      <c r="BM58" s="37">
        <f>VLOOKUP($AX58&amp;"_"&amp;$BC$14,データシート1!$A:$BT,MATCH($BC$12&amp;"_"&amp;BM$20,データシート1!$A$1:$BT$1,0),0)</f>
        <v>1041.9677679387371</v>
      </c>
      <c r="BN58" s="37">
        <f>VLOOKUP($AX58&amp;"_"&amp;$BC$14,データシート1!$A:$BT,MATCH($BC$12&amp;"_"&amp;BN$20,データシート1!$A$1:$BT$1,0),0)</f>
        <v>1092.8129497143684</v>
      </c>
      <c r="BO58" s="37">
        <f>VLOOKUP($AX58&amp;"_"&amp;$BC$14,データシート1!$A:$BT,MATCH($BC$12&amp;"_"&amp;BO$20,データシート1!$A$1:$BT$1,0),0)</f>
        <v>78.328581670848905</v>
      </c>
      <c r="BP58" s="37">
        <f>VLOOKUP($AX58&amp;"_"&amp;$BC$14,データシート1!$A:$BT,MATCH($BC$12&amp;"_"&amp;BP$20,データシート1!$A$1:$BT$1,0),0)</f>
        <v>468.61339145939667</v>
      </c>
      <c r="BQ58" s="37">
        <f>VLOOKUP($AX58&amp;"_"&amp;$BC$14,データシート1!$A:$BT,MATCH($BC$12&amp;"_"&amp;BQ$20,データシート1!$A$1:$BT$1,0),0)</f>
        <v>138.29258902721776</v>
      </c>
      <c r="BR58" s="38">
        <f t="shared" si="3"/>
        <v>16345.284664543187</v>
      </c>
      <c r="BT58" s="130" t="str">
        <f t="shared" si="4"/>
        <v>愛媛県</v>
      </c>
      <c r="BU58" s="35">
        <f t="shared" si="25"/>
        <v>16345.284664543187</v>
      </c>
      <c r="BV58" s="66">
        <f t="shared" si="16"/>
        <v>0.5920326388097582</v>
      </c>
      <c r="BW58" s="66">
        <f t="shared" si="16"/>
        <v>0.56772619877567398</v>
      </c>
      <c r="BX58" s="66">
        <f t="shared" si="16"/>
        <v>5.7051447163659931E-3</v>
      </c>
      <c r="BY58" s="66">
        <f t="shared" si="16"/>
        <v>1.8601295317718272E-2</v>
      </c>
      <c r="BZ58" s="66">
        <f t="shared" si="16"/>
        <v>0.11229355726766442</v>
      </c>
      <c r="CA58" s="66">
        <f t="shared" si="32"/>
        <v>0.12314604820059506</v>
      </c>
      <c r="CB58" s="66">
        <f t="shared" si="32"/>
        <v>0.16406705333194019</v>
      </c>
      <c r="CC58" s="66">
        <f t="shared" si="32"/>
        <v>0.13060529452166428</v>
      </c>
      <c r="CD58" s="66">
        <f t="shared" si="32"/>
        <v>6.3747300173915791E-2</v>
      </c>
      <c r="CE58" s="66">
        <f t="shared" si="32"/>
        <v>6.6857994347748487E-2</v>
      </c>
      <c r="CF58" s="66">
        <f t="shared" si="32"/>
        <v>4.7921209864739914E-3</v>
      </c>
      <c r="CG58" s="66">
        <f t="shared" si="32"/>
        <v>2.866963782380191E-2</v>
      </c>
      <c r="CH58" s="66">
        <f t="shared" si="32"/>
        <v>8.4607023900420218E-3</v>
      </c>
      <c r="CI58" s="131">
        <f t="shared" si="6"/>
        <v>1</v>
      </c>
      <c r="CK58" s="132" t="str">
        <f t="shared" si="7"/>
        <v>愛媛県</v>
      </c>
      <c r="CL58" s="133">
        <f t="shared" si="17"/>
        <v>9676.9420120461764</v>
      </c>
      <c r="CM58" s="72">
        <f t="shared" si="18"/>
        <v>0.97851511233741362</v>
      </c>
      <c r="CN58" s="73">
        <f t="shared" si="19"/>
        <v>9279.6463305074212</v>
      </c>
      <c r="CO58" s="72">
        <f t="shared" si="20"/>
        <v>1</v>
      </c>
      <c r="CP58" s="73">
        <f t="shared" si="8"/>
        <v>93.252214441416655</v>
      </c>
      <c r="CQ58" s="72">
        <f t="shared" si="21"/>
        <v>0</v>
      </c>
      <c r="CR58" s="73">
        <f t="shared" si="9"/>
        <v>304.04346709733949</v>
      </c>
      <c r="CS58" s="72">
        <f t="shared" si="22"/>
        <v>6.7391679866090097E-3</v>
      </c>
      <c r="CT58" s="73">
        <f t="shared" si="10"/>
        <v>1835.4701595341573</v>
      </c>
      <c r="CU58" s="74">
        <f t="shared" si="23"/>
        <v>0.26425055045465801</v>
      </c>
      <c r="CW58" s="969">
        <f t="shared" si="24"/>
        <v>9469.0340000000015</v>
      </c>
      <c r="CX58" s="972">
        <f>VLOOKUP($AX58&amp;"_"&amp;$CW$14,データシート1!$A:$BT,MATCH($CW$12&amp;"_"&amp;CX$20,データシート1!$A$1:$BT$1,0),0)</f>
        <v>9466.9850000000006</v>
      </c>
      <c r="CY58" s="972">
        <f>VLOOKUP($AX58&amp;"_"&amp;$CW$14,データシート1!$A:$BT,MATCH($CW$12&amp;"_"&amp;CY$20,データシート1!$A$1:$BT$1,0),0)</f>
        <v>0</v>
      </c>
      <c r="CZ58" s="972">
        <f>VLOOKUP($AX58&amp;"_"&amp;$CW$14,データシート1!$A:$BT,MATCH($CW$12&amp;"_"&amp;CZ$20,データシート1!$A$1:$BT$1,0),0)</f>
        <v>2.0489999999999999</v>
      </c>
      <c r="DA58" s="972">
        <f>VLOOKUP($AX58&amp;"_"&amp;$CW$14,データシート1!$A:$BT,MATCH($CW$12&amp;"_"&amp;DA$20,データシート1!$A$1:$BT$1,0),0)</f>
        <v>485.024</v>
      </c>
      <c r="DB58" s="972">
        <f>VLOOKUP($AX58&amp;"_"&amp;$CW$14,データシート1!$A:$BT,MATCH($CW$12&amp;"_"&amp;DB$20,データシート1!$A$1:$BT$1,0),0)</f>
        <v>1524.038</v>
      </c>
      <c r="DC58" s="972">
        <f>VLOOKUP($AX58&amp;"_"&amp;$CW$14,データシート1!$A:$BT,MATCH($CW$12&amp;"_"&amp;DC$20,データシート1!$A$1:$BT$1,0),0)</f>
        <v>0</v>
      </c>
      <c r="DD58" s="971">
        <f t="shared" si="11"/>
        <v>11478.096000000001</v>
      </c>
      <c r="DF58" s="134">
        <f>VLOOKUP($AX58&amp;"_"&amp;$DF$14,データシート1!$A:$BT,MATCH($DF$12&amp;"_"&amp;DF$20,データシート1!$A$1:$BT$1,0),0)</f>
        <v>128</v>
      </c>
      <c r="DG58" s="71">
        <f>VLOOKUP($AX58&amp;"_"&amp;$DF$14,データシート1!$A:$BT,MATCH($DF$12&amp;"_"&amp;DG$20,データシート1!$A$1:$BT$1,0),0)</f>
        <v>0</v>
      </c>
      <c r="DH58" s="71">
        <f>VLOOKUP($AX58&amp;"_"&amp;$DF$14,データシート1!$A:$BT,MATCH($DF$12&amp;"_"&amp;DH$20,データシート1!$A$1:$BT$1,0),0)</f>
        <v>2</v>
      </c>
      <c r="DI58" s="71">
        <f>VLOOKUP($AX58&amp;"_"&amp;$DF$14,データシート1!$A:$BT,MATCH($DF$12&amp;"_"&amp;DI$20,データシート1!$A$1:$BT$1,0),0)</f>
        <v>39</v>
      </c>
      <c r="DJ58" s="71">
        <f>VLOOKUP($AX58&amp;"_"&amp;$DF$14,データシート1!$A:$BT,MATCH($DF$12&amp;"_"&amp;DJ$20,データシート1!$A$1:$BT$1,0),0)</f>
        <v>6</v>
      </c>
      <c r="DK58" s="71">
        <f>VLOOKUP($AX58&amp;"_"&amp;$DF$14,データシート1!$A:$BT,MATCH($DF$12&amp;"_"&amp;DK$20,データシート1!$A$1:$BT$1,0),0)</f>
        <v>0</v>
      </c>
      <c r="DL58" s="75">
        <f t="shared" si="12"/>
        <v>175</v>
      </c>
      <c r="DN58" s="135">
        <f t="shared" si="26"/>
        <v>0.82</v>
      </c>
      <c r="DO58" s="136">
        <f t="shared" si="27"/>
        <v>0</v>
      </c>
      <c r="DP58" s="136">
        <f t="shared" si="29"/>
        <v>0</v>
      </c>
      <c r="DQ58" s="136">
        <f t="shared" si="30"/>
        <v>0.04</v>
      </c>
      <c r="DR58" s="136">
        <f t="shared" si="31"/>
        <v>0.13</v>
      </c>
      <c r="DS58" s="137">
        <f t="shared" si="28"/>
        <v>0</v>
      </c>
    </row>
    <row r="59" spans="2:123" ht="30" customHeight="1">
      <c r="B59" s="611"/>
      <c r="C59" s="22"/>
      <c r="D59" s="22"/>
      <c r="E59" s="22"/>
      <c r="F59" s="22"/>
      <c r="G59" s="22"/>
      <c r="H59" s="22"/>
      <c r="I59" s="22"/>
      <c r="J59" s="22"/>
      <c r="K59" s="22"/>
      <c r="L59" s="22"/>
      <c r="M59" s="22"/>
      <c r="N59" s="22"/>
      <c r="O59" s="22"/>
      <c r="P59" s="22"/>
      <c r="Q59" s="22"/>
      <c r="R59" s="22"/>
      <c r="S59" s="22"/>
      <c r="T59" s="22"/>
      <c r="U59" s="22"/>
      <c r="V59" s="22"/>
      <c r="W59" s="22"/>
      <c r="X59" s="22"/>
      <c r="Y59" s="22"/>
      <c r="Z59" s="22"/>
      <c r="AA59" s="610"/>
      <c r="AB59" s="22"/>
      <c r="AC59" s="611"/>
      <c r="AD59" s="22"/>
      <c r="AE59" s="22"/>
      <c r="AF59" s="22"/>
      <c r="AG59" s="22"/>
      <c r="AH59" s="22"/>
      <c r="AI59" s="22"/>
      <c r="AQ59" s="17"/>
      <c r="AR59" s="17"/>
      <c r="AS59" s="17"/>
      <c r="AT59" s="286"/>
      <c r="AX59" s="19" t="str">
        <f>比較地域マスタ!$Y44</f>
        <v>39</v>
      </c>
      <c r="AY59" s="19" t="str">
        <f>IF(IFERROR(比較地域マスタ!$Z44,"")=0,"",IFERROR(比較地域マスタ!$Z44,""))</f>
        <v>高知県</v>
      </c>
      <c r="BB59" s="118" t="str">
        <f t="shared" si="0"/>
        <v>39</v>
      </c>
      <c r="BC59" s="119" t="str">
        <f t="shared" si="0"/>
        <v>高知県</v>
      </c>
      <c r="BD59" s="37">
        <f t="shared" si="14"/>
        <v>5411.7663992697117</v>
      </c>
      <c r="BE59" s="37">
        <f t="shared" si="15"/>
        <v>2108.5087081279403</v>
      </c>
      <c r="BF59" s="37">
        <f>VLOOKUP($AX59&amp;"_"&amp;$BC$14,データシート1!$A:$BT,MATCH($BC$12&amp;"_"&amp;BF$20,データシート1!$A$1:$BT$1,0),0)</f>
        <v>1693.185958246125</v>
      </c>
      <c r="BG59" s="37">
        <f>VLOOKUP($AX59&amp;"_"&amp;$BC$14,データシート1!$A:$BT,MATCH($BC$12&amp;"_"&amp;BG$20,データシート1!$A$1:$BT$1,0),0)</f>
        <v>94.417627822447272</v>
      </c>
      <c r="BH59" s="37">
        <f>VLOOKUP($AX59&amp;"_"&amp;$BC$14,データシート1!$A:$BT,MATCH($BC$12&amp;"_"&amp;BH$20,データシート1!$A$1:$BT$1,0),0)</f>
        <v>320.90512205936807</v>
      </c>
      <c r="BI59" s="37">
        <f>VLOOKUP($AX59&amp;"_"&amp;$BC$14,データシート1!$A:$BT,MATCH($BC$12&amp;"_"&amp;BI$20,データシート1!$A$1:$BT$1,0),0)</f>
        <v>1060.6115347497434</v>
      </c>
      <c r="BJ59" s="37">
        <f>VLOOKUP($AX59&amp;"_"&amp;$BC$14,データシート1!$A:$BT,MATCH($BC$12&amp;"_"&amp;BJ$20,データシート1!$A$1:$BT$1,0),0)</f>
        <v>857.45215827188167</v>
      </c>
      <c r="BK59" s="37">
        <f t="shared" si="1"/>
        <v>1306.2110623710821</v>
      </c>
      <c r="BL59" s="37">
        <f t="shared" si="2"/>
        <v>1203.5582065625001</v>
      </c>
      <c r="BM59" s="37">
        <f>VLOOKUP($AX59&amp;"_"&amp;$BC$14,データシート1!$A:$BT,MATCH($BC$12&amp;"_"&amp;BM$20,データシート1!$A$1:$BT$1,0),0)</f>
        <v>556.74546164598848</v>
      </c>
      <c r="BN59" s="37">
        <f>VLOOKUP($AX59&amp;"_"&amp;$BC$14,データシート1!$A:$BT,MATCH($BC$12&amp;"_"&amp;BN$20,データシート1!$A$1:$BT$1,0),0)</f>
        <v>646.81274491651163</v>
      </c>
      <c r="BO59" s="37">
        <f>VLOOKUP($AX59&amp;"_"&amp;$BC$14,データシート1!$A:$BT,MATCH($BC$12&amp;"_"&amp;BO$20,データシート1!$A$1:$BT$1,0),0)</f>
        <v>40.483810269052803</v>
      </c>
      <c r="BP59" s="37">
        <f>VLOOKUP($AX59&amp;"_"&amp;$BC$14,データシート1!$A:$BT,MATCH($BC$12&amp;"_"&amp;BP$20,データシート1!$A$1:$BT$1,0),0)</f>
        <v>62.169045539529179</v>
      </c>
      <c r="BQ59" s="37">
        <f>VLOOKUP($AX59&amp;"_"&amp;$BC$14,データシート1!$A:$BT,MATCH($BC$12&amp;"_"&amp;BQ$20,データシート1!$A$1:$BT$1,0),0)</f>
        <v>78.98293574906404</v>
      </c>
      <c r="BR59" s="38">
        <f t="shared" si="3"/>
        <v>5411.7663992697117</v>
      </c>
      <c r="BT59" s="130" t="str">
        <f t="shared" si="4"/>
        <v>高知県</v>
      </c>
      <c r="BU59" s="35">
        <f t="shared" si="25"/>
        <v>5411.7663992697117</v>
      </c>
      <c r="BV59" s="66">
        <f t="shared" si="16"/>
        <v>0.38961561763132868</v>
      </c>
      <c r="BW59" s="66">
        <f t="shared" si="16"/>
        <v>0.31287122047149174</v>
      </c>
      <c r="BX59" s="66">
        <f t="shared" si="16"/>
        <v>1.7446730116656258E-2</v>
      </c>
      <c r="BY59" s="66">
        <f t="shared" si="16"/>
        <v>5.9297667043180666E-2</v>
      </c>
      <c r="BZ59" s="66">
        <f t="shared" si="16"/>
        <v>0.19598250487915872</v>
      </c>
      <c r="CA59" s="66">
        <f t="shared" si="32"/>
        <v>0.15844219705927998</v>
      </c>
      <c r="CB59" s="66">
        <f t="shared" si="32"/>
        <v>0.24136501208687577</v>
      </c>
      <c r="CC59" s="66">
        <f t="shared" si="32"/>
        <v>0.22239655553589929</v>
      </c>
      <c r="CD59" s="66">
        <f t="shared" si="32"/>
        <v>0.1028768465913677</v>
      </c>
      <c r="CE59" s="66">
        <f t="shared" si="32"/>
        <v>0.11951970894453158</v>
      </c>
      <c r="CF59" s="66">
        <f t="shared" si="32"/>
        <v>7.4807017306800002E-3</v>
      </c>
      <c r="CG59" s="66">
        <f t="shared" si="32"/>
        <v>1.1487754820296485E-2</v>
      </c>
      <c r="CH59" s="66">
        <f t="shared" si="32"/>
        <v>1.4594668343356867E-2</v>
      </c>
      <c r="CI59" s="131">
        <f t="shared" si="6"/>
        <v>1</v>
      </c>
      <c r="CK59" s="132" t="str">
        <f t="shared" si="7"/>
        <v>高知県</v>
      </c>
      <c r="CL59" s="133">
        <f t="shared" si="17"/>
        <v>2108.5087081279403</v>
      </c>
      <c r="CM59" s="72">
        <f t="shared" si="18"/>
        <v>1</v>
      </c>
      <c r="CN59" s="73">
        <f t="shared" si="19"/>
        <v>1693.185958246125</v>
      </c>
      <c r="CO59" s="72">
        <f t="shared" si="20"/>
        <v>1</v>
      </c>
      <c r="CP59" s="73">
        <f t="shared" si="8"/>
        <v>94.417627822447272</v>
      </c>
      <c r="CQ59" s="72">
        <f t="shared" si="21"/>
        <v>0.41908487760791518</v>
      </c>
      <c r="CR59" s="73">
        <f t="shared" si="9"/>
        <v>320.90512205936807</v>
      </c>
      <c r="CS59" s="72">
        <f t="shared" si="22"/>
        <v>0</v>
      </c>
      <c r="CT59" s="73">
        <f t="shared" si="10"/>
        <v>1060.6115347497434</v>
      </c>
      <c r="CU59" s="74">
        <f t="shared" si="23"/>
        <v>0.12654680399234877</v>
      </c>
      <c r="CW59" s="969">
        <f t="shared" si="24"/>
        <v>3478.6</v>
      </c>
      <c r="CX59" s="972">
        <f>VLOOKUP($AX59&amp;"_"&amp;$CW$14,データシート1!$A:$BT,MATCH($CW$12&amp;"_"&amp;CX$20,データシート1!$A$1:$BT$1,0),0)</f>
        <v>3439.0309999999999</v>
      </c>
      <c r="CY59" s="972">
        <f>VLOOKUP($AX59&amp;"_"&amp;$CW$14,データシート1!$A:$BT,MATCH($CW$12&amp;"_"&amp;CY$20,データシート1!$A$1:$BT$1,0),0)</f>
        <v>39.569000000000003</v>
      </c>
      <c r="CZ59" s="972">
        <f>VLOOKUP($AX59&amp;"_"&amp;$CW$14,データシート1!$A:$BT,MATCH($CW$12&amp;"_"&amp;CZ$20,データシート1!$A$1:$BT$1,0),0)</f>
        <v>0</v>
      </c>
      <c r="DA59" s="972">
        <f>VLOOKUP($AX59&amp;"_"&amp;$CW$14,データシート1!$A:$BT,MATCH($CW$12&amp;"_"&amp;DA$20,データシート1!$A$1:$BT$1,0),0)</f>
        <v>134.21699999999998</v>
      </c>
      <c r="DB59" s="972">
        <f>VLOOKUP($AX59&amp;"_"&amp;$CW$14,データシート1!$A:$BT,MATCH($CW$12&amp;"_"&amp;DB$20,データシート1!$A$1:$BT$1,0),0)</f>
        <v>82.42</v>
      </c>
      <c r="DC59" s="972">
        <f>VLOOKUP($AX59&amp;"_"&amp;$CW$14,データシート1!$A:$BT,MATCH($CW$12&amp;"_"&amp;DC$20,データシート1!$A$1:$BT$1,0),0)</f>
        <v>0</v>
      </c>
      <c r="DD59" s="971">
        <f t="shared" si="11"/>
        <v>3695.2370000000001</v>
      </c>
      <c r="DF59" s="134">
        <f>VLOOKUP($AX59&amp;"_"&amp;$DF$14,データシート1!$A:$BT,MATCH($DF$12&amp;"_"&amp;DF$20,データシート1!$A$1:$BT$1,0),0)</f>
        <v>31</v>
      </c>
      <c r="DG59" s="71">
        <f>VLOOKUP($AX59&amp;"_"&amp;$DF$14,データシート1!$A:$BT,MATCH($DF$12&amp;"_"&amp;DG$20,データシート1!$A$1:$BT$1,0),0)</f>
        <v>2</v>
      </c>
      <c r="DH59" s="71">
        <f>VLOOKUP($AX59&amp;"_"&amp;$DF$14,データシート1!$A:$BT,MATCH($DF$12&amp;"_"&amp;DH$20,データシート1!$A$1:$BT$1,0),0)</f>
        <v>0</v>
      </c>
      <c r="DI59" s="71">
        <f>VLOOKUP($AX59&amp;"_"&amp;$DF$14,データシート1!$A:$BT,MATCH($DF$12&amp;"_"&amp;DI$20,データシート1!$A$1:$BT$1,0),0)</f>
        <v>18</v>
      </c>
      <c r="DJ59" s="71">
        <f>VLOOKUP($AX59&amp;"_"&amp;$DF$14,データシート1!$A:$BT,MATCH($DF$12&amp;"_"&amp;DJ$20,データシート1!$A$1:$BT$1,0),0)</f>
        <v>1</v>
      </c>
      <c r="DK59" s="71">
        <f>VLOOKUP($AX59&amp;"_"&amp;$DF$14,データシート1!$A:$BT,MATCH($DF$12&amp;"_"&amp;DK$20,データシート1!$A$1:$BT$1,0),0)</f>
        <v>0</v>
      </c>
      <c r="DL59" s="75">
        <f t="shared" si="12"/>
        <v>52</v>
      </c>
      <c r="DN59" s="135">
        <f t="shared" si="26"/>
        <v>0.93</v>
      </c>
      <c r="DO59" s="136">
        <f t="shared" si="27"/>
        <v>0.01</v>
      </c>
      <c r="DP59" s="136">
        <f t="shared" si="29"/>
        <v>0</v>
      </c>
      <c r="DQ59" s="136">
        <f t="shared" si="30"/>
        <v>0.04</v>
      </c>
      <c r="DR59" s="136">
        <f t="shared" si="31"/>
        <v>0.02</v>
      </c>
      <c r="DS59" s="137">
        <f t="shared" si="28"/>
        <v>0</v>
      </c>
    </row>
    <row r="60" spans="2:123" ht="30" customHeight="1">
      <c r="B60" s="611"/>
      <c r="C60" s="22"/>
      <c r="D60" s="22"/>
      <c r="E60" s="22"/>
      <c r="F60" s="22"/>
      <c r="G60" s="22"/>
      <c r="H60" s="22"/>
      <c r="I60" s="22"/>
      <c r="J60" s="22"/>
      <c r="K60" s="22"/>
      <c r="L60" s="22"/>
      <c r="M60" s="22"/>
      <c r="N60" s="22"/>
      <c r="O60" s="22"/>
      <c r="P60" s="22"/>
      <c r="Q60" s="22"/>
      <c r="R60" s="22"/>
      <c r="S60" s="22"/>
      <c r="T60" s="22"/>
      <c r="U60" s="22"/>
      <c r="V60" s="22"/>
      <c r="W60" s="22"/>
      <c r="X60" s="22"/>
      <c r="Y60" s="22"/>
      <c r="Z60" s="22"/>
      <c r="AA60" s="610"/>
      <c r="AB60" s="22"/>
      <c r="AC60" s="611"/>
      <c r="AD60" s="22"/>
      <c r="AE60" s="22"/>
      <c r="AF60" s="22"/>
      <c r="AG60" s="22"/>
      <c r="AH60" s="22"/>
      <c r="AI60" s="22"/>
      <c r="AQ60" s="17"/>
      <c r="AR60" s="17"/>
      <c r="AS60" s="17"/>
      <c r="AT60" s="286"/>
      <c r="AX60" s="19" t="str">
        <f>比較地域マスタ!$Y45</f>
        <v>40</v>
      </c>
      <c r="AY60" s="19" t="str">
        <f>IF(IFERROR(比較地域マスタ!$Z45,"")=0,"",IFERROR(比較地域マスタ!$Z45,""))</f>
        <v>福岡県</v>
      </c>
      <c r="BB60" s="118" t="str">
        <f t="shared" si="0"/>
        <v>40</v>
      </c>
      <c r="BC60" s="119" t="str">
        <f t="shared" si="0"/>
        <v>福岡県</v>
      </c>
      <c r="BD60" s="37">
        <f t="shared" si="14"/>
        <v>34822.193592914657</v>
      </c>
      <c r="BE60" s="37">
        <f t="shared" si="15"/>
        <v>15965.892282404782</v>
      </c>
      <c r="BF60" s="37">
        <f>VLOOKUP($AX60&amp;"_"&amp;$BC$14,データシート1!$A:$BT,MATCH($BC$12&amp;"_"&amp;BF$20,データシート1!$A$1:$BT$1,0),0)</f>
        <v>15346.58453155552</v>
      </c>
      <c r="BG60" s="37">
        <f>VLOOKUP($AX60&amp;"_"&amp;$BC$14,データシート1!$A:$BT,MATCH($BC$12&amp;"_"&amp;BG$20,データシート1!$A$1:$BT$1,0),0)</f>
        <v>317.67017059014256</v>
      </c>
      <c r="BH60" s="37">
        <f>VLOOKUP($AX60&amp;"_"&amp;$BC$14,データシート1!$A:$BT,MATCH($BC$12&amp;"_"&amp;BH$20,データシート1!$A$1:$BT$1,0),0)</f>
        <v>301.6375802591196</v>
      </c>
      <c r="BI60" s="37">
        <f>VLOOKUP($AX60&amp;"_"&amp;$BC$14,データシート1!$A:$BT,MATCH($BC$12&amp;"_"&amp;BI$20,データシート1!$A$1:$BT$1,0),0)</f>
        <v>6368.262718917279</v>
      </c>
      <c r="BJ60" s="37">
        <f>VLOOKUP($AX60&amp;"_"&amp;$BC$14,データシート1!$A:$BT,MATCH($BC$12&amp;"_"&amp;BJ$20,データシート1!$A$1:$BT$1,0),0)</f>
        <v>4506.3602337994607</v>
      </c>
      <c r="BK60" s="37">
        <f t="shared" si="1"/>
        <v>7445.8292763481322</v>
      </c>
      <c r="BL60" s="37">
        <f t="shared" si="2"/>
        <v>6635.8778458414163</v>
      </c>
      <c r="BM60" s="37">
        <f>VLOOKUP($AX60&amp;"_"&amp;$BC$14,データシート1!$A:$BT,MATCH($BC$12&amp;"_"&amp;BM$20,データシート1!$A$1:$BT$1,0),0)</f>
        <v>3703.1839462586431</v>
      </c>
      <c r="BN60" s="37">
        <f>VLOOKUP($AX60&amp;"_"&amp;$BC$14,データシート1!$A:$BT,MATCH($BC$12&amp;"_"&amp;BN$20,データシート1!$A$1:$BT$1,0),0)</f>
        <v>2932.6938995827732</v>
      </c>
      <c r="BO60" s="37">
        <f>VLOOKUP($AX60&amp;"_"&amp;$BC$14,データシート1!$A:$BT,MATCH($BC$12&amp;"_"&amp;BO$20,データシート1!$A$1:$BT$1,0),0)</f>
        <v>298.27094684955301</v>
      </c>
      <c r="BP60" s="37">
        <f>VLOOKUP($AX60&amp;"_"&amp;$BC$14,データシート1!$A:$BT,MATCH($BC$12&amp;"_"&amp;BP$20,データシート1!$A$1:$BT$1,0),0)</f>
        <v>511.68048365716243</v>
      </c>
      <c r="BQ60" s="37">
        <f>VLOOKUP($AX60&amp;"_"&amp;$BC$14,データシート1!$A:$BT,MATCH($BC$12&amp;"_"&amp;BQ$20,データシート1!$A$1:$BT$1,0),0)</f>
        <v>535.84908144500457</v>
      </c>
      <c r="BR60" s="38">
        <f t="shared" si="3"/>
        <v>34822.193592914657</v>
      </c>
      <c r="BT60" s="130" t="str">
        <f t="shared" si="4"/>
        <v>福岡県</v>
      </c>
      <c r="BU60" s="35">
        <f t="shared" si="25"/>
        <v>34822.193592914657</v>
      </c>
      <c r="BV60" s="66">
        <f t="shared" si="16"/>
        <v>0.45849760267984369</v>
      </c>
      <c r="BW60" s="66">
        <f t="shared" si="16"/>
        <v>0.44071274518093889</v>
      </c>
      <c r="BX60" s="66">
        <f t="shared" si="16"/>
        <v>9.1226352453218102E-3</v>
      </c>
      <c r="BY60" s="66">
        <f t="shared" si="16"/>
        <v>8.6622222535829678E-3</v>
      </c>
      <c r="BZ60" s="66">
        <f t="shared" si="16"/>
        <v>0.18287942435117133</v>
      </c>
      <c r="CA60" s="66">
        <f t="shared" si="32"/>
        <v>0.12941057896813196</v>
      </c>
      <c r="CB60" s="66">
        <f t="shared" si="32"/>
        <v>0.21382424563463315</v>
      </c>
      <c r="CC60" s="66">
        <f t="shared" si="32"/>
        <v>0.19056461299990107</v>
      </c>
      <c r="CD60" s="66">
        <f t="shared" si="32"/>
        <v>0.10634551026711131</v>
      </c>
      <c r="CE60" s="66">
        <f t="shared" si="32"/>
        <v>8.4219102732789763E-2</v>
      </c>
      <c r="CF60" s="66">
        <f t="shared" si="32"/>
        <v>8.565541572034761E-3</v>
      </c>
      <c r="CG60" s="66">
        <f t="shared" si="32"/>
        <v>1.46940910626973E-2</v>
      </c>
      <c r="CH60" s="66">
        <f t="shared" si="32"/>
        <v>1.5388148366219953E-2</v>
      </c>
      <c r="CI60" s="131">
        <f t="shared" si="6"/>
        <v>1</v>
      </c>
      <c r="CK60" s="132" t="str">
        <f t="shared" si="7"/>
        <v>福岡県</v>
      </c>
      <c r="CL60" s="133">
        <f t="shared" si="17"/>
        <v>15965.892282404782</v>
      </c>
      <c r="CM60" s="72">
        <f t="shared" si="18"/>
        <v>1</v>
      </c>
      <c r="CN60" s="73">
        <f t="shared" si="19"/>
        <v>15346.58453155552</v>
      </c>
      <c r="CO60" s="72">
        <f t="shared" si="20"/>
        <v>1</v>
      </c>
      <c r="CP60" s="73">
        <f t="shared" si="8"/>
        <v>317.67017059014256</v>
      </c>
      <c r="CQ60" s="72">
        <f t="shared" si="21"/>
        <v>0.1024679148801706</v>
      </c>
      <c r="CR60" s="73">
        <f t="shared" si="9"/>
        <v>301.6375802591196</v>
      </c>
      <c r="CS60" s="72">
        <f t="shared" si="22"/>
        <v>8.9425196876424279E-2</v>
      </c>
      <c r="CT60" s="73">
        <f t="shared" si="10"/>
        <v>6368.262718917279</v>
      </c>
      <c r="CU60" s="74">
        <f t="shared" si="23"/>
        <v>0.23356134406667217</v>
      </c>
      <c r="CW60" s="969">
        <f t="shared" si="24"/>
        <v>23369.230999999996</v>
      </c>
      <c r="CX60" s="972">
        <f>VLOOKUP($AX60&amp;"_"&amp;$CW$14,データシート1!$A:$BT,MATCH($CW$12&amp;"_"&amp;CX$20,データシート1!$A$1:$BT$1,0),0)</f>
        <v>23309.705999999998</v>
      </c>
      <c r="CY60" s="972">
        <f>VLOOKUP($AX60&amp;"_"&amp;$CW$14,データシート1!$A:$BT,MATCH($CW$12&amp;"_"&amp;CY$20,データシート1!$A$1:$BT$1,0),0)</f>
        <v>32.551000000000002</v>
      </c>
      <c r="CZ60" s="972">
        <f>VLOOKUP($AX60&amp;"_"&amp;$CW$14,データシート1!$A:$BT,MATCH($CW$12&amp;"_"&amp;CZ$20,データシート1!$A$1:$BT$1,0),0)</f>
        <v>26.974</v>
      </c>
      <c r="DA60" s="972">
        <f>VLOOKUP($AX60&amp;"_"&amp;$CW$14,データシート1!$A:$BT,MATCH($CW$12&amp;"_"&amp;DA$20,データシート1!$A$1:$BT$1,0),0)</f>
        <v>1487.3799999999999</v>
      </c>
      <c r="DB60" s="972">
        <f>VLOOKUP($AX60&amp;"_"&amp;$CW$14,データシート1!$A:$BT,MATCH($CW$12&amp;"_"&amp;DB$20,データシート1!$A$1:$BT$1,0),0)</f>
        <v>910.67899999999997</v>
      </c>
      <c r="DC60" s="972">
        <f>VLOOKUP($AX60&amp;"_"&amp;$CW$14,データシート1!$A:$BT,MATCH($CW$12&amp;"_"&amp;DC$20,データシート1!$A$1:$BT$1,0),0)</f>
        <v>0</v>
      </c>
      <c r="DD60" s="971">
        <f t="shared" si="11"/>
        <v>25767.289999999997</v>
      </c>
      <c r="DF60" s="134">
        <f>VLOOKUP($AX60&amp;"_"&amp;$DF$14,データシート1!$A:$BT,MATCH($DF$12&amp;"_"&amp;DF$20,データシート1!$A$1:$BT$1,0),0)</f>
        <v>275</v>
      </c>
      <c r="DG60" s="71">
        <f>VLOOKUP($AX60&amp;"_"&amp;$DF$14,データシート1!$A:$BT,MATCH($DF$12&amp;"_"&amp;DG$20,データシート1!$A$1:$BT$1,0),0)</f>
        <v>3</v>
      </c>
      <c r="DH60" s="71">
        <f>VLOOKUP($AX60&amp;"_"&amp;$DF$14,データシート1!$A:$BT,MATCH($DF$12&amp;"_"&amp;DH$20,データシート1!$A$1:$BT$1,0),0)</f>
        <v>4</v>
      </c>
      <c r="DI60" s="71">
        <f>VLOOKUP($AX60&amp;"_"&amp;$DF$14,データシート1!$A:$BT,MATCH($DF$12&amp;"_"&amp;DI$20,データシート1!$A$1:$BT$1,0),0)</f>
        <v>191</v>
      </c>
      <c r="DJ60" s="71">
        <f>VLOOKUP($AX60&amp;"_"&amp;$DF$14,データシート1!$A:$BT,MATCH($DF$12&amp;"_"&amp;DJ$20,データシート1!$A$1:$BT$1,0),0)</f>
        <v>18</v>
      </c>
      <c r="DK60" s="71">
        <f>VLOOKUP($AX60&amp;"_"&amp;$DF$14,データシート1!$A:$BT,MATCH($DF$12&amp;"_"&amp;DK$20,データシート1!$A$1:$BT$1,0),0)</f>
        <v>0</v>
      </c>
      <c r="DL60" s="75">
        <f t="shared" si="12"/>
        <v>491</v>
      </c>
      <c r="DN60" s="135">
        <f t="shared" si="26"/>
        <v>0.9</v>
      </c>
      <c r="DO60" s="136">
        <f t="shared" si="27"/>
        <v>0</v>
      </c>
      <c r="DP60" s="136">
        <f t="shared" si="29"/>
        <v>0</v>
      </c>
      <c r="DQ60" s="136">
        <f t="shared" si="30"/>
        <v>0.06</v>
      </c>
      <c r="DR60" s="136">
        <f t="shared" si="31"/>
        <v>0.04</v>
      </c>
      <c r="DS60" s="137">
        <f t="shared" si="28"/>
        <v>0</v>
      </c>
    </row>
    <row r="61" spans="2:123" ht="30" customHeight="1">
      <c r="B61" s="611"/>
      <c r="C61" s="22"/>
      <c r="D61" s="22"/>
      <c r="E61" s="22"/>
      <c r="F61" s="22"/>
      <c r="G61" s="22"/>
      <c r="H61" s="22"/>
      <c r="I61" s="22"/>
      <c r="J61" s="22"/>
      <c r="K61" s="22"/>
      <c r="L61" s="22"/>
      <c r="M61" s="22"/>
      <c r="N61" s="22"/>
      <c r="O61" s="22"/>
      <c r="P61" s="22"/>
      <c r="Q61" s="22"/>
      <c r="R61" s="22"/>
      <c r="S61" s="22"/>
      <c r="T61" s="22"/>
      <c r="U61" s="22"/>
      <c r="V61" s="22"/>
      <c r="W61" s="22"/>
      <c r="X61" s="22"/>
      <c r="Y61" s="22"/>
      <c r="Z61" s="22"/>
      <c r="AA61" s="610"/>
      <c r="AB61" s="22"/>
      <c r="AC61" s="611"/>
      <c r="AD61" s="22"/>
      <c r="AE61" s="22"/>
      <c r="AF61" s="22"/>
      <c r="AG61" s="22"/>
      <c r="AH61" s="22"/>
      <c r="AI61" s="22"/>
      <c r="AQ61" s="17"/>
      <c r="AR61" s="17"/>
      <c r="AS61" s="17"/>
      <c r="AT61" s="286"/>
      <c r="AX61" s="19" t="str">
        <f>比較地域マスタ!$Y46</f>
        <v>41</v>
      </c>
      <c r="AY61" s="19" t="str">
        <f>IF(IFERROR(比較地域マスタ!$Z46,"")=0,"",IFERROR(比較地域マスタ!$Z46,""))</f>
        <v>佐賀県</v>
      </c>
      <c r="BB61" s="118" t="str">
        <f t="shared" si="0"/>
        <v>41</v>
      </c>
      <c r="BC61" s="119" t="str">
        <f t="shared" si="0"/>
        <v>佐賀県</v>
      </c>
      <c r="BD61" s="37">
        <f t="shared" si="14"/>
        <v>4490.9212787916995</v>
      </c>
      <c r="BE61" s="37">
        <f t="shared" si="15"/>
        <v>1262.5172509200308</v>
      </c>
      <c r="BF61" s="37">
        <f>VLOOKUP($AX61&amp;"_"&amp;$BC$14,データシート1!$A:$BT,MATCH($BC$12&amp;"_"&amp;BF$20,データシート1!$A$1:$BT$1,0),0)</f>
        <v>1042.4957461349768</v>
      </c>
      <c r="BG61" s="37">
        <f>VLOOKUP($AX61&amp;"_"&amp;$BC$14,データシート1!$A:$BT,MATCH($BC$12&amp;"_"&amp;BG$20,データシート1!$A$1:$BT$1,0),0)</f>
        <v>52.206098159892235</v>
      </c>
      <c r="BH61" s="37">
        <f>VLOOKUP($AX61&amp;"_"&amp;$BC$14,データシート1!$A:$BT,MATCH($BC$12&amp;"_"&amp;BH$20,データシート1!$A$1:$BT$1,0),0)</f>
        <v>167.81540662516187</v>
      </c>
      <c r="BI61" s="37">
        <f>VLOOKUP($AX61&amp;"_"&amp;$BC$14,データシート1!$A:$BT,MATCH($BC$12&amp;"_"&amp;BI$20,データシート1!$A$1:$BT$1,0),0)</f>
        <v>876.21931419136138</v>
      </c>
      <c r="BJ61" s="37">
        <f>VLOOKUP($AX61&amp;"_"&amp;$BC$14,データシート1!$A:$BT,MATCH($BC$12&amp;"_"&amp;BJ$20,データシート1!$A$1:$BT$1,0),0)</f>
        <v>781.05551697894816</v>
      </c>
      <c r="BK61" s="37">
        <f t="shared" si="1"/>
        <v>1476.7384728186389</v>
      </c>
      <c r="BL61" s="37">
        <f t="shared" si="2"/>
        <v>1402.996002268711</v>
      </c>
      <c r="BM61" s="37">
        <f>VLOOKUP($AX61&amp;"_"&amp;$BC$14,データシート1!$A:$BT,MATCH($BC$12&amp;"_"&amp;BM$20,データシート1!$A$1:$BT$1,0),0)</f>
        <v>717.5978087290805</v>
      </c>
      <c r="BN61" s="37">
        <f>VLOOKUP($AX61&amp;"_"&amp;$BC$14,データシート1!$A:$BT,MATCH($BC$12&amp;"_"&amp;BN$20,データシート1!$A$1:$BT$1,0),0)</f>
        <v>685.39819353963037</v>
      </c>
      <c r="BO61" s="37">
        <f>VLOOKUP($AX61&amp;"_"&amp;$BC$14,データシート1!$A:$BT,MATCH($BC$12&amp;"_"&amp;BO$20,データシート1!$A$1:$BT$1,0),0)</f>
        <v>47.4215999184457</v>
      </c>
      <c r="BP61" s="37">
        <f>VLOOKUP($AX61&amp;"_"&amp;$BC$14,データシート1!$A:$BT,MATCH($BC$12&amp;"_"&amp;BP$20,データシート1!$A$1:$BT$1,0),0)</f>
        <v>26.320870631482091</v>
      </c>
      <c r="BQ61" s="37">
        <f>VLOOKUP($AX61&amp;"_"&amp;$BC$14,データシート1!$A:$BT,MATCH($BC$12&amp;"_"&amp;BQ$20,データシート1!$A$1:$BT$1,0),0)</f>
        <v>94.390723882720792</v>
      </c>
      <c r="BR61" s="38">
        <f t="shared" si="3"/>
        <v>4490.9212787916995</v>
      </c>
      <c r="BT61" s="130" t="str">
        <f t="shared" si="4"/>
        <v>佐賀県</v>
      </c>
      <c r="BU61" s="35">
        <f t="shared" si="25"/>
        <v>4490.9212787916995</v>
      </c>
      <c r="BV61" s="66">
        <f t="shared" si="16"/>
        <v>0.28112656012971043</v>
      </c>
      <c r="BW61" s="66">
        <f t="shared" si="16"/>
        <v>0.23213405032462839</v>
      </c>
      <c r="BX61" s="66">
        <f t="shared" si="16"/>
        <v>1.1624808122652841E-2</v>
      </c>
      <c r="BY61" s="66">
        <f t="shared" si="16"/>
        <v>3.7367701682429241E-2</v>
      </c>
      <c r="BZ61" s="66">
        <f t="shared" si="16"/>
        <v>0.19510903438216395</v>
      </c>
      <c r="CA61" s="66">
        <f t="shared" si="32"/>
        <v>0.17391877267309711</v>
      </c>
      <c r="CB61" s="66">
        <f t="shared" si="32"/>
        <v>0.32882751247333408</v>
      </c>
      <c r="CC61" s="66">
        <f t="shared" si="32"/>
        <v>0.31240716885738706</v>
      </c>
      <c r="CD61" s="66">
        <f t="shared" si="32"/>
        <v>0.15978855209908135</v>
      </c>
      <c r="CE61" s="66">
        <f t="shared" si="32"/>
        <v>0.15261861675830565</v>
      </c>
      <c r="CF61" s="66">
        <f t="shared" si="32"/>
        <v>1.0559436911618427E-2</v>
      </c>
      <c r="CG61" s="66">
        <f t="shared" si="32"/>
        <v>5.8609067043285668E-3</v>
      </c>
      <c r="CH61" s="66">
        <f t="shared" si="32"/>
        <v>2.1018120341694566E-2</v>
      </c>
      <c r="CI61" s="131">
        <f t="shared" si="6"/>
        <v>1</v>
      </c>
      <c r="CK61" s="132" t="str">
        <f t="shared" si="7"/>
        <v>佐賀県</v>
      </c>
      <c r="CL61" s="133">
        <f t="shared" si="17"/>
        <v>1262.5172509200308</v>
      </c>
      <c r="CM61" s="72">
        <f t="shared" si="18"/>
        <v>1</v>
      </c>
      <c r="CN61" s="73">
        <f t="shared" si="19"/>
        <v>1042.4957461349768</v>
      </c>
      <c r="CO61" s="72">
        <f t="shared" si="20"/>
        <v>1</v>
      </c>
      <c r="CP61" s="73">
        <f t="shared" si="8"/>
        <v>52.206098159892235</v>
      </c>
      <c r="CQ61" s="72">
        <f t="shared" si="21"/>
        <v>0</v>
      </c>
      <c r="CR61" s="73">
        <f t="shared" si="9"/>
        <v>167.81540662516187</v>
      </c>
      <c r="CS61" s="72">
        <f t="shared" si="22"/>
        <v>2.8787583316415545E-2</v>
      </c>
      <c r="CT61" s="73">
        <f t="shared" si="10"/>
        <v>876.21931419136138</v>
      </c>
      <c r="CU61" s="74">
        <f t="shared" si="23"/>
        <v>0.19581627250290026</v>
      </c>
      <c r="CW61" s="969">
        <f t="shared" si="24"/>
        <v>1348.7239999999999</v>
      </c>
      <c r="CX61" s="972">
        <f>VLOOKUP($AX61&amp;"_"&amp;$CW$14,データシート1!$A:$BT,MATCH($CW$12&amp;"_"&amp;CX$20,データシート1!$A$1:$BT$1,0),0)</f>
        <v>1343.893</v>
      </c>
      <c r="CY61" s="972">
        <f>VLOOKUP($AX61&amp;"_"&amp;$CW$14,データシート1!$A:$BT,MATCH($CW$12&amp;"_"&amp;CY$20,データシート1!$A$1:$BT$1,0),0)</f>
        <v>0</v>
      </c>
      <c r="CZ61" s="972">
        <f>VLOOKUP($AX61&amp;"_"&amp;$CW$14,データシート1!$A:$BT,MATCH($CW$12&amp;"_"&amp;CZ$20,データシート1!$A$1:$BT$1,0),0)</f>
        <v>4.8310000000000004</v>
      </c>
      <c r="DA61" s="972">
        <f>VLOOKUP($AX61&amp;"_"&amp;$CW$14,データシート1!$A:$BT,MATCH($CW$12&amp;"_"&amp;DA$20,データシート1!$A$1:$BT$1,0),0)</f>
        <v>171.578</v>
      </c>
      <c r="DB61" s="972">
        <f>VLOOKUP($AX61&amp;"_"&amp;$CW$14,データシート1!$A:$BT,MATCH($CW$12&amp;"_"&amp;DB$20,データシート1!$A$1:$BT$1,0),0)</f>
        <v>14.532999999999999</v>
      </c>
      <c r="DC61" s="972">
        <f>VLOOKUP($AX61&amp;"_"&amp;$CW$14,データシート1!$A:$BT,MATCH($CW$12&amp;"_"&amp;DC$20,データシート1!$A$1:$BT$1,0),0)</f>
        <v>0</v>
      </c>
      <c r="DD61" s="971">
        <f t="shared" si="11"/>
        <v>1534.8349999999998</v>
      </c>
      <c r="DF61" s="134">
        <f>VLOOKUP($AX61&amp;"_"&amp;$DF$14,データシート1!$A:$BT,MATCH($DF$12&amp;"_"&amp;DF$20,データシート1!$A$1:$BT$1,0),0)</f>
        <v>83</v>
      </c>
      <c r="DG61" s="71">
        <f>VLOOKUP($AX61&amp;"_"&amp;$DF$14,データシート1!$A:$BT,MATCH($DF$12&amp;"_"&amp;DG$20,データシート1!$A$1:$BT$1,0),0)</f>
        <v>0</v>
      </c>
      <c r="DH61" s="71">
        <f>VLOOKUP($AX61&amp;"_"&amp;$DF$14,データシート1!$A:$BT,MATCH($DF$12&amp;"_"&amp;DH$20,データシート1!$A$1:$BT$1,0),0)</f>
        <v>1</v>
      </c>
      <c r="DI61" s="71">
        <f>VLOOKUP($AX61&amp;"_"&amp;$DF$14,データシート1!$A:$BT,MATCH($DF$12&amp;"_"&amp;DI$20,データシート1!$A$1:$BT$1,0),0)</f>
        <v>25</v>
      </c>
      <c r="DJ61" s="71">
        <f>VLOOKUP($AX61&amp;"_"&amp;$DF$14,データシート1!$A:$BT,MATCH($DF$12&amp;"_"&amp;DJ$20,データシート1!$A$1:$BT$1,0),0)</f>
        <v>1</v>
      </c>
      <c r="DK61" s="71">
        <f>VLOOKUP($AX61&amp;"_"&amp;$DF$14,データシート1!$A:$BT,MATCH($DF$12&amp;"_"&amp;DK$20,データシート1!$A$1:$BT$1,0),0)</f>
        <v>0</v>
      </c>
      <c r="DL61" s="75">
        <f t="shared" si="12"/>
        <v>110</v>
      </c>
      <c r="DN61" s="135">
        <f t="shared" si="26"/>
        <v>0.88</v>
      </c>
      <c r="DO61" s="136">
        <f t="shared" si="27"/>
        <v>0</v>
      </c>
      <c r="DP61" s="136">
        <f t="shared" si="29"/>
        <v>0</v>
      </c>
      <c r="DQ61" s="136">
        <f t="shared" si="30"/>
        <v>0.11</v>
      </c>
      <c r="DR61" s="136">
        <f t="shared" si="31"/>
        <v>0.01</v>
      </c>
      <c r="DS61" s="137">
        <f t="shared" si="28"/>
        <v>0</v>
      </c>
    </row>
    <row r="62" spans="2:123" ht="30" customHeight="1">
      <c r="B62" s="611"/>
      <c r="C62" s="22"/>
      <c r="D62" s="22"/>
      <c r="E62" s="22"/>
      <c r="F62" s="22"/>
      <c r="G62" s="22"/>
      <c r="H62" s="22"/>
      <c r="I62" s="22"/>
      <c r="J62" s="22"/>
      <c r="K62" s="22"/>
      <c r="L62" s="22"/>
      <c r="M62" s="22"/>
      <c r="N62" s="22"/>
      <c r="O62" s="22"/>
      <c r="P62" s="22"/>
      <c r="Q62" s="22"/>
      <c r="R62" s="22"/>
      <c r="S62" s="22"/>
      <c r="T62" s="22"/>
      <c r="U62" s="22"/>
      <c r="V62" s="22"/>
      <c r="W62" s="22"/>
      <c r="X62" s="22"/>
      <c r="Y62" s="22"/>
      <c r="Z62" s="22"/>
      <c r="AA62" s="610"/>
      <c r="AB62" s="22"/>
      <c r="AC62" s="611"/>
      <c r="AD62" s="22"/>
      <c r="AE62" s="22"/>
      <c r="AF62" s="22"/>
      <c r="AG62" s="22"/>
      <c r="AH62" s="22"/>
      <c r="AI62" s="22"/>
      <c r="AQ62" s="17"/>
      <c r="AR62" s="17"/>
      <c r="AS62" s="17"/>
      <c r="AT62" s="286"/>
      <c r="AX62" s="19" t="str">
        <f>比較地域マスタ!$Y47</f>
        <v>42</v>
      </c>
      <c r="AY62" s="19" t="str">
        <f>IF(IFERROR(比較地域マスタ!$Z47,"")=0,"",IFERROR(比較地域マスタ!$Z47,""))</f>
        <v>長崎県</v>
      </c>
      <c r="BB62" s="118" t="str">
        <f t="shared" si="0"/>
        <v>42</v>
      </c>
      <c r="BC62" s="119" t="str">
        <f t="shared" si="0"/>
        <v>長崎県</v>
      </c>
      <c r="BD62" s="37">
        <f t="shared" si="14"/>
        <v>6505.8525703258547</v>
      </c>
      <c r="BE62" s="37">
        <f t="shared" si="15"/>
        <v>1408.8747488240206</v>
      </c>
      <c r="BF62" s="37">
        <f>VLOOKUP($AX62&amp;"_"&amp;$BC$14,データシート1!$A:$BT,MATCH($BC$12&amp;"_"&amp;BF$20,データシート1!$A$1:$BT$1,0),0)</f>
        <v>714.28067464910384</v>
      </c>
      <c r="BG62" s="37">
        <f>VLOOKUP($AX62&amp;"_"&amp;$BC$14,データシート1!$A:$BT,MATCH($BC$12&amp;"_"&amp;BG$20,データシート1!$A$1:$BT$1,0),0)</f>
        <v>86.132185414818991</v>
      </c>
      <c r="BH62" s="37">
        <f>VLOOKUP($AX62&amp;"_"&amp;$BC$14,データシート1!$A:$BT,MATCH($BC$12&amp;"_"&amp;BH$20,データシート1!$A$1:$BT$1,0),0)</f>
        <v>608.46188876009785</v>
      </c>
      <c r="BI62" s="37">
        <f>VLOOKUP($AX62&amp;"_"&amp;$BC$14,データシート1!$A:$BT,MATCH($BC$12&amp;"_"&amp;BI$20,データシート1!$A$1:$BT$1,0),0)</f>
        <v>1431.6519208950231</v>
      </c>
      <c r="BJ62" s="37">
        <f>VLOOKUP($AX62&amp;"_"&amp;$BC$14,データシート1!$A:$BT,MATCH($BC$12&amp;"_"&amp;BJ$20,データシート1!$A$1:$BT$1,0),0)</f>
        <v>1214.8410198615427</v>
      </c>
      <c r="BK62" s="37">
        <f t="shared" si="1"/>
        <v>2310.8643393377724</v>
      </c>
      <c r="BL62" s="37">
        <f t="shared" si="2"/>
        <v>1911.4608940839271</v>
      </c>
      <c r="BM62" s="37">
        <f>VLOOKUP($AX62&amp;"_"&amp;$BC$14,データシート1!$A:$BT,MATCH($BC$12&amp;"_"&amp;BM$20,データシート1!$A$1:$BT$1,0),0)</f>
        <v>979.66227068077012</v>
      </c>
      <c r="BN62" s="37">
        <f>VLOOKUP($AX62&amp;"_"&amp;$BC$14,データシート1!$A:$BT,MATCH($BC$12&amp;"_"&amp;BN$20,データシート1!$A$1:$BT$1,0),0)</f>
        <v>931.79862340315708</v>
      </c>
      <c r="BO62" s="37">
        <f>VLOOKUP($AX62&amp;"_"&amp;$BC$14,データシート1!$A:$BT,MATCH($BC$12&amp;"_"&amp;BO$20,データシート1!$A$1:$BT$1,0),0)</f>
        <v>77.0741930555224</v>
      </c>
      <c r="BP62" s="37">
        <f>VLOOKUP($AX62&amp;"_"&amp;$BC$14,データシート1!$A:$BT,MATCH($BC$12&amp;"_"&amp;BP$20,データシート1!$A$1:$BT$1,0),0)</f>
        <v>322.32925219832282</v>
      </c>
      <c r="BQ62" s="37">
        <f>VLOOKUP($AX62&amp;"_"&amp;$BC$14,データシート1!$A:$BT,MATCH($BC$12&amp;"_"&amp;BQ$20,データシート1!$A$1:$BT$1,0),0)</f>
        <v>139.62054140749606</v>
      </c>
      <c r="BR62" s="38">
        <f t="shared" si="3"/>
        <v>6505.8525703258547</v>
      </c>
      <c r="BT62" s="130" t="str">
        <f t="shared" si="4"/>
        <v>長崎県</v>
      </c>
      <c r="BU62" s="35">
        <f t="shared" si="25"/>
        <v>6505.8525703258547</v>
      </c>
      <c r="BV62" s="66">
        <f t="shared" si="16"/>
        <v>0.21655497624555842</v>
      </c>
      <c r="BW62" s="66">
        <f t="shared" si="16"/>
        <v>0.10979047971468682</v>
      </c>
      <c r="BX62" s="66">
        <f t="shared" si="16"/>
        <v>1.323918494674787E-2</v>
      </c>
      <c r="BY62" s="66">
        <f t="shared" si="16"/>
        <v>9.3525311584123735E-2</v>
      </c>
      <c r="BZ62" s="66">
        <f t="shared" si="16"/>
        <v>0.22005600425453797</v>
      </c>
      <c r="CA62" s="66">
        <f t="shared" si="32"/>
        <v>0.18673048716206855</v>
      </c>
      <c r="CB62" s="66">
        <f t="shared" si="32"/>
        <v>0.35519777221481513</v>
      </c>
      <c r="CC62" s="66">
        <f t="shared" si="32"/>
        <v>0.29380636487251183</v>
      </c>
      <c r="CD62" s="66">
        <f t="shared" si="32"/>
        <v>0.15058168934678187</v>
      </c>
      <c r="CE62" s="66">
        <f t="shared" si="32"/>
        <v>0.14322467552573001</v>
      </c>
      <c r="CF62" s="66">
        <f t="shared" si="32"/>
        <v>1.1846901266571744E-2</v>
      </c>
      <c r="CG62" s="66">
        <f t="shared" si="32"/>
        <v>4.954450607573152E-2</v>
      </c>
      <c r="CH62" s="66">
        <f t="shared" si="32"/>
        <v>2.1460760123019968E-2</v>
      </c>
      <c r="CI62" s="131">
        <f t="shared" si="6"/>
        <v>1</v>
      </c>
      <c r="CK62" s="132" t="str">
        <f t="shared" si="7"/>
        <v>長崎県</v>
      </c>
      <c r="CL62" s="133">
        <f t="shared" si="17"/>
        <v>1408.8747488240206</v>
      </c>
      <c r="CM62" s="72">
        <f t="shared" si="18"/>
        <v>0.60472799353608098</v>
      </c>
      <c r="CN62" s="73">
        <f t="shared" si="19"/>
        <v>714.28067464910384</v>
      </c>
      <c r="CO62" s="72">
        <f t="shared" si="20"/>
        <v>1</v>
      </c>
      <c r="CP62" s="73">
        <f t="shared" si="8"/>
        <v>86.132185414818991</v>
      </c>
      <c r="CQ62" s="72">
        <f t="shared" si="21"/>
        <v>0</v>
      </c>
      <c r="CR62" s="73">
        <f t="shared" si="9"/>
        <v>608.46188876009785</v>
      </c>
      <c r="CS62" s="72">
        <f t="shared" si="22"/>
        <v>0</v>
      </c>
      <c r="CT62" s="73">
        <f t="shared" si="10"/>
        <v>1431.6519208950231</v>
      </c>
      <c r="CU62" s="74">
        <f t="shared" si="23"/>
        <v>0.12617033327980634</v>
      </c>
      <c r="CW62" s="969">
        <f t="shared" si="24"/>
        <v>851.98599999999999</v>
      </c>
      <c r="CX62" s="972">
        <f>VLOOKUP($AX62&amp;"_"&amp;$CW$14,データシート1!$A:$BT,MATCH($CW$12&amp;"_"&amp;CX$20,データシート1!$A$1:$BT$1,0),0)</f>
        <v>851.98599999999999</v>
      </c>
      <c r="CY62" s="972">
        <f>VLOOKUP($AX62&amp;"_"&amp;$CW$14,データシート1!$A:$BT,MATCH($CW$12&amp;"_"&amp;CY$20,データシート1!$A$1:$BT$1,0),0)</f>
        <v>0</v>
      </c>
      <c r="CZ62" s="972">
        <f>VLOOKUP($AX62&amp;"_"&amp;$CW$14,データシート1!$A:$BT,MATCH($CW$12&amp;"_"&amp;CZ$20,データシート1!$A$1:$BT$1,0),0)</f>
        <v>0</v>
      </c>
      <c r="DA62" s="972">
        <f>VLOOKUP($AX62&amp;"_"&amp;$CW$14,データシート1!$A:$BT,MATCH($CW$12&amp;"_"&amp;DA$20,データシート1!$A$1:$BT$1,0),0)</f>
        <v>180.63200000000001</v>
      </c>
      <c r="DB62" s="972">
        <f>VLOOKUP($AX62&amp;"_"&amp;$CW$14,データシート1!$A:$BT,MATCH($CW$12&amp;"_"&amp;DB$20,データシート1!$A$1:$BT$1,0),0)</f>
        <v>1126.3130000000001</v>
      </c>
      <c r="DC62" s="972">
        <f>VLOOKUP($AX62&amp;"_"&amp;$CW$14,データシート1!$A:$BT,MATCH($CW$12&amp;"_"&amp;DC$20,データシート1!$A$1:$BT$1,0),0)</f>
        <v>0</v>
      </c>
      <c r="DD62" s="971">
        <f t="shared" si="11"/>
        <v>2158.931</v>
      </c>
      <c r="DF62" s="134">
        <f>VLOOKUP($AX62&amp;"_"&amp;$DF$14,データシート1!$A:$BT,MATCH($DF$12&amp;"_"&amp;DF$20,データシート1!$A$1:$BT$1,0),0)</f>
        <v>37</v>
      </c>
      <c r="DG62" s="71">
        <f>VLOOKUP($AX62&amp;"_"&amp;$DF$14,データシート1!$A:$BT,MATCH($DF$12&amp;"_"&amp;DG$20,データシート1!$A$1:$BT$1,0),0)</f>
        <v>0</v>
      </c>
      <c r="DH62" s="71">
        <f>VLOOKUP($AX62&amp;"_"&amp;$DF$14,データシート1!$A:$BT,MATCH($DF$12&amp;"_"&amp;DH$20,データシート1!$A$1:$BT$1,0),0)</f>
        <v>0</v>
      </c>
      <c r="DI62" s="71">
        <f>VLOOKUP($AX62&amp;"_"&amp;$DF$14,データシート1!$A:$BT,MATCH($DF$12&amp;"_"&amp;DI$20,データシート1!$A$1:$BT$1,0),0)</f>
        <v>32</v>
      </c>
      <c r="DJ62" s="71">
        <f>VLOOKUP($AX62&amp;"_"&amp;$DF$14,データシート1!$A:$BT,MATCH($DF$12&amp;"_"&amp;DJ$20,データシート1!$A$1:$BT$1,0),0)</f>
        <v>7</v>
      </c>
      <c r="DK62" s="71">
        <f>VLOOKUP($AX62&amp;"_"&amp;$DF$14,データシート1!$A:$BT,MATCH($DF$12&amp;"_"&amp;DK$20,データシート1!$A$1:$BT$1,0),0)</f>
        <v>0</v>
      </c>
      <c r="DL62" s="75">
        <f t="shared" si="12"/>
        <v>76</v>
      </c>
      <c r="DN62" s="135">
        <f t="shared" si="26"/>
        <v>0.39</v>
      </c>
      <c r="DO62" s="136">
        <f t="shared" si="27"/>
        <v>0</v>
      </c>
      <c r="DP62" s="136">
        <f t="shared" si="29"/>
        <v>0</v>
      </c>
      <c r="DQ62" s="136">
        <f t="shared" si="30"/>
        <v>0.08</v>
      </c>
      <c r="DR62" s="136">
        <f t="shared" si="31"/>
        <v>0.52</v>
      </c>
      <c r="DS62" s="137">
        <f t="shared" si="28"/>
        <v>0</v>
      </c>
    </row>
    <row r="63" spans="2:123" ht="30" customHeight="1">
      <c r="B63" s="611"/>
      <c r="C63" s="22"/>
      <c r="D63" s="22"/>
      <c r="E63" s="22"/>
      <c r="F63" s="22"/>
      <c r="G63" s="22"/>
      <c r="H63" s="22"/>
      <c r="I63" s="22"/>
      <c r="J63" s="22"/>
      <c r="K63" s="22"/>
      <c r="L63" s="22"/>
      <c r="M63" s="22"/>
      <c r="N63" s="22"/>
      <c r="O63" s="22"/>
      <c r="P63" s="22"/>
      <c r="Q63" s="22"/>
      <c r="R63" s="22"/>
      <c r="S63" s="22"/>
      <c r="T63" s="22"/>
      <c r="U63" s="22"/>
      <c r="V63" s="22"/>
      <c r="W63" s="22"/>
      <c r="X63" s="22"/>
      <c r="Y63" s="22"/>
      <c r="Z63" s="22"/>
      <c r="AA63" s="610"/>
      <c r="AB63" s="22"/>
      <c r="AC63" s="611"/>
      <c r="AD63" s="22"/>
      <c r="AE63" s="22"/>
      <c r="AF63" s="22"/>
      <c r="AG63" s="22"/>
      <c r="AH63" s="22"/>
      <c r="AI63" s="22"/>
      <c r="AQ63" s="17"/>
      <c r="AR63" s="17"/>
      <c r="AS63" s="17"/>
      <c r="AT63" s="286"/>
      <c r="AX63" s="19" t="str">
        <f>比較地域マスタ!$Y48</f>
        <v>43</v>
      </c>
      <c r="AY63" s="19" t="str">
        <f>IF(IFERROR(比較地域マスタ!$Z48,"")=0,"",IFERROR(比較地域マスタ!$Z48,""))</f>
        <v>熊本県</v>
      </c>
      <c r="BB63" s="118" t="str">
        <f t="shared" si="0"/>
        <v>43</v>
      </c>
      <c r="BC63" s="119" t="str">
        <f t="shared" si="0"/>
        <v>熊本県</v>
      </c>
      <c r="BD63" s="37">
        <f t="shared" si="14"/>
        <v>9153.2805894881949</v>
      </c>
      <c r="BE63" s="37">
        <f t="shared" si="15"/>
        <v>2533.0691658093833</v>
      </c>
      <c r="BF63" s="37">
        <f>VLOOKUP($AX63&amp;"_"&amp;$BC$14,データシート1!$A:$BT,MATCH($BC$12&amp;"_"&amp;BF$20,データシート1!$A$1:$BT$1,0),0)</f>
        <v>2094.134536918928</v>
      </c>
      <c r="BG63" s="37">
        <f>VLOOKUP($AX63&amp;"_"&amp;$BC$14,データシート1!$A:$BT,MATCH($BC$12&amp;"_"&amp;BG$20,データシート1!$A$1:$BT$1,0),0)</f>
        <v>107.47389537183652</v>
      </c>
      <c r="BH63" s="37">
        <f>VLOOKUP($AX63&amp;"_"&amp;$BC$14,データシート1!$A:$BT,MATCH($BC$12&amp;"_"&amp;BH$20,データシート1!$A$1:$BT$1,0),0)</f>
        <v>331.46073351861895</v>
      </c>
      <c r="BI63" s="37">
        <f>VLOOKUP($AX63&amp;"_"&amp;$BC$14,データシート1!$A:$BT,MATCH($BC$12&amp;"_"&amp;BI$20,データシート1!$A$1:$BT$1,0),0)</f>
        <v>1865.7498093280458</v>
      </c>
      <c r="BJ63" s="37">
        <f>VLOOKUP($AX63&amp;"_"&amp;$BC$14,データシート1!$A:$BT,MATCH($BC$12&amp;"_"&amp;BJ$20,データシート1!$A$1:$BT$1,0),0)</f>
        <v>1457.2283894001055</v>
      </c>
      <c r="BK63" s="37">
        <f t="shared" si="1"/>
        <v>3110.4535533684734</v>
      </c>
      <c r="BL63" s="37">
        <f t="shared" si="2"/>
        <v>2886.4874958805267</v>
      </c>
      <c r="BM63" s="37">
        <f>VLOOKUP($AX63&amp;"_"&amp;$BC$14,データシート1!$A:$BT,MATCH($BC$12&amp;"_"&amp;BM$20,データシート1!$A$1:$BT$1,0),0)</f>
        <v>1457.7246502784574</v>
      </c>
      <c r="BN63" s="37">
        <f>VLOOKUP($AX63&amp;"_"&amp;$BC$14,データシート1!$A:$BT,MATCH($BC$12&amp;"_"&amp;BN$20,データシート1!$A$1:$BT$1,0),0)</f>
        <v>1428.7628456020695</v>
      </c>
      <c r="BO63" s="37">
        <f>VLOOKUP($AX63&amp;"_"&amp;$BC$14,データシート1!$A:$BT,MATCH($BC$12&amp;"_"&amp;BO$20,データシート1!$A$1:$BT$1,0),0)</f>
        <v>102.03222920941499</v>
      </c>
      <c r="BP63" s="37">
        <f>VLOOKUP($AX63&amp;"_"&amp;$BC$14,データシート1!$A:$BT,MATCH($BC$12&amp;"_"&amp;BP$20,データシート1!$A$1:$BT$1,0),0)</f>
        <v>121.93382827853144</v>
      </c>
      <c r="BQ63" s="37">
        <f>VLOOKUP($AX63&amp;"_"&amp;$BC$14,データシート1!$A:$BT,MATCH($BC$12&amp;"_"&amp;BQ$20,データシート1!$A$1:$BT$1,0),0)</f>
        <v>186.77967158218618</v>
      </c>
      <c r="BR63" s="38">
        <f t="shared" si="3"/>
        <v>9153.2805894881949</v>
      </c>
      <c r="BT63" s="130" t="str">
        <f t="shared" si="4"/>
        <v>熊本県</v>
      </c>
      <c r="BU63" s="35">
        <f t="shared" si="25"/>
        <v>9153.2805894881949</v>
      </c>
      <c r="BV63" s="66">
        <f t="shared" si="16"/>
        <v>0.27673893977623815</v>
      </c>
      <c r="BW63" s="66">
        <f t="shared" si="16"/>
        <v>0.22878513517042981</v>
      </c>
      <c r="BX63" s="66">
        <f t="shared" si="16"/>
        <v>1.1741571158133362E-2</v>
      </c>
      <c r="BY63" s="66">
        <f t="shared" si="16"/>
        <v>3.6212233447675019E-2</v>
      </c>
      <c r="BZ63" s="66">
        <f t="shared" si="16"/>
        <v>0.20383400149130237</v>
      </c>
      <c r="CA63" s="66">
        <f t="shared" si="32"/>
        <v>0.15920285357291622</v>
      </c>
      <c r="CB63" s="66">
        <f t="shared" si="32"/>
        <v>0.33981844246537996</v>
      </c>
      <c r="CC63" s="66">
        <f t="shared" si="32"/>
        <v>0.31535005047211434</v>
      </c>
      <c r="CD63" s="66">
        <f t="shared" si="32"/>
        <v>0.15925707029592609</v>
      </c>
      <c r="CE63" s="66">
        <f t="shared" si="32"/>
        <v>0.15609298017618825</v>
      </c>
      <c r="CF63" s="66">
        <f t="shared" si="32"/>
        <v>1.1147066695037273E-2</v>
      </c>
      <c r="CG63" s="66">
        <f t="shared" si="32"/>
        <v>1.3321325298228333E-2</v>
      </c>
      <c r="CH63" s="66">
        <f t="shared" si="32"/>
        <v>2.0405762694163183E-2</v>
      </c>
      <c r="CI63" s="131">
        <f t="shared" si="6"/>
        <v>1</v>
      </c>
      <c r="CK63" s="132" t="str">
        <f t="shared" si="7"/>
        <v>熊本県</v>
      </c>
      <c r="CL63" s="133">
        <f t="shared" si="17"/>
        <v>2533.0691658093833</v>
      </c>
      <c r="CM63" s="72">
        <f t="shared" si="18"/>
        <v>0.9243024357970443</v>
      </c>
      <c r="CN63" s="73">
        <f t="shared" si="19"/>
        <v>2094.134536918928</v>
      </c>
      <c r="CO63" s="72">
        <f t="shared" si="20"/>
        <v>1</v>
      </c>
      <c r="CP63" s="73">
        <f t="shared" si="8"/>
        <v>107.47389537183652</v>
      </c>
      <c r="CQ63" s="72">
        <f t="shared" si="21"/>
        <v>0</v>
      </c>
      <c r="CR63" s="73">
        <f t="shared" si="9"/>
        <v>331.46073351861895</v>
      </c>
      <c r="CS63" s="72">
        <f t="shared" si="22"/>
        <v>0</v>
      </c>
      <c r="CT63" s="73">
        <f t="shared" si="10"/>
        <v>1865.7498093280458</v>
      </c>
      <c r="CU63" s="74">
        <f t="shared" si="23"/>
        <v>0.14933835105166035</v>
      </c>
      <c r="CW63" s="969">
        <f t="shared" si="24"/>
        <v>2341.3220000000001</v>
      </c>
      <c r="CX63" s="972">
        <f>VLOOKUP($AX63&amp;"_"&amp;$CW$14,データシート1!$A:$BT,MATCH($CW$12&amp;"_"&amp;CX$20,データシート1!$A$1:$BT$1,0),0)</f>
        <v>2341.3220000000001</v>
      </c>
      <c r="CY63" s="972">
        <f>VLOOKUP($AX63&amp;"_"&amp;$CW$14,データシート1!$A:$BT,MATCH($CW$12&amp;"_"&amp;CY$20,データシート1!$A$1:$BT$1,0),0)</f>
        <v>0</v>
      </c>
      <c r="CZ63" s="972">
        <f>VLOOKUP($AX63&amp;"_"&amp;$CW$14,データシート1!$A:$BT,MATCH($CW$12&amp;"_"&amp;CZ$20,データシート1!$A$1:$BT$1,0),0)</f>
        <v>0</v>
      </c>
      <c r="DA63" s="972">
        <f>VLOOKUP($AX63&amp;"_"&amp;$CW$14,データシート1!$A:$BT,MATCH($CW$12&amp;"_"&amp;DA$20,データシート1!$A$1:$BT$1,0),0)</f>
        <v>278.62800000000004</v>
      </c>
      <c r="DB63" s="972">
        <f>VLOOKUP($AX63&amp;"_"&amp;$CW$14,データシート1!$A:$BT,MATCH($CW$12&amp;"_"&amp;DB$20,データシート1!$A$1:$BT$1,0),0)</f>
        <v>370.48500000000001</v>
      </c>
      <c r="DC63" s="972">
        <f>VLOOKUP($AX63&amp;"_"&amp;$CW$14,データシート1!$A:$BT,MATCH($CW$12&amp;"_"&amp;DC$20,データシート1!$A$1:$BT$1,0),0)</f>
        <v>0</v>
      </c>
      <c r="DD63" s="971">
        <f t="shared" si="11"/>
        <v>2990.4350000000004</v>
      </c>
      <c r="DF63" s="134">
        <f>VLOOKUP($AX63&amp;"_"&amp;$DF$14,データシート1!$A:$BT,MATCH($DF$12&amp;"_"&amp;DF$20,データシート1!$A$1:$BT$1,0),0)</f>
        <v>118</v>
      </c>
      <c r="DG63" s="71">
        <f>VLOOKUP($AX63&amp;"_"&amp;$DF$14,データシート1!$A:$BT,MATCH($DF$12&amp;"_"&amp;DG$20,データシート1!$A$1:$BT$1,0),0)</f>
        <v>0</v>
      </c>
      <c r="DH63" s="71">
        <f>VLOOKUP($AX63&amp;"_"&amp;$DF$14,データシート1!$A:$BT,MATCH($DF$12&amp;"_"&amp;DH$20,データシート1!$A$1:$BT$1,0),0)</f>
        <v>0</v>
      </c>
      <c r="DI63" s="71">
        <f>VLOOKUP($AX63&amp;"_"&amp;$DF$14,データシート1!$A:$BT,MATCH($DF$12&amp;"_"&amp;DI$20,データシート1!$A$1:$BT$1,0),0)</f>
        <v>51</v>
      </c>
      <c r="DJ63" s="71">
        <f>VLOOKUP($AX63&amp;"_"&amp;$DF$14,データシート1!$A:$BT,MATCH($DF$12&amp;"_"&amp;DJ$20,データシート1!$A$1:$BT$1,0),0)</f>
        <v>2</v>
      </c>
      <c r="DK63" s="71">
        <f>VLOOKUP($AX63&amp;"_"&amp;$DF$14,データシート1!$A:$BT,MATCH($DF$12&amp;"_"&amp;DK$20,データシート1!$A$1:$BT$1,0),0)</f>
        <v>0</v>
      </c>
      <c r="DL63" s="75">
        <f t="shared" si="12"/>
        <v>171</v>
      </c>
      <c r="DN63" s="135">
        <f t="shared" si="26"/>
        <v>0.78</v>
      </c>
      <c r="DO63" s="136">
        <f t="shared" si="27"/>
        <v>0</v>
      </c>
      <c r="DP63" s="136">
        <f t="shared" si="29"/>
        <v>0</v>
      </c>
      <c r="DQ63" s="136">
        <f t="shared" si="30"/>
        <v>0.09</v>
      </c>
      <c r="DR63" s="136">
        <f t="shared" si="31"/>
        <v>0.12</v>
      </c>
      <c r="DS63" s="137">
        <f t="shared" si="28"/>
        <v>0</v>
      </c>
    </row>
    <row r="64" spans="2:123" ht="30" customHeight="1">
      <c r="B64" s="611"/>
      <c r="C64" s="22"/>
      <c r="D64" s="22"/>
      <c r="E64" s="22"/>
      <c r="F64" s="22"/>
      <c r="G64" s="22"/>
      <c r="H64" s="22"/>
      <c r="I64" s="22"/>
      <c r="J64" s="22"/>
      <c r="K64" s="22"/>
      <c r="L64" s="22"/>
      <c r="M64" s="22"/>
      <c r="N64" s="22"/>
      <c r="O64" s="22"/>
      <c r="P64" s="22"/>
      <c r="Q64" s="22"/>
      <c r="R64" s="22"/>
      <c r="S64" s="22"/>
      <c r="T64" s="22"/>
      <c r="U64" s="22"/>
      <c r="V64" s="22"/>
      <c r="W64" s="22"/>
      <c r="X64" s="22"/>
      <c r="Y64" s="22"/>
      <c r="Z64" s="22"/>
      <c r="AA64" s="610"/>
      <c r="AB64" s="22"/>
      <c r="AC64" s="611"/>
      <c r="AD64" s="22"/>
      <c r="AE64" s="22"/>
      <c r="AF64" s="22"/>
      <c r="AG64" s="22"/>
      <c r="AH64" s="22"/>
      <c r="AI64" s="22"/>
      <c r="AQ64" s="17"/>
      <c r="AR64" s="17"/>
      <c r="AS64" s="17"/>
      <c r="AT64" s="286"/>
      <c r="AX64" s="19" t="str">
        <f>比較地域マスタ!$Y49</f>
        <v>44</v>
      </c>
      <c r="AY64" s="19" t="str">
        <f>IF(IFERROR(比較地域マスタ!$Z49,"")=0,"",IFERROR(比較地域マスタ!$Z49,""))</f>
        <v>大分県</v>
      </c>
      <c r="BB64" s="118" t="str">
        <f t="shared" si="0"/>
        <v>44</v>
      </c>
      <c r="BC64" s="119" t="str">
        <f t="shared" si="0"/>
        <v>大分県</v>
      </c>
      <c r="BD64" s="37">
        <f t="shared" si="14"/>
        <v>25995.831669572166</v>
      </c>
      <c r="BE64" s="37">
        <f t="shared" si="15"/>
        <v>20950.646334952744</v>
      </c>
      <c r="BF64" s="37">
        <f>VLOOKUP($AX64&amp;"_"&amp;$BC$14,データシート1!$A:$BT,MATCH($BC$12&amp;"_"&amp;BF$20,データシート1!$A$1:$BT$1,0),0)</f>
        <v>20456.336167507307</v>
      </c>
      <c r="BG64" s="37">
        <f>VLOOKUP($AX64&amp;"_"&amp;$BC$14,データシート1!$A:$BT,MATCH($BC$12&amp;"_"&amp;BG$20,データシート1!$A$1:$BT$1,0),0)</f>
        <v>149.53274715274887</v>
      </c>
      <c r="BH64" s="37">
        <f>VLOOKUP($AX64&amp;"_"&amp;$BC$14,データシート1!$A:$BT,MATCH($BC$12&amp;"_"&amp;BH$20,データシート1!$A$1:$BT$1,0),0)</f>
        <v>344.77742029268694</v>
      </c>
      <c r="BI64" s="37">
        <f>VLOOKUP($AX64&amp;"_"&amp;$BC$14,データシート1!$A:$BT,MATCH($BC$12&amp;"_"&amp;BI$20,データシート1!$A$1:$BT$1,0),0)</f>
        <v>1436.1748977571497</v>
      </c>
      <c r="BJ64" s="37">
        <f>VLOOKUP($AX64&amp;"_"&amp;$BC$14,データシート1!$A:$BT,MATCH($BC$12&amp;"_"&amp;BJ$20,データシート1!$A$1:$BT$1,0),0)</f>
        <v>1115.4019746565054</v>
      </c>
      <c r="BK64" s="37">
        <f t="shared" si="1"/>
        <v>2334.657949952546</v>
      </c>
      <c r="BL64" s="37">
        <f t="shared" si="2"/>
        <v>1885.4239096859401</v>
      </c>
      <c r="BM64" s="37">
        <f>VLOOKUP($AX64&amp;"_"&amp;$BC$14,データシート1!$A:$BT,MATCH($BC$12&amp;"_"&amp;BM$20,データシート1!$A$1:$BT$1,0),0)</f>
        <v>968.01583714812512</v>
      </c>
      <c r="BN64" s="37">
        <f>VLOOKUP($AX64&amp;"_"&amp;$BC$14,データシート1!$A:$BT,MATCH($BC$12&amp;"_"&amp;BN$20,データシート1!$A$1:$BT$1,0),0)</f>
        <v>917.40807253781509</v>
      </c>
      <c r="BO64" s="37">
        <f>VLOOKUP($AX64&amp;"_"&amp;$BC$14,データシート1!$A:$BT,MATCH($BC$12&amp;"_"&amp;BO$20,データシート1!$A$1:$BT$1,0),0)</f>
        <v>66.043992661535796</v>
      </c>
      <c r="BP64" s="37">
        <f>VLOOKUP($AX64&amp;"_"&amp;$BC$14,データシート1!$A:$BT,MATCH($BC$12&amp;"_"&amp;BP$20,データシート1!$A$1:$BT$1,0),0)</f>
        <v>383.19004760507005</v>
      </c>
      <c r="BQ64" s="37">
        <f>VLOOKUP($AX64&amp;"_"&amp;$BC$14,データシート1!$A:$BT,MATCH($BC$12&amp;"_"&amp;BQ$20,データシート1!$A$1:$BT$1,0),0)</f>
        <v>158.95051225321623</v>
      </c>
      <c r="BR64" s="38">
        <f t="shared" si="3"/>
        <v>25995.831669572166</v>
      </c>
      <c r="BT64" s="130" t="str">
        <f t="shared" si="4"/>
        <v>大分県</v>
      </c>
      <c r="BU64" s="35">
        <f t="shared" si="25"/>
        <v>25995.831669572166</v>
      </c>
      <c r="BV64" s="66">
        <f t="shared" si="16"/>
        <v>0.80592329575188182</v>
      </c>
      <c r="BW64" s="66">
        <f t="shared" si="16"/>
        <v>0.78690831774584935</v>
      </c>
      <c r="BX64" s="66">
        <f t="shared" si="16"/>
        <v>5.7521816979518026E-3</v>
      </c>
      <c r="BY64" s="66">
        <f t="shared" si="16"/>
        <v>1.3262796308080619E-2</v>
      </c>
      <c r="BZ64" s="66">
        <f t="shared" si="16"/>
        <v>5.5246353185082996E-2</v>
      </c>
      <c r="CA64" s="66">
        <f t="shared" si="32"/>
        <v>4.2906954808530753E-2</v>
      </c>
      <c r="CB64" s="66">
        <f t="shared" si="32"/>
        <v>8.9808934741073793E-2</v>
      </c>
      <c r="CC64" s="66">
        <f t="shared" si="32"/>
        <v>7.252793192582517E-2</v>
      </c>
      <c r="CD64" s="66">
        <f t="shared" si="32"/>
        <v>3.7237348258458564E-2</v>
      </c>
      <c r="CE64" s="66">
        <f t="shared" si="32"/>
        <v>3.5290583667366607E-2</v>
      </c>
      <c r="CF64" s="66">
        <f t="shared" si="32"/>
        <v>2.5405608676424673E-3</v>
      </c>
      <c r="CG64" s="66">
        <f t="shared" si="32"/>
        <v>1.4740441947606153E-2</v>
      </c>
      <c r="CH64" s="66">
        <f t="shared" si="32"/>
        <v>6.1144615134304803E-3</v>
      </c>
      <c r="CI64" s="131">
        <f t="shared" si="6"/>
        <v>1</v>
      </c>
      <c r="CK64" s="132" t="str">
        <f t="shared" si="7"/>
        <v>大分県</v>
      </c>
      <c r="CL64" s="133">
        <f t="shared" si="17"/>
        <v>20950.646334952744</v>
      </c>
      <c r="CM64" s="72">
        <f t="shared" si="18"/>
        <v>1</v>
      </c>
      <c r="CN64" s="73">
        <f t="shared" si="19"/>
        <v>20456.336167507307</v>
      </c>
      <c r="CO64" s="72">
        <f t="shared" si="20"/>
        <v>1</v>
      </c>
      <c r="CP64" s="73">
        <f t="shared" si="8"/>
        <v>149.53274715274887</v>
      </c>
      <c r="CQ64" s="72">
        <f t="shared" si="21"/>
        <v>0.49296894094174271</v>
      </c>
      <c r="CR64" s="73">
        <f t="shared" si="9"/>
        <v>344.77742029268694</v>
      </c>
      <c r="CS64" s="72">
        <f t="shared" si="22"/>
        <v>6.5276896558058545E-2</v>
      </c>
      <c r="CT64" s="73">
        <f t="shared" si="10"/>
        <v>1436.1748977571497</v>
      </c>
      <c r="CU64" s="74">
        <f t="shared" si="23"/>
        <v>0.17123750065821375</v>
      </c>
      <c r="CW64" s="969">
        <f t="shared" si="24"/>
        <v>22894.850000000002</v>
      </c>
      <c r="CX64" s="972">
        <f>VLOOKUP($AX64&amp;"_"&amp;$CW$14,データシート1!$A:$BT,MATCH($CW$12&amp;"_"&amp;CX$20,データシート1!$A$1:$BT$1,0),0)</f>
        <v>22798.629000000001</v>
      </c>
      <c r="CY64" s="972">
        <f>VLOOKUP($AX64&amp;"_"&amp;$CW$14,データシート1!$A:$BT,MATCH($CW$12&amp;"_"&amp;CY$20,データシート1!$A$1:$BT$1,0),0)</f>
        <v>73.715000000000003</v>
      </c>
      <c r="CZ64" s="972">
        <f>VLOOKUP($AX64&amp;"_"&amp;$CW$14,データシート1!$A:$BT,MATCH($CW$12&amp;"_"&amp;CZ$20,データシート1!$A$1:$BT$1,0),0)</f>
        <v>22.506</v>
      </c>
      <c r="DA64" s="972">
        <f>VLOOKUP($AX64&amp;"_"&amp;$CW$14,データシート1!$A:$BT,MATCH($CW$12&amp;"_"&amp;DA$20,データシート1!$A$1:$BT$1,0),0)</f>
        <v>245.92699999999999</v>
      </c>
      <c r="DB64" s="972">
        <f>VLOOKUP($AX64&amp;"_"&amp;$CW$14,データシート1!$A:$BT,MATCH($CW$12&amp;"_"&amp;DB$20,データシート1!$A$1:$BT$1,0),0)</f>
        <v>1411.95</v>
      </c>
      <c r="DC64" s="972">
        <f>VLOOKUP($AX64&amp;"_"&amp;$CW$14,データシート1!$A:$BT,MATCH($CW$12&amp;"_"&amp;DC$20,データシート1!$A$1:$BT$1,0),0)</f>
        <v>0</v>
      </c>
      <c r="DD64" s="971">
        <f t="shared" si="11"/>
        <v>24552.727000000003</v>
      </c>
      <c r="DF64" s="134">
        <f>VLOOKUP($AX64&amp;"_"&amp;$DF$14,データシート1!$A:$BT,MATCH($DF$12&amp;"_"&amp;DF$20,データシート1!$A$1:$BT$1,0),0)</f>
        <v>95</v>
      </c>
      <c r="DG64" s="71">
        <f>VLOOKUP($AX64&amp;"_"&amp;$DF$14,データシート1!$A:$BT,MATCH($DF$12&amp;"_"&amp;DG$20,データシート1!$A$1:$BT$1,0),0)</f>
        <v>4</v>
      </c>
      <c r="DH64" s="71">
        <f>VLOOKUP($AX64&amp;"_"&amp;$DF$14,データシート1!$A:$BT,MATCH($DF$12&amp;"_"&amp;DH$20,データシート1!$A$1:$BT$1,0),0)</f>
        <v>1</v>
      </c>
      <c r="DI64" s="71">
        <f>VLOOKUP($AX64&amp;"_"&amp;$DF$14,データシート1!$A:$BT,MATCH($DF$12&amp;"_"&amp;DI$20,データシート1!$A$1:$BT$1,0),0)</f>
        <v>30</v>
      </c>
      <c r="DJ64" s="71">
        <f>VLOOKUP($AX64&amp;"_"&amp;$DF$14,データシート1!$A:$BT,MATCH($DF$12&amp;"_"&amp;DJ$20,データシート1!$A$1:$BT$1,0),0)</f>
        <v>6</v>
      </c>
      <c r="DK64" s="71">
        <f>VLOOKUP($AX64&amp;"_"&amp;$DF$14,データシート1!$A:$BT,MATCH($DF$12&amp;"_"&amp;DK$20,データシート1!$A$1:$BT$1,0),0)</f>
        <v>0</v>
      </c>
      <c r="DL64" s="75">
        <f t="shared" si="12"/>
        <v>136</v>
      </c>
      <c r="DN64" s="135">
        <f t="shared" si="26"/>
        <v>0.93</v>
      </c>
      <c r="DO64" s="136">
        <f t="shared" si="27"/>
        <v>0</v>
      </c>
      <c r="DP64" s="136">
        <f t="shared" si="29"/>
        <v>0</v>
      </c>
      <c r="DQ64" s="136">
        <f t="shared" si="30"/>
        <v>0.01</v>
      </c>
      <c r="DR64" s="136">
        <f t="shared" si="31"/>
        <v>0.06</v>
      </c>
      <c r="DS64" s="137">
        <f t="shared" si="28"/>
        <v>0</v>
      </c>
    </row>
    <row r="65" spans="1:123" ht="30" customHeight="1">
      <c r="B65" s="611"/>
      <c r="C65" s="22"/>
      <c r="D65" s="22"/>
      <c r="E65" s="22"/>
      <c r="F65" s="22"/>
      <c r="G65" s="22"/>
      <c r="H65" s="22"/>
      <c r="I65" s="22"/>
      <c r="J65" s="22"/>
      <c r="K65" s="22"/>
      <c r="L65" s="22"/>
      <c r="M65" s="22"/>
      <c r="N65" s="22"/>
      <c r="O65" s="22"/>
      <c r="P65" s="22"/>
      <c r="Q65" s="22"/>
      <c r="R65" s="22"/>
      <c r="S65" s="22"/>
      <c r="T65" s="22"/>
      <c r="U65" s="22"/>
      <c r="V65" s="22"/>
      <c r="W65" s="22"/>
      <c r="X65" s="22"/>
      <c r="Y65" s="22"/>
      <c r="Z65" s="22"/>
      <c r="AA65" s="610"/>
      <c r="AB65" s="22"/>
      <c r="AC65" s="611"/>
      <c r="AD65" s="22"/>
      <c r="AE65" s="22"/>
      <c r="AF65" s="22"/>
      <c r="AG65" s="22"/>
      <c r="AH65" s="22"/>
      <c r="AI65" s="22"/>
      <c r="AQ65" s="17"/>
      <c r="AR65" s="17"/>
      <c r="AS65" s="17"/>
      <c r="AT65" s="286"/>
      <c r="AX65" s="19" t="str">
        <f>比較地域マスタ!$Y50</f>
        <v>45</v>
      </c>
      <c r="AY65" s="19" t="str">
        <f>IF(IFERROR(比較地域マスタ!$Z50,"")=0,"",IFERROR(比較地域マスタ!$Z50,""))</f>
        <v>宮崎県</v>
      </c>
      <c r="BB65" s="118" t="str">
        <f t="shared" si="0"/>
        <v>45</v>
      </c>
      <c r="BC65" s="119" t="str">
        <f t="shared" si="0"/>
        <v>宮崎県</v>
      </c>
      <c r="BD65" s="37">
        <f t="shared" si="14"/>
        <v>7211.3473859673422</v>
      </c>
      <c r="BE65" s="37">
        <f t="shared" si="15"/>
        <v>2756.3489205237975</v>
      </c>
      <c r="BF65" s="37">
        <f>VLOOKUP($AX65&amp;"_"&amp;$BC$14,データシート1!$A:$BT,MATCH($BC$12&amp;"_"&amp;BF$20,データシート1!$A$1:$BT$1,0),0)</f>
        <v>2153.4468958694056</v>
      </c>
      <c r="BG65" s="37">
        <f>VLOOKUP($AX65&amp;"_"&amp;$BC$14,データシート1!$A:$BT,MATCH($BC$12&amp;"_"&amp;BG$20,データシート1!$A$1:$BT$1,0),0)</f>
        <v>65.906437254984596</v>
      </c>
      <c r="BH65" s="37">
        <f>VLOOKUP($AX65&amp;"_"&amp;$BC$14,データシート1!$A:$BT,MATCH($BC$12&amp;"_"&amp;BH$20,データシート1!$A$1:$BT$1,0),0)</f>
        <v>536.99558739940699</v>
      </c>
      <c r="BI65" s="37">
        <f>VLOOKUP($AX65&amp;"_"&amp;$BC$14,データシート1!$A:$BT,MATCH($BC$12&amp;"_"&amp;BI$20,データシート1!$A$1:$BT$1,0),0)</f>
        <v>1274.2778651955039</v>
      </c>
      <c r="BJ65" s="37">
        <f>VLOOKUP($AX65&amp;"_"&amp;$BC$14,データシート1!$A:$BT,MATCH($BC$12&amp;"_"&amp;BJ$20,データシート1!$A$1:$BT$1,0),0)</f>
        <v>948.872632096247</v>
      </c>
      <c r="BK65" s="37">
        <f t="shared" si="1"/>
        <v>2122.5127690091326</v>
      </c>
      <c r="BL65" s="37">
        <f t="shared" si="2"/>
        <v>1999.147161326151</v>
      </c>
      <c r="BM65" s="37">
        <f>VLOOKUP($AX65&amp;"_"&amp;$BC$14,データシート1!$A:$BT,MATCH($BC$12&amp;"_"&amp;BM$20,データシート1!$A$1:$BT$1,0),0)</f>
        <v>951.16935055259034</v>
      </c>
      <c r="BN65" s="37">
        <f>VLOOKUP($AX65&amp;"_"&amp;$BC$14,データシート1!$A:$BT,MATCH($BC$12&amp;"_"&amp;BN$20,データシート1!$A$1:$BT$1,0),0)</f>
        <v>1047.9778107735606</v>
      </c>
      <c r="BO65" s="37">
        <f>VLOOKUP($AX65&amp;"_"&amp;$BC$14,データシート1!$A:$BT,MATCH($BC$12&amp;"_"&amp;BO$20,データシート1!$A$1:$BT$1,0),0)</f>
        <v>62.959576939051402</v>
      </c>
      <c r="BP65" s="37">
        <f>VLOOKUP($AX65&amp;"_"&amp;$BC$14,データシート1!$A:$BT,MATCH($BC$12&amp;"_"&amp;BP$20,データシート1!$A$1:$BT$1,0),0)</f>
        <v>60.406030743930593</v>
      </c>
      <c r="BQ65" s="37">
        <f>VLOOKUP($AX65&amp;"_"&amp;$BC$14,データシート1!$A:$BT,MATCH($BC$12&amp;"_"&amp;BQ$20,データシート1!$A$1:$BT$1,0),0)</f>
        <v>109.33519914266199</v>
      </c>
      <c r="BR65" s="38">
        <f t="shared" si="3"/>
        <v>7211.3473859673422</v>
      </c>
      <c r="BT65" s="130" t="str">
        <f t="shared" si="4"/>
        <v>宮崎県</v>
      </c>
      <c r="BU65" s="35">
        <f t="shared" si="25"/>
        <v>7211.3473859673422</v>
      </c>
      <c r="BV65" s="66">
        <f t="shared" si="16"/>
        <v>0.38222384431062273</v>
      </c>
      <c r="BW65" s="66">
        <f t="shared" si="16"/>
        <v>0.29861921505263034</v>
      </c>
      <c r="BX65" s="66">
        <f t="shared" si="16"/>
        <v>9.1392681183592433E-3</v>
      </c>
      <c r="BY65" s="66">
        <f t="shared" si="16"/>
        <v>7.4465361139633063E-2</v>
      </c>
      <c r="BZ65" s="66">
        <f t="shared" si="16"/>
        <v>0.17670454590429777</v>
      </c>
      <c r="CA65" s="66">
        <f t="shared" si="32"/>
        <v>0.13158049131604324</v>
      </c>
      <c r="CB65" s="66">
        <f t="shared" si="32"/>
        <v>0.29432956913701852</v>
      </c>
      <c r="CC65" s="66">
        <f t="shared" si="32"/>
        <v>0.27722241827044947</v>
      </c>
      <c r="CD65" s="66">
        <f t="shared" si="32"/>
        <v>0.13189897804722089</v>
      </c>
      <c r="CE65" s="66">
        <f t="shared" si="32"/>
        <v>0.14532344022322854</v>
      </c>
      <c r="CF65" s="66">
        <f t="shared" si="32"/>
        <v>8.730625993911386E-3</v>
      </c>
      <c r="CG65" s="66">
        <f t="shared" si="32"/>
        <v>8.376524872657708E-3</v>
      </c>
      <c r="CH65" s="66">
        <f t="shared" si="32"/>
        <v>1.5161549332017873E-2</v>
      </c>
      <c r="CI65" s="131">
        <f t="shared" si="6"/>
        <v>1</v>
      </c>
      <c r="CK65" s="132" t="str">
        <f t="shared" si="7"/>
        <v>宮崎県</v>
      </c>
      <c r="CL65" s="133">
        <f t="shared" si="17"/>
        <v>2756.3489205237975</v>
      </c>
      <c r="CM65" s="72">
        <f t="shared" si="18"/>
        <v>0.75769833944068277</v>
      </c>
      <c r="CN65" s="73">
        <f t="shared" si="19"/>
        <v>2153.4468958694056</v>
      </c>
      <c r="CO65" s="72">
        <f t="shared" si="20"/>
        <v>0.96626715243884465</v>
      </c>
      <c r="CP65" s="73">
        <f t="shared" si="8"/>
        <v>65.906437254984596</v>
      </c>
      <c r="CQ65" s="72">
        <f t="shared" si="21"/>
        <v>0</v>
      </c>
      <c r="CR65" s="73">
        <f t="shared" si="9"/>
        <v>536.99558739940699</v>
      </c>
      <c r="CS65" s="72">
        <f t="shared" si="22"/>
        <v>1.4294344646617625E-2</v>
      </c>
      <c r="CT65" s="73">
        <f t="shared" si="10"/>
        <v>1274.2778651955039</v>
      </c>
      <c r="CU65" s="74">
        <f t="shared" si="23"/>
        <v>9.9461823407373418E-2</v>
      </c>
      <c r="CW65" s="969">
        <f t="shared" si="24"/>
        <v>2088.4809999999998</v>
      </c>
      <c r="CX65" s="972">
        <f>VLOOKUP($AX65&amp;"_"&amp;$CW$14,データシート1!$A:$BT,MATCH($CW$12&amp;"_"&amp;CX$20,データシート1!$A$1:$BT$1,0),0)</f>
        <v>2080.8049999999998</v>
      </c>
      <c r="CY65" s="972">
        <f>VLOOKUP($AX65&amp;"_"&amp;$CW$14,データシート1!$A:$BT,MATCH($CW$12&amp;"_"&amp;CY$20,データシート1!$A$1:$BT$1,0),0)</f>
        <v>0</v>
      </c>
      <c r="CZ65" s="972">
        <f>VLOOKUP($AX65&amp;"_"&amp;$CW$14,データシート1!$A:$BT,MATCH($CW$12&amp;"_"&amp;CZ$20,データシート1!$A$1:$BT$1,0),0)</f>
        <v>7.6760000000000002</v>
      </c>
      <c r="DA65" s="972">
        <f>VLOOKUP($AX65&amp;"_"&amp;$CW$14,データシート1!$A:$BT,MATCH($CW$12&amp;"_"&amp;DA$20,データシート1!$A$1:$BT$1,0),0)</f>
        <v>126.74199999999999</v>
      </c>
      <c r="DB65" s="972">
        <f>VLOOKUP($AX65&amp;"_"&amp;$CW$14,データシート1!$A:$BT,MATCH($CW$12&amp;"_"&amp;DB$20,データシート1!$A$1:$BT$1,0),0)</f>
        <v>1.6879999999999999</v>
      </c>
      <c r="DC65" s="972">
        <f>VLOOKUP($AX65&amp;"_"&amp;$CW$14,データシート1!$A:$BT,MATCH($CW$12&amp;"_"&amp;DC$20,データシート1!$A$1:$BT$1,0),0)</f>
        <v>0</v>
      </c>
      <c r="DD65" s="971">
        <f t="shared" si="11"/>
        <v>2216.9110000000001</v>
      </c>
      <c r="DF65" s="134">
        <f>VLOOKUP($AX65&amp;"_"&amp;$DF$14,データシート1!$A:$BT,MATCH($DF$12&amp;"_"&amp;DF$20,データシート1!$A$1:$BT$1,0),0)</f>
        <v>76</v>
      </c>
      <c r="DG65" s="71">
        <f>VLOOKUP($AX65&amp;"_"&amp;$DF$14,データシート1!$A:$BT,MATCH($DF$12&amp;"_"&amp;DG$20,データシート1!$A$1:$BT$1,0),0)</f>
        <v>0</v>
      </c>
      <c r="DH65" s="71">
        <f>VLOOKUP($AX65&amp;"_"&amp;$DF$14,データシート1!$A:$BT,MATCH($DF$12&amp;"_"&amp;DH$20,データシート1!$A$1:$BT$1,0),0)</f>
        <v>1</v>
      </c>
      <c r="DI65" s="71">
        <f>VLOOKUP($AX65&amp;"_"&amp;$DF$14,データシート1!$A:$BT,MATCH($DF$12&amp;"_"&amp;DI$20,データシート1!$A$1:$BT$1,0),0)</f>
        <v>26</v>
      </c>
      <c r="DJ65" s="71">
        <f>VLOOKUP($AX65&amp;"_"&amp;$DF$14,データシート1!$A:$BT,MATCH($DF$12&amp;"_"&amp;DJ$20,データシート1!$A$1:$BT$1,0),0)</f>
        <v>2</v>
      </c>
      <c r="DK65" s="71">
        <f>VLOOKUP($AX65&amp;"_"&amp;$DF$14,データシート1!$A:$BT,MATCH($DF$12&amp;"_"&amp;DK$20,データシート1!$A$1:$BT$1,0),0)</f>
        <v>0</v>
      </c>
      <c r="DL65" s="75">
        <f t="shared" si="12"/>
        <v>105</v>
      </c>
      <c r="DN65" s="135">
        <f t="shared" si="26"/>
        <v>0.94</v>
      </c>
      <c r="DO65" s="136">
        <f t="shared" si="27"/>
        <v>0</v>
      </c>
      <c r="DP65" s="136">
        <f t="shared" si="29"/>
        <v>0</v>
      </c>
      <c r="DQ65" s="136">
        <f t="shared" si="30"/>
        <v>0.06</v>
      </c>
      <c r="DR65" s="136">
        <f t="shared" si="31"/>
        <v>0</v>
      </c>
      <c r="DS65" s="137">
        <f t="shared" si="28"/>
        <v>0</v>
      </c>
    </row>
    <row r="66" spans="1:123" ht="30" customHeight="1">
      <c r="B66" s="611"/>
      <c r="C66" s="22"/>
      <c r="D66" s="22"/>
      <c r="E66" s="22"/>
      <c r="F66" s="22"/>
      <c r="G66" s="22"/>
      <c r="H66" s="22"/>
      <c r="I66" s="22"/>
      <c r="J66" s="22"/>
      <c r="K66" s="22"/>
      <c r="L66" s="22"/>
      <c r="M66" s="22"/>
      <c r="N66" s="22"/>
      <c r="O66" s="22"/>
      <c r="P66" s="22"/>
      <c r="Q66" s="22"/>
      <c r="R66" s="22"/>
      <c r="S66" s="22"/>
      <c r="T66" s="22"/>
      <c r="U66" s="22"/>
      <c r="V66" s="22"/>
      <c r="W66" s="22"/>
      <c r="X66" s="22"/>
      <c r="Y66" s="22"/>
      <c r="Z66" s="22"/>
      <c r="AA66" s="610"/>
      <c r="AB66" s="22"/>
      <c r="AC66" s="611"/>
      <c r="AD66" s="22"/>
      <c r="AE66" s="22"/>
      <c r="AF66" s="22"/>
      <c r="AG66" s="22"/>
      <c r="AH66" s="22"/>
      <c r="AI66" s="22"/>
      <c r="AQ66" s="17"/>
      <c r="AR66" s="17"/>
      <c r="AS66" s="17"/>
      <c r="AT66" s="286"/>
      <c r="AX66" s="19" t="str">
        <f>比較地域マスタ!$Y51</f>
        <v>46</v>
      </c>
      <c r="AY66" s="19" t="str">
        <f>IF(IFERROR(比較地域マスタ!$Z51,"")=0,"",IFERROR(比較地域マスタ!$Z51,""))</f>
        <v>鹿児島県</v>
      </c>
      <c r="BB66" s="118" t="str">
        <f t="shared" si="0"/>
        <v>46</v>
      </c>
      <c r="BC66" s="119" t="str">
        <f t="shared" si="0"/>
        <v>鹿児島県</v>
      </c>
      <c r="BD66" s="37">
        <f t="shared" si="14"/>
        <v>9026.5580632300916</v>
      </c>
      <c r="BE66" s="37">
        <f t="shared" si="15"/>
        <v>1603.9479968334958</v>
      </c>
      <c r="BF66" s="37">
        <f>VLOOKUP($AX66&amp;"_"&amp;$BC$14,データシート1!$A:$BT,MATCH($BC$12&amp;"_"&amp;BF$20,データシート1!$A$1:$BT$1,0),0)</f>
        <v>856.37219134133954</v>
      </c>
      <c r="BG66" s="37">
        <f>VLOOKUP($AX66&amp;"_"&amp;$BC$14,データシート1!$A:$BT,MATCH($BC$12&amp;"_"&amp;BG$20,データシート1!$A$1:$BT$1,0),0)</f>
        <v>128.70593608652678</v>
      </c>
      <c r="BH66" s="37">
        <f>VLOOKUP($AX66&amp;"_"&amp;$BC$14,データシート1!$A:$BT,MATCH($BC$12&amp;"_"&amp;BH$20,データシート1!$A$1:$BT$1,0),0)</f>
        <v>618.86986940562963</v>
      </c>
      <c r="BI66" s="37">
        <f>VLOOKUP($AX66&amp;"_"&amp;$BC$14,データシート1!$A:$BT,MATCH($BC$12&amp;"_"&amp;BI$20,データシート1!$A$1:$BT$1,0),0)</f>
        <v>1854.4452327012771</v>
      </c>
      <c r="BJ66" s="37">
        <f>VLOOKUP($AX66&amp;"_"&amp;$BC$14,データシート1!$A:$BT,MATCH($BC$12&amp;"_"&amp;BJ$20,データシート1!$A$1:$BT$1,0),0)</f>
        <v>1492.4557262436317</v>
      </c>
      <c r="BK66" s="37">
        <f t="shared" si="1"/>
        <v>3932.9206452054668</v>
      </c>
      <c r="BL66" s="37">
        <f t="shared" si="2"/>
        <v>2896.4085453235912</v>
      </c>
      <c r="BM66" s="37">
        <f>VLOOKUP($AX66&amp;"_"&amp;$BC$14,データシート1!$A:$BT,MATCH($BC$12&amp;"_"&amp;BM$20,データシート1!$A$1:$BT$1,0),0)</f>
        <v>1341.2997298863563</v>
      </c>
      <c r="BN66" s="37">
        <f>VLOOKUP($AX66&amp;"_"&amp;$BC$14,データシート1!$A:$BT,MATCH($BC$12&amp;"_"&amp;BN$20,データシート1!$A$1:$BT$1,0),0)</f>
        <v>1555.1088154372346</v>
      </c>
      <c r="BO66" s="37">
        <f>VLOOKUP($AX66&amp;"_"&amp;$BC$14,データシート1!$A:$BT,MATCH($BC$12&amp;"_"&amp;BO$20,データシート1!$A$1:$BT$1,0),0)</f>
        <v>93.735771570884395</v>
      </c>
      <c r="BP66" s="37">
        <f>VLOOKUP($AX66&amp;"_"&amp;$BC$14,データシート1!$A:$BT,MATCH($BC$12&amp;"_"&amp;BP$20,データシート1!$A$1:$BT$1,0),0)</f>
        <v>942.7763283109914</v>
      </c>
      <c r="BQ66" s="37">
        <f>VLOOKUP($AX66&amp;"_"&amp;$BC$14,データシート1!$A:$BT,MATCH($BC$12&amp;"_"&amp;BQ$20,データシート1!$A$1:$BT$1,0),0)</f>
        <v>142.78846224621898</v>
      </c>
      <c r="BR66" s="38">
        <f t="shared" si="3"/>
        <v>9026.5580632300916</v>
      </c>
      <c r="BT66" s="130" t="str">
        <f t="shared" si="4"/>
        <v>鹿児島県</v>
      </c>
      <c r="BU66" s="35">
        <f t="shared" si="25"/>
        <v>9026.5580632300916</v>
      </c>
      <c r="BV66" s="66">
        <f t="shared" si="16"/>
        <v>0.17769209322069482</v>
      </c>
      <c r="BW66" s="66">
        <f t="shared" si="16"/>
        <v>9.4872506811848126E-2</v>
      </c>
      <c r="BX66" s="66">
        <f t="shared" si="16"/>
        <v>1.4258583967992584E-2</v>
      </c>
      <c r="BY66" s="66">
        <f t="shared" si="16"/>
        <v>6.8561002440854113E-2</v>
      </c>
      <c r="BZ66" s="66">
        <f t="shared" si="16"/>
        <v>0.20544322871587187</v>
      </c>
      <c r="CA66" s="66">
        <f t="shared" si="32"/>
        <v>0.1653405113875229</v>
      </c>
      <c r="CB66" s="66">
        <f t="shared" si="32"/>
        <v>0.43570546133484883</v>
      </c>
      <c r="CC66" s="66">
        <f t="shared" si="32"/>
        <v>0.32087629914243648</v>
      </c>
      <c r="CD66" s="66">
        <f t="shared" si="32"/>
        <v>0.14859481548677719</v>
      </c>
      <c r="CE66" s="66">
        <f t="shared" si="32"/>
        <v>0.17228148365565929</v>
      </c>
      <c r="CF66" s="66">
        <f t="shared" si="32"/>
        <v>1.0384442321677338E-2</v>
      </c>
      <c r="CG66" s="66">
        <f t="shared" si="32"/>
        <v>0.10444471987073502</v>
      </c>
      <c r="CH66" s="66">
        <f t="shared" si="32"/>
        <v>1.5818705341061431E-2</v>
      </c>
      <c r="CI66" s="131">
        <f t="shared" si="6"/>
        <v>1</v>
      </c>
      <c r="CK66" s="132" t="str">
        <f t="shared" si="7"/>
        <v>鹿児島県</v>
      </c>
      <c r="CL66" s="133">
        <f t="shared" si="17"/>
        <v>1603.9479968334958</v>
      </c>
      <c r="CM66" s="72">
        <f t="shared" si="18"/>
        <v>0.42043445381727307</v>
      </c>
      <c r="CN66" s="73">
        <f t="shared" si="19"/>
        <v>856.37219134133954</v>
      </c>
      <c r="CO66" s="72">
        <f t="shared" si="20"/>
        <v>0.74528576062274832</v>
      </c>
      <c r="CP66" s="73">
        <f t="shared" si="8"/>
        <v>128.70593608652678</v>
      </c>
      <c r="CQ66" s="72">
        <f t="shared" si="21"/>
        <v>8.8931407113227876E-2</v>
      </c>
      <c r="CR66" s="73">
        <f t="shared" si="9"/>
        <v>618.86986940562963</v>
      </c>
      <c r="CS66" s="72">
        <f t="shared" si="22"/>
        <v>3.9858136935460274E-2</v>
      </c>
      <c r="CT66" s="73">
        <f t="shared" si="10"/>
        <v>1854.4452327012771</v>
      </c>
      <c r="CU66" s="74">
        <f t="shared" si="23"/>
        <v>0.13566159602003477</v>
      </c>
      <c r="CW66" s="969">
        <f t="shared" si="24"/>
        <v>674.35500000000002</v>
      </c>
      <c r="CX66" s="972">
        <f>VLOOKUP($AX66&amp;"_"&amp;$CW$14,データシート1!$A:$BT,MATCH($CW$12&amp;"_"&amp;CX$20,データシート1!$A$1:$BT$1,0),0)</f>
        <v>638.24199999999996</v>
      </c>
      <c r="CY66" s="972">
        <f>VLOOKUP($AX66&amp;"_"&amp;$CW$14,データシート1!$A:$BT,MATCH($CW$12&amp;"_"&amp;CY$20,データシート1!$A$1:$BT$1,0),0)</f>
        <v>11.446</v>
      </c>
      <c r="CZ66" s="972">
        <f>VLOOKUP($AX66&amp;"_"&amp;$CW$14,データシート1!$A:$BT,MATCH($CW$12&amp;"_"&amp;CZ$20,データシート1!$A$1:$BT$1,0),0)</f>
        <v>24.667000000000002</v>
      </c>
      <c r="DA66" s="972">
        <f>VLOOKUP($AX66&amp;"_"&amp;$CW$14,データシート1!$A:$BT,MATCH($CW$12&amp;"_"&amp;DA$20,データシート1!$A$1:$BT$1,0),0)</f>
        <v>251.57700000000003</v>
      </c>
      <c r="DB66" s="972">
        <f>VLOOKUP($AX66&amp;"_"&amp;$CW$14,データシート1!$A:$BT,MATCH($CW$12&amp;"_"&amp;DB$20,データシート1!$A$1:$BT$1,0),0)</f>
        <v>20.6</v>
      </c>
      <c r="DC66" s="972">
        <f>VLOOKUP($AX66&amp;"_"&amp;$CW$14,データシート1!$A:$BT,MATCH($CW$12&amp;"_"&amp;DC$20,データシート1!$A$1:$BT$1,0),0)</f>
        <v>0</v>
      </c>
      <c r="DD66" s="971">
        <f t="shared" si="11"/>
        <v>946.53200000000004</v>
      </c>
      <c r="DF66" s="134">
        <f>VLOOKUP($AX66&amp;"_"&amp;$DF$14,データシート1!$A:$BT,MATCH($DF$12&amp;"_"&amp;DF$20,データシート1!$A$1:$BT$1,0),0)</f>
        <v>57</v>
      </c>
      <c r="DG66" s="71">
        <f>VLOOKUP($AX66&amp;"_"&amp;$DF$14,データシート1!$A:$BT,MATCH($DF$12&amp;"_"&amp;DG$20,データシート1!$A$1:$BT$1,0),0)</f>
        <v>1</v>
      </c>
      <c r="DH66" s="71">
        <f>VLOOKUP($AX66&amp;"_"&amp;$DF$14,データシート1!$A:$BT,MATCH($DF$12&amp;"_"&amp;DH$20,データシート1!$A$1:$BT$1,0),0)</f>
        <v>5</v>
      </c>
      <c r="DI66" s="71">
        <f>VLOOKUP($AX66&amp;"_"&amp;$DF$14,データシート1!$A:$BT,MATCH($DF$12&amp;"_"&amp;DI$20,データシート1!$A$1:$BT$1,0),0)</f>
        <v>38</v>
      </c>
      <c r="DJ66" s="71">
        <f>VLOOKUP($AX66&amp;"_"&amp;$DF$14,データシート1!$A:$BT,MATCH($DF$12&amp;"_"&amp;DJ$20,データシート1!$A$1:$BT$1,0),0)</f>
        <v>10</v>
      </c>
      <c r="DK66" s="71">
        <f>VLOOKUP($AX66&amp;"_"&amp;$DF$14,データシート1!$A:$BT,MATCH($DF$12&amp;"_"&amp;DK$20,データシート1!$A$1:$BT$1,0),0)</f>
        <v>0</v>
      </c>
      <c r="DL66" s="75">
        <f t="shared" si="12"/>
        <v>111</v>
      </c>
      <c r="DN66" s="135">
        <f t="shared" si="26"/>
        <v>0.67</v>
      </c>
      <c r="DO66" s="136">
        <f t="shared" si="27"/>
        <v>0.01</v>
      </c>
      <c r="DP66" s="136">
        <f t="shared" si="29"/>
        <v>0.03</v>
      </c>
      <c r="DQ66" s="136">
        <f t="shared" si="30"/>
        <v>0.27</v>
      </c>
      <c r="DR66" s="136">
        <f t="shared" si="31"/>
        <v>0.02</v>
      </c>
      <c r="DS66" s="137">
        <f t="shared" si="28"/>
        <v>0</v>
      </c>
    </row>
    <row r="67" spans="1:123" ht="30" customHeight="1">
      <c r="B67" s="611"/>
      <c r="C67" s="22"/>
      <c r="D67" s="22"/>
      <c r="E67" s="22"/>
      <c r="F67" s="22"/>
      <c r="G67" s="22"/>
      <c r="H67" s="22"/>
      <c r="I67" s="22"/>
      <c r="J67" s="22"/>
      <c r="K67" s="22"/>
      <c r="L67" s="22"/>
      <c r="M67" s="22"/>
      <c r="N67" s="22"/>
      <c r="O67" s="22"/>
      <c r="P67" s="22"/>
      <c r="Q67" s="22"/>
      <c r="R67" s="22"/>
      <c r="S67" s="22"/>
      <c r="T67" s="22"/>
      <c r="U67" s="22"/>
      <c r="V67" s="22"/>
      <c r="W67" s="22"/>
      <c r="X67" s="22"/>
      <c r="Y67" s="22"/>
      <c r="Z67" s="22"/>
      <c r="AA67" s="610"/>
      <c r="AB67" s="22"/>
      <c r="AC67" s="611"/>
      <c r="AD67" s="22"/>
      <c r="AE67" s="22"/>
      <c r="AF67" s="22"/>
      <c r="AG67" s="22"/>
      <c r="AH67" s="22"/>
      <c r="AI67" s="22"/>
      <c r="AQ67" s="17"/>
      <c r="AR67" s="17"/>
      <c r="AS67" s="17"/>
      <c r="AT67" s="286"/>
      <c r="AX67" s="19" t="str">
        <f>比較地域マスタ!$Y52</f>
        <v>47</v>
      </c>
      <c r="AY67" s="19" t="str">
        <f>IF(IFERROR(比較地域マスタ!$Z52,"")=0,"",IFERROR(比較地域マスタ!$Z52,""))</f>
        <v>沖縄県</v>
      </c>
      <c r="BB67" s="118" t="str">
        <f t="shared" si="0"/>
        <v>47</v>
      </c>
      <c r="BC67" s="119" t="str">
        <f t="shared" si="0"/>
        <v>沖縄県</v>
      </c>
      <c r="BD67" s="37">
        <f t="shared" si="14"/>
        <v>9185.3632043574216</v>
      </c>
      <c r="BE67" s="37">
        <f t="shared" si="15"/>
        <v>962.95245578896197</v>
      </c>
      <c r="BF67" s="37">
        <f>VLOOKUP($AX67&amp;"_"&amp;$BC$14,データシート1!$A:$BT,MATCH($BC$12&amp;"_"&amp;BF$20,データシート1!$A$1:$BT$1,0),0)</f>
        <v>677.81409975506301</v>
      </c>
      <c r="BG67" s="37">
        <f>VLOOKUP($AX67&amp;"_"&amp;$BC$14,データシート1!$A:$BT,MATCH($BC$12&amp;"_"&amp;BG$20,データシート1!$A$1:$BT$1,0),0)</f>
        <v>115.44859936704586</v>
      </c>
      <c r="BH67" s="37">
        <f>VLOOKUP($AX67&amp;"_"&amp;$BC$14,データシート1!$A:$BT,MATCH($BC$12&amp;"_"&amp;BH$20,データシート1!$A$1:$BT$1,0),0)</f>
        <v>169.68975666685307</v>
      </c>
      <c r="BI67" s="37">
        <f>VLOOKUP($AX67&amp;"_"&amp;$BC$14,データシート1!$A:$BT,MATCH($BC$12&amp;"_"&amp;BI$20,データシート1!$A$1:$BT$1,0),0)</f>
        <v>3186.5326298952964</v>
      </c>
      <c r="BJ67" s="37">
        <f>VLOOKUP($AX67&amp;"_"&amp;$BC$14,データシート1!$A:$BT,MATCH($BC$12&amp;"_"&amp;BJ$20,データシート1!$A$1:$BT$1,0),0)</f>
        <v>2266.8959079952651</v>
      </c>
      <c r="BK67" s="37">
        <f t="shared" si="1"/>
        <v>2568.5759356079284</v>
      </c>
      <c r="BL67" s="37">
        <f t="shared" si="2"/>
        <v>2249.2979160900995</v>
      </c>
      <c r="BM67" s="37">
        <f>VLOOKUP($AX67&amp;"_"&amp;$BC$14,データシート1!$A:$BT,MATCH($BC$12&amp;"_"&amp;BM$20,データシート1!$A$1:$BT$1,0),0)</f>
        <v>1187.2919900235242</v>
      </c>
      <c r="BN67" s="37">
        <f>VLOOKUP($AX67&amp;"_"&amp;$BC$14,データシート1!$A:$BT,MATCH($BC$12&amp;"_"&amp;BN$20,データシート1!$A$1:$BT$1,0),0)</f>
        <v>1062.0059260665753</v>
      </c>
      <c r="BO67" s="37">
        <f>VLOOKUP($AX67&amp;"_"&amp;$BC$14,データシート1!$A:$BT,MATCH($BC$12&amp;"_"&amp;BO$20,データシート1!$A$1:$BT$1,0),0)</f>
        <v>86.743973847148794</v>
      </c>
      <c r="BP67" s="37">
        <f>VLOOKUP($AX67&amp;"_"&amp;$BC$14,データシート1!$A:$BT,MATCH($BC$12&amp;"_"&amp;BP$20,データシート1!$A$1:$BT$1,0),0)</f>
        <v>232.5340456706798</v>
      </c>
      <c r="BQ67" s="37">
        <f>VLOOKUP($AX67&amp;"_"&amp;$BC$14,データシート1!$A:$BT,MATCH($BC$12&amp;"_"&amp;BQ$20,データシート1!$A$1:$BT$1,0),0)</f>
        <v>200.40627506996796</v>
      </c>
      <c r="BR67" s="38">
        <f t="shared" si="3"/>
        <v>9185.3632043574216</v>
      </c>
      <c r="BT67" s="130" t="str">
        <f t="shared" si="4"/>
        <v>沖縄県</v>
      </c>
      <c r="BU67" s="35">
        <f t="shared" si="25"/>
        <v>9185.3632043574216</v>
      </c>
      <c r="BV67" s="66">
        <f t="shared" si="16"/>
        <v>0.10483553392120078</v>
      </c>
      <c r="BW67" s="66">
        <f t="shared" si="16"/>
        <v>7.3792846801476117E-2</v>
      </c>
      <c r="BX67" s="66">
        <f t="shared" si="16"/>
        <v>1.2568757140956439E-2</v>
      </c>
      <c r="BY67" s="66">
        <f t="shared" si="16"/>
        <v>1.8473929978768219E-2</v>
      </c>
      <c r="BZ67" s="66">
        <f t="shared" si="16"/>
        <v>0.34691416757299753</v>
      </c>
      <c r="CA67" s="66">
        <f t="shared" si="32"/>
        <v>0.24679436812252323</v>
      </c>
      <c r="CB67" s="66">
        <f t="shared" si="32"/>
        <v>0.27963792813216443</v>
      </c>
      <c r="CC67" s="66">
        <f t="shared" si="32"/>
        <v>0.24487849484526214</v>
      </c>
      <c r="CD67" s="66">
        <f t="shared" si="32"/>
        <v>0.12925912275959733</v>
      </c>
      <c r="CE67" s="66">
        <f t="shared" si="32"/>
        <v>0.11561937208566482</v>
      </c>
      <c r="CF67" s="66">
        <f t="shared" si="32"/>
        <v>9.4437173487052252E-3</v>
      </c>
      <c r="CG67" s="66">
        <f t="shared" si="32"/>
        <v>2.531571593819704E-2</v>
      </c>
      <c r="CH67" s="66">
        <f t="shared" si="32"/>
        <v>2.1818002251113786E-2</v>
      </c>
      <c r="CI67" s="131">
        <f t="shared" si="6"/>
        <v>1</v>
      </c>
      <c r="CK67" s="132" t="str">
        <f t="shared" si="7"/>
        <v>沖縄県</v>
      </c>
      <c r="CL67" s="133">
        <f t="shared" si="17"/>
        <v>962.95245578896197</v>
      </c>
      <c r="CM67" s="72">
        <f t="shared" si="18"/>
        <v>0.65772198429161521</v>
      </c>
      <c r="CN67" s="73">
        <f t="shared" si="19"/>
        <v>677.81409975506301</v>
      </c>
      <c r="CO67" s="72">
        <f t="shared" si="20"/>
        <v>0.92085720882104982</v>
      </c>
      <c r="CP67" s="73">
        <f t="shared" si="8"/>
        <v>115.44859936704586</v>
      </c>
      <c r="CQ67" s="72">
        <f t="shared" si="21"/>
        <v>7.9559215532776797E-2</v>
      </c>
      <c r="CR67" s="73">
        <f t="shared" si="9"/>
        <v>169.68975666685307</v>
      </c>
      <c r="CS67" s="72">
        <f t="shared" si="22"/>
        <v>0</v>
      </c>
      <c r="CT67" s="73">
        <f t="shared" si="10"/>
        <v>3186.5326298952964</v>
      </c>
      <c r="CU67" s="74">
        <f t="shared" si="23"/>
        <v>0.17049252686229396</v>
      </c>
      <c r="CW67" s="969">
        <f t="shared" si="24"/>
        <v>633.3549999999999</v>
      </c>
      <c r="CX67" s="972">
        <f>VLOOKUP($AX67&amp;"_"&amp;$CW$14,データシート1!$A:$BT,MATCH($CW$12&amp;"_"&amp;CX$20,データシート1!$A$1:$BT$1,0),0)</f>
        <v>624.16999999999996</v>
      </c>
      <c r="CY67" s="972">
        <f>VLOOKUP($AX67&amp;"_"&amp;$CW$14,データシート1!$A:$BT,MATCH($CW$12&amp;"_"&amp;CY$20,データシート1!$A$1:$BT$1,0),0)</f>
        <v>9.1850000000000005</v>
      </c>
      <c r="CZ67" s="972">
        <f>VLOOKUP($AX67&amp;"_"&amp;$CW$14,データシート1!$A:$BT,MATCH($CW$12&amp;"_"&amp;CZ$20,データシート1!$A$1:$BT$1,0),0)</f>
        <v>0</v>
      </c>
      <c r="DA67" s="972">
        <f>VLOOKUP($AX67&amp;"_"&amp;$CW$14,データシート1!$A:$BT,MATCH($CW$12&amp;"_"&amp;DA$20,データシート1!$A$1:$BT$1,0),0)</f>
        <v>543.28000000000009</v>
      </c>
      <c r="DB67" s="972">
        <f>VLOOKUP($AX67&amp;"_"&amp;$CW$14,データシート1!$A:$BT,MATCH($CW$12&amp;"_"&amp;DB$20,データシート1!$A$1:$BT$1,0),0)</f>
        <v>588.42200000000003</v>
      </c>
      <c r="DC67" s="972">
        <f>VLOOKUP($AX67&amp;"_"&amp;$CW$14,データシート1!$A:$BT,MATCH($CW$12&amp;"_"&amp;DC$20,データシート1!$A$1:$BT$1,0),0)</f>
        <v>0</v>
      </c>
      <c r="DD67" s="971">
        <f t="shared" si="11"/>
        <v>1765.057</v>
      </c>
      <c r="DF67" s="134">
        <f>VLOOKUP($AX67&amp;"_"&amp;$DF$14,データシート1!$A:$BT,MATCH($DF$12&amp;"_"&amp;DF$20,データシート1!$A$1:$BT$1,0),0)</f>
        <v>20</v>
      </c>
      <c r="DG67" s="71">
        <f>VLOOKUP($AX67&amp;"_"&amp;$DF$14,データシート1!$A:$BT,MATCH($DF$12&amp;"_"&amp;DG$20,データシート1!$A$1:$BT$1,0),0)</f>
        <v>1</v>
      </c>
      <c r="DH67" s="71">
        <f>VLOOKUP($AX67&amp;"_"&amp;$DF$14,データシート1!$A:$BT,MATCH($DF$12&amp;"_"&amp;DH$20,データシート1!$A$1:$BT$1,0),0)</f>
        <v>0</v>
      </c>
      <c r="DI67" s="71">
        <f>VLOOKUP($AX67&amp;"_"&amp;$DF$14,データシート1!$A:$BT,MATCH($DF$12&amp;"_"&amp;DI$20,データシート1!$A$1:$BT$1,0),0)</f>
        <v>79</v>
      </c>
      <c r="DJ67" s="71">
        <f>VLOOKUP($AX67&amp;"_"&amp;$DF$14,データシート1!$A:$BT,MATCH($DF$12&amp;"_"&amp;DJ$20,データシート1!$A$1:$BT$1,0),0)</f>
        <v>13</v>
      </c>
      <c r="DK67" s="71">
        <f>VLOOKUP($AX67&amp;"_"&amp;$DF$14,データシート1!$A:$BT,MATCH($DF$12&amp;"_"&amp;DK$20,データシート1!$A$1:$BT$1,0),0)</f>
        <v>0</v>
      </c>
      <c r="DL67" s="75">
        <f t="shared" si="12"/>
        <v>113</v>
      </c>
      <c r="DN67" s="135">
        <f t="shared" si="26"/>
        <v>0.35</v>
      </c>
      <c r="DO67" s="136">
        <f t="shared" si="27"/>
        <v>0.01</v>
      </c>
      <c r="DP67" s="136">
        <f t="shared" si="29"/>
        <v>0</v>
      </c>
      <c r="DQ67" s="136">
        <f t="shared" si="30"/>
        <v>0.31</v>
      </c>
      <c r="DR67" s="136">
        <f t="shared" si="31"/>
        <v>0.33</v>
      </c>
      <c r="DS67" s="137">
        <f t="shared" si="28"/>
        <v>0</v>
      </c>
    </row>
    <row r="68" spans="1:123" ht="30" customHeight="1" thickBot="1">
      <c r="B68" s="611"/>
      <c r="C68" s="22"/>
      <c r="D68" s="22"/>
      <c r="E68" s="22"/>
      <c r="F68" s="22"/>
      <c r="G68" s="22"/>
      <c r="H68" s="22"/>
      <c r="I68" s="22"/>
      <c r="J68" s="22"/>
      <c r="K68" s="22"/>
      <c r="L68" s="22"/>
      <c r="M68" s="22"/>
      <c r="N68" s="22"/>
      <c r="O68" s="22"/>
      <c r="P68" s="22"/>
      <c r="Q68" s="22"/>
      <c r="R68" s="22"/>
      <c r="S68" s="22"/>
      <c r="T68" s="22"/>
      <c r="U68" s="22"/>
      <c r="V68" s="22"/>
      <c r="W68" s="22"/>
      <c r="X68" s="22"/>
      <c r="Y68" s="22"/>
      <c r="Z68" s="22"/>
      <c r="AA68" s="610"/>
      <c r="AB68" s="22"/>
      <c r="AC68" s="611"/>
      <c r="AD68" s="22"/>
      <c r="AE68" s="22"/>
      <c r="AF68" s="22"/>
      <c r="AG68" s="22"/>
      <c r="AH68" s="22"/>
      <c r="AI68" s="22"/>
      <c r="AQ68" s="17"/>
      <c r="AR68" s="17"/>
      <c r="AS68" s="17"/>
      <c r="AT68" s="286"/>
      <c r="AX68" s="19">
        <f>比較地域マスタ!$Y53</f>
        <v>0</v>
      </c>
      <c r="AY68" s="19" t="str">
        <f>IF(IFERROR(比較地域マスタ!$Z53,"")=0,"",IFERROR(比較地域マスタ!$Z53,""))</f>
        <v/>
      </c>
      <c r="BB68" s="138">
        <f t="shared" si="0"/>
        <v>0</v>
      </c>
      <c r="BC68" s="139" t="str">
        <f t="shared" si="0"/>
        <v/>
      </c>
      <c r="BD68" s="140" t="e">
        <f t="shared" si="14"/>
        <v>#N/A</v>
      </c>
      <c r="BE68" s="140" t="e">
        <f>SUM(BF68:BH68)</f>
        <v>#N/A</v>
      </c>
      <c r="BF68" s="140" t="e">
        <f>VLOOKUP($AX68&amp;"_"&amp;$BC$14,データシート1!$A:$BT,MATCH($BC$12&amp;"_"&amp;BF$20,データシート1!$A$1:$BT$1,0),0)</f>
        <v>#N/A</v>
      </c>
      <c r="BG68" s="140" t="e">
        <f>VLOOKUP($AX68&amp;"_"&amp;$BC$14,データシート1!$A:$BT,MATCH($BC$12&amp;"_"&amp;BG$20,データシート1!$A$1:$BT$1,0),0)</f>
        <v>#N/A</v>
      </c>
      <c r="BH68" s="140" t="e">
        <f>VLOOKUP($AX68&amp;"_"&amp;$BC$14,データシート1!$A:$BT,MATCH($BC$12&amp;"_"&amp;BH$20,データシート1!$A$1:$BT$1,0),0)</f>
        <v>#N/A</v>
      </c>
      <c r="BI68" s="140" t="e">
        <f>VLOOKUP($AX68&amp;"_"&amp;$BC$14,データシート1!$A:$BT,MATCH($BC$12&amp;"_"&amp;BI$20,データシート1!$A$1:$BT$1,0),0)</f>
        <v>#N/A</v>
      </c>
      <c r="BJ68" s="140" t="e">
        <f>VLOOKUP($AX68&amp;"_"&amp;$BC$14,データシート1!$A:$BT,MATCH($BC$12&amp;"_"&amp;BJ$20,データシート1!$A$1:$BT$1,0),0)</f>
        <v>#N/A</v>
      </c>
      <c r="BK68" s="140" t="e">
        <f t="shared" si="1"/>
        <v>#N/A</v>
      </c>
      <c r="BL68" s="140" t="e">
        <f>SUM(BM68:BN68)</f>
        <v>#N/A</v>
      </c>
      <c r="BM68" s="140" t="e">
        <f>VLOOKUP($AX68&amp;"_"&amp;$BC$14,データシート1!$A:$BT,MATCH($BC$12&amp;"_"&amp;BM$20,データシート1!$A$1:$BT$1,0),0)</f>
        <v>#N/A</v>
      </c>
      <c r="BN68" s="140" t="e">
        <f>VLOOKUP($AX68&amp;"_"&amp;$BC$14,データシート1!$A:$BT,MATCH($BC$12&amp;"_"&amp;BN$20,データシート1!$A$1:$BT$1,0),0)</f>
        <v>#N/A</v>
      </c>
      <c r="BO68" s="140" t="e">
        <f>VLOOKUP($AX68&amp;"_"&amp;$BC$14,データシート1!$A:$BT,MATCH($BC$12&amp;"_"&amp;BO$20,データシート1!$A$1:$BT$1,0),0)</f>
        <v>#N/A</v>
      </c>
      <c r="BP68" s="140" t="e">
        <f>VLOOKUP($AX68&amp;"_"&amp;$BC$14,データシート1!$A:$BT,MATCH($BC$12&amp;"_"&amp;BP$20,データシート1!$A$1:$BT$1,0),0)</f>
        <v>#N/A</v>
      </c>
      <c r="BQ68" s="140" t="e">
        <f>VLOOKUP($AX68&amp;"_"&amp;$BC$14,データシート1!$A:$BT,MATCH($BC$12&amp;"_"&amp;BQ$20,データシート1!$A$1:$BT$1,0),0)</f>
        <v>#N/A</v>
      </c>
      <c r="BR68" s="141" t="e">
        <f t="shared" si="3"/>
        <v>#N/A</v>
      </c>
      <c r="BT68" s="142" t="str">
        <f t="shared" si="4"/>
        <v/>
      </c>
      <c r="BU68" s="143" t="e">
        <f t="shared" si="25"/>
        <v>#N/A</v>
      </c>
      <c r="BV68" s="144" t="e">
        <f t="shared" si="16"/>
        <v>#N/A</v>
      </c>
      <c r="BW68" s="144" t="e">
        <f t="shared" si="16"/>
        <v>#N/A</v>
      </c>
      <c r="BX68" s="144" t="e">
        <f t="shared" si="16"/>
        <v>#N/A</v>
      </c>
      <c r="BY68" s="144" t="e">
        <f t="shared" si="16"/>
        <v>#N/A</v>
      </c>
      <c r="BZ68" s="144" t="e">
        <f t="shared" si="16"/>
        <v>#N/A</v>
      </c>
      <c r="CA68" s="144" t="e">
        <f t="shared" si="32"/>
        <v>#N/A</v>
      </c>
      <c r="CB68" s="144" t="e">
        <f t="shared" si="32"/>
        <v>#N/A</v>
      </c>
      <c r="CC68" s="144" t="e">
        <f t="shared" si="32"/>
        <v>#N/A</v>
      </c>
      <c r="CD68" s="144" t="e">
        <f t="shared" si="32"/>
        <v>#N/A</v>
      </c>
      <c r="CE68" s="144" t="e">
        <f t="shared" si="32"/>
        <v>#N/A</v>
      </c>
      <c r="CF68" s="144" t="e">
        <f t="shared" si="32"/>
        <v>#N/A</v>
      </c>
      <c r="CG68" s="144" t="e">
        <f t="shared" si="32"/>
        <v>#N/A</v>
      </c>
      <c r="CH68" s="144" t="e">
        <f t="shared" si="32"/>
        <v>#N/A</v>
      </c>
      <c r="CI68" s="145" t="e">
        <f t="shared" si="6"/>
        <v>#N/A</v>
      </c>
      <c r="CK68" s="146" t="str">
        <f t="shared" si="7"/>
        <v/>
      </c>
      <c r="CL68" s="147" t="e">
        <f t="shared" si="17"/>
        <v>#N/A</v>
      </c>
      <c r="CM68" s="148" t="e">
        <f t="shared" si="18"/>
        <v>#N/A</v>
      </c>
      <c r="CN68" s="149" t="e">
        <f t="shared" si="19"/>
        <v>#N/A</v>
      </c>
      <c r="CO68" s="148" t="e">
        <f t="shared" si="20"/>
        <v>#N/A</v>
      </c>
      <c r="CP68" s="149" t="e">
        <f t="shared" si="8"/>
        <v>#N/A</v>
      </c>
      <c r="CQ68" s="148" t="e">
        <f t="shared" si="21"/>
        <v>#N/A</v>
      </c>
      <c r="CR68" s="149" t="e">
        <f t="shared" si="9"/>
        <v>#N/A</v>
      </c>
      <c r="CS68" s="148" t="e">
        <f t="shared" si="22"/>
        <v>#N/A</v>
      </c>
      <c r="CT68" s="149" t="e">
        <f t="shared" si="10"/>
        <v>#N/A</v>
      </c>
      <c r="CU68" s="150" t="e">
        <f t="shared" si="23"/>
        <v>#N/A</v>
      </c>
      <c r="CW68" s="973" t="e">
        <f t="shared" si="24"/>
        <v>#N/A</v>
      </c>
      <c r="CX68" s="974" t="e">
        <f>VLOOKUP($AX68&amp;"_"&amp;$CW$14,データシート1!$A:$BT,MATCH($CW$12&amp;"_"&amp;CX$20,データシート1!$A$1:$BT$1,0),0)</f>
        <v>#N/A</v>
      </c>
      <c r="CY68" s="974" t="e">
        <f>VLOOKUP($AX68&amp;"_"&amp;$CW$14,データシート1!$A:$BT,MATCH($CW$12&amp;"_"&amp;CY$20,データシート1!$A$1:$BT$1,0),0)</f>
        <v>#N/A</v>
      </c>
      <c r="CZ68" s="974" t="e">
        <f>VLOOKUP($AX68&amp;"_"&amp;$CW$14,データシート1!$A:$BT,MATCH($CW$12&amp;"_"&amp;CZ$20,データシート1!$A$1:$BT$1,0),0)</f>
        <v>#N/A</v>
      </c>
      <c r="DA68" s="974" t="e">
        <f>VLOOKUP($AX68&amp;"_"&amp;$CW$14,データシート1!$A:$BT,MATCH($CW$12&amp;"_"&amp;DA$20,データシート1!$A$1:$BT$1,0),0)</f>
        <v>#N/A</v>
      </c>
      <c r="DB68" s="974" t="e">
        <f>VLOOKUP($AX68&amp;"_"&amp;$CW$14,データシート1!$A:$BT,MATCH($CW$12&amp;"_"&amp;DB$20,データシート1!$A$1:$BT$1,0),0)</f>
        <v>#N/A</v>
      </c>
      <c r="DC68" s="974" t="e">
        <f>VLOOKUP($AX68&amp;"_"&amp;$CW$14,データシート1!$A:$BT,MATCH($CW$12&amp;"_"&amp;DC$20,データシート1!$A$1:$BT$1,0),0)</f>
        <v>#N/A</v>
      </c>
      <c r="DD68" s="975" t="e">
        <f t="shared" si="11"/>
        <v>#N/A</v>
      </c>
      <c r="DF68" s="151" t="e">
        <f>VLOOKUP($AX68&amp;"_"&amp;$DF$14,データシート1!$A:$BT,MATCH($DF$12&amp;"_"&amp;DF$20,データシート1!$A$1:$BT$1,0),0)</f>
        <v>#N/A</v>
      </c>
      <c r="DG68" s="152" t="e">
        <f>VLOOKUP($AX68&amp;"_"&amp;$DF$14,データシート1!$A:$BT,MATCH($DF$12&amp;"_"&amp;DG$20,データシート1!$A$1:$BT$1,0),0)</f>
        <v>#N/A</v>
      </c>
      <c r="DH68" s="152" t="e">
        <f>VLOOKUP($AX68&amp;"_"&amp;$DF$14,データシート1!$A:$BT,MATCH($DF$12&amp;"_"&amp;DH$20,データシート1!$A$1:$BT$1,0),0)</f>
        <v>#N/A</v>
      </c>
      <c r="DI68" s="152" t="e">
        <f>VLOOKUP($AX68&amp;"_"&amp;$DF$14,データシート1!$A:$BT,MATCH($DF$12&amp;"_"&amp;DI$20,データシート1!$A$1:$BT$1,0),0)</f>
        <v>#N/A</v>
      </c>
      <c r="DJ68" s="152" t="e">
        <f>VLOOKUP($AX68&amp;"_"&amp;$DF$14,データシート1!$A:$BT,MATCH($DF$12&amp;"_"&amp;DJ$20,データシート1!$A$1:$BT$1,0),0)</f>
        <v>#N/A</v>
      </c>
      <c r="DK68" s="152" t="e">
        <f>VLOOKUP($AX68&amp;"_"&amp;$DF$14,データシート1!$A:$BT,MATCH($DF$12&amp;"_"&amp;DK$20,データシート1!$A$1:$BT$1,0),0)</f>
        <v>#N/A</v>
      </c>
      <c r="DL68" s="153" t="e">
        <f t="shared" si="12"/>
        <v>#N/A</v>
      </c>
      <c r="DN68" s="154" t="e">
        <f>IF($DD68=0,0,ROUND(CX68/$DD68,2))</f>
        <v>#N/A</v>
      </c>
      <c r="DO68" s="155" t="e">
        <f>IF($DD68=0,0,ROUND(CY68/$DD68,2))</f>
        <v>#N/A</v>
      </c>
      <c r="DP68" s="155" t="e">
        <f t="shared" si="29"/>
        <v>#N/A</v>
      </c>
      <c r="DQ68" s="155" t="e">
        <f t="shared" si="30"/>
        <v>#N/A</v>
      </c>
      <c r="DR68" s="155" t="e">
        <f t="shared" si="31"/>
        <v>#N/A</v>
      </c>
      <c r="DS68" s="156" t="e">
        <f>IF($DD68=0,0,ROUND(DC68/$DD68,2))</f>
        <v>#N/A</v>
      </c>
    </row>
    <row r="69" spans="1:123" ht="44.25" customHeight="1">
      <c r="B69" s="612"/>
      <c r="C69" s="14"/>
      <c r="D69" s="176"/>
      <c r="E69" s="176"/>
      <c r="F69" s="14"/>
      <c r="AA69" s="286"/>
      <c r="AC69" s="285"/>
      <c r="AQ69" s="17"/>
      <c r="AR69" s="17"/>
      <c r="AS69" s="17"/>
      <c r="AT69" s="286"/>
      <c r="BT69" s="17"/>
      <c r="BU69" s="17"/>
      <c r="BV69" s="17"/>
      <c r="BW69" s="17"/>
      <c r="BX69" s="17"/>
      <c r="BY69" s="17"/>
      <c r="BZ69" s="17"/>
      <c r="CA69" s="17"/>
      <c r="CB69" s="17"/>
      <c r="CC69" s="17"/>
      <c r="CD69" s="17"/>
      <c r="CE69" s="17"/>
      <c r="CK69" s="17"/>
      <c r="CL69" s="17"/>
      <c r="CM69" s="17"/>
      <c r="CN69" s="17"/>
      <c r="CO69" s="17"/>
      <c r="CP69" s="17"/>
      <c r="CQ69" s="17"/>
      <c r="CR69" s="17"/>
      <c r="CS69" s="17"/>
      <c r="CT69" s="17"/>
      <c r="CU69" s="17"/>
      <c r="DF69" s="17"/>
      <c r="DG69" s="17"/>
      <c r="DH69" s="17"/>
      <c r="DI69" s="17"/>
      <c r="DJ69" s="17"/>
      <c r="DK69" s="17"/>
      <c r="DL69" s="17"/>
    </row>
    <row r="70" spans="1:123" ht="44.25" customHeight="1">
      <c r="B70" s="525"/>
      <c r="C70" s="311"/>
      <c r="D70" s="311"/>
      <c r="E70" s="311"/>
      <c r="F70" s="311"/>
      <c r="G70" s="311"/>
      <c r="H70" s="311"/>
      <c r="I70" s="311"/>
      <c r="J70" s="311"/>
      <c r="K70" s="311"/>
      <c r="L70" s="311"/>
      <c r="M70" s="311"/>
      <c r="N70" s="311"/>
      <c r="O70" s="311"/>
      <c r="P70" s="311"/>
      <c r="Q70" s="311"/>
      <c r="R70" s="311"/>
      <c r="S70" s="311"/>
      <c r="T70" s="311"/>
      <c r="U70" s="311"/>
      <c r="V70" s="311"/>
      <c r="W70" s="311"/>
      <c r="X70" s="311"/>
      <c r="Y70" s="311"/>
      <c r="Z70" s="311"/>
      <c r="AA70" s="312"/>
      <c r="AC70" s="525"/>
      <c r="AD70" s="311"/>
      <c r="AE70" s="311"/>
      <c r="AF70" s="311"/>
      <c r="AG70" s="311"/>
      <c r="AH70" s="311"/>
      <c r="AI70" s="311"/>
      <c r="AJ70" s="311"/>
      <c r="AK70" s="311"/>
      <c r="AL70" s="311"/>
      <c r="AM70" s="311"/>
      <c r="AN70" s="311"/>
      <c r="AO70" s="311"/>
      <c r="AP70" s="311"/>
      <c r="AQ70" s="311"/>
      <c r="AR70" s="311"/>
      <c r="AS70" s="311"/>
      <c r="AT70" s="312"/>
      <c r="DF70" s="17"/>
      <c r="DG70" s="17"/>
      <c r="DH70" s="17"/>
      <c r="DI70" s="17"/>
      <c r="DJ70" s="17"/>
      <c r="DK70" s="17"/>
      <c r="DL70" s="17"/>
    </row>
    <row r="71" spans="1:123" ht="48.75" customHeight="1">
      <c r="B71" s="1046" t="str">
        <f>"3　特定事業所排出量の比較（" &amp; $BC$14 &amp; "（" &amp; $BC$15 &amp; "年度））"</f>
        <v>3　特定事業所排出量の比較（令和3年度（2021年度））</v>
      </c>
      <c r="AQ71" s="17"/>
      <c r="AR71" s="17"/>
      <c r="AS71" s="17"/>
      <c r="AT71" s="17"/>
      <c r="DF71" s="17"/>
      <c r="DG71" s="17"/>
      <c r="DH71" s="17"/>
      <c r="DI71" s="17"/>
      <c r="DJ71" s="17"/>
      <c r="DK71" s="17"/>
      <c r="DL71" s="17"/>
    </row>
    <row r="72" spans="1:123" ht="44.25" customHeight="1">
      <c r="A72" s="25"/>
      <c r="B72" s="616" t="s">
        <v>473</v>
      </c>
      <c r="C72" s="614"/>
      <c r="D72" s="617"/>
      <c r="E72" s="617"/>
      <c r="F72" s="606"/>
      <c r="G72" s="606"/>
      <c r="H72" s="606"/>
      <c r="I72" s="606"/>
      <c r="J72" s="606"/>
      <c r="K72" s="606"/>
      <c r="L72" s="606"/>
      <c r="M72" s="606"/>
      <c r="N72" s="614"/>
      <c r="O72" s="606"/>
      <c r="P72" s="606"/>
      <c r="Q72" s="613" t="s">
        <v>474</v>
      </c>
      <c r="R72" s="606"/>
      <c r="S72" s="606"/>
      <c r="T72" s="606"/>
      <c r="U72" s="606"/>
      <c r="V72" s="606"/>
      <c r="W72" s="606"/>
      <c r="X72" s="606"/>
      <c r="Y72" s="606"/>
      <c r="Z72" s="606"/>
      <c r="AA72" s="606"/>
      <c r="AB72" s="606"/>
      <c r="AC72" s="614"/>
      <c r="AD72" s="607"/>
      <c r="AE72" s="606"/>
      <c r="AF72" s="608" t="s">
        <v>475</v>
      </c>
      <c r="AG72" s="607"/>
      <c r="AH72" s="607"/>
      <c r="AI72" s="607"/>
      <c r="AJ72" s="607"/>
      <c r="AK72" s="607"/>
      <c r="AL72" s="607"/>
      <c r="AM72" s="607"/>
      <c r="AN72" s="607"/>
      <c r="AO72" s="606"/>
      <c r="AP72" s="606"/>
      <c r="AQ72" s="606"/>
      <c r="AR72" s="606"/>
      <c r="AS72" s="606"/>
      <c r="AT72" s="609"/>
      <c r="DF72" s="17"/>
      <c r="DG72" s="17"/>
      <c r="DH72" s="17"/>
      <c r="DI72" s="17"/>
      <c r="DJ72" s="17"/>
      <c r="DK72" s="17"/>
      <c r="DL72" s="17"/>
    </row>
    <row r="73" spans="1:123" ht="44.25" customHeight="1">
      <c r="B73" s="612"/>
      <c r="C73" s="14"/>
      <c r="D73" s="176"/>
      <c r="E73" s="176"/>
      <c r="F73" s="14"/>
      <c r="AQ73" s="17"/>
      <c r="AR73" s="17"/>
      <c r="AS73" s="17"/>
      <c r="AT73" s="286"/>
      <c r="DF73" s="17"/>
      <c r="DG73" s="17"/>
      <c r="DH73" s="17"/>
      <c r="DI73" s="17"/>
      <c r="DJ73" s="17"/>
      <c r="DK73" s="17"/>
      <c r="DL73" s="17"/>
    </row>
    <row r="74" spans="1:123" ht="44.25" customHeight="1">
      <c r="B74" s="612"/>
      <c r="C74" s="14"/>
      <c r="D74" s="176"/>
      <c r="E74" s="176"/>
      <c r="F74" s="14"/>
      <c r="L74" s="413" t="s">
        <v>476</v>
      </c>
      <c r="M74" s="413"/>
      <c r="AA74" s="25"/>
      <c r="AB74" s="414"/>
      <c r="AQ74" s="17"/>
      <c r="AR74" s="17"/>
      <c r="AS74" s="17"/>
      <c r="AT74" s="286"/>
    </row>
    <row r="75" spans="1:123" ht="44.25" customHeight="1">
      <c r="B75" s="612"/>
      <c r="C75" s="14"/>
      <c r="D75" s="176"/>
      <c r="E75" s="176"/>
      <c r="F75" s="14"/>
      <c r="AQ75" s="17"/>
      <c r="AR75" s="17"/>
      <c r="AS75" s="17"/>
      <c r="AT75" s="286"/>
    </row>
    <row r="76" spans="1:123" ht="44.25" customHeight="1">
      <c r="B76" s="612"/>
      <c r="C76" s="14"/>
      <c r="D76" s="176"/>
      <c r="E76" s="176"/>
      <c r="F76" s="14"/>
      <c r="AQ76" s="17"/>
      <c r="AR76" s="17"/>
      <c r="AS76" s="17"/>
      <c r="AT76" s="286"/>
    </row>
    <row r="77" spans="1:123" ht="30" customHeight="1">
      <c r="B77" s="612"/>
      <c r="C77" s="14"/>
      <c r="D77" s="176"/>
      <c r="E77" s="176"/>
      <c r="F77" s="14"/>
      <c r="AQ77" s="17"/>
      <c r="AR77" s="17"/>
      <c r="AS77" s="17"/>
      <c r="AT77" s="286"/>
    </row>
    <row r="78" spans="1:123" ht="30" customHeight="1">
      <c r="B78" s="612"/>
      <c r="C78" s="14"/>
      <c r="D78" s="176"/>
      <c r="E78" s="176"/>
      <c r="F78" s="14"/>
      <c r="AQ78" s="17"/>
      <c r="AR78" s="17"/>
      <c r="AS78" s="17"/>
      <c r="AT78" s="286"/>
    </row>
    <row r="79" spans="1:123" ht="30" customHeight="1">
      <c r="B79" s="612"/>
      <c r="C79" s="14"/>
      <c r="D79" s="176"/>
      <c r="E79" s="176"/>
      <c r="F79" s="14"/>
      <c r="AQ79" s="17"/>
      <c r="AR79" s="17"/>
      <c r="AS79" s="17"/>
      <c r="AT79" s="286"/>
    </row>
    <row r="80" spans="1:123" ht="30" customHeight="1">
      <c r="B80" s="612"/>
      <c r="C80" s="14"/>
      <c r="D80" s="176"/>
      <c r="E80" s="176"/>
      <c r="F80" s="14"/>
      <c r="AQ80" s="17"/>
      <c r="AR80" s="17"/>
      <c r="AS80" s="17"/>
      <c r="AT80" s="286"/>
    </row>
    <row r="81" spans="1:123" ht="30" customHeight="1">
      <c r="B81" s="612"/>
      <c r="C81" s="14"/>
      <c r="D81" s="176"/>
      <c r="E81" s="176"/>
      <c r="F81" s="14"/>
      <c r="AQ81" s="17"/>
      <c r="AR81" s="17"/>
      <c r="AS81" s="17"/>
      <c r="AT81" s="286"/>
    </row>
    <row r="82" spans="1:123" ht="30" customHeight="1">
      <c r="B82" s="612"/>
      <c r="C82" s="14"/>
      <c r="D82" s="176"/>
      <c r="E82" s="176"/>
      <c r="F82" s="14"/>
      <c r="AQ82" s="17"/>
      <c r="AR82" s="17"/>
      <c r="AS82" s="17"/>
      <c r="AT82" s="286"/>
    </row>
    <row r="83" spans="1:123" ht="30" customHeight="1">
      <c r="B83" s="612"/>
      <c r="C83" s="14"/>
      <c r="D83" s="176"/>
      <c r="E83" s="176"/>
      <c r="F83" s="14"/>
      <c r="AQ83" s="17"/>
      <c r="AR83" s="17"/>
      <c r="AS83" s="17"/>
      <c r="AT83" s="286"/>
    </row>
    <row r="84" spans="1:123" ht="30" customHeight="1">
      <c r="B84" s="612"/>
      <c r="C84" s="14"/>
      <c r="D84" s="176"/>
      <c r="E84" s="176"/>
      <c r="F84" s="14"/>
      <c r="AQ84" s="17"/>
      <c r="AR84" s="17"/>
      <c r="AS84" s="17"/>
      <c r="AT84" s="286"/>
    </row>
    <row r="85" spans="1:123" ht="30" customHeight="1">
      <c r="B85" s="612"/>
      <c r="C85" s="14"/>
      <c r="D85" s="176"/>
      <c r="E85" s="176"/>
      <c r="F85" s="14"/>
      <c r="AQ85" s="17"/>
      <c r="AR85" s="17"/>
      <c r="AS85" s="17"/>
      <c r="AT85" s="286"/>
    </row>
    <row r="86" spans="1:123" ht="30" customHeight="1">
      <c r="B86" s="612"/>
      <c r="C86" s="14"/>
      <c r="D86" s="176"/>
      <c r="E86" s="176"/>
      <c r="F86" s="14"/>
      <c r="AQ86" s="17"/>
      <c r="AR86" s="17"/>
      <c r="AS86" s="17"/>
      <c r="AT86" s="286"/>
    </row>
    <row r="87" spans="1:123" ht="30" customHeight="1">
      <c r="B87" s="612"/>
      <c r="C87" s="14"/>
      <c r="D87" s="176"/>
      <c r="E87" s="176"/>
      <c r="F87" s="14"/>
      <c r="AQ87" s="17"/>
      <c r="AR87" s="17"/>
      <c r="AS87" s="17"/>
      <c r="AT87" s="286"/>
    </row>
    <row r="88" spans="1:123" ht="30" customHeight="1">
      <c r="B88" s="612"/>
      <c r="C88" s="14"/>
      <c r="D88" s="176"/>
      <c r="E88" s="176"/>
      <c r="F88" s="14"/>
      <c r="AQ88" s="17"/>
      <c r="AR88" s="17"/>
      <c r="AS88" s="17"/>
      <c r="AT88" s="286"/>
    </row>
    <row r="89" spans="1:123" ht="30" customHeight="1">
      <c r="B89" s="612"/>
      <c r="C89" s="14"/>
      <c r="D89" s="176"/>
      <c r="E89" s="176"/>
      <c r="F89" s="14"/>
      <c r="AQ89" s="17"/>
      <c r="AR89" s="17"/>
      <c r="AS89" s="17"/>
      <c r="AT89" s="286"/>
    </row>
    <row r="90" spans="1:123" ht="30" customHeight="1">
      <c r="B90" s="612"/>
      <c r="C90" s="14"/>
      <c r="D90" s="176"/>
      <c r="E90" s="176"/>
      <c r="F90" s="14"/>
      <c r="AQ90" s="17"/>
      <c r="AR90" s="17"/>
      <c r="AS90" s="17"/>
      <c r="AT90" s="286"/>
    </row>
    <row r="91" spans="1:123" ht="30" customHeight="1">
      <c r="B91" s="612"/>
      <c r="C91" s="14"/>
      <c r="D91" s="176"/>
      <c r="E91" s="176"/>
      <c r="F91" s="14"/>
      <c r="AQ91" s="17"/>
      <c r="AR91" s="17"/>
      <c r="AS91" s="17"/>
      <c r="AT91" s="286"/>
    </row>
    <row r="92" spans="1:123" s="172" customFormat="1" ht="30" customHeight="1">
      <c r="A92" s="17"/>
      <c r="B92" s="612"/>
      <c r="C92" s="14"/>
      <c r="D92" s="176"/>
      <c r="E92" s="176"/>
      <c r="F92" s="14"/>
      <c r="G92" s="17"/>
      <c r="H92" s="17"/>
      <c r="I92" s="17"/>
      <c r="J92" s="17"/>
      <c r="K92" s="17"/>
      <c r="L92" s="17"/>
      <c r="M92" s="17"/>
      <c r="N92" s="17"/>
      <c r="O92" s="17"/>
      <c r="P92" s="17"/>
      <c r="Q92" s="17"/>
      <c r="R92" s="17"/>
      <c r="S92" s="17"/>
      <c r="T92" s="17"/>
      <c r="U92" s="17"/>
      <c r="V92" s="17"/>
      <c r="W92" s="17"/>
      <c r="X92" s="17"/>
      <c r="Y92" s="17"/>
      <c r="Z92" s="17"/>
      <c r="AA92" s="17"/>
      <c r="AB92" s="17"/>
      <c r="AC92" s="17"/>
      <c r="AD92" s="17"/>
      <c r="AE92" s="17"/>
      <c r="AF92" s="17"/>
      <c r="AG92" s="17"/>
      <c r="AH92" s="17"/>
      <c r="AI92" s="17"/>
      <c r="AJ92" s="17"/>
      <c r="AK92" s="17"/>
      <c r="AL92" s="17"/>
      <c r="AM92" s="17"/>
      <c r="AN92" s="17"/>
      <c r="AO92" s="17"/>
      <c r="AP92" s="17"/>
      <c r="AQ92" s="17"/>
      <c r="AR92" s="17"/>
      <c r="AS92" s="17"/>
      <c r="AT92" s="286"/>
      <c r="AW92" s="17"/>
      <c r="AX92" s="17"/>
      <c r="AY92" s="17"/>
      <c r="AZ92" s="17"/>
      <c r="BA92" s="17"/>
      <c r="BB92" s="22"/>
      <c r="BC92" s="22"/>
      <c r="BD92" s="22"/>
      <c r="BE92" s="22"/>
      <c r="BF92" s="22"/>
      <c r="BG92" s="22"/>
      <c r="BH92" s="22"/>
      <c r="BI92" s="22"/>
      <c r="BJ92" s="22"/>
      <c r="BK92" s="22"/>
      <c r="BL92" s="22"/>
      <c r="BM92" s="22"/>
      <c r="BN92" s="22"/>
      <c r="BO92" s="22"/>
      <c r="BP92" s="22"/>
      <c r="BQ92" s="22"/>
      <c r="BR92" s="22"/>
      <c r="BS92" s="22"/>
      <c r="BT92" s="22"/>
      <c r="BU92" s="22"/>
      <c r="BV92" s="22"/>
      <c r="BW92" s="22"/>
      <c r="BX92" s="22"/>
      <c r="BY92" s="22"/>
      <c r="BZ92" s="22"/>
      <c r="CA92" s="22"/>
      <c r="CB92" s="22"/>
      <c r="CC92" s="22"/>
      <c r="CD92" s="22"/>
      <c r="CE92" s="22"/>
      <c r="CF92" s="17"/>
      <c r="CG92" s="17"/>
      <c r="CH92" s="17"/>
      <c r="CI92" s="17"/>
      <c r="CJ92" s="17"/>
      <c r="CK92" s="22"/>
      <c r="CL92" s="22"/>
      <c r="CM92" s="22"/>
      <c r="CN92" s="22"/>
      <c r="CO92" s="22"/>
      <c r="CP92" s="22"/>
      <c r="CQ92" s="22"/>
      <c r="CR92" s="22"/>
      <c r="CS92" s="22"/>
      <c r="CT92" s="22"/>
      <c r="CU92" s="22"/>
      <c r="CV92" s="22"/>
      <c r="CW92" s="22"/>
      <c r="CX92" s="22"/>
      <c r="CY92" s="22"/>
      <c r="CZ92" s="22"/>
      <c r="DA92" s="22"/>
      <c r="DB92" s="22"/>
      <c r="DC92" s="22"/>
      <c r="DD92" s="22"/>
      <c r="DE92" s="22"/>
      <c r="DF92" s="22"/>
      <c r="DG92" s="22"/>
      <c r="DH92" s="22"/>
      <c r="DI92" s="22"/>
      <c r="DJ92" s="22"/>
      <c r="DK92" s="22"/>
      <c r="DL92" s="22"/>
      <c r="DM92" s="22"/>
      <c r="DN92" s="22"/>
      <c r="DO92" s="22"/>
      <c r="DP92" s="22"/>
      <c r="DQ92" s="22"/>
      <c r="DR92" s="22"/>
      <c r="DS92" s="22"/>
    </row>
    <row r="93" spans="1:123" ht="30" customHeight="1">
      <c r="B93" s="612"/>
      <c r="C93" s="14"/>
      <c r="D93" s="176"/>
      <c r="E93" s="176"/>
      <c r="F93" s="14"/>
      <c r="AQ93" s="17"/>
      <c r="AR93" s="17"/>
      <c r="AS93" s="17"/>
      <c r="AT93" s="286"/>
    </row>
    <row r="94" spans="1:123" ht="30" customHeight="1">
      <c r="B94" s="612"/>
      <c r="C94" s="14"/>
      <c r="D94" s="176"/>
      <c r="E94" s="176"/>
      <c r="F94" s="14"/>
      <c r="AQ94" s="17"/>
      <c r="AR94" s="17"/>
      <c r="AS94" s="17"/>
      <c r="AT94" s="286"/>
    </row>
    <row r="95" spans="1:123" ht="30" customHeight="1">
      <c r="B95" s="612"/>
      <c r="C95" s="14"/>
      <c r="D95" s="176"/>
      <c r="E95" s="176"/>
      <c r="F95" s="14"/>
      <c r="AQ95" s="17"/>
      <c r="AR95" s="17"/>
      <c r="AS95" s="17"/>
      <c r="AT95" s="286"/>
    </row>
    <row r="96" spans="1:123" ht="30" customHeight="1">
      <c r="B96" s="612"/>
      <c r="C96" s="14"/>
      <c r="D96" s="176"/>
      <c r="E96" s="176"/>
      <c r="F96" s="14"/>
      <c r="AQ96" s="17"/>
      <c r="AR96" s="17"/>
      <c r="AS96" s="17"/>
      <c r="AT96" s="286"/>
    </row>
    <row r="97" spans="2:46" ht="30" customHeight="1">
      <c r="B97" s="612"/>
      <c r="C97" s="14"/>
      <c r="D97" s="176"/>
      <c r="E97" s="176"/>
      <c r="F97" s="14"/>
      <c r="AQ97" s="17"/>
      <c r="AR97" s="17"/>
      <c r="AS97" s="17"/>
      <c r="AT97" s="286"/>
    </row>
    <row r="98" spans="2:46" ht="30" customHeight="1">
      <c r="B98" s="612"/>
      <c r="C98" s="14"/>
      <c r="D98" s="176"/>
      <c r="E98" s="176"/>
      <c r="F98" s="14"/>
      <c r="AQ98" s="17"/>
      <c r="AR98" s="17"/>
      <c r="AS98" s="17"/>
      <c r="AT98" s="286"/>
    </row>
    <row r="99" spans="2:46" ht="30" customHeight="1">
      <c r="B99" s="612"/>
      <c r="C99" s="14"/>
      <c r="D99" s="176"/>
      <c r="E99" s="176"/>
      <c r="F99" s="14"/>
      <c r="AQ99" s="17"/>
      <c r="AR99" s="17"/>
      <c r="AS99" s="17"/>
      <c r="AT99" s="286"/>
    </row>
    <row r="100" spans="2:46" ht="30" customHeight="1">
      <c r="B100" s="612"/>
      <c r="C100" s="14"/>
      <c r="D100" s="176"/>
      <c r="E100" s="176"/>
      <c r="F100" s="14"/>
      <c r="AQ100" s="17"/>
      <c r="AR100" s="17"/>
      <c r="AS100" s="17"/>
      <c r="AT100" s="286"/>
    </row>
    <row r="101" spans="2:46" ht="30" customHeight="1">
      <c r="B101" s="612"/>
      <c r="C101" s="14"/>
      <c r="D101" s="176"/>
      <c r="E101" s="176"/>
      <c r="F101" s="14"/>
      <c r="AQ101" s="17"/>
      <c r="AR101" s="17"/>
      <c r="AS101" s="17"/>
      <c r="AT101" s="286"/>
    </row>
    <row r="102" spans="2:46" ht="30" customHeight="1">
      <c r="B102" s="612"/>
      <c r="C102" s="14"/>
      <c r="D102" s="176"/>
      <c r="E102" s="176"/>
      <c r="F102" s="14"/>
      <c r="AQ102" s="17"/>
      <c r="AR102" s="17"/>
      <c r="AS102" s="17"/>
      <c r="AT102" s="286"/>
    </row>
    <row r="103" spans="2:46" ht="30" customHeight="1">
      <c r="B103" s="612"/>
      <c r="C103" s="14"/>
      <c r="D103" s="176"/>
      <c r="E103" s="176"/>
      <c r="F103" s="14"/>
      <c r="AQ103" s="17"/>
      <c r="AR103" s="17"/>
      <c r="AS103" s="17"/>
      <c r="AT103" s="286"/>
    </row>
    <row r="104" spans="2:46" ht="30" customHeight="1">
      <c r="B104" s="612"/>
      <c r="C104" s="14"/>
      <c r="D104" s="176"/>
      <c r="E104" s="176"/>
      <c r="F104" s="14"/>
      <c r="AQ104" s="17"/>
      <c r="AR104" s="17"/>
      <c r="AS104" s="17"/>
      <c r="AT104" s="286"/>
    </row>
    <row r="105" spans="2:46" ht="30" customHeight="1">
      <c r="B105" s="612"/>
      <c r="C105" s="14"/>
      <c r="D105" s="176"/>
      <c r="E105" s="176"/>
      <c r="F105" s="14"/>
      <c r="AQ105" s="17"/>
      <c r="AR105" s="17"/>
      <c r="AS105" s="17"/>
      <c r="AT105" s="286"/>
    </row>
    <row r="106" spans="2:46" ht="30" customHeight="1">
      <c r="B106" s="612"/>
      <c r="C106" s="14"/>
      <c r="D106" s="176"/>
      <c r="E106" s="176"/>
      <c r="F106" s="14"/>
      <c r="AQ106" s="17"/>
      <c r="AR106" s="17"/>
      <c r="AS106" s="17"/>
      <c r="AT106" s="286"/>
    </row>
    <row r="107" spans="2:46" ht="30" customHeight="1">
      <c r="B107" s="612"/>
      <c r="C107" s="14"/>
      <c r="D107" s="176"/>
      <c r="E107" s="176"/>
      <c r="F107" s="14"/>
      <c r="AQ107" s="17"/>
      <c r="AR107" s="17"/>
      <c r="AS107" s="17"/>
      <c r="AT107" s="286"/>
    </row>
    <row r="108" spans="2:46" ht="30" customHeight="1">
      <c r="B108" s="612"/>
      <c r="C108" s="14"/>
      <c r="D108" s="176"/>
      <c r="E108" s="176"/>
      <c r="F108" s="14"/>
      <c r="AQ108" s="17"/>
      <c r="AR108" s="17"/>
      <c r="AS108" s="17"/>
      <c r="AT108" s="286"/>
    </row>
    <row r="109" spans="2:46" ht="30" customHeight="1">
      <c r="B109" s="612"/>
      <c r="C109" s="14"/>
      <c r="D109" s="176"/>
      <c r="E109" s="176"/>
      <c r="F109" s="14"/>
      <c r="AQ109" s="17"/>
      <c r="AR109" s="17"/>
      <c r="AS109" s="17"/>
      <c r="AT109" s="286"/>
    </row>
    <row r="110" spans="2:46" ht="30" customHeight="1">
      <c r="B110" s="612"/>
      <c r="C110" s="14"/>
      <c r="D110" s="176"/>
      <c r="E110" s="176"/>
      <c r="F110" s="14"/>
      <c r="AQ110" s="17"/>
      <c r="AR110" s="17"/>
      <c r="AS110" s="17"/>
      <c r="AT110" s="286"/>
    </row>
    <row r="111" spans="2:46" ht="30" customHeight="1">
      <c r="B111" s="612"/>
      <c r="C111" s="14"/>
      <c r="D111" s="176"/>
      <c r="E111" s="176"/>
      <c r="F111" s="14"/>
      <c r="AQ111" s="17"/>
      <c r="AR111" s="17"/>
      <c r="AS111" s="17"/>
      <c r="AT111" s="286"/>
    </row>
    <row r="112" spans="2:46" ht="30" customHeight="1">
      <c r="B112" s="612"/>
      <c r="C112" s="14"/>
      <c r="D112" s="176"/>
      <c r="E112" s="176"/>
      <c r="F112" s="14"/>
      <c r="AQ112" s="17"/>
      <c r="AR112" s="17"/>
      <c r="AS112" s="17"/>
      <c r="AT112" s="286"/>
    </row>
    <row r="113" spans="2:46" ht="30" customHeight="1">
      <c r="B113" s="612"/>
      <c r="C113" s="14"/>
      <c r="D113" s="176"/>
      <c r="E113" s="176"/>
      <c r="F113" s="14"/>
      <c r="W113" s="22"/>
      <c r="X113" s="22"/>
      <c r="Y113" s="22"/>
      <c r="Z113" s="22"/>
      <c r="AA113" s="22"/>
      <c r="AB113" s="22"/>
      <c r="AC113" s="22"/>
      <c r="AD113" s="22"/>
      <c r="AE113" s="22"/>
      <c r="AF113" s="22"/>
      <c r="AG113" s="22"/>
      <c r="AH113" s="22"/>
      <c r="AI113" s="22"/>
      <c r="AJ113" s="22"/>
      <c r="AK113" s="22"/>
      <c r="AL113" s="22"/>
      <c r="AM113" s="22"/>
      <c r="AN113" s="22"/>
      <c r="AO113" s="22"/>
      <c r="AP113" s="22"/>
      <c r="AR113" s="22"/>
      <c r="AT113" s="286"/>
    </row>
    <row r="114" spans="2:46" ht="30" customHeight="1">
      <c r="B114" s="612"/>
      <c r="C114" s="14"/>
      <c r="D114" s="176"/>
      <c r="E114" s="176"/>
      <c r="F114" s="14"/>
      <c r="AQ114" s="17"/>
      <c r="AR114" s="17"/>
      <c r="AS114" s="17"/>
      <c r="AT114" s="286"/>
    </row>
    <row r="115" spans="2:46" ht="30" customHeight="1">
      <c r="B115" s="612"/>
      <c r="C115" s="14"/>
      <c r="D115" s="176"/>
      <c r="E115" s="176"/>
      <c r="F115" s="14"/>
      <c r="AQ115" s="17"/>
      <c r="AR115" s="17"/>
      <c r="AS115" s="17"/>
      <c r="AT115" s="286"/>
    </row>
    <row r="116" spans="2:46" ht="30" customHeight="1">
      <c r="B116" s="612"/>
      <c r="C116" s="14"/>
      <c r="D116" s="176"/>
      <c r="E116" s="176"/>
      <c r="F116" s="14"/>
      <c r="AQ116" s="17"/>
      <c r="AR116" s="17"/>
      <c r="AS116" s="17"/>
      <c r="AT116" s="286"/>
    </row>
    <row r="117" spans="2:46" ht="30" customHeight="1">
      <c r="B117" s="612"/>
      <c r="C117" s="14"/>
      <c r="D117" s="176"/>
      <c r="E117" s="176"/>
      <c r="F117" s="14"/>
      <c r="AQ117" s="17"/>
      <c r="AR117" s="17"/>
      <c r="AS117" s="17"/>
      <c r="AT117" s="286"/>
    </row>
    <row r="118" spans="2:46" ht="30" customHeight="1">
      <c r="B118" s="612"/>
      <c r="C118" s="14"/>
      <c r="D118" s="176"/>
      <c r="E118" s="176"/>
      <c r="F118" s="14"/>
      <c r="AQ118" s="17"/>
      <c r="AR118" s="17"/>
      <c r="AS118" s="17"/>
      <c r="AT118" s="286"/>
    </row>
    <row r="119" spans="2:46" ht="30" customHeight="1">
      <c r="B119" s="612"/>
      <c r="C119" s="14"/>
      <c r="D119" s="176"/>
      <c r="E119" s="176"/>
      <c r="F119" s="14"/>
      <c r="AQ119" s="17"/>
      <c r="AR119" s="17"/>
      <c r="AS119" s="17"/>
      <c r="AT119" s="286"/>
    </row>
    <row r="120" spans="2:46" ht="30" customHeight="1">
      <c r="B120" s="612"/>
      <c r="C120" s="14"/>
      <c r="D120" s="176"/>
      <c r="E120" s="176"/>
      <c r="F120" s="14"/>
      <c r="AQ120" s="17"/>
      <c r="AR120" s="17"/>
      <c r="AS120" s="17"/>
      <c r="AT120" s="286"/>
    </row>
    <row r="121" spans="2:46" ht="30" customHeight="1">
      <c r="B121" s="612"/>
      <c r="C121" s="14"/>
      <c r="D121" s="176"/>
      <c r="E121" s="176"/>
      <c r="F121" s="14"/>
      <c r="AQ121" s="17"/>
      <c r="AR121" s="17"/>
      <c r="AS121" s="17"/>
      <c r="AT121" s="286"/>
    </row>
    <row r="122" spans="2:46" ht="30" customHeight="1">
      <c r="B122" s="612"/>
      <c r="C122" s="14"/>
      <c r="D122" s="176"/>
      <c r="E122" s="176"/>
      <c r="F122" s="14"/>
      <c r="AQ122" s="17"/>
      <c r="AR122" s="17"/>
      <c r="AS122" s="17"/>
      <c r="AT122" s="286"/>
    </row>
    <row r="123" spans="2:46" ht="30" customHeight="1">
      <c r="B123" s="612"/>
      <c r="C123" s="14"/>
      <c r="D123" s="176"/>
      <c r="E123" s="176"/>
      <c r="F123" s="14"/>
      <c r="AQ123" s="17"/>
      <c r="AR123" s="17"/>
      <c r="AS123" s="17"/>
      <c r="AT123" s="286"/>
    </row>
    <row r="124" spans="2:46" ht="30" customHeight="1">
      <c r="B124" s="612"/>
      <c r="C124" s="14"/>
      <c r="D124" s="176"/>
      <c r="E124" s="176"/>
      <c r="F124" s="14"/>
      <c r="AQ124" s="17"/>
      <c r="AR124" s="17"/>
      <c r="AS124" s="17"/>
      <c r="AT124" s="286"/>
    </row>
    <row r="125" spans="2:46" ht="30" customHeight="1">
      <c r="B125" s="612"/>
      <c r="C125" s="14"/>
      <c r="D125" s="176"/>
      <c r="E125" s="176"/>
      <c r="F125" s="14"/>
      <c r="AQ125" s="17"/>
      <c r="AR125" s="17"/>
      <c r="AS125" s="17"/>
      <c r="AT125" s="286"/>
    </row>
    <row r="126" spans="2:46" ht="30" customHeight="1">
      <c r="B126" s="612"/>
      <c r="C126" s="14"/>
      <c r="D126" s="176"/>
      <c r="E126" s="176"/>
      <c r="F126" s="14"/>
      <c r="AR126" s="415"/>
      <c r="AT126" s="610"/>
    </row>
    <row r="127" spans="2:46" ht="30" customHeight="1">
      <c r="B127" s="612"/>
      <c r="C127" s="14"/>
      <c r="D127" s="176"/>
      <c r="E127" s="176"/>
      <c r="F127" s="14"/>
      <c r="AD127" s="22"/>
      <c r="AE127" s="415"/>
      <c r="AF127" s="22"/>
      <c r="AG127" s="22"/>
      <c r="AH127" s="22"/>
      <c r="AI127" s="22"/>
      <c r="AJ127" s="22"/>
      <c r="AK127" s="22"/>
      <c r="AL127" s="22"/>
      <c r="AM127" s="22"/>
      <c r="AN127" s="22"/>
      <c r="AO127" s="22"/>
      <c r="AP127" s="22"/>
      <c r="AR127" s="415"/>
      <c r="AT127" s="610"/>
    </row>
    <row r="128" spans="2:46" ht="30" customHeight="1">
      <c r="B128" s="612"/>
      <c r="C128" s="14"/>
      <c r="D128" s="176"/>
      <c r="E128" s="176"/>
      <c r="F128" s="14"/>
      <c r="AR128" s="415"/>
      <c r="AT128" s="610"/>
    </row>
    <row r="129" spans="2:46" ht="30" customHeight="1">
      <c r="B129" s="612"/>
      <c r="C129" s="14"/>
      <c r="D129" s="176"/>
      <c r="E129" s="176"/>
      <c r="F129" s="14"/>
      <c r="AR129" s="415"/>
      <c r="AT129" s="610"/>
    </row>
    <row r="130" spans="2:46" ht="44.25" customHeight="1">
      <c r="B130" s="618"/>
      <c r="C130" s="619"/>
      <c r="D130" s="620"/>
      <c r="E130" s="620"/>
      <c r="F130" s="619"/>
      <c r="G130" s="311"/>
      <c r="H130" s="311"/>
      <c r="I130" s="311"/>
      <c r="J130" s="311"/>
      <c r="K130" s="311"/>
      <c r="L130" s="311"/>
      <c r="M130" s="311"/>
      <c r="N130" s="311"/>
      <c r="O130" s="311"/>
      <c r="P130" s="311"/>
      <c r="Q130" s="311"/>
      <c r="R130" s="311"/>
      <c r="S130" s="311"/>
      <c r="T130" s="311"/>
      <c r="U130" s="311"/>
      <c r="V130" s="311"/>
      <c r="W130" s="311"/>
      <c r="X130" s="311"/>
      <c r="Y130" s="311"/>
      <c r="Z130" s="311"/>
      <c r="AA130" s="311"/>
      <c r="AB130" s="311"/>
      <c r="AC130" s="311"/>
      <c r="AD130" s="311"/>
      <c r="AE130" s="311"/>
      <c r="AF130" s="311"/>
      <c r="AG130" s="311"/>
      <c r="AH130" s="311"/>
      <c r="AI130" s="311"/>
      <c r="AJ130" s="311"/>
      <c r="AK130" s="311"/>
      <c r="AL130" s="311"/>
      <c r="AM130" s="311"/>
      <c r="AN130" s="311"/>
      <c r="AO130" s="311"/>
      <c r="AP130" s="311"/>
      <c r="AQ130" s="621"/>
      <c r="AR130" s="622"/>
      <c r="AS130" s="621"/>
      <c r="AT130" s="623"/>
    </row>
    <row r="131" spans="2:46" ht="44.25" customHeight="1">
      <c r="B131" s="176"/>
      <c r="C131" s="14"/>
      <c r="D131" s="176"/>
      <c r="E131" s="176"/>
      <c r="F131" s="14"/>
      <c r="AR131" s="416"/>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7" customWidth="1"/>
    <col min="2" max="10" width="17" style="17" customWidth="1"/>
    <col min="11" max="11" width="30.33203125" style="17" customWidth="1"/>
    <col min="12" max="12" width="3.33203125" style="17" customWidth="1"/>
    <col min="13" max="15" width="17" style="17" customWidth="1"/>
    <col min="16" max="16" width="4.33203125" style="17" customWidth="1"/>
    <col min="17" max="17" width="30.33203125" style="17" customWidth="1"/>
    <col min="18" max="22" width="17" style="17" customWidth="1"/>
    <col min="23" max="23" width="24.1640625" style="17" customWidth="1"/>
    <col min="24" max="24" width="3.1640625" style="17" customWidth="1"/>
    <col min="25" max="27" width="17" style="17" customWidth="1"/>
    <col min="28" max="28" width="7.5" style="17" customWidth="1"/>
    <col min="29" max="31" width="17" style="17" customWidth="1"/>
    <col min="32" max="32" width="4.33203125" style="17" customWidth="1"/>
    <col min="33" max="33" width="32" style="17" customWidth="1"/>
    <col min="34" max="34" width="17" style="17" customWidth="1"/>
    <col min="35" max="35" width="15.5" style="17" customWidth="1"/>
    <col min="36" max="36" width="3.33203125" style="17" customWidth="1"/>
    <col min="37" max="42" width="18" style="17" customWidth="1"/>
    <col min="43" max="43" width="18" style="22" customWidth="1"/>
    <col min="44" max="44" width="18" style="231" customWidth="1"/>
    <col min="45" max="46" width="18" style="22" customWidth="1"/>
    <col min="47" max="47" width="4.33203125" style="17" customWidth="1"/>
    <col min="48" max="48" width="9.33203125" style="17"/>
    <col min="49" max="49" width="3.5" style="17" customWidth="1"/>
    <col min="50" max="50" width="62.83203125" style="23" customWidth="1"/>
    <col min="51" max="51" width="32.5" style="23" bestFit="1" customWidth="1"/>
    <col min="52" max="52" width="37.33203125" style="23" bestFit="1" customWidth="1"/>
    <col min="53" max="54" width="12.1640625" style="23" customWidth="1"/>
    <col min="55" max="55" width="21.83203125" style="23" bestFit="1" customWidth="1"/>
    <col min="56" max="63" width="36.1640625" style="23" customWidth="1"/>
    <col min="64" max="64" width="38.1640625" style="23" customWidth="1"/>
    <col min="65" max="65" width="50.1640625" style="23" bestFit="1" customWidth="1"/>
    <col min="66" max="66" width="39.83203125" style="23" customWidth="1"/>
    <col min="67" max="78" width="38.1640625" style="23" customWidth="1"/>
    <col min="79" max="79" width="32.83203125" style="23" customWidth="1"/>
    <col min="80" max="90" width="41.1640625" style="23" customWidth="1"/>
    <col min="91" max="91" width="88.1640625" style="23" customWidth="1"/>
    <col min="92" max="93" width="41.1640625" style="23" customWidth="1"/>
    <col min="94" max="94" width="41.1640625" style="17" customWidth="1"/>
    <col min="95" max="16384" width="9.33203125" style="17"/>
  </cols>
  <sheetData>
    <row r="1" spans="1:93" s="21" customFormat="1" ht="79.5" customHeight="1">
      <c r="A1" s="251"/>
      <c r="B1" s="257" t="s">
        <v>477</v>
      </c>
      <c r="C1" s="252"/>
      <c r="D1" s="252"/>
      <c r="E1" s="252"/>
      <c r="F1" s="252"/>
      <c r="G1" s="252"/>
      <c r="H1" s="252"/>
      <c r="I1" s="252"/>
      <c r="J1" s="252"/>
      <c r="K1" s="252"/>
      <c r="L1" s="252"/>
      <c r="M1" s="252"/>
      <c r="N1" s="252"/>
      <c r="O1" s="252"/>
      <c r="P1" s="252"/>
      <c r="Q1" s="252"/>
      <c r="R1" s="252"/>
      <c r="S1" s="252"/>
      <c r="T1" s="252"/>
      <c r="U1" s="252"/>
      <c r="V1" s="252"/>
      <c r="W1" s="252"/>
      <c r="X1" s="252"/>
      <c r="Y1" s="252"/>
      <c r="Z1" s="252"/>
      <c r="AA1" s="253"/>
      <c r="AB1" s="252"/>
      <c r="AC1" s="254"/>
      <c r="AD1" s="252"/>
      <c r="AE1" s="252"/>
      <c r="AF1" s="252"/>
      <c r="AG1" s="252"/>
      <c r="AH1" s="252"/>
      <c r="AI1" s="252"/>
      <c r="AJ1" s="252"/>
      <c r="AK1" s="252"/>
      <c r="AL1" s="252"/>
      <c r="AM1" s="252"/>
      <c r="AN1" s="252"/>
      <c r="AO1" s="252"/>
      <c r="AP1" s="252"/>
      <c r="AQ1" s="252"/>
      <c r="AR1" s="252"/>
      <c r="AS1" s="255"/>
      <c r="AT1" s="254" t="str">
        <f>AY4</f>
        <v>兵庫県</v>
      </c>
      <c r="AU1" s="256"/>
      <c r="AW1" s="17"/>
      <c r="AX1" s="23"/>
      <c r="AY1" s="23"/>
      <c r="AZ1" s="23"/>
      <c r="BA1" s="23"/>
      <c r="BB1" s="23"/>
      <c r="BC1" s="23"/>
      <c r="BD1" s="23"/>
      <c r="BE1" s="23"/>
      <c r="BF1" s="23"/>
      <c r="BG1" s="23"/>
      <c r="BH1" s="23"/>
      <c r="BI1" s="23"/>
      <c r="BJ1" s="23"/>
      <c r="BK1" s="23"/>
      <c r="BL1" s="23"/>
      <c r="BM1" s="23"/>
      <c r="BN1" s="23"/>
      <c r="BO1" s="23"/>
      <c r="BP1" s="23"/>
      <c r="BQ1" s="23"/>
      <c r="BR1" s="23"/>
      <c r="BS1" s="23"/>
      <c r="BT1" s="23"/>
      <c r="BU1" s="23"/>
      <c r="BV1" s="23"/>
      <c r="BW1" s="23"/>
      <c r="BX1" s="23"/>
      <c r="BY1" s="23"/>
      <c r="BZ1" s="23"/>
      <c r="CA1" s="23"/>
      <c r="CB1" s="23"/>
      <c r="CC1" s="23"/>
      <c r="CD1" s="23"/>
      <c r="CE1" s="23"/>
      <c r="CF1" s="23"/>
      <c r="CG1" s="23"/>
      <c r="CH1" s="23"/>
      <c r="CI1" s="23"/>
      <c r="CJ1" s="23"/>
      <c r="CK1" s="23"/>
      <c r="CL1" s="23"/>
      <c r="CM1" s="23"/>
      <c r="CN1" s="23"/>
      <c r="CO1" s="23"/>
    </row>
    <row r="2" spans="1:93" s="25" customFormat="1" ht="55.5" customHeight="1">
      <c r="A2" s="235"/>
      <c r="B2" s="1040" t="str">
        <f>"1　再エネ導入量の比較（"&amp;AZ7&amp;"（"&amp;AY7&amp;"年度））"</f>
        <v>1　再エネ導入量の比較（令和5年度（2023年度））</v>
      </c>
      <c r="C2" s="236"/>
      <c r="D2" s="236"/>
      <c r="E2" s="236"/>
      <c r="F2" s="236"/>
      <c r="G2" s="236"/>
      <c r="H2" s="236"/>
      <c r="I2" s="236"/>
      <c r="J2" s="236"/>
      <c r="K2" s="236"/>
      <c r="L2" s="236"/>
      <c r="M2" s="236"/>
      <c r="N2" s="236"/>
      <c r="O2" s="236"/>
      <c r="P2" s="237"/>
      <c r="Q2" s="236"/>
      <c r="R2" s="236"/>
      <c r="S2" s="236"/>
      <c r="T2" s="236"/>
      <c r="U2" s="236"/>
      <c r="V2" s="236"/>
      <c r="W2" s="236"/>
      <c r="X2" s="236"/>
      <c r="Y2" s="236"/>
      <c r="Z2" s="236"/>
      <c r="AA2" s="236"/>
      <c r="AB2" s="238"/>
      <c r="AC2" s="239"/>
      <c r="AD2" s="236"/>
      <c r="AE2" s="236"/>
      <c r="AF2" s="236"/>
      <c r="AG2" s="236"/>
      <c r="AH2" s="236"/>
      <c r="AI2" s="236"/>
      <c r="AJ2" s="236"/>
      <c r="AK2" s="236"/>
      <c r="AL2" s="236"/>
      <c r="AM2" s="236"/>
      <c r="AN2" s="236"/>
      <c r="AO2" s="240"/>
      <c r="AP2" s="238"/>
      <c r="AQ2" s="241"/>
      <c r="AR2" s="238"/>
      <c r="AS2" s="238"/>
      <c r="AT2" s="238"/>
      <c r="AU2" s="238"/>
      <c r="AV2" s="42"/>
      <c r="AW2" s="17"/>
      <c r="AX2" s="23"/>
      <c r="AY2" s="23"/>
      <c r="AZ2" s="23"/>
      <c r="BA2" s="23"/>
      <c r="BB2" s="23"/>
      <c r="BC2" s="23"/>
      <c r="BD2" s="23"/>
      <c r="BE2" s="23"/>
      <c r="BF2" s="23"/>
      <c r="BG2" s="23"/>
      <c r="BH2" s="23"/>
      <c r="BI2" s="23"/>
      <c r="BJ2" s="23"/>
      <c r="BK2" s="23"/>
      <c r="BL2" s="23"/>
      <c r="BM2" s="23"/>
      <c r="BN2" s="23"/>
      <c r="BO2" s="23"/>
      <c r="BP2" s="23"/>
      <c r="BQ2" s="23"/>
      <c r="BR2" s="23"/>
      <c r="BS2" s="23"/>
      <c r="BT2" s="23"/>
      <c r="BU2" s="23"/>
      <c r="BV2" s="23"/>
      <c r="BW2" s="23"/>
      <c r="BX2" s="23"/>
      <c r="BY2" s="23"/>
      <c r="BZ2" s="23"/>
      <c r="CA2" s="23"/>
      <c r="CB2" s="23"/>
      <c r="CC2" s="23"/>
      <c r="CD2" s="23"/>
      <c r="CE2" s="23"/>
      <c r="CF2" s="23"/>
      <c r="CG2" s="23"/>
      <c r="CH2" s="23"/>
      <c r="CI2" s="23"/>
      <c r="CJ2" s="23"/>
      <c r="CK2" s="23"/>
      <c r="CL2" s="23"/>
      <c r="CM2" s="23"/>
      <c r="CN2" s="23"/>
      <c r="CO2" s="23"/>
    </row>
    <row r="3" spans="1:93" ht="44.25" customHeight="1">
      <c r="A3" s="183"/>
      <c r="B3" s="560" t="s">
        <v>478</v>
      </c>
      <c r="C3" s="475"/>
      <c r="D3" s="477"/>
      <c r="E3" s="477"/>
      <c r="F3" s="477"/>
      <c r="G3" s="477"/>
      <c r="H3" s="477"/>
      <c r="I3" s="477"/>
      <c r="J3" s="477"/>
      <c r="K3" s="565"/>
      <c r="L3" s="242"/>
      <c r="M3" s="560" t="s">
        <v>479</v>
      </c>
      <c r="N3" s="524"/>
      <c r="O3" s="475"/>
      <c r="P3" s="477"/>
      <c r="Q3" s="475"/>
      <c r="R3" s="554"/>
      <c r="S3" s="554"/>
      <c r="T3" s="554"/>
      <c r="U3" s="554"/>
      <c r="V3" s="554"/>
      <c r="W3" s="558"/>
      <c r="X3" s="238"/>
      <c r="Y3" s="560" t="s">
        <v>480</v>
      </c>
      <c r="Z3" s="554"/>
      <c r="AA3" s="554"/>
      <c r="AB3" s="475"/>
      <c r="AC3" s="524"/>
      <c r="AD3" s="475"/>
      <c r="AE3" s="475"/>
      <c r="AF3" s="475"/>
      <c r="AG3" s="475"/>
      <c r="AH3" s="475"/>
      <c r="AI3" s="478"/>
      <c r="AJ3" s="183"/>
      <c r="AK3" s="1153" t="s">
        <v>481</v>
      </c>
      <c r="AL3" s="1154"/>
      <c r="AM3" s="1154"/>
      <c r="AN3" s="1154"/>
      <c r="AO3" s="1154"/>
      <c r="AP3" s="1154"/>
      <c r="AQ3" s="1154"/>
      <c r="AR3" s="1154"/>
      <c r="AS3" s="1154"/>
      <c r="AT3" s="1155"/>
      <c r="AU3" s="183"/>
      <c r="AX3" s="23" t="s">
        <v>447</v>
      </c>
    </row>
    <row r="4" spans="1:93" ht="44.25" customHeight="1">
      <c r="A4" s="183"/>
      <c r="B4" s="479"/>
      <c r="C4" s="183"/>
      <c r="D4" s="183"/>
      <c r="E4" s="183"/>
      <c r="F4" s="183"/>
      <c r="G4" s="183"/>
      <c r="H4" s="183"/>
      <c r="I4" s="183"/>
      <c r="J4" s="183"/>
      <c r="K4" s="485"/>
      <c r="L4" s="183"/>
      <c r="M4" s="479"/>
      <c r="N4" s="183"/>
      <c r="O4" s="183"/>
      <c r="P4" s="183"/>
      <c r="Q4" s="242"/>
      <c r="R4" s="242"/>
      <c r="S4" s="242"/>
      <c r="T4" s="242"/>
      <c r="U4" s="242"/>
      <c r="V4" s="242"/>
      <c r="W4" s="480"/>
      <c r="X4" s="242"/>
      <c r="Y4" s="496"/>
      <c r="Z4" s="242"/>
      <c r="AA4" s="242"/>
      <c r="AB4" s="183"/>
      <c r="AC4" s="249"/>
      <c r="AD4" s="242"/>
      <c r="AE4" s="242"/>
      <c r="AF4" s="242"/>
      <c r="AG4" s="242"/>
      <c r="AH4" s="242"/>
      <c r="AI4" s="480"/>
      <c r="AJ4" s="183"/>
      <c r="AK4" s="479"/>
      <c r="AL4" s="183"/>
      <c r="AM4" s="183"/>
      <c r="AN4" s="183"/>
      <c r="AO4" s="243"/>
      <c r="AP4" s="183"/>
      <c r="AQ4" s="183"/>
      <c r="AR4" s="183"/>
      <c r="AS4" s="183"/>
      <c r="AT4" s="485"/>
      <c r="AU4" s="183"/>
      <c r="AX4" s="1037" t="str">
        <f>年度マスタ!$I4</f>
        <v>兵庫県</v>
      </c>
      <c r="AY4" s="1037" t="str">
        <f>年度マスタ!$J4</f>
        <v>兵庫県</v>
      </c>
      <c r="AZ4" s="1037" t="str">
        <f>年度マスタ!$K4</f>
        <v>28</v>
      </c>
    </row>
    <row r="5" spans="1:93" ht="30" customHeight="1">
      <c r="A5" s="183"/>
      <c r="B5" s="496"/>
      <c r="C5" s="242"/>
      <c r="D5" s="242"/>
      <c r="E5" s="242"/>
      <c r="F5" s="242"/>
      <c r="G5" s="242"/>
      <c r="H5" s="242"/>
      <c r="I5" s="242"/>
      <c r="J5" s="242"/>
      <c r="K5" s="480"/>
      <c r="L5" s="242"/>
      <c r="M5" s="496"/>
      <c r="N5" s="242"/>
      <c r="O5" s="242"/>
      <c r="P5" s="242"/>
      <c r="Q5" s="242"/>
      <c r="R5" s="242"/>
      <c r="S5" s="242"/>
      <c r="T5" s="244"/>
      <c r="U5" s="242"/>
      <c r="V5" s="242"/>
      <c r="W5" s="480"/>
      <c r="X5" s="242"/>
      <c r="Y5" s="496"/>
      <c r="Z5" s="242"/>
      <c r="AA5" s="242"/>
      <c r="AB5" s="242"/>
      <c r="AC5" s="242"/>
      <c r="AD5" s="242"/>
      <c r="AE5" s="242"/>
      <c r="AF5" s="242"/>
      <c r="AG5" s="242"/>
      <c r="AH5" s="242"/>
      <c r="AI5" s="480"/>
      <c r="AJ5" s="183"/>
      <c r="AK5" s="479"/>
      <c r="AL5" s="183"/>
      <c r="AM5" s="183"/>
      <c r="AN5" s="237"/>
      <c r="AO5" s="183"/>
      <c r="AP5" s="183"/>
      <c r="AQ5" s="183"/>
      <c r="AR5" s="183"/>
      <c r="AS5" s="183"/>
      <c r="AT5" s="485"/>
      <c r="AU5" s="183"/>
      <c r="AX5" s="1037" t="str">
        <f>年度マスタ!$I5</f>
        <v>A.現況推計データ</v>
      </c>
      <c r="AY5" s="1037">
        <f>年度マスタ!$J5</f>
        <v>2022</v>
      </c>
      <c r="AZ5" s="1037" t="str">
        <f>年度マスタ!$K5</f>
        <v>令和4年度</v>
      </c>
    </row>
    <row r="6" spans="1:93" ht="30" customHeight="1">
      <c r="A6" s="183"/>
      <c r="B6" s="496"/>
      <c r="C6" s="242"/>
      <c r="D6" s="242"/>
      <c r="E6" s="242"/>
      <c r="F6" s="242"/>
      <c r="G6" s="242"/>
      <c r="H6" s="242"/>
      <c r="I6" s="242"/>
      <c r="J6" s="242"/>
      <c r="K6" s="480"/>
      <c r="L6" s="242"/>
      <c r="M6" s="496"/>
      <c r="N6" s="242"/>
      <c r="O6" s="242"/>
      <c r="P6" s="242"/>
      <c r="Q6" s="242"/>
      <c r="R6" s="242"/>
      <c r="S6" s="242"/>
      <c r="T6" s="242"/>
      <c r="U6" s="242"/>
      <c r="V6" s="242"/>
      <c r="W6" s="480"/>
      <c r="X6" s="242"/>
      <c r="Y6" s="496"/>
      <c r="Z6" s="242"/>
      <c r="AA6" s="242"/>
      <c r="AB6" s="242"/>
      <c r="AC6" s="242"/>
      <c r="AD6" s="238"/>
      <c r="AE6" s="238"/>
      <c r="AF6" s="238"/>
      <c r="AG6" s="238"/>
      <c r="AH6" s="238"/>
      <c r="AI6" s="564"/>
      <c r="AJ6" s="183"/>
      <c r="AK6" s="479"/>
      <c r="AL6" s="183"/>
      <c r="AM6" s="183"/>
      <c r="AN6" s="183"/>
      <c r="AO6" s="183"/>
      <c r="AP6" s="183"/>
      <c r="AQ6" s="183"/>
      <c r="AR6" s="183"/>
      <c r="AS6" s="183"/>
      <c r="AT6" s="485"/>
      <c r="AU6" s="183"/>
      <c r="AX6" s="1037" t="str">
        <f>年度マスタ!$I6</f>
        <v>B.SHKデータ</v>
      </c>
      <c r="AY6" s="1037">
        <f>年度マスタ!$J6</f>
        <v>2021</v>
      </c>
      <c r="AZ6" s="1037" t="str">
        <f>年度マスタ!$K6</f>
        <v>令和3年度</v>
      </c>
    </row>
    <row r="7" spans="1:93" ht="30" customHeight="1">
      <c r="A7" s="183"/>
      <c r="B7" s="496"/>
      <c r="C7" s="242"/>
      <c r="D7" s="242"/>
      <c r="E7" s="242"/>
      <c r="F7" s="242"/>
      <c r="G7" s="242"/>
      <c r="H7" s="242"/>
      <c r="I7" s="242"/>
      <c r="J7" s="242"/>
      <c r="K7" s="480"/>
      <c r="L7" s="242"/>
      <c r="M7" s="496"/>
      <c r="N7" s="242"/>
      <c r="O7" s="242"/>
      <c r="P7" s="242"/>
      <c r="Q7" s="242"/>
      <c r="R7" s="242"/>
      <c r="S7" s="242"/>
      <c r="T7" s="242"/>
      <c r="U7" s="242"/>
      <c r="V7" s="242"/>
      <c r="W7" s="480"/>
      <c r="X7" s="242"/>
      <c r="Y7" s="496"/>
      <c r="Z7" s="242"/>
      <c r="AA7" s="242"/>
      <c r="AB7" s="242"/>
      <c r="AC7" s="242"/>
      <c r="AD7" s="242"/>
      <c r="AE7" s="242"/>
      <c r="AF7" s="242"/>
      <c r="AG7" s="242"/>
      <c r="AH7" s="242"/>
      <c r="AI7" s="480"/>
      <c r="AJ7" s="183"/>
      <c r="AK7" s="479"/>
      <c r="AL7" s="183"/>
      <c r="AM7" s="183"/>
      <c r="AN7" s="183"/>
      <c r="AO7" s="183"/>
      <c r="AP7" s="183"/>
      <c r="AQ7" s="183"/>
      <c r="AR7" s="183"/>
      <c r="AS7" s="183"/>
      <c r="AT7" s="485"/>
      <c r="AU7" s="183"/>
      <c r="AX7" s="1037" t="str">
        <f>年度マスタ!$I7</f>
        <v>C.FITデータ</v>
      </c>
      <c r="AY7" s="1037">
        <f>年度マスタ!$J7</f>
        <v>2023</v>
      </c>
      <c r="AZ7" s="1037" t="str">
        <f>年度マスタ!$K7</f>
        <v>令和5年度</v>
      </c>
    </row>
    <row r="8" spans="1:93" ht="30" customHeight="1">
      <c r="A8" s="183"/>
      <c r="B8" s="496"/>
      <c r="C8" s="242"/>
      <c r="D8" s="242"/>
      <c r="E8" s="242"/>
      <c r="F8" s="242"/>
      <c r="G8" s="242"/>
      <c r="H8" s="242"/>
      <c r="I8" s="242"/>
      <c r="J8" s="242"/>
      <c r="K8" s="480"/>
      <c r="L8" s="242"/>
      <c r="M8" s="496"/>
      <c r="N8" s="242"/>
      <c r="O8" s="242"/>
      <c r="P8" s="242"/>
      <c r="Q8" s="242"/>
      <c r="R8" s="242"/>
      <c r="S8" s="242"/>
      <c r="T8" s="242"/>
      <c r="U8" s="242"/>
      <c r="V8" s="242"/>
      <c r="W8" s="480"/>
      <c r="X8" s="242"/>
      <c r="Y8" s="496"/>
      <c r="Z8" s="242"/>
      <c r="AA8" s="242"/>
      <c r="AB8" s="242"/>
      <c r="AC8" s="242"/>
      <c r="AD8" s="242"/>
      <c r="AE8" s="242"/>
      <c r="AF8" s="242"/>
      <c r="AG8" s="242"/>
      <c r="AH8" s="242"/>
      <c r="AI8" s="480"/>
      <c r="AJ8" s="183"/>
      <c r="AK8" s="479"/>
      <c r="AL8" s="183"/>
      <c r="AM8" s="183"/>
      <c r="AN8" s="183"/>
      <c r="AO8" s="183"/>
      <c r="AP8" s="183"/>
      <c r="AQ8" s="183"/>
      <c r="AR8" s="183"/>
      <c r="AS8" s="183"/>
      <c r="AT8" s="485"/>
      <c r="AU8" s="183"/>
      <c r="AX8" s="1037" t="str">
        <f>年度マスタ!$I8</f>
        <v>D.区域電力使用量データ</v>
      </c>
      <c r="AY8" s="1037">
        <f>年度マスタ!$J8</f>
        <v>2022</v>
      </c>
      <c r="AZ8" s="1037" t="str">
        <f>年度マスタ!$K8</f>
        <v>令和4年度</v>
      </c>
    </row>
    <row r="9" spans="1:93" ht="30" customHeight="1">
      <c r="A9" s="183"/>
      <c r="B9" s="496"/>
      <c r="C9" s="242"/>
      <c r="D9" s="242"/>
      <c r="E9" s="242"/>
      <c r="F9" s="242"/>
      <c r="G9" s="242"/>
      <c r="H9" s="242"/>
      <c r="I9" s="242"/>
      <c r="J9" s="242"/>
      <c r="K9" s="480"/>
      <c r="L9" s="242"/>
      <c r="M9" s="496"/>
      <c r="N9" s="242"/>
      <c r="O9" s="242"/>
      <c r="P9" s="242"/>
      <c r="Q9" s="242"/>
      <c r="R9" s="242"/>
      <c r="S9" s="242"/>
      <c r="T9" s="242"/>
      <c r="U9" s="242"/>
      <c r="V9" s="242"/>
      <c r="W9" s="480"/>
      <c r="X9" s="242"/>
      <c r="Y9" s="496"/>
      <c r="Z9" s="242"/>
      <c r="AA9" s="242"/>
      <c r="AB9" s="242"/>
      <c r="AC9" s="242"/>
      <c r="AD9" s="242"/>
      <c r="AE9" s="242"/>
      <c r="AF9" s="242"/>
      <c r="AG9" s="242"/>
      <c r="AH9" s="242"/>
      <c r="AI9" s="480"/>
      <c r="AJ9" s="183"/>
      <c r="AK9" s="479"/>
      <c r="AL9" s="183"/>
      <c r="AM9" s="183"/>
      <c r="AN9" s="183"/>
      <c r="AO9" s="183"/>
      <c r="AP9" s="183"/>
      <c r="AQ9" s="183"/>
      <c r="AR9" s="183"/>
      <c r="AS9" s="183"/>
      <c r="AT9" s="485"/>
      <c r="AU9" s="183"/>
      <c r="AX9" s="1037" t="str">
        <f>年度マスタ!$I9</f>
        <v>E.REPOSデータ</v>
      </c>
      <c r="AY9" s="1037">
        <f>年度マスタ!$J9</f>
        <v>2024</v>
      </c>
      <c r="AZ9" s="1037" t="str">
        <f>年度マスタ!$K9</f>
        <v>令和6年度</v>
      </c>
    </row>
    <row r="10" spans="1:93" ht="30" customHeight="1">
      <c r="A10" s="183"/>
      <c r="B10" s="496"/>
      <c r="C10" s="242"/>
      <c r="D10" s="242"/>
      <c r="E10" s="242"/>
      <c r="F10" s="242"/>
      <c r="G10" s="242"/>
      <c r="H10" s="242"/>
      <c r="I10" s="242"/>
      <c r="J10" s="242"/>
      <c r="K10" s="480"/>
      <c r="L10" s="242"/>
      <c r="M10" s="496"/>
      <c r="N10" s="242"/>
      <c r="O10" s="242"/>
      <c r="P10" s="242"/>
      <c r="Q10" s="242"/>
      <c r="R10" s="242"/>
      <c r="S10" s="242"/>
      <c r="T10" s="242"/>
      <c r="U10" s="242"/>
      <c r="V10" s="242"/>
      <c r="W10" s="480"/>
      <c r="X10" s="242"/>
      <c r="Y10" s="496"/>
      <c r="Z10" s="242"/>
      <c r="AA10" s="242"/>
      <c r="AB10" s="242"/>
      <c r="AC10" s="242"/>
      <c r="AD10" s="242"/>
      <c r="AE10" s="242"/>
      <c r="AF10" s="242"/>
      <c r="AG10" s="242"/>
      <c r="AH10" s="242"/>
      <c r="AI10" s="480"/>
      <c r="AJ10" s="183"/>
      <c r="AK10" s="479"/>
      <c r="AL10" s="183"/>
      <c r="AM10" s="183"/>
      <c r="AN10" s="183"/>
      <c r="AO10" s="183"/>
      <c r="AP10" s="183"/>
      <c r="AQ10" s="183"/>
      <c r="AR10" s="183"/>
      <c r="AS10" s="183"/>
      <c r="AT10" s="485"/>
      <c r="AU10" s="183"/>
      <c r="BC10" s="23" t="s">
        <v>482</v>
      </c>
      <c r="BD10" s="51"/>
      <c r="BI10" s="233"/>
      <c r="BM10" s="23" t="s">
        <v>483</v>
      </c>
      <c r="BN10" s="51"/>
      <c r="BS10" s="233"/>
      <c r="CA10" s="23" t="s">
        <v>480</v>
      </c>
      <c r="CK10" s="23" t="s">
        <v>484</v>
      </c>
    </row>
    <row r="11" spans="1:93" ht="30" customHeight="1">
      <c r="A11" s="183"/>
      <c r="B11" s="496"/>
      <c r="C11" s="242"/>
      <c r="D11" s="242"/>
      <c r="E11" s="242"/>
      <c r="F11" s="242"/>
      <c r="G11" s="242"/>
      <c r="H11" s="242"/>
      <c r="I11" s="242"/>
      <c r="J11" s="242"/>
      <c r="K11" s="480"/>
      <c r="L11" s="242"/>
      <c r="M11" s="496"/>
      <c r="N11" s="242"/>
      <c r="O11" s="242"/>
      <c r="P11" s="242"/>
      <c r="Q11" s="242"/>
      <c r="R11" s="242"/>
      <c r="S11" s="242"/>
      <c r="T11" s="242"/>
      <c r="U11" s="242"/>
      <c r="V11" s="242"/>
      <c r="W11" s="480"/>
      <c r="X11" s="242"/>
      <c r="Y11" s="496"/>
      <c r="Z11" s="242"/>
      <c r="AA11" s="242"/>
      <c r="AB11" s="242"/>
      <c r="AC11" s="242"/>
      <c r="AD11" s="242"/>
      <c r="AE11" s="242"/>
      <c r="AF11" s="242"/>
      <c r="AG11" s="242"/>
      <c r="AH11" s="242"/>
      <c r="AI11" s="480"/>
      <c r="AJ11" s="183"/>
      <c r="AK11" s="479"/>
      <c r="AL11" s="183"/>
      <c r="AM11" s="183"/>
      <c r="AN11" s="183"/>
      <c r="AO11" s="183"/>
      <c r="AP11" s="183"/>
      <c r="AQ11" s="183"/>
      <c r="AR11" s="183"/>
      <c r="AS11" s="183"/>
      <c r="AT11" s="485"/>
      <c r="AU11" s="183"/>
      <c r="AX11" s="44"/>
      <c r="BC11" s="232"/>
      <c r="BD11" s="51"/>
      <c r="BF11" s="233"/>
      <c r="BG11" s="233"/>
      <c r="BH11" s="233"/>
      <c r="BK11" s="23" t="s">
        <v>485</v>
      </c>
      <c r="BM11" s="232"/>
      <c r="BN11" s="51"/>
      <c r="BP11" s="233"/>
      <c r="BQ11" s="233"/>
      <c r="BR11" s="233"/>
      <c r="BU11" s="23" t="s">
        <v>2662</v>
      </c>
      <c r="BY11" s="23" t="s">
        <v>2662</v>
      </c>
      <c r="CI11" s="23" t="s">
        <v>486</v>
      </c>
    </row>
    <row r="12" spans="1:93" ht="30" customHeight="1" thickBot="1">
      <c r="A12" s="183"/>
      <c r="B12" s="496"/>
      <c r="C12" s="242"/>
      <c r="D12" s="242"/>
      <c r="E12" s="242"/>
      <c r="F12" s="242"/>
      <c r="G12" s="242"/>
      <c r="H12" s="242"/>
      <c r="I12" s="242"/>
      <c r="J12" s="242"/>
      <c r="K12" s="480"/>
      <c r="L12" s="242"/>
      <c r="M12" s="496"/>
      <c r="N12" s="242"/>
      <c r="O12" s="242"/>
      <c r="P12" s="242"/>
      <c r="Q12" s="242"/>
      <c r="R12" s="242"/>
      <c r="S12" s="242"/>
      <c r="T12" s="242"/>
      <c r="U12" s="242"/>
      <c r="V12" s="242"/>
      <c r="W12" s="480"/>
      <c r="X12" s="242"/>
      <c r="Y12" s="496"/>
      <c r="Z12" s="242"/>
      <c r="AA12" s="242"/>
      <c r="AB12" s="242"/>
      <c r="AC12" s="242"/>
      <c r="AD12" s="242"/>
      <c r="AE12" s="242"/>
      <c r="AF12" s="242"/>
      <c r="AG12" s="242"/>
      <c r="AH12" s="242"/>
      <c r="AI12" s="480"/>
      <c r="AJ12" s="183"/>
      <c r="AK12" s="479"/>
      <c r="AL12" s="183"/>
      <c r="AM12" s="183"/>
      <c r="AN12" s="183"/>
      <c r="AO12" s="183"/>
      <c r="AP12" s="183"/>
      <c r="AQ12" s="183"/>
      <c r="AR12" s="183"/>
      <c r="AS12" s="183"/>
      <c r="AT12" s="485"/>
      <c r="AU12" s="183"/>
      <c r="AW12" s="21"/>
      <c r="AX12" s="19" t="s">
        <v>468</v>
      </c>
      <c r="AY12" s="19" t="s">
        <v>469</v>
      </c>
      <c r="BC12" s="853"/>
      <c r="BD12" s="1038" t="s">
        <v>487</v>
      </c>
      <c r="BE12" s="1039" t="s">
        <v>372</v>
      </c>
      <c r="BF12" s="854" t="s">
        <v>375</v>
      </c>
      <c r="BG12" s="854" t="s">
        <v>378</v>
      </c>
      <c r="BH12" s="854" t="s">
        <v>381</v>
      </c>
      <c r="BI12" s="854" t="s">
        <v>383</v>
      </c>
      <c r="BJ12" s="854" t="s">
        <v>386</v>
      </c>
      <c r="BK12" s="854" t="s">
        <v>205</v>
      </c>
      <c r="BM12" s="853"/>
      <c r="BN12" s="1038" t="s">
        <v>487</v>
      </c>
      <c r="BO12" s="1039" t="s">
        <v>372</v>
      </c>
      <c r="BP12" s="854" t="s">
        <v>375</v>
      </c>
      <c r="BQ12" s="854" t="s">
        <v>378</v>
      </c>
      <c r="BR12" s="854" t="s">
        <v>381</v>
      </c>
      <c r="BS12" s="854" t="s">
        <v>383</v>
      </c>
      <c r="BT12" s="854" t="s">
        <v>386</v>
      </c>
      <c r="BU12" s="854" t="s">
        <v>205</v>
      </c>
      <c r="BW12" s="19"/>
      <c r="BX12" s="19" t="s">
        <v>488</v>
      </c>
      <c r="BY12" s="19" t="s">
        <v>489</v>
      </c>
      <c r="CA12" s="19"/>
      <c r="CB12" s="19" t="s">
        <v>488</v>
      </c>
      <c r="CC12" s="19" t="s">
        <v>372</v>
      </c>
      <c r="CD12" s="19" t="s">
        <v>375</v>
      </c>
      <c r="CE12" s="19" t="s">
        <v>378</v>
      </c>
      <c r="CF12" s="19" t="s">
        <v>381</v>
      </c>
      <c r="CG12" s="19" t="s">
        <v>383</v>
      </c>
      <c r="CH12" s="19" t="s">
        <v>386</v>
      </c>
      <c r="CI12" s="19" t="s">
        <v>489</v>
      </c>
      <c r="CK12" s="19"/>
      <c r="CL12" s="19" t="s">
        <v>490</v>
      </c>
      <c r="CM12" s="19" t="s">
        <v>491</v>
      </c>
      <c r="CN12" s="19" t="s">
        <v>492</v>
      </c>
      <c r="CO12" s="19" t="s">
        <v>493</v>
      </c>
    </row>
    <row r="13" spans="1:93" ht="30" customHeight="1" thickTop="1">
      <c r="A13" s="183"/>
      <c r="B13" s="496"/>
      <c r="C13" s="242"/>
      <c r="D13" s="242"/>
      <c r="E13" s="242"/>
      <c r="F13" s="242"/>
      <c r="G13" s="242"/>
      <c r="H13" s="242"/>
      <c r="I13" s="242"/>
      <c r="J13" s="242"/>
      <c r="K13" s="480"/>
      <c r="L13" s="242"/>
      <c r="M13" s="496"/>
      <c r="N13" s="242"/>
      <c r="O13" s="242"/>
      <c r="P13" s="242"/>
      <c r="Q13" s="242"/>
      <c r="R13" s="242"/>
      <c r="S13" s="242"/>
      <c r="T13" s="242"/>
      <c r="U13" s="242"/>
      <c r="V13" s="242"/>
      <c r="W13" s="480"/>
      <c r="X13" s="242"/>
      <c r="Y13" s="496"/>
      <c r="Z13" s="242"/>
      <c r="AA13" s="242"/>
      <c r="AB13" s="242"/>
      <c r="AC13" s="242"/>
      <c r="AD13" s="242"/>
      <c r="AE13" s="242"/>
      <c r="AF13" s="242"/>
      <c r="AG13" s="242"/>
      <c r="AH13" s="242"/>
      <c r="AI13" s="480"/>
      <c r="AJ13" s="183"/>
      <c r="AK13" s="479"/>
      <c r="AL13" s="183"/>
      <c r="AM13" s="183"/>
      <c r="AN13" s="183"/>
      <c r="AO13" s="183"/>
      <c r="AP13" s="183"/>
      <c r="AQ13" s="183"/>
      <c r="AR13" s="183"/>
      <c r="AS13" s="183"/>
      <c r="AT13" s="485"/>
      <c r="AU13" s="183"/>
      <c r="AW13" s="25"/>
      <c r="AX13" s="19" t="str">
        <f>比較地域マスタ!$Y6</f>
        <v>01</v>
      </c>
      <c r="AY13" s="19" t="str">
        <f>IF(IFERROR(比較地域マスタ!$Z6,"")=0,"",IFERROR(比較地域マスタ!$Z6,""))</f>
        <v>北海道</v>
      </c>
      <c r="BC13" s="855" t="str">
        <f t="shared" ref="BC13:BC59" si="0">AX13</f>
        <v>01</v>
      </c>
      <c r="BD13" s="119" t="str">
        <f>AY13</f>
        <v>北海道</v>
      </c>
      <c r="BE13" s="37">
        <f>VLOOKUP($BC13&amp;"_"&amp;$AZ$7,データシート1!$A:$BT,MATCH("cb_"&amp;BE$12,データシート1!$A$1:$BT$1,0),0)</f>
        <v>257748.57899997837</v>
      </c>
      <c r="BF13" s="37">
        <f>VLOOKUP($BC13&amp;"_"&amp;$AZ$7,データシート1!$A:$BT,MATCH("cb_"&amp;BF$12,データシート1!$A$1:$BT$1,0),0)</f>
        <v>2035100.5709999662</v>
      </c>
      <c r="BG13" s="37">
        <f>VLOOKUP($BC13&amp;"_"&amp;$AZ$7,データシート1!$A:$BT,MATCH("cb_"&amp;BG$12,データシート1!$A$1:$BT$1,0),0)</f>
        <v>1164555.6000000001</v>
      </c>
      <c r="BH13" s="37">
        <f>VLOOKUP($BC13&amp;"_"&amp;$AZ$7,データシート1!$A:$BT,MATCH("cb_"&amp;BH$12,データシート1!$A$1:$BT$1,0),0)</f>
        <v>193637.8</v>
      </c>
      <c r="BI13" s="37">
        <f>VLOOKUP($BC13&amp;"_"&amp;$AZ$7,データシート1!$A:$BT,MATCH("cb_"&amp;BI$12,データシート1!$A$1:$BT$1,0),0)</f>
        <v>2350</v>
      </c>
      <c r="BJ13" s="37">
        <f>VLOOKUP($BC13&amp;"_"&amp;$AZ$7,データシート1!$A:$BT,MATCH("cb_"&amp;BJ$12,データシート1!$A$1:$BT$1,0),0)</f>
        <v>330975.26</v>
      </c>
      <c r="BK13" s="37">
        <f>SUM(BE13:BJ13)</f>
        <v>3984367.8099999446</v>
      </c>
      <c r="BL13" s="39"/>
      <c r="BM13" s="855" t="str">
        <f>AX13</f>
        <v>01</v>
      </c>
      <c r="BN13" s="119" t="str">
        <f>AY13</f>
        <v>北海道</v>
      </c>
      <c r="BO13" s="37">
        <f>BE13*VLOOKUP(BO$12,別紙!$B$4:$E$10,MATCH("設備利用率",別紙!$B$4:$E$4,0),0)/100*8760/10^3</f>
        <v>309329.22462945402</v>
      </c>
      <c r="BP13" s="37">
        <f>BF13*VLOOKUP(BP$12,別紙!$B$4:$E$10,MATCH("設備利用率",別紙!$B$4:$E$4,0),0)/100*8760/10^3</f>
        <v>2691949.6312959157</v>
      </c>
      <c r="BQ13" s="37">
        <f>BG13*VLOOKUP(BQ$12,別紙!$B$4:$E$10,MATCH("設備利用率",別紙!$B$4:$E$4,0),0)/100*8760/10^3</f>
        <v>2529973.7498880005</v>
      </c>
      <c r="BR13" s="37">
        <f>BH13*VLOOKUP(BR$12,別紙!$B$4:$E$10,MATCH("設備利用率",別紙!$B$4:$E$4,0),0)/100*8760/10^3</f>
        <v>1017760.2768</v>
      </c>
      <c r="BS13" s="37">
        <f>BI13*VLOOKUP(BS$12,別紙!$B$4:$E$10,MATCH("設備利用率",別紙!$B$4:$E$4,0),0)/100*8760/10^3</f>
        <v>16468.8</v>
      </c>
      <c r="BT13" s="37">
        <f>BJ13*VLOOKUP(BT$12,別紙!$B$4:$E$10,MATCH("設備利用率",別紙!$B$4:$E$4,0),0)/100*8760/10^3</f>
        <v>2319474.6220800001</v>
      </c>
      <c r="BU13" s="37">
        <f>SUM(BO13:BT13)</f>
        <v>8884956.3046933711</v>
      </c>
      <c r="BV13" s="39"/>
      <c r="BW13" s="35" t="str">
        <f>AX13</f>
        <v>01</v>
      </c>
      <c r="BX13" s="35" t="str">
        <f>AY13</f>
        <v>北海道</v>
      </c>
      <c r="BY13" s="35">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29752204.561418161</v>
      </c>
      <c r="BZ13" s="39"/>
      <c r="CA13" s="35" t="str">
        <f>AX13</f>
        <v>01</v>
      </c>
      <c r="CB13" s="35" t="str">
        <f>AY13</f>
        <v>北海道</v>
      </c>
      <c r="CC13" s="234">
        <f>BO13/$BY13</f>
        <v>1.0396850559120705E-2</v>
      </c>
      <c r="CD13" s="234">
        <f t="shared" ref="CD13:CH28" si="1">BP13/$BY13</f>
        <v>9.0478997135787442E-2</v>
      </c>
      <c r="CE13" s="234">
        <f t="shared" si="1"/>
        <v>8.503483312187228E-2</v>
      </c>
      <c r="CF13" s="234">
        <f t="shared" si="1"/>
        <v>3.420789456791392E-2</v>
      </c>
      <c r="CG13" s="234">
        <f t="shared" si="1"/>
        <v>5.535320909078544E-4</v>
      </c>
      <c r="CH13" s="234">
        <f t="shared" si="1"/>
        <v>7.7959756470881186E-2</v>
      </c>
      <c r="CI13" s="234">
        <f>BU13/BY13</f>
        <v>0.29863186394648339</v>
      </c>
      <c r="CK13" s="19" t="str">
        <f>AX13</f>
        <v>01</v>
      </c>
      <c r="CL13" s="19" t="str">
        <f>AY13</f>
        <v>北海道</v>
      </c>
      <c r="CM13" s="19">
        <f>VLOOKUP($CK13&amp;"_"&amp;$AZ$7,データシート1!$A:$BT,MATCH("ca_太陽光発電（10kW未満）",データシート1!$A$1:$BT$1,0),0)</f>
        <v>48697</v>
      </c>
      <c r="CN13" s="19">
        <f>VLOOKUP($CK13&amp;"_"&amp;$AZ$5,データシート1!$A:$BT,MATCH("ab_家庭",データシート1!$A$1:$BT$1,0),0)</f>
        <v>2804281</v>
      </c>
      <c r="CO13" s="234">
        <f>CM13/CN13</f>
        <v>1.7365235509565553E-2</v>
      </c>
    </row>
    <row r="14" spans="1:93" ht="30" customHeight="1">
      <c r="A14" s="183"/>
      <c r="B14" s="496"/>
      <c r="C14" s="242"/>
      <c r="D14" s="242"/>
      <c r="E14" s="242"/>
      <c r="F14" s="242"/>
      <c r="G14" s="242"/>
      <c r="H14" s="242"/>
      <c r="I14" s="242"/>
      <c r="J14" s="242"/>
      <c r="K14" s="480"/>
      <c r="L14" s="242"/>
      <c r="M14" s="496"/>
      <c r="N14" s="242"/>
      <c r="O14" s="242"/>
      <c r="P14" s="242"/>
      <c r="Q14" s="242"/>
      <c r="R14" s="242"/>
      <c r="S14" s="242"/>
      <c r="T14" s="242"/>
      <c r="U14" s="242"/>
      <c r="V14" s="242"/>
      <c r="W14" s="480"/>
      <c r="X14" s="242"/>
      <c r="Y14" s="496"/>
      <c r="Z14" s="242"/>
      <c r="AA14" s="242"/>
      <c r="AB14" s="242"/>
      <c r="AC14" s="242"/>
      <c r="AD14" s="242"/>
      <c r="AE14" s="242"/>
      <c r="AF14" s="242"/>
      <c r="AG14" s="242"/>
      <c r="AH14" s="242"/>
      <c r="AI14" s="480"/>
      <c r="AJ14" s="183"/>
      <c r="AK14" s="479"/>
      <c r="AL14" s="183"/>
      <c r="AM14" s="183"/>
      <c r="AN14" s="183"/>
      <c r="AO14" s="183"/>
      <c r="AP14" s="183"/>
      <c r="AQ14" s="183"/>
      <c r="AR14" s="183"/>
      <c r="AS14" s="183"/>
      <c r="AT14" s="485"/>
      <c r="AU14" s="183"/>
      <c r="AX14" s="19" t="str">
        <f>比較地域マスタ!$Y7</f>
        <v>02</v>
      </c>
      <c r="AY14" s="19" t="str">
        <f>IF(IFERROR(比較地域マスタ!$Z7,"")=0,"",IFERROR(比較地域マスタ!$Z7,""))</f>
        <v>青森県</v>
      </c>
      <c r="BC14" s="855" t="str">
        <f t="shared" si="0"/>
        <v>02</v>
      </c>
      <c r="BD14" s="119" t="str">
        <f t="shared" ref="BD14:BD60" si="2">AY14</f>
        <v>青森県</v>
      </c>
      <c r="BE14" s="37">
        <f>VLOOKUP($BC14&amp;"_"&amp;$AZ$7,データシート1!$A:$BT,MATCH("cb_"&amp;BE$12,データシート1!$A$1:$BT$1,0),0)</f>
        <v>82108.600000001796</v>
      </c>
      <c r="BF14" s="37">
        <f>VLOOKUP($BC14&amp;"_"&amp;$AZ$7,データシート1!$A:$BT,MATCH("cb_"&amp;BF$12,データシート1!$A$1:$BT$1,0),0)</f>
        <v>877348.10000000114</v>
      </c>
      <c r="BG14" s="37">
        <f>VLOOKUP($BC14&amp;"_"&amp;$AZ$7,データシート1!$A:$BT,MATCH("cb_"&amp;BG$12,データシート1!$A$1:$BT$1,0),0)</f>
        <v>913536.6</v>
      </c>
      <c r="BH14" s="37">
        <f>VLOOKUP($BC14&amp;"_"&amp;$AZ$7,データシート1!$A:$BT,MATCH("cb_"&amp;BH$12,データシート1!$A$1:$BT$1,0),0)</f>
        <v>4160</v>
      </c>
      <c r="BI14" s="37">
        <f>VLOOKUP($BC14&amp;"_"&amp;$AZ$7,データシート1!$A:$BT,MATCH("cb_"&amp;BI$12,データシート1!$A$1:$BT$1,0),0)</f>
        <v>0</v>
      </c>
      <c r="BJ14" s="37">
        <f>VLOOKUP($BC14&amp;"_"&amp;$AZ$7,データシート1!$A:$BT,MATCH("cb_"&amp;BJ$12,データシート1!$A$1:$BT$1,0),0)</f>
        <v>102146.58900000001</v>
      </c>
      <c r="BK14" s="37">
        <f t="shared" ref="BK14:BK60" si="3">SUM(BE14:BJ14)</f>
        <v>1979299.889000003</v>
      </c>
      <c r="BL14" s="39"/>
      <c r="BM14" s="855" t="str">
        <f t="shared" ref="BM14:BM60" si="4">AX14</f>
        <v>02</v>
      </c>
      <c r="BN14" s="119" t="str">
        <f t="shared" ref="BN14:BN60" si="5">AY14</f>
        <v>青森県</v>
      </c>
      <c r="BO14" s="37">
        <f>BE14*VLOOKUP(BO$12,別紙!$B$4:$E$10,MATCH("設備利用率",別紙!$B$4:$E$4,0),0)/100*8760/10^3</f>
        <v>98540.173032002145</v>
      </c>
      <c r="BP14" s="37">
        <f>BF14*VLOOKUP(BP$12,別紙!$B$4:$E$10,MATCH("設備利用率",別紙!$B$4:$E$4,0),0)/100*8760/10^3</f>
        <v>1160520.9727560014</v>
      </c>
      <c r="BQ14" s="37">
        <f>BG14*VLOOKUP(BQ$12,別紙!$B$4:$E$10,MATCH("設備利用率",別紙!$B$4:$E$4,0),0)/100*8760/10^3</f>
        <v>1984639.9927680001</v>
      </c>
      <c r="BR14" s="37">
        <f>BH14*VLOOKUP(BR$12,別紙!$B$4:$E$10,MATCH("設備利用率",別紙!$B$4:$E$4,0),0)/100*8760/10^3</f>
        <v>21864.959999999999</v>
      </c>
      <c r="BS14" s="37">
        <f>BI14*VLOOKUP(BS$12,別紙!$B$4:$E$10,MATCH("設備利用率",別紙!$B$4:$E$4,0),0)/100*8760/10^3</f>
        <v>0</v>
      </c>
      <c r="BT14" s="37">
        <f>BJ14*VLOOKUP(BT$12,別紙!$B$4:$E$10,MATCH("設備利用率",別紙!$B$4:$E$4,0),0)/100*8760/10^3</f>
        <v>715843.29571200011</v>
      </c>
      <c r="BU14" s="37">
        <f t="shared" ref="BU14:BU60" si="6">SUM(BO14:BT14)</f>
        <v>3981409.3942680038</v>
      </c>
      <c r="BV14" s="39"/>
      <c r="BW14" s="35" t="str">
        <f t="shared" ref="BW14:BW60" si="7">AX14</f>
        <v>02</v>
      </c>
      <c r="BX14" s="35" t="str">
        <f t="shared" ref="BX14:BX60" si="8">AY14</f>
        <v>青森県</v>
      </c>
      <c r="BY14" s="35">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8162950.0408283342</v>
      </c>
      <c r="BZ14" s="39"/>
      <c r="CA14" s="35" t="str">
        <f t="shared" ref="CA14:CA60" si="9">AX14</f>
        <v>02</v>
      </c>
      <c r="CB14" s="35" t="str">
        <f t="shared" ref="CB14:CB60" si="10">AY14</f>
        <v>青森県</v>
      </c>
      <c r="CC14" s="234">
        <f t="shared" ref="CC14:CC60" si="11">BO14/$BY14</f>
        <v>1.2071637403039012E-2</v>
      </c>
      <c r="CD14" s="234">
        <f t="shared" si="1"/>
        <v>0.14216930974114325</v>
      </c>
      <c r="CE14" s="234">
        <f t="shared" si="1"/>
        <v>0.24312778870892232</v>
      </c>
      <c r="CF14" s="234">
        <f t="shared" si="1"/>
        <v>2.6785610460236574E-3</v>
      </c>
      <c r="CG14" s="234">
        <f t="shared" si="1"/>
        <v>0</v>
      </c>
      <c r="CH14" s="234">
        <f t="shared" si="1"/>
        <v>8.7694190474227135E-2</v>
      </c>
      <c r="CI14" s="234">
        <f t="shared" ref="CI14:CI60" si="12">BU14/BY14</f>
        <v>0.48774148737335538</v>
      </c>
      <c r="CK14" s="19" t="str">
        <f t="shared" ref="CK14:CK60" si="13">AX14</f>
        <v>02</v>
      </c>
      <c r="CL14" s="19" t="str">
        <f t="shared" ref="CL14:CL60" si="14">AY14</f>
        <v>青森県</v>
      </c>
      <c r="CM14" s="19">
        <f>VLOOKUP($CK14&amp;"_"&amp;$AZ$7,データシート1!$A:$BT,MATCH("ca_太陽光発電（10kW未満）",データシート1!$A$1:$BT$1,0),0)</f>
        <v>16161</v>
      </c>
      <c r="CN14" s="19">
        <f>VLOOKUP($CK14&amp;"_"&amp;$AZ$5,データシート1!$A:$BT,MATCH("ab_家庭",データシート1!$A$1:$BT$1,0),0)</f>
        <v>594597</v>
      </c>
      <c r="CO14" s="234">
        <f t="shared" ref="CO14:CO60" si="15">CM14/CN14</f>
        <v>2.7179753681905561E-2</v>
      </c>
    </row>
    <row r="15" spans="1:93" ht="30" customHeight="1">
      <c r="A15" s="183"/>
      <c r="B15" s="496"/>
      <c r="C15" s="242"/>
      <c r="D15" s="242"/>
      <c r="E15" s="242"/>
      <c r="F15" s="242"/>
      <c r="G15" s="242"/>
      <c r="H15" s="242"/>
      <c r="I15" s="242"/>
      <c r="J15" s="242"/>
      <c r="K15" s="480"/>
      <c r="L15" s="242"/>
      <c r="M15" s="496"/>
      <c r="N15" s="242"/>
      <c r="O15" s="242"/>
      <c r="P15" s="242"/>
      <c r="Q15" s="242"/>
      <c r="R15" s="242"/>
      <c r="S15" s="242"/>
      <c r="T15" s="242"/>
      <c r="U15" s="242"/>
      <c r="V15" s="242"/>
      <c r="W15" s="480"/>
      <c r="X15" s="242"/>
      <c r="Y15" s="496"/>
      <c r="Z15" s="242"/>
      <c r="AA15" s="242"/>
      <c r="AB15" s="242"/>
      <c r="AC15" s="242"/>
      <c r="AD15" s="242"/>
      <c r="AE15" s="242"/>
      <c r="AF15" s="242"/>
      <c r="AG15" s="242"/>
      <c r="AH15" s="242"/>
      <c r="AI15" s="480"/>
      <c r="AJ15" s="183"/>
      <c r="AK15" s="479"/>
      <c r="AL15" s="183"/>
      <c r="AM15" s="183"/>
      <c r="AN15" s="183"/>
      <c r="AO15" s="183"/>
      <c r="AP15" s="183"/>
      <c r="AQ15" s="183"/>
      <c r="AR15" s="183"/>
      <c r="AS15" s="183"/>
      <c r="AT15" s="485"/>
      <c r="AU15" s="183"/>
      <c r="AX15" s="19" t="str">
        <f>比較地域マスタ!$Y8</f>
        <v>03</v>
      </c>
      <c r="AY15" s="19" t="str">
        <f>IF(IFERROR(比較地域マスタ!$Z8,"")=0,"",IFERROR(比較地域マスタ!$Z8,""))</f>
        <v>岩手県</v>
      </c>
      <c r="BC15" s="855" t="str">
        <f t="shared" si="0"/>
        <v>03</v>
      </c>
      <c r="BD15" s="119" t="str">
        <f t="shared" si="2"/>
        <v>岩手県</v>
      </c>
      <c r="BE15" s="37">
        <f>VLOOKUP($BC15&amp;"_"&amp;$AZ$7,データシート1!$A:$BT,MATCH("cb_"&amp;BE$12,データシート1!$A$1:$BT$1,0),0)</f>
        <v>173166.59999999258</v>
      </c>
      <c r="BF15" s="37">
        <f>VLOOKUP($BC15&amp;"_"&amp;$AZ$7,データシート1!$A:$BT,MATCH("cb_"&amp;BF$12,データシート1!$A$1:$BT$1,0),0)</f>
        <v>1011307.9999999962</v>
      </c>
      <c r="BG15" s="37">
        <f>VLOOKUP($BC15&amp;"_"&amp;$AZ$7,データシート1!$A:$BT,MATCH("cb_"&amp;BG$12,データシート1!$A$1:$BT$1,0),0)</f>
        <v>281979.7</v>
      </c>
      <c r="BH15" s="37">
        <f>VLOOKUP($BC15&amp;"_"&amp;$AZ$7,データシート1!$A:$BT,MATCH("cb_"&amp;BH$12,データシート1!$A$1:$BT$1,0),0)</f>
        <v>27813.4</v>
      </c>
      <c r="BI15" s="37">
        <f>VLOOKUP($BC15&amp;"_"&amp;$AZ$7,データシート1!$A:$BT,MATCH("cb_"&amp;BI$12,データシート1!$A$1:$BT$1,0),0)</f>
        <v>23024</v>
      </c>
      <c r="BJ15" s="37">
        <f>VLOOKUP($BC15&amp;"_"&amp;$AZ$7,データシート1!$A:$BT,MATCH("cb_"&amp;BJ$12,データシート1!$A$1:$BT$1,0),0)</f>
        <v>127271.64799999999</v>
      </c>
      <c r="BK15" s="37">
        <f t="shared" si="3"/>
        <v>1644563.3479999886</v>
      </c>
      <c r="BL15" s="39"/>
      <c r="BM15" s="855" t="str">
        <f t="shared" si="4"/>
        <v>03</v>
      </c>
      <c r="BN15" s="119" t="str">
        <f t="shared" si="5"/>
        <v>岩手県</v>
      </c>
      <c r="BO15" s="37">
        <f>BE15*VLOOKUP(BO$12,別紙!$B$4:$E$10,MATCH("設備利用率",別紙!$B$4:$E$4,0),0)/100*8760/10^3</f>
        <v>207820.6999919911</v>
      </c>
      <c r="BP15" s="37">
        <f>BF15*VLOOKUP(BP$12,別紙!$B$4:$E$10,MATCH("設備利用率",別紙!$B$4:$E$4,0),0)/100*8760/10^3</f>
        <v>1337717.7700799948</v>
      </c>
      <c r="BQ15" s="37">
        <f>BG15*VLOOKUP(BQ$12,別紙!$B$4:$E$10,MATCH("設備利用率",別紙!$B$4:$E$4,0),0)/100*8760/10^3</f>
        <v>612595.25865600014</v>
      </c>
      <c r="BR15" s="37">
        <f>BH15*VLOOKUP(BR$12,別紙!$B$4:$E$10,MATCH("設備利用率",別紙!$B$4:$E$4,0),0)/100*8760/10^3</f>
        <v>146187.2304</v>
      </c>
      <c r="BS15" s="37">
        <f>BI15*VLOOKUP(BS$12,別紙!$B$4:$E$10,MATCH("設備利用率",別紙!$B$4:$E$4,0),0)/100*8760/10^3</f>
        <v>161352.19200000001</v>
      </c>
      <c r="BT15" s="37">
        <f>BJ15*VLOOKUP(BT$12,別紙!$B$4:$E$10,MATCH("設備利用率",別紙!$B$4:$E$4,0),0)/100*8760/10^3</f>
        <v>891919.70918400004</v>
      </c>
      <c r="BU15" s="37">
        <f t="shared" si="6"/>
        <v>3357592.8603119859</v>
      </c>
      <c r="BV15" s="39"/>
      <c r="BW15" s="35" t="str">
        <f t="shared" si="7"/>
        <v>03</v>
      </c>
      <c r="BX15" s="35" t="str">
        <f t="shared" si="8"/>
        <v>岩手県</v>
      </c>
      <c r="BY15" s="35">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7772563.572168842</v>
      </c>
      <c r="BZ15" s="39"/>
      <c r="CA15" s="35" t="str">
        <f t="shared" si="9"/>
        <v>03</v>
      </c>
      <c r="CB15" s="35" t="str">
        <f t="shared" si="10"/>
        <v>岩手県</v>
      </c>
      <c r="CC15" s="234">
        <f t="shared" si="11"/>
        <v>2.6737729201229448E-2</v>
      </c>
      <c r="CD15" s="234">
        <f t="shared" si="1"/>
        <v>0.17210766533579094</v>
      </c>
      <c r="CE15" s="234">
        <f t="shared" si="1"/>
        <v>7.8815085006125288E-2</v>
      </c>
      <c r="CF15" s="234">
        <f t="shared" si="1"/>
        <v>1.8808109968177229E-2</v>
      </c>
      <c r="CG15" s="234">
        <f t="shared" si="1"/>
        <v>2.0759198751072627E-2</v>
      </c>
      <c r="CH15" s="234">
        <f t="shared" si="1"/>
        <v>0.11475232089161548</v>
      </c>
      <c r="CI15" s="234">
        <f t="shared" si="12"/>
        <v>0.43198010915401097</v>
      </c>
      <c r="CK15" s="19" t="str">
        <f t="shared" si="13"/>
        <v>03</v>
      </c>
      <c r="CL15" s="19" t="str">
        <f t="shared" si="14"/>
        <v>岩手県</v>
      </c>
      <c r="CM15" s="19">
        <f>VLOOKUP($CK15&amp;"_"&amp;$AZ$7,データシート1!$A:$BT,MATCH("ca_太陽光発電（10kW未満）",データシート1!$A$1:$BT$1,0),0)</f>
        <v>35917</v>
      </c>
      <c r="CN15" s="19">
        <f>VLOOKUP($CK15&amp;"_"&amp;$AZ$5,データシート1!$A:$BT,MATCH("ab_家庭",データシート1!$A$1:$BT$1,0),0)</f>
        <v>533908</v>
      </c>
      <c r="CO15" s="234">
        <f t="shared" si="15"/>
        <v>6.7271889539021704E-2</v>
      </c>
    </row>
    <row r="16" spans="1:93" ht="30" customHeight="1">
      <c r="A16" s="183"/>
      <c r="B16" s="496"/>
      <c r="C16" s="242"/>
      <c r="D16" s="242"/>
      <c r="E16" s="242"/>
      <c r="F16" s="242"/>
      <c r="G16" s="242"/>
      <c r="H16" s="242"/>
      <c r="I16" s="242"/>
      <c r="J16" s="242"/>
      <c r="K16" s="480"/>
      <c r="L16" s="242"/>
      <c r="M16" s="496"/>
      <c r="N16" s="242"/>
      <c r="O16" s="242"/>
      <c r="P16" s="242"/>
      <c r="Q16" s="242"/>
      <c r="R16" s="242"/>
      <c r="S16" s="242"/>
      <c r="T16" s="242"/>
      <c r="U16" s="242"/>
      <c r="V16" s="242"/>
      <c r="W16" s="480"/>
      <c r="X16" s="242"/>
      <c r="Y16" s="496"/>
      <c r="Z16" s="242"/>
      <c r="AA16" s="242"/>
      <c r="AB16" s="242"/>
      <c r="AC16" s="242"/>
      <c r="AD16" s="242"/>
      <c r="AE16" s="242"/>
      <c r="AF16" s="242"/>
      <c r="AG16" s="242"/>
      <c r="AH16" s="242"/>
      <c r="AI16" s="480"/>
      <c r="AJ16" s="183"/>
      <c r="AK16" s="479"/>
      <c r="AL16" s="183"/>
      <c r="AM16" s="183"/>
      <c r="AN16" s="183"/>
      <c r="AO16" s="183"/>
      <c r="AP16" s="183"/>
      <c r="AQ16" s="183"/>
      <c r="AR16" s="183"/>
      <c r="AS16" s="183"/>
      <c r="AT16" s="485"/>
      <c r="AU16" s="183"/>
      <c r="AX16" s="19" t="str">
        <f>比較地域マスタ!$Y9</f>
        <v>04</v>
      </c>
      <c r="AY16" s="19" t="str">
        <f>IF(IFERROR(比較地域マスタ!$Z9,"")=0,"",IFERROR(比較地域マスタ!$Z9,""))</f>
        <v>宮城県</v>
      </c>
      <c r="BC16" s="855" t="str">
        <f t="shared" si="0"/>
        <v>04</v>
      </c>
      <c r="BD16" s="119" t="str">
        <f t="shared" si="2"/>
        <v>宮城県</v>
      </c>
      <c r="BE16" s="37">
        <f>VLOOKUP($BC16&amp;"_"&amp;$AZ$7,データシート1!$A:$BT,MATCH("cb_"&amp;BE$12,データシート1!$A$1:$BT$1,0),0)</f>
        <v>336063.89999997773</v>
      </c>
      <c r="BF16" s="37">
        <f>VLOOKUP($BC16&amp;"_"&amp;$AZ$7,データシート1!$A:$BT,MATCH("cb_"&amp;BF$12,データシート1!$A$1:$BT$1,0),0)</f>
        <v>2043005.2999999914</v>
      </c>
      <c r="BG16" s="37">
        <f>VLOOKUP($BC16&amp;"_"&amp;$AZ$7,データシート1!$A:$BT,MATCH("cb_"&amp;BG$12,データシート1!$A$1:$BT$1,0),0)</f>
        <v>28147.4</v>
      </c>
      <c r="BH16" s="37">
        <f>VLOOKUP($BC16&amp;"_"&amp;$AZ$7,データシート1!$A:$BT,MATCH("cb_"&amp;BH$12,データシート1!$A$1:$BT$1,0),0)</f>
        <v>4719.2</v>
      </c>
      <c r="BI16" s="37">
        <f>VLOOKUP($BC16&amp;"_"&amp;$AZ$7,データシート1!$A:$BT,MATCH("cb_"&amp;BI$12,データシート1!$A$1:$BT$1,0),0)</f>
        <v>14949.5</v>
      </c>
      <c r="BJ16" s="37">
        <f>VLOOKUP($BC16&amp;"_"&amp;$AZ$7,データシート1!$A:$BT,MATCH("cb_"&amp;BJ$12,データシート1!$A$1:$BT$1,0),0)</f>
        <v>273914.11499999999</v>
      </c>
      <c r="BK16" s="37">
        <f t="shared" si="3"/>
        <v>2700799.4149999693</v>
      </c>
      <c r="BL16" s="39"/>
      <c r="BM16" s="855" t="str">
        <f t="shared" si="4"/>
        <v>04</v>
      </c>
      <c r="BN16" s="119" t="str">
        <f t="shared" si="5"/>
        <v>宮城県</v>
      </c>
      <c r="BO16" s="37">
        <f>BE16*VLOOKUP(BO$12,別紙!$B$4:$E$10,MATCH("設備利用率",別紙!$B$4:$E$4,0),0)/100*8760/10^3</f>
        <v>403317.00766797323</v>
      </c>
      <c r="BP16" s="37">
        <f>BF16*VLOOKUP(BP$12,別紙!$B$4:$E$10,MATCH("設備利用率",別紙!$B$4:$E$4,0),0)/100*8760/10^3</f>
        <v>2702405.6906279889</v>
      </c>
      <c r="BQ16" s="37">
        <f>BG16*VLOOKUP(BQ$12,別紙!$B$4:$E$10,MATCH("設備利用率",別紙!$B$4:$E$4,0),0)/100*8760/10^3</f>
        <v>61149.663551999998</v>
      </c>
      <c r="BR16" s="37">
        <f>BH16*VLOOKUP(BR$12,別紙!$B$4:$E$10,MATCH("設備利用率",別紙!$B$4:$E$4,0),0)/100*8760/10^3</f>
        <v>24804.1152</v>
      </c>
      <c r="BS16" s="37">
        <f>BI16*VLOOKUP(BS$12,別紙!$B$4:$E$10,MATCH("設備利用率",別紙!$B$4:$E$4,0),0)/100*8760/10^3</f>
        <v>104766.09600000001</v>
      </c>
      <c r="BT16" s="37">
        <f>BJ16*VLOOKUP(BT$12,別紙!$B$4:$E$10,MATCH("設備利用率",別紙!$B$4:$E$4,0),0)/100*8760/10^3</f>
        <v>1919590.1179199999</v>
      </c>
      <c r="BU16" s="37">
        <f t="shared" si="6"/>
        <v>5216032.6909679621</v>
      </c>
      <c r="BV16" s="39"/>
      <c r="BW16" s="35" t="str">
        <f t="shared" si="7"/>
        <v>04</v>
      </c>
      <c r="BX16" s="35" t="str">
        <f t="shared" si="8"/>
        <v>宮城県</v>
      </c>
      <c r="BY16" s="35">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13118483.127767252</v>
      </c>
      <c r="BZ16" s="39"/>
      <c r="CA16" s="35" t="str">
        <f t="shared" si="9"/>
        <v>04</v>
      </c>
      <c r="CB16" s="35" t="str">
        <f t="shared" si="10"/>
        <v>宮城県</v>
      </c>
      <c r="CC16" s="234">
        <f t="shared" si="11"/>
        <v>3.074418008087321E-2</v>
      </c>
      <c r="CD16" s="234">
        <f t="shared" si="1"/>
        <v>0.20599986022072467</v>
      </c>
      <c r="CE16" s="234">
        <f t="shared" si="1"/>
        <v>4.6613364484623604E-3</v>
      </c>
      <c r="CF16" s="234">
        <f t="shared" si="1"/>
        <v>1.8907761635564666E-3</v>
      </c>
      <c r="CG16" s="234">
        <f t="shared" si="1"/>
        <v>7.9861440518413842E-3</v>
      </c>
      <c r="CH16" s="234">
        <f t="shared" si="1"/>
        <v>0.14632714005302164</v>
      </c>
      <c r="CI16" s="234">
        <f t="shared" si="12"/>
        <v>0.39760943701847973</v>
      </c>
      <c r="CK16" s="19" t="str">
        <f t="shared" si="13"/>
        <v>04</v>
      </c>
      <c r="CL16" s="19" t="str">
        <f t="shared" si="14"/>
        <v>宮城県</v>
      </c>
      <c r="CM16" s="19">
        <f>VLOOKUP($CK16&amp;"_"&amp;$AZ$7,データシート1!$A:$BT,MATCH("ca_太陽光発電（10kW未満）",データシート1!$A$1:$BT$1,0),0)</f>
        <v>73757</v>
      </c>
      <c r="CN16" s="19">
        <f>VLOOKUP($CK16&amp;"_"&amp;$AZ$5,データシート1!$A:$BT,MATCH("ab_家庭",データシート1!$A$1:$BT$1,0),0)</f>
        <v>1035949</v>
      </c>
      <c r="CO16" s="234">
        <f t="shared" si="15"/>
        <v>7.1197520341252318E-2</v>
      </c>
    </row>
    <row r="17" spans="1:94" ht="30" customHeight="1">
      <c r="A17" s="183"/>
      <c r="B17" s="496"/>
      <c r="C17" s="242"/>
      <c r="D17" s="242"/>
      <c r="E17" s="242"/>
      <c r="F17" s="242"/>
      <c r="G17" s="242"/>
      <c r="H17" s="242"/>
      <c r="I17" s="242"/>
      <c r="J17" s="242"/>
      <c r="K17" s="480"/>
      <c r="L17" s="242"/>
      <c r="M17" s="496"/>
      <c r="N17" s="242"/>
      <c r="O17" s="242"/>
      <c r="P17" s="242"/>
      <c r="Q17" s="242"/>
      <c r="R17" s="242"/>
      <c r="S17" s="242"/>
      <c r="T17" s="242"/>
      <c r="U17" s="242"/>
      <c r="V17" s="242"/>
      <c r="W17" s="480"/>
      <c r="X17" s="242"/>
      <c r="Y17" s="496"/>
      <c r="Z17" s="242"/>
      <c r="AA17" s="242"/>
      <c r="AB17" s="242"/>
      <c r="AC17" s="242"/>
      <c r="AD17" s="242"/>
      <c r="AE17" s="242"/>
      <c r="AF17" s="242"/>
      <c r="AG17" s="242"/>
      <c r="AH17" s="242"/>
      <c r="AI17" s="480"/>
      <c r="AJ17" s="183"/>
      <c r="AK17" s="479"/>
      <c r="AL17" s="183"/>
      <c r="AM17" s="183"/>
      <c r="AN17" s="183"/>
      <c r="AO17" s="183"/>
      <c r="AP17" s="183"/>
      <c r="AQ17" s="183"/>
      <c r="AR17" s="183"/>
      <c r="AS17" s="183"/>
      <c r="AT17" s="485"/>
      <c r="AU17" s="183"/>
      <c r="AX17" s="19" t="str">
        <f>比較地域マスタ!$Y10</f>
        <v>05</v>
      </c>
      <c r="AY17" s="19" t="str">
        <f>IF(IFERROR(比較地域マスタ!$Z10,"")=0,"",IFERROR(比較地域マスタ!$Z10,""))</f>
        <v>秋田県</v>
      </c>
      <c r="BC17" s="855" t="str">
        <f t="shared" si="0"/>
        <v>05</v>
      </c>
      <c r="BD17" s="119" t="str">
        <f t="shared" si="2"/>
        <v>秋田県</v>
      </c>
      <c r="BE17" s="37">
        <f>VLOOKUP($BC17&amp;"_"&amp;$AZ$7,データシート1!$A:$BT,MATCH("cb_"&amp;BE$12,データシート1!$A$1:$BT$1,0),0)</f>
        <v>49730.900000000984</v>
      </c>
      <c r="BF17" s="37">
        <f>VLOOKUP($BC17&amp;"_"&amp;$AZ$7,データシート1!$A:$BT,MATCH("cb_"&amp;BF$12,データシート1!$A$1:$BT$1,0),0)</f>
        <v>277486.69999999995</v>
      </c>
      <c r="BG17" s="37">
        <f>VLOOKUP($BC17&amp;"_"&amp;$AZ$7,データシート1!$A:$BT,MATCH("cb_"&amp;BG$12,データシート1!$A$1:$BT$1,0),0)</f>
        <v>703665.6</v>
      </c>
      <c r="BH17" s="37">
        <f>VLOOKUP($BC17&amp;"_"&amp;$AZ$7,データシート1!$A:$BT,MATCH("cb_"&amp;BH$12,データシート1!$A$1:$BT$1,0),0)</f>
        <v>42606.6</v>
      </c>
      <c r="BI17" s="37">
        <f>VLOOKUP($BC17&amp;"_"&amp;$AZ$7,データシート1!$A:$BT,MATCH("cb_"&amp;BI$12,データシート1!$A$1:$BT$1,0),0)</f>
        <v>46449</v>
      </c>
      <c r="BJ17" s="37">
        <f>VLOOKUP($BC17&amp;"_"&amp;$AZ$7,データシート1!$A:$BT,MATCH("cb_"&amp;BJ$12,データシート1!$A$1:$BT$1,0),0)</f>
        <v>40565.815999999999</v>
      </c>
      <c r="BK17" s="37">
        <f t="shared" si="3"/>
        <v>1160504.6160000011</v>
      </c>
      <c r="BL17" s="39"/>
      <c r="BM17" s="855" t="str">
        <f t="shared" si="4"/>
        <v>05</v>
      </c>
      <c r="BN17" s="119" t="str">
        <f t="shared" si="5"/>
        <v>秋田県</v>
      </c>
      <c r="BO17" s="37">
        <f>BE17*VLOOKUP(BO$12,別紙!$B$4:$E$10,MATCH("設備利用率",別紙!$B$4:$E$4,0),0)/100*8760/10^3</f>
        <v>59683.047708001184</v>
      </c>
      <c r="BP17" s="37">
        <f>BF17*VLOOKUP(BP$12,別紙!$B$4:$E$10,MATCH("設備利用率",別紙!$B$4:$E$4,0),0)/100*8760/10^3</f>
        <v>367048.30729199992</v>
      </c>
      <c r="BQ17" s="37">
        <f>BG17*VLOOKUP(BQ$12,別紙!$B$4:$E$10,MATCH("設備利用率",別紙!$B$4:$E$4,0),0)/100*8760/10^3</f>
        <v>1528699.4426879997</v>
      </c>
      <c r="BR17" s="37">
        <f>BH17*VLOOKUP(BR$12,別紙!$B$4:$E$10,MATCH("設備利用率",別紙!$B$4:$E$4,0),0)/100*8760/10^3</f>
        <v>223940.28959999999</v>
      </c>
      <c r="BS17" s="37">
        <f>BI17*VLOOKUP(BS$12,別紙!$B$4:$E$10,MATCH("設備利用率",別紙!$B$4:$E$4,0),0)/100*8760/10^3</f>
        <v>325514.592</v>
      </c>
      <c r="BT17" s="37">
        <f>BJ17*VLOOKUP(BT$12,別紙!$B$4:$E$10,MATCH("設備利用率",別紙!$B$4:$E$4,0),0)/100*8760/10^3</f>
        <v>284285.23852799996</v>
      </c>
      <c r="BU17" s="37">
        <f t="shared" si="6"/>
        <v>2789170.917816001</v>
      </c>
      <c r="BV17" s="39"/>
      <c r="BW17" s="35" t="str">
        <f t="shared" si="7"/>
        <v>05</v>
      </c>
      <c r="BX17" s="35" t="str">
        <f t="shared" si="8"/>
        <v>秋田県</v>
      </c>
      <c r="BY17" s="35">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6774915.1215805383</v>
      </c>
      <c r="BZ17" s="39"/>
      <c r="CA17" s="35" t="str">
        <f t="shared" si="9"/>
        <v>05</v>
      </c>
      <c r="CB17" s="35" t="str">
        <f t="shared" si="10"/>
        <v>秋田県</v>
      </c>
      <c r="CC17" s="234">
        <f t="shared" si="11"/>
        <v>8.8094163007133835E-3</v>
      </c>
      <c r="CD17" s="234">
        <f t="shared" si="1"/>
        <v>5.4177550671124897E-2</v>
      </c>
      <c r="CE17" s="234">
        <f t="shared" si="1"/>
        <v>0.22564112099626796</v>
      </c>
      <c r="CF17" s="234">
        <f t="shared" si="1"/>
        <v>3.3054331394746145E-2</v>
      </c>
      <c r="CG17" s="234">
        <f t="shared" si="1"/>
        <v>4.8047036185459961E-2</v>
      </c>
      <c r="CH17" s="234">
        <f t="shared" si="1"/>
        <v>4.1961446516495735E-2</v>
      </c>
      <c r="CI17" s="234">
        <f t="shared" si="12"/>
        <v>0.41169090206480813</v>
      </c>
      <c r="CK17" s="19" t="str">
        <f t="shared" si="13"/>
        <v>05</v>
      </c>
      <c r="CL17" s="19" t="str">
        <f t="shared" si="14"/>
        <v>秋田県</v>
      </c>
      <c r="CM17" s="19">
        <f>VLOOKUP($CK17&amp;"_"&amp;$AZ$7,データシート1!$A:$BT,MATCH("ca_太陽光発電（10kW未満）",データシート1!$A$1:$BT$1,0),0)</f>
        <v>10001</v>
      </c>
      <c r="CN17" s="19">
        <f>VLOOKUP($CK17&amp;"_"&amp;$AZ$5,データシート1!$A:$BT,MATCH("ab_家庭",データシート1!$A$1:$BT$1,0),0)</f>
        <v>425607</v>
      </c>
      <c r="CO17" s="234">
        <f t="shared" si="15"/>
        <v>2.3498203741949733E-2</v>
      </c>
    </row>
    <row r="18" spans="1:94" ht="30" customHeight="1">
      <c r="A18" s="183"/>
      <c r="B18" s="496"/>
      <c r="C18" s="242"/>
      <c r="D18" s="242"/>
      <c r="E18" s="242"/>
      <c r="F18" s="242"/>
      <c r="G18" s="242"/>
      <c r="H18" s="242"/>
      <c r="I18" s="242"/>
      <c r="J18" s="242"/>
      <c r="K18" s="480"/>
      <c r="L18" s="242"/>
      <c r="M18" s="496"/>
      <c r="N18" s="242"/>
      <c r="O18" s="242"/>
      <c r="P18" s="242"/>
      <c r="Q18" s="242"/>
      <c r="R18" s="242"/>
      <c r="S18" s="242"/>
      <c r="T18" s="242"/>
      <c r="U18" s="242"/>
      <c r="V18" s="242"/>
      <c r="W18" s="480"/>
      <c r="X18" s="242"/>
      <c r="Y18" s="496"/>
      <c r="Z18" s="242"/>
      <c r="AA18" s="242"/>
      <c r="AB18" s="242"/>
      <c r="AC18" s="242"/>
      <c r="AD18" s="242"/>
      <c r="AE18" s="242"/>
      <c r="AF18" s="242"/>
      <c r="AG18" s="242"/>
      <c r="AH18" s="242"/>
      <c r="AI18" s="480"/>
      <c r="AJ18" s="183"/>
      <c r="AK18" s="479"/>
      <c r="AL18" s="183"/>
      <c r="AM18" s="183"/>
      <c r="AN18" s="183"/>
      <c r="AO18" s="183"/>
      <c r="AP18" s="183"/>
      <c r="AQ18" s="183"/>
      <c r="AR18" s="183"/>
      <c r="AS18" s="183"/>
      <c r="AT18" s="485"/>
      <c r="AU18" s="183"/>
      <c r="AX18" s="19" t="str">
        <f>比較地域マスタ!$Y11</f>
        <v>06</v>
      </c>
      <c r="AY18" s="19" t="str">
        <f>IF(IFERROR(比較地域マスタ!$Z11,"")=0,"",IFERROR(比較地域マスタ!$Z11,""))</f>
        <v>山形県</v>
      </c>
      <c r="BC18" s="855" t="str">
        <f t="shared" si="0"/>
        <v>06</v>
      </c>
      <c r="BD18" s="119" t="str">
        <f t="shared" si="2"/>
        <v>山形県</v>
      </c>
      <c r="BE18" s="37">
        <f>VLOOKUP($BC18&amp;"_"&amp;$AZ$7,データシート1!$A:$BT,MATCH("cb_"&amp;BE$12,データシート1!$A$1:$BT$1,0),0)</f>
        <v>89613.400000001391</v>
      </c>
      <c r="BF18" s="37">
        <f>VLOOKUP($BC18&amp;"_"&amp;$AZ$7,データシート1!$A:$BT,MATCH("cb_"&amp;BF$12,データシート1!$A$1:$BT$1,0),0)</f>
        <v>283517.09999999992</v>
      </c>
      <c r="BG18" s="37">
        <f>VLOOKUP($BC18&amp;"_"&amp;$AZ$7,データシート1!$A:$BT,MATCH("cb_"&amp;BG$12,データシート1!$A$1:$BT$1,0),0)</f>
        <v>122563</v>
      </c>
      <c r="BH18" s="37">
        <f>VLOOKUP($BC18&amp;"_"&amp;$AZ$7,データシート1!$A:$BT,MATCH("cb_"&amp;BH$12,データシート1!$A$1:$BT$1,0),0)</f>
        <v>66550.899999999994</v>
      </c>
      <c r="BI18" s="37">
        <f>VLOOKUP($BC18&amp;"_"&amp;$AZ$7,データシート1!$A:$BT,MATCH("cb_"&amp;BI$12,データシート1!$A$1:$BT$1,0),0)</f>
        <v>0</v>
      </c>
      <c r="BJ18" s="37">
        <f>VLOOKUP($BC18&amp;"_"&amp;$AZ$7,データシート1!$A:$BT,MATCH("cb_"&amp;BJ$12,データシート1!$A$1:$BT$1,0),0)</f>
        <v>79888.062999999995</v>
      </c>
      <c r="BK18" s="37">
        <f t="shared" si="3"/>
        <v>642132.46300000127</v>
      </c>
      <c r="BL18" s="39"/>
      <c r="BM18" s="855" t="str">
        <f t="shared" si="4"/>
        <v>06</v>
      </c>
      <c r="BN18" s="119" t="str">
        <f t="shared" si="5"/>
        <v>山形県</v>
      </c>
      <c r="BO18" s="37">
        <f>BE18*VLOOKUP(BO$12,別紙!$B$4:$E$10,MATCH("設備利用率",別紙!$B$4:$E$4,0),0)/100*8760/10^3</f>
        <v>107546.83360800165</v>
      </c>
      <c r="BP18" s="37">
        <f>BF18*VLOOKUP(BP$12,別紙!$B$4:$E$10,MATCH("設備利用率",別紙!$B$4:$E$4,0),0)/100*8760/10^3</f>
        <v>375025.07919599995</v>
      </c>
      <c r="BQ18" s="37">
        <f>BG18*VLOOKUP(BQ$12,別紙!$B$4:$E$10,MATCH("設備利用率",別紙!$B$4:$E$4,0),0)/100*8760/10^3</f>
        <v>266265.66623999999</v>
      </c>
      <c r="BR18" s="37">
        <f>BH18*VLOOKUP(BR$12,別紙!$B$4:$E$10,MATCH("設備利用率",別紙!$B$4:$E$4,0),0)/100*8760/10^3</f>
        <v>349791.53039999993</v>
      </c>
      <c r="BS18" s="37">
        <f>BI18*VLOOKUP(BS$12,別紙!$B$4:$E$10,MATCH("設備利用率",別紙!$B$4:$E$4,0),0)/100*8760/10^3</f>
        <v>0</v>
      </c>
      <c r="BT18" s="37">
        <f>BJ18*VLOOKUP(BT$12,別紙!$B$4:$E$10,MATCH("設備利用率",別紙!$B$4:$E$4,0),0)/100*8760/10^3</f>
        <v>559855.54550399992</v>
      </c>
      <c r="BU18" s="37">
        <f t="shared" si="6"/>
        <v>1658484.6549480017</v>
      </c>
      <c r="BV18" s="39"/>
      <c r="BW18" s="35" t="str">
        <f t="shared" si="7"/>
        <v>06</v>
      </c>
      <c r="BX18" s="35" t="str">
        <f t="shared" si="8"/>
        <v>山形県</v>
      </c>
      <c r="BY18" s="35">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7591265.6207067603</v>
      </c>
      <c r="BZ18" s="39"/>
      <c r="CA18" s="35" t="str">
        <f t="shared" si="9"/>
        <v>06</v>
      </c>
      <c r="CB18" s="35" t="str">
        <f t="shared" si="10"/>
        <v>山形県</v>
      </c>
      <c r="CC18" s="234">
        <f t="shared" si="11"/>
        <v>1.4167180939452998E-2</v>
      </c>
      <c r="CD18" s="234">
        <f t="shared" si="1"/>
        <v>4.9402181129460258E-2</v>
      </c>
      <c r="CE18" s="234">
        <f t="shared" si="1"/>
        <v>3.5075266700417496E-2</v>
      </c>
      <c r="CF18" s="234">
        <f t="shared" si="1"/>
        <v>4.6078157171298366E-2</v>
      </c>
      <c r="CG18" s="234">
        <f t="shared" si="1"/>
        <v>0</v>
      </c>
      <c r="CH18" s="234">
        <f t="shared" si="1"/>
        <v>7.3749961268234007E-2</v>
      </c>
      <c r="CI18" s="234">
        <f t="shared" si="12"/>
        <v>0.21847274720886317</v>
      </c>
      <c r="CK18" s="19" t="str">
        <f t="shared" si="13"/>
        <v>06</v>
      </c>
      <c r="CL18" s="19" t="str">
        <f t="shared" si="14"/>
        <v>山形県</v>
      </c>
      <c r="CM18" s="19">
        <f>VLOOKUP($CK18&amp;"_"&amp;$AZ$7,データシート1!$A:$BT,MATCH("ca_太陽光発電（10kW未満）",データシート1!$A$1:$BT$1,0),0)</f>
        <v>18983</v>
      </c>
      <c r="CN18" s="19">
        <f>VLOOKUP($CK18&amp;"_"&amp;$AZ$5,データシート1!$A:$BT,MATCH("ab_家庭",データシート1!$A$1:$BT$1,0),0)</f>
        <v>421275</v>
      </c>
      <c r="CO18" s="234">
        <f t="shared" si="15"/>
        <v>4.5060827250608275E-2</v>
      </c>
    </row>
    <row r="19" spans="1:94" ht="30" customHeight="1">
      <c r="A19" s="183"/>
      <c r="B19" s="496"/>
      <c r="C19" s="242"/>
      <c r="D19" s="242"/>
      <c r="E19" s="242"/>
      <c r="F19" s="242"/>
      <c r="G19" s="242"/>
      <c r="H19" s="242"/>
      <c r="I19" s="242"/>
      <c r="J19" s="242"/>
      <c r="K19" s="480"/>
      <c r="L19" s="242"/>
      <c r="M19" s="496"/>
      <c r="N19" s="242"/>
      <c r="O19" s="242"/>
      <c r="P19" s="242"/>
      <c r="Q19" s="242"/>
      <c r="R19" s="242"/>
      <c r="S19" s="242"/>
      <c r="T19" s="242"/>
      <c r="U19" s="242"/>
      <c r="V19" s="242"/>
      <c r="W19" s="480"/>
      <c r="X19" s="242"/>
      <c r="Y19" s="496"/>
      <c r="Z19" s="242"/>
      <c r="AA19" s="242"/>
      <c r="AB19" s="242"/>
      <c r="AC19" s="242"/>
      <c r="AD19" s="242"/>
      <c r="AE19" s="242"/>
      <c r="AF19" s="242"/>
      <c r="AG19" s="242"/>
      <c r="AH19" s="242"/>
      <c r="AI19" s="480"/>
      <c r="AJ19" s="183"/>
      <c r="AK19" s="479"/>
      <c r="AL19" s="183"/>
      <c r="AM19" s="183"/>
      <c r="AN19" s="183"/>
      <c r="AO19" s="183"/>
      <c r="AP19" s="183"/>
      <c r="AQ19" s="183"/>
      <c r="AR19" s="183"/>
      <c r="AS19" s="183"/>
      <c r="AT19" s="485"/>
      <c r="AU19" s="183"/>
      <c r="AX19" s="19" t="str">
        <f>比較地域マスタ!$Y12</f>
        <v>07</v>
      </c>
      <c r="AY19" s="19" t="str">
        <f>IF(IFERROR(比較地域マスタ!$Z12,"")=0,"",IFERROR(比較地域マスタ!$Z12,""))</f>
        <v>福島県</v>
      </c>
      <c r="BC19" s="855" t="str">
        <f t="shared" si="0"/>
        <v>07</v>
      </c>
      <c r="BD19" s="119" t="str">
        <f t="shared" si="2"/>
        <v>福島県</v>
      </c>
      <c r="BE19" s="37">
        <f>VLOOKUP($BC19&amp;"_"&amp;$AZ$7,データシート1!$A:$BT,MATCH("cb_"&amp;BE$12,データシート1!$A$1:$BT$1,0),0)</f>
        <v>317501.29999997804</v>
      </c>
      <c r="BF19" s="37">
        <f>VLOOKUP($BC19&amp;"_"&amp;$AZ$7,データシート1!$A:$BT,MATCH("cb_"&amp;BF$12,データシート1!$A$1:$BT$1,0),0)</f>
        <v>2815215.7000000007</v>
      </c>
      <c r="BG19" s="37">
        <f>VLOOKUP($BC19&amp;"_"&amp;$AZ$7,データシート1!$A:$BT,MATCH("cb_"&amp;BG$12,データシート1!$A$1:$BT$1,0),0)</f>
        <v>224260.7</v>
      </c>
      <c r="BH19" s="37">
        <f>VLOOKUP($BC19&amp;"_"&amp;$AZ$7,データシート1!$A:$BT,MATCH("cb_"&amp;BH$12,データシート1!$A$1:$BT$1,0),0)</f>
        <v>55228.9</v>
      </c>
      <c r="BI19" s="37">
        <f>VLOOKUP($BC19&amp;"_"&amp;$AZ$7,データシート1!$A:$BT,MATCH("cb_"&amp;BI$12,データシート1!$A$1:$BT$1,0),0)</f>
        <v>440</v>
      </c>
      <c r="BJ19" s="37">
        <f>VLOOKUP($BC19&amp;"_"&amp;$AZ$7,データシート1!$A:$BT,MATCH("cb_"&amp;BJ$12,データシート1!$A$1:$BT$1,0),0)</f>
        <v>320251.18799999997</v>
      </c>
      <c r="BK19" s="37">
        <f t="shared" si="3"/>
        <v>3732897.7879999788</v>
      </c>
      <c r="BL19" s="39"/>
      <c r="BM19" s="855" t="str">
        <f t="shared" si="4"/>
        <v>07</v>
      </c>
      <c r="BN19" s="119" t="str">
        <f t="shared" si="5"/>
        <v>福島県</v>
      </c>
      <c r="BO19" s="37">
        <f>BE19*VLOOKUP(BO$12,別紙!$B$4:$E$10,MATCH("設備利用率",別紙!$B$4:$E$4,0),0)/100*8760/10^3</f>
        <v>381039.66015597363</v>
      </c>
      <c r="BP19" s="37">
        <f>BF19*VLOOKUP(BP$12,別紙!$B$4:$E$10,MATCH("設備利用率",別紙!$B$4:$E$4,0),0)/100*8760/10^3</f>
        <v>3723854.7193320007</v>
      </c>
      <c r="BQ19" s="37">
        <f>BG19*VLOOKUP(BQ$12,別紙!$B$4:$E$10,MATCH("設備利用率",別紙!$B$4:$E$4,0),0)/100*8760/10^3</f>
        <v>487201.88553600007</v>
      </c>
      <c r="BR19" s="37">
        <f>BH19*VLOOKUP(BR$12,別紙!$B$4:$E$10,MATCH("設備利用率",別紙!$B$4:$E$4,0),0)/100*8760/10^3</f>
        <v>290283.09839999996</v>
      </c>
      <c r="BS19" s="37">
        <f>BI19*VLOOKUP(BS$12,別紙!$B$4:$E$10,MATCH("設備利用率",別紙!$B$4:$E$4,0),0)/100*8760/10^3</f>
        <v>3083.52</v>
      </c>
      <c r="BT19" s="37">
        <f>BJ19*VLOOKUP(BT$12,別紙!$B$4:$E$10,MATCH("設備利用率",別紙!$B$4:$E$4,0),0)/100*8760/10^3</f>
        <v>2244320.3255040003</v>
      </c>
      <c r="BU19" s="37">
        <f t="shared" si="6"/>
        <v>7129783.2089279741</v>
      </c>
      <c r="BV19" s="39"/>
      <c r="BW19" s="35" t="str">
        <f t="shared" si="7"/>
        <v>07</v>
      </c>
      <c r="BX19" s="35" t="str">
        <f t="shared" si="8"/>
        <v>福島県</v>
      </c>
      <c r="BY19" s="35">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12163760.095080284</v>
      </c>
      <c r="BZ19" s="39"/>
      <c r="CA19" s="35" t="str">
        <f t="shared" si="9"/>
        <v>07</v>
      </c>
      <c r="CB19" s="35" t="str">
        <f t="shared" si="10"/>
        <v>福島県</v>
      </c>
      <c r="CC19" s="234">
        <f t="shared" si="11"/>
        <v>3.1325811852380064E-2</v>
      </c>
      <c r="CD19" s="234">
        <f t="shared" si="1"/>
        <v>0.30614338742492458</v>
      </c>
      <c r="CE19" s="234">
        <f t="shared" si="1"/>
        <v>4.0053559238894573E-2</v>
      </c>
      <c r="CF19" s="234">
        <f t="shared" si="1"/>
        <v>2.3864585961162366E-2</v>
      </c>
      <c r="CG19" s="234">
        <f t="shared" si="1"/>
        <v>2.5350056034458874E-4</v>
      </c>
      <c r="CH19" s="234">
        <f t="shared" si="1"/>
        <v>0.18450876274777328</v>
      </c>
      <c r="CI19" s="234">
        <f t="shared" si="12"/>
        <v>0.58614960778547942</v>
      </c>
      <c r="CK19" s="19" t="str">
        <f t="shared" si="13"/>
        <v>07</v>
      </c>
      <c r="CL19" s="19" t="str">
        <f t="shared" si="14"/>
        <v>福島県</v>
      </c>
      <c r="CM19" s="19">
        <f>VLOOKUP($CK19&amp;"_"&amp;$AZ$7,データシート1!$A:$BT,MATCH("ca_太陽光発電（10kW未満）",データシート1!$A$1:$BT$1,0),0)</f>
        <v>67062</v>
      </c>
      <c r="CN19" s="19">
        <f>VLOOKUP($CK19&amp;"_"&amp;$AZ$5,データシート1!$A:$BT,MATCH("ab_家庭",データシート1!$A$1:$BT$1,0),0)</f>
        <v>796575</v>
      </c>
      <c r="CO19" s="234">
        <f t="shared" si="15"/>
        <v>8.4187929573486489E-2</v>
      </c>
    </row>
    <row r="20" spans="1:94" ht="30" customHeight="1">
      <c r="A20" s="183"/>
      <c r="B20" s="496"/>
      <c r="C20" s="242"/>
      <c r="D20" s="242"/>
      <c r="E20" s="242"/>
      <c r="F20" s="242"/>
      <c r="G20" s="242"/>
      <c r="H20" s="242"/>
      <c r="I20" s="242"/>
      <c r="J20" s="242"/>
      <c r="K20" s="480"/>
      <c r="L20" s="242"/>
      <c r="M20" s="496"/>
      <c r="N20" s="242"/>
      <c r="O20" s="242"/>
      <c r="P20" s="242"/>
      <c r="Q20" s="242"/>
      <c r="R20" s="242"/>
      <c r="S20" s="242"/>
      <c r="T20" s="242"/>
      <c r="U20" s="242"/>
      <c r="V20" s="242"/>
      <c r="W20" s="480"/>
      <c r="X20" s="242"/>
      <c r="Y20" s="496"/>
      <c r="Z20" s="242"/>
      <c r="AA20" s="242"/>
      <c r="AB20" s="242"/>
      <c r="AC20" s="242"/>
      <c r="AD20" s="242"/>
      <c r="AE20" s="242"/>
      <c r="AF20" s="242"/>
      <c r="AG20" s="242"/>
      <c r="AH20" s="242"/>
      <c r="AI20" s="480"/>
      <c r="AJ20" s="183"/>
      <c r="AK20" s="479"/>
      <c r="AL20" s="183"/>
      <c r="AM20" s="183"/>
      <c r="AN20" s="183"/>
      <c r="AO20" s="183"/>
      <c r="AP20" s="183"/>
      <c r="AQ20" s="183"/>
      <c r="AR20" s="183"/>
      <c r="AS20" s="183"/>
      <c r="AT20" s="485"/>
      <c r="AU20" s="183"/>
      <c r="AX20" s="19" t="str">
        <f>比較地域マスタ!$Y13</f>
        <v>08</v>
      </c>
      <c r="AY20" s="19" t="str">
        <f>IF(IFERROR(比較地域マスタ!$Z13,"")=0,"",IFERROR(比較地域マスタ!$Z13,""))</f>
        <v>茨城県</v>
      </c>
      <c r="BC20" s="855" t="str">
        <f t="shared" si="0"/>
        <v>08</v>
      </c>
      <c r="BD20" s="119" t="str">
        <f t="shared" si="2"/>
        <v>茨城県</v>
      </c>
      <c r="BE20" s="37">
        <f>VLOOKUP($BC20&amp;"_"&amp;$AZ$7,データシート1!$A:$BT,MATCH("cb_"&amp;BE$12,データシート1!$A$1:$BT$1,0),0)</f>
        <v>527715.1000000746</v>
      </c>
      <c r="BF20" s="37">
        <f>VLOOKUP($BC20&amp;"_"&amp;$AZ$7,データシート1!$A:$BT,MATCH("cb_"&amp;BF$12,データシート1!$A$1:$BT$1,0),0)</f>
        <v>4023094.200000077</v>
      </c>
      <c r="BG20" s="37">
        <f>VLOOKUP($BC20&amp;"_"&amp;$AZ$7,データシート1!$A:$BT,MATCH("cb_"&amp;BG$12,データシート1!$A$1:$BT$1,0),0)</f>
        <v>107179.2</v>
      </c>
      <c r="BH20" s="37">
        <f>VLOOKUP($BC20&amp;"_"&amp;$AZ$7,データシート1!$A:$BT,MATCH("cb_"&amp;BH$12,データシート1!$A$1:$BT$1,0),0)</f>
        <v>17335.5</v>
      </c>
      <c r="BI20" s="37">
        <f>VLOOKUP($BC20&amp;"_"&amp;$AZ$7,データシート1!$A:$BT,MATCH("cb_"&amp;BI$12,データシート1!$A$1:$BT$1,0),0)</f>
        <v>0</v>
      </c>
      <c r="BJ20" s="37">
        <f>VLOOKUP($BC20&amp;"_"&amp;$AZ$7,データシート1!$A:$BT,MATCH("cb_"&amp;BJ$12,データシート1!$A$1:$BT$1,0),0)</f>
        <v>334881.66200000007</v>
      </c>
      <c r="BK20" s="37">
        <f t="shared" si="3"/>
        <v>5010205.6620001523</v>
      </c>
      <c r="BL20" s="39"/>
      <c r="BM20" s="855" t="str">
        <f t="shared" si="4"/>
        <v>08</v>
      </c>
      <c r="BN20" s="119" t="str">
        <f t="shared" si="5"/>
        <v>茨城県</v>
      </c>
      <c r="BO20" s="37">
        <f>BE20*VLOOKUP(BO$12,別紙!$B$4:$E$10,MATCH("設備利用率",別紙!$B$4:$E$4,0),0)/100*8760/10^3</f>
        <v>633321.44581208949</v>
      </c>
      <c r="BP20" s="37">
        <f>BF20*VLOOKUP(BP$12,別紙!$B$4:$E$10,MATCH("設備利用率",別紙!$B$4:$E$4,0),0)/100*8760/10^3</f>
        <v>5321588.0839921022</v>
      </c>
      <c r="BQ20" s="37">
        <f>BG20*VLOOKUP(BQ$12,別紙!$B$4:$E$10,MATCH("設備利用率",別紙!$B$4:$E$4,0),0)/100*8760/10^3</f>
        <v>232844.668416</v>
      </c>
      <c r="BR20" s="37">
        <f>BH20*VLOOKUP(BR$12,別紙!$B$4:$E$10,MATCH("設備利用率",別紙!$B$4:$E$4,0),0)/100*8760/10^3</f>
        <v>91115.388000000006</v>
      </c>
      <c r="BS20" s="37">
        <f>BI20*VLOOKUP(BS$12,別紙!$B$4:$E$10,MATCH("設備利用率",別紙!$B$4:$E$4,0),0)/100*8760/10^3</f>
        <v>0</v>
      </c>
      <c r="BT20" s="37">
        <f>BJ20*VLOOKUP(BT$12,別紙!$B$4:$E$10,MATCH("設備利用率",別紙!$B$4:$E$4,0),0)/100*8760/10^3</f>
        <v>2346850.6872960003</v>
      </c>
      <c r="BU20" s="37">
        <f t="shared" si="6"/>
        <v>8625720.273516193</v>
      </c>
      <c r="BV20" s="39"/>
      <c r="BW20" s="35" t="str">
        <f t="shared" si="7"/>
        <v>08</v>
      </c>
      <c r="BX20" s="35" t="str">
        <f t="shared" si="8"/>
        <v>茨城県</v>
      </c>
      <c r="BY20" s="35">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26881146.181222484</v>
      </c>
      <c r="BZ20" s="39"/>
      <c r="CA20" s="35" t="str">
        <f t="shared" si="9"/>
        <v>08</v>
      </c>
      <c r="CB20" s="35" t="str">
        <f t="shared" si="10"/>
        <v>茨城県</v>
      </c>
      <c r="CC20" s="234">
        <f t="shared" si="11"/>
        <v>2.3560061075613245E-2</v>
      </c>
      <c r="CD20" s="234">
        <f t="shared" si="1"/>
        <v>0.19796730571367663</v>
      </c>
      <c r="CE20" s="234">
        <f t="shared" si="1"/>
        <v>8.6620067033693297E-3</v>
      </c>
      <c r="CF20" s="234">
        <f t="shared" si="1"/>
        <v>3.3895648416825178E-3</v>
      </c>
      <c r="CG20" s="234">
        <f t="shared" si="1"/>
        <v>0</v>
      </c>
      <c r="CH20" s="234">
        <f t="shared" si="1"/>
        <v>8.7304710575747915E-2</v>
      </c>
      <c r="CI20" s="234">
        <f t="shared" si="12"/>
        <v>0.32088364891008969</v>
      </c>
      <c r="CK20" s="19" t="str">
        <f t="shared" si="13"/>
        <v>08</v>
      </c>
      <c r="CL20" s="19" t="str">
        <f t="shared" si="14"/>
        <v>茨城県</v>
      </c>
      <c r="CM20" s="19">
        <f>VLOOKUP($CK20&amp;"_"&amp;$AZ$7,データシート1!$A:$BT,MATCH("ca_太陽光発電（10kW未満）",データシート1!$A$1:$BT$1,0),0)</f>
        <v>112242</v>
      </c>
      <c r="CN20" s="19">
        <f>VLOOKUP($CK20&amp;"_"&amp;$AZ$5,データシート1!$A:$BT,MATCH("ab_家庭",データシート1!$A$1:$BT$1,0),0)</f>
        <v>1298834</v>
      </c>
      <c r="CO20" s="234">
        <f t="shared" si="15"/>
        <v>8.6417509858842625E-2</v>
      </c>
    </row>
    <row r="21" spans="1:94" ht="30" customHeight="1">
      <c r="A21" s="183"/>
      <c r="B21" s="496"/>
      <c r="C21" s="242"/>
      <c r="D21" s="242"/>
      <c r="E21" s="242"/>
      <c r="F21" s="242"/>
      <c r="G21" s="242"/>
      <c r="H21" s="242"/>
      <c r="I21" s="242"/>
      <c r="J21" s="242"/>
      <c r="K21" s="480"/>
      <c r="L21" s="242"/>
      <c r="M21" s="496"/>
      <c r="N21" s="242"/>
      <c r="O21" s="242"/>
      <c r="P21" s="242"/>
      <c r="Q21" s="242"/>
      <c r="R21" s="242"/>
      <c r="S21" s="242"/>
      <c r="T21" s="242"/>
      <c r="U21" s="242"/>
      <c r="V21" s="242"/>
      <c r="W21" s="480"/>
      <c r="X21" s="242"/>
      <c r="Y21" s="496"/>
      <c r="Z21" s="242"/>
      <c r="AA21" s="242"/>
      <c r="AB21" s="242"/>
      <c r="AC21" s="242"/>
      <c r="AD21" s="242"/>
      <c r="AE21" s="242"/>
      <c r="AF21" s="242"/>
      <c r="AG21" s="242"/>
      <c r="AH21" s="242"/>
      <c r="AI21" s="480"/>
      <c r="AJ21" s="183"/>
      <c r="AK21" s="479"/>
      <c r="AL21" s="183"/>
      <c r="AM21" s="183"/>
      <c r="AN21" s="183"/>
      <c r="AO21" s="183"/>
      <c r="AP21" s="183"/>
      <c r="AQ21" s="183"/>
      <c r="AR21" s="183"/>
      <c r="AS21" s="183"/>
      <c r="AT21" s="485"/>
      <c r="AU21" s="183"/>
      <c r="AX21" s="19" t="str">
        <f>比較地域マスタ!$Y14</f>
        <v>09</v>
      </c>
      <c r="AY21" s="19" t="str">
        <f>IF(IFERROR(比較地域マスタ!$Z14,"")=0,"",IFERROR(比較地域マスタ!$Z14,""))</f>
        <v>栃木県</v>
      </c>
      <c r="BC21" s="855" t="str">
        <f t="shared" si="0"/>
        <v>09</v>
      </c>
      <c r="BD21" s="119" t="str">
        <f t="shared" si="2"/>
        <v>栃木県</v>
      </c>
      <c r="BE21" s="37">
        <f>VLOOKUP($BC21&amp;"_"&amp;$AZ$7,データシート1!$A:$BT,MATCH("cb_"&amp;BE$12,データシート1!$A$1:$BT$1,0),0)</f>
        <v>398975.19999998383</v>
      </c>
      <c r="BF21" s="37">
        <f>VLOOKUP($BC21&amp;"_"&amp;$AZ$7,データシート1!$A:$BT,MATCH("cb_"&amp;BF$12,データシート1!$A$1:$BT$1,0),0)</f>
        <v>2785828.6000000047</v>
      </c>
      <c r="BG21" s="37">
        <f>VLOOKUP($BC21&amp;"_"&amp;$AZ$7,データシート1!$A:$BT,MATCH("cb_"&amp;BG$12,データシート1!$A$1:$BT$1,0),0)</f>
        <v>0</v>
      </c>
      <c r="BH21" s="37">
        <f>VLOOKUP($BC21&amp;"_"&amp;$AZ$7,データシート1!$A:$BT,MATCH("cb_"&amp;BH$12,データシート1!$A$1:$BT$1,0),0)</f>
        <v>12290.2</v>
      </c>
      <c r="BI21" s="37">
        <f>VLOOKUP($BC21&amp;"_"&amp;$AZ$7,データシート1!$A:$BT,MATCH("cb_"&amp;BI$12,データシート1!$A$1:$BT$1,0),0)</f>
        <v>0</v>
      </c>
      <c r="BJ21" s="37">
        <f>VLOOKUP($BC21&amp;"_"&amp;$AZ$7,データシート1!$A:$BT,MATCH("cb_"&amp;BJ$12,データシート1!$A$1:$BT$1,0),0)</f>
        <v>66895.459999999992</v>
      </c>
      <c r="BK21" s="37">
        <f t="shared" si="3"/>
        <v>3263989.4599999888</v>
      </c>
      <c r="BL21" s="39"/>
      <c r="BM21" s="855" t="str">
        <f t="shared" si="4"/>
        <v>09</v>
      </c>
      <c r="BN21" s="119" t="str">
        <f t="shared" si="5"/>
        <v>栃木県</v>
      </c>
      <c r="BO21" s="37">
        <f>BE21*VLOOKUP(BO$12,別紙!$B$4:$E$10,MATCH("設備利用率",別紙!$B$4:$E$4,0),0)/100*8760/10^3</f>
        <v>478818.11702398059</v>
      </c>
      <c r="BP21" s="37">
        <f>BF21*VLOOKUP(BP$12,別紙!$B$4:$E$10,MATCH("設備利用率",別紙!$B$4:$E$4,0),0)/100*8760/10^3</f>
        <v>3684982.6389360065</v>
      </c>
      <c r="BQ21" s="37">
        <f>BG21*VLOOKUP(BQ$12,別紙!$B$4:$E$10,MATCH("設備利用率",別紙!$B$4:$E$4,0),0)/100*8760/10^3</f>
        <v>0</v>
      </c>
      <c r="BR21" s="37">
        <f>BH21*VLOOKUP(BR$12,別紙!$B$4:$E$10,MATCH("設備利用率",別紙!$B$4:$E$4,0),0)/100*8760/10^3</f>
        <v>64597.291199999992</v>
      </c>
      <c r="BS21" s="37">
        <f>BI21*VLOOKUP(BS$12,別紙!$B$4:$E$10,MATCH("設備利用率",別紙!$B$4:$E$4,0),0)/100*8760/10^3</f>
        <v>0</v>
      </c>
      <c r="BT21" s="37">
        <f>BJ21*VLOOKUP(BT$12,別紙!$B$4:$E$10,MATCH("設備利用率",別紙!$B$4:$E$4,0),0)/100*8760/10^3</f>
        <v>468803.38367999991</v>
      </c>
      <c r="BU21" s="37">
        <f t="shared" si="6"/>
        <v>4697201.4308399875</v>
      </c>
      <c r="BV21" s="39"/>
      <c r="BW21" s="35" t="str">
        <f t="shared" si="7"/>
        <v>09</v>
      </c>
      <c r="BX21" s="35" t="str">
        <f t="shared" si="8"/>
        <v>栃木県</v>
      </c>
      <c r="BY21" s="35">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15097363.511377035</v>
      </c>
      <c r="BZ21" s="39"/>
      <c r="CA21" s="35" t="str">
        <f t="shared" si="9"/>
        <v>09</v>
      </c>
      <c r="CB21" s="35" t="str">
        <f t="shared" si="10"/>
        <v>栃木県</v>
      </c>
      <c r="CC21" s="234">
        <f t="shared" si="11"/>
        <v>3.171534663407647E-2</v>
      </c>
      <c r="CD21" s="234">
        <f t="shared" si="1"/>
        <v>0.24408120240061029</v>
      </c>
      <c r="CE21" s="234">
        <f t="shared" si="1"/>
        <v>0</v>
      </c>
      <c r="CF21" s="234">
        <f t="shared" si="1"/>
        <v>4.2787133761017894E-3</v>
      </c>
      <c r="CG21" s="234">
        <f t="shared" si="1"/>
        <v>0</v>
      </c>
      <c r="CH21" s="234">
        <f t="shared" si="1"/>
        <v>3.1052003439323708E-2</v>
      </c>
      <c r="CI21" s="234">
        <f t="shared" si="12"/>
        <v>0.3111272658501123</v>
      </c>
      <c r="CK21" s="19" t="str">
        <f t="shared" si="13"/>
        <v>09</v>
      </c>
      <c r="CL21" s="19" t="str">
        <f t="shared" si="14"/>
        <v>栃木県</v>
      </c>
      <c r="CM21" s="19">
        <f>VLOOKUP($CK21&amp;"_"&amp;$AZ$7,データシート1!$A:$BT,MATCH("ca_太陽光発電（10kW未満）",データシート1!$A$1:$BT$1,0),0)</f>
        <v>84899</v>
      </c>
      <c r="CN21" s="19">
        <f>VLOOKUP($CK21&amp;"_"&amp;$AZ$5,データシート1!$A:$BT,MATCH("ab_家庭",データシート1!$A$1:$BT$1,0),0)</f>
        <v>860314</v>
      </c>
      <c r="CO21" s="234">
        <f t="shared" si="15"/>
        <v>9.8683736403220215E-2</v>
      </c>
    </row>
    <row r="22" spans="1:94" ht="30" customHeight="1">
      <c r="A22" s="183"/>
      <c r="B22" s="496"/>
      <c r="C22" s="242"/>
      <c r="D22" s="242"/>
      <c r="E22" s="242"/>
      <c r="F22" s="242"/>
      <c r="G22" s="242"/>
      <c r="H22" s="242"/>
      <c r="I22" s="242"/>
      <c r="J22" s="242"/>
      <c r="K22" s="480"/>
      <c r="L22" s="242"/>
      <c r="M22" s="496"/>
      <c r="N22" s="242"/>
      <c r="O22" s="242"/>
      <c r="P22" s="242"/>
      <c r="Q22" s="242"/>
      <c r="R22" s="242"/>
      <c r="S22" s="242"/>
      <c r="T22" s="242"/>
      <c r="U22" s="242"/>
      <c r="V22" s="242"/>
      <c r="W22" s="480"/>
      <c r="X22" s="242"/>
      <c r="Y22" s="496"/>
      <c r="Z22" s="242"/>
      <c r="AA22" s="242"/>
      <c r="AB22" s="242"/>
      <c r="AC22" s="242"/>
      <c r="AD22" s="242"/>
      <c r="AE22" s="242"/>
      <c r="AF22" s="242"/>
      <c r="AG22" s="242"/>
      <c r="AH22" s="242"/>
      <c r="AI22" s="480"/>
      <c r="AJ22" s="183"/>
      <c r="AK22" s="479"/>
      <c r="AL22" s="183"/>
      <c r="AM22" s="183"/>
      <c r="AN22" s="183"/>
      <c r="AO22" s="183"/>
      <c r="AP22" s="183"/>
      <c r="AQ22" s="183"/>
      <c r="AR22" s="183"/>
      <c r="AS22" s="183"/>
      <c r="AT22" s="485"/>
      <c r="AU22" s="183"/>
      <c r="AX22" s="19" t="str">
        <f>比較地域マスタ!$Y15</f>
        <v>10</v>
      </c>
      <c r="AY22" s="19" t="str">
        <f>IF(IFERROR(比較地域マスタ!$Z15,"")=0,"",IFERROR(比較地域マスタ!$Z15,""))</f>
        <v>群馬県</v>
      </c>
      <c r="BC22" s="855" t="str">
        <f t="shared" si="0"/>
        <v>10</v>
      </c>
      <c r="BD22" s="119" t="str">
        <f t="shared" si="2"/>
        <v>群馬県</v>
      </c>
      <c r="BE22" s="37">
        <f>VLOOKUP($BC22&amp;"_"&amp;$AZ$7,データシート1!$A:$BT,MATCH("cb_"&amp;BE$12,データシート1!$A$1:$BT$1,0),0)</f>
        <v>399515.69999998645</v>
      </c>
      <c r="BF22" s="37">
        <f>VLOOKUP($BC22&amp;"_"&amp;$AZ$7,データシート1!$A:$BT,MATCH("cb_"&amp;BF$12,データシート1!$A$1:$BT$1,0),0)</f>
        <v>2397747.899999972</v>
      </c>
      <c r="BG22" s="37">
        <f>VLOOKUP($BC22&amp;"_"&amp;$AZ$7,データシート1!$A:$BT,MATCH("cb_"&amp;BG$12,データシート1!$A$1:$BT$1,0),0)</f>
        <v>56</v>
      </c>
      <c r="BH22" s="37">
        <f>VLOOKUP($BC22&amp;"_"&amp;$AZ$7,データシート1!$A:$BT,MATCH("cb_"&amp;BH$12,データシート1!$A$1:$BT$1,0),0)</f>
        <v>77883.399999999994</v>
      </c>
      <c r="BI22" s="37">
        <f>VLOOKUP($BC22&amp;"_"&amp;$AZ$7,データシート1!$A:$BT,MATCH("cb_"&amp;BI$12,データシート1!$A$1:$BT$1,0),0)</f>
        <v>0</v>
      </c>
      <c r="BJ22" s="37">
        <f>VLOOKUP($BC22&amp;"_"&amp;$AZ$7,データシート1!$A:$BT,MATCH("cb_"&amp;BJ$12,データシート1!$A$1:$BT$1,0),0)</f>
        <v>32569</v>
      </c>
      <c r="BK22" s="37">
        <f t="shared" si="3"/>
        <v>2907771.9999999586</v>
      </c>
      <c r="BL22" s="39"/>
      <c r="BM22" s="855" t="str">
        <f t="shared" si="4"/>
        <v>10</v>
      </c>
      <c r="BN22" s="119" t="str">
        <f t="shared" si="5"/>
        <v>群馬県</v>
      </c>
      <c r="BO22" s="37">
        <f>BE22*VLOOKUP(BO$12,別紙!$B$4:$E$10,MATCH("設備利用率",別紙!$B$4:$E$4,0),0)/100*8760/10^3</f>
        <v>479466.78188398376</v>
      </c>
      <c r="BP22" s="37">
        <f>BF22*VLOOKUP(BP$12,別紙!$B$4:$E$10,MATCH("設備利用率",別紙!$B$4:$E$4,0),0)/100*8760/10^3</f>
        <v>3171645.012203963</v>
      </c>
      <c r="BQ22" s="37">
        <f>BG22*VLOOKUP(BQ$12,別紙!$B$4:$E$10,MATCH("設備利用率",別紙!$B$4:$E$4,0),0)/100*8760/10^3</f>
        <v>121.65888000000001</v>
      </c>
      <c r="BR22" s="37">
        <f>BH22*VLOOKUP(BR$12,別紙!$B$4:$E$10,MATCH("設備利用率",別紙!$B$4:$E$4,0),0)/100*8760/10^3</f>
        <v>409355.15040000004</v>
      </c>
      <c r="BS22" s="37">
        <f>BI22*VLOOKUP(BS$12,別紙!$B$4:$E$10,MATCH("設備利用率",別紙!$B$4:$E$4,0),0)/100*8760/10^3</f>
        <v>0</v>
      </c>
      <c r="BT22" s="37">
        <f>BJ22*VLOOKUP(BT$12,別紙!$B$4:$E$10,MATCH("設備利用率",別紙!$B$4:$E$4,0),0)/100*8760/10^3</f>
        <v>228243.552</v>
      </c>
      <c r="BU22" s="37">
        <f t="shared" si="6"/>
        <v>4288832.1553679472</v>
      </c>
      <c r="BV22" s="39"/>
      <c r="BW22" s="35" t="str">
        <f t="shared" si="7"/>
        <v>10</v>
      </c>
      <c r="BX22" s="35" t="str">
        <f t="shared" si="8"/>
        <v>群馬県</v>
      </c>
      <c r="BY22" s="35">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14344545.265878029</v>
      </c>
      <c r="BZ22" s="39"/>
      <c r="CA22" s="35" t="str">
        <f t="shared" si="9"/>
        <v>10</v>
      </c>
      <c r="CB22" s="35" t="str">
        <f t="shared" si="10"/>
        <v>群馬県</v>
      </c>
      <c r="CC22" s="234">
        <f t="shared" si="11"/>
        <v>3.3425024843730076E-2</v>
      </c>
      <c r="CD22" s="234">
        <f t="shared" si="1"/>
        <v>0.22110460481089547</v>
      </c>
      <c r="CE22" s="234">
        <f t="shared" si="1"/>
        <v>8.4811946105670622E-6</v>
      </c>
      <c r="CF22" s="234">
        <f t="shared" si="1"/>
        <v>2.853733895446308E-2</v>
      </c>
      <c r="CG22" s="234">
        <f t="shared" si="1"/>
        <v>0</v>
      </c>
      <c r="CH22" s="234">
        <f t="shared" si="1"/>
        <v>1.5911522308269505E-2</v>
      </c>
      <c r="CI22" s="234">
        <f t="shared" si="12"/>
        <v>0.29898697211196873</v>
      </c>
      <c r="CK22" s="19" t="str">
        <f t="shared" si="13"/>
        <v>10</v>
      </c>
      <c r="CL22" s="19" t="str">
        <f t="shared" si="14"/>
        <v>群馬県</v>
      </c>
      <c r="CM22" s="19">
        <f>VLOOKUP($CK22&amp;"_"&amp;$AZ$7,データシート1!$A:$BT,MATCH("ca_太陽光発電（10kW未満）",データシート1!$A$1:$BT$1,0),0)</f>
        <v>84622</v>
      </c>
      <c r="CN22" s="19">
        <f>VLOOKUP($CK22&amp;"_"&amp;$AZ$5,データシート1!$A:$BT,MATCH("ab_家庭",データシート1!$A$1:$BT$1,0),0)</f>
        <v>872782</v>
      </c>
      <c r="CO22" s="234">
        <f t="shared" si="15"/>
        <v>9.695662834476422E-2</v>
      </c>
    </row>
    <row r="23" spans="1:94" ht="30" customHeight="1">
      <c r="A23" s="183"/>
      <c r="B23" s="496"/>
      <c r="C23" s="242"/>
      <c r="D23" s="242"/>
      <c r="E23" s="242"/>
      <c r="F23" s="242"/>
      <c r="G23" s="242"/>
      <c r="H23" s="242"/>
      <c r="I23" s="242"/>
      <c r="J23" s="242"/>
      <c r="K23" s="480"/>
      <c r="L23" s="242"/>
      <c r="M23" s="496"/>
      <c r="N23" s="242"/>
      <c r="O23" s="242"/>
      <c r="P23" s="242"/>
      <c r="Q23" s="242"/>
      <c r="R23" s="242"/>
      <c r="S23" s="242"/>
      <c r="T23" s="242"/>
      <c r="U23" s="242"/>
      <c r="V23" s="242"/>
      <c r="W23" s="480"/>
      <c r="X23" s="242"/>
      <c r="Y23" s="496"/>
      <c r="Z23" s="242"/>
      <c r="AA23" s="242"/>
      <c r="AB23" s="242"/>
      <c r="AC23" s="242"/>
      <c r="AD23" s="242"/>
      <c r="AE23" s="242"/>
      <c r="AF23" s="242"/>
      <c r="AG23" s="242"/>
      <c r="AH23" s="242"/>
      <c r="AI23" s="480"/>
      <c r="AJ23" s="183"/>
      <c r="AK23" s="479"/>
      <c r="AL23" s="183"/>
      <c r="AM23" s="183"/>
      <c r="AN23" s="183"/>
      <c r="AO23" s="183"/>
      <c r="AP23" s="183"/>
      <c r="AQ23" s="183"/>
      <c r="AR23" s="183"/>
      <c r="AS23" s="183"/>
      <c r="AT23" s="485"/>
      <c r="AU23" s="183"/>
      <c r="AX23" s="19" t="str">
        <f>比較地域マスタ!$Y16</f>
        <v>11</v>
      </c>
      <c r="AY23" s="19" t="str">
        <f>IF(IFERROR(比較地域マスタ!$Z16,"")=0,"",IFERROR(比較地域マスタ!$Z16,""))</f>
        <v>埼玉県</v>
      </c>
      <c r="BC23" s="855" t="str">
        <f t="shared" si="0"/>
        <v>11</v>
      </c>
      <c r="BD23" s="119" t="str">
        <f t="shared" si="2"/>
        <v>埼玉県</v>
      </c>
      <c r="BE23" s="37">
        <f>VLOOKUP($BC23&amp;"_"&amp;$AZ$7,データシート1!$A:$BT,MATCH("cb_"&amp;BE$12,データシート1!$A$1:$BT$1,0),0)</f>
        <v>814286.17000019294</v>
      </c>
      <c r="BF23" s="37">
        <f>VLOOKUP($BC23&amp;"_"&amp;$AZ$7,データシート1!$A:$BT,MATCH("cb_"&amp;BF$12,データシート1!$A$1:$BT$1,0),0)</f>
        <v>1233359.4999999872</v>
      </c>
      <c r="BG23" s="37">
        <f>VLOOKUP($BC23&amp;"_"&amp;$AZ$7,データシート1!$A:$BT,MATCH("cb_"&amp;BG$12,データシート1!$A$1:$BT$1,0),0)</f>
        <v>0</v>
      </c>
      <c r="BH23" s="37">
        <f>VLOOKUP($BC23&amp;"_"&amp;$AZ$7,データシート1!$A:$BT,MATCH("cb_"&amp;BH$12,データシート1!$A$1:$BT$1,0),0)</f>
        <v>28993.599999999999</v>
      </c>
      <c r="BI23" s="37">
        <f>VLOOKUP($BC23&amp;"_"&amp;$AZ$7,データシート1!$A:$BT,MATCH("cb_"&amp;BI$12,データシート1!$A$1:$BT$1,0),0)</f>
        <v>0</v>
      </c>
      <c r="BJ23" s="37">
        <f>VLOOKUP($BC23&amp;"_"&amp;$AZ$7,データシート1!$A:$BT,MATCH("cb_"&amp;BJ$12,データシート1!$A$1:$BT$1,0),0)</f>
        <v>45762.976999999999</v>
      </c>
      <c r="BK23" s="37">
        <f t="shared" si="3"/>
        <v>2122402.2470001802</v>
      </c>
      <c r="BL23" s="39"/>
      <c r="BM23" s="855" t="str">
        <f t="shared" si="4"/>
        <v>11</v>
      </c>
      <c r="BN23" s="119" t="str">
        <f t="shared" si="5"/>
        <v>埼玉県</v>
      </c>
      <c r="BO23" s="37">
        <f>BE23*VLOOKUP(BO$12,別紙!$B$4:$E$10,MATCH("設備利用率",別紙!$B$4:$E$4,0),0)/100*8760/10^3</f>
        <v>977241.11834063148</v>
      </c>
      <c r="BP23" s="37">
        <f>BF23*VLOOKUP(BP$12,別紙!$B$4:$E$10,MATCH("設備利用率",別紙!$B$4:$E$4,0),0)/100*8760/10^3</f>
        <v>1631438.612219983</v>
      </c>
      <c r="BQ23" s="37">
        <f>BG23*VLOOKUP(BQ$12,別紙!$B$4:$E$10,MATCH("設備利用率",別紙!$B$4:$E$4,0),0)/100*8760/10^3</f>
        <v>0</v>
      </c>
      <c r="BR23" s="37">
        <f>BH23*VLOOKUP(BR$12,別紙!$B$4:$E$10,MATCH("設備利用率",別紙!$B$4:$E$4,0),0)/100*8760/10^3</f>
        <v>152390.3616</v>
      </c>
      <c r="BS23" s="37">
        <f>BI23*VLOOKUP(BS$12,別紙!$B$4:$E$10,MATCH("設備利用率",別紙!$B$4:$E$4,0),0)/100*8760/10^3</f>
        <v>0</v>
      </c>
      <c r="BT23" s="37">
        <f>BJ23*VLOOKUP(BT$12,別紙!$B$4:$E$10,MATCH("設備利用率",別紙!$B$4:$E$4,0),0)/100*8760/10^3</f>
        <v>320706.94281599997</v>
      </c>
      <c r="BU23" s="37">
        <f t="shared" si="6"/>
        <v>3081777.0349766146</v>
      </c>
      <c r="BV23" s="39"/>
      <c r="BW23" s="35" t="str">
        <f t="shared" si="7"/>
        <v>11</v>
      </c>
      <c r="BX23" s="35" t="str">
        <f t="shared" si="8"/>
        <v>埼玉県</v>
      </c>
      <c r="BY23" s="35">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37324718.540867068</v>
      </c>
      <c r="BZ23" s="39"/>
      <c r="CA23" s="35" t="str">
        <f t="shared" si="9"/>
        <v>11</v>
      </c>
      <c r="CB23" s="35" t="str">
        <f t="shared" si="10"/>
        <v>埼玉県</v>
      </c>
      <c r="CC23" s="234">
        <f t="shared" si="11"/>
        <v>2.6182143001845924E-2</v>
      </c>
      <c r="CD23" s="234">
        <f t="shared" si="1"/>
        <v>4.3709334617854138E-2</v>
      </c>
      <c r="CE23" s="234">
        <f t="shared" si="1"/>
        <v>0</v>
      </c>
      <c r="CF23" s="234">
        <f t="shared" si="1"/>
        <v>4.0828268117587231E-3</v>
      </c>
      <c r="CG23" s="234">
        <f t="shared" si="1"/>
        <v>0</v>
      </c>
      <c r="CH23" s="234">
        <f t="shared" si="1"/>
        <v>8.5923472527959163E-3</v>
      </c>
      <c r="CI23" s="234">
        <f t="shared" si="12"/>
        <v>8.2566651684254699E-2</v>
      </c>
      <c r="CK23" s="19" t="str">
        <f t="shared" si="13"/>
        <v>11</v>
      </c>
      <c r="CL23" s="19" t="str">
        <f t="shared" si="14"/>
        <v>埼玉県</v>
      </c>
      <c r="CM23" s="19">
        <f>VLOOKUP($CK23&amp;"_"&amp;$AZ$7,データシート1!$A:$BT,MATCH("ca_太陽光発電（10kW未満）",データシート1!$A$1:$BT$1,0),0)</f>
        <v>193484</v>
      </c>
      <c r="CN23" s="19">
        <f>VLOOKUP($CK23&amp;"_"&amp;$AZ$5,データシート1!$A:$BT,MATCH("ab_家庭",データシート1!$A$1:$BT$1,0),0)</f>
        <v>3470089</v>
      </c>
      <c r="CO23" s="234">
        <f t="shared" si="15"/>
        <v>5.5757647714511069E-2</v>
      </c>
    </row>
    <row r="24" spans="1:94" ht="30" customHeight="1">
      <c r="A24" s="183"/>
      <c r="B24" s="496"/>
      <c r="C24" s="242"/>
      <c r="D24" s="242"/>
      <c r="E24" s="242"/>
      <c r="F24" s="242"/>
      <c r="G24" s="242"/>
      <c r="H24" s="242"/>
      <c r="I24" s="242"/>
      <c r="J24" s="242"/>
      <c r="K24" s="480"/>
      <c r="L24" s="242"/>
      <c r="M24" s="496"/>
      <c r="N24" s="242"/>
      <c r="O24" s="242"/>
      <c r="P24" s="242"/>
      <c r="Q24" s="242"/>
      <c r="R24" s="242"/>
      <c r="S24" s="242"/>
      <c r="T24" s="242"/>
      <c r="U24" s="242"/>
      <c r="V24" s="242"/>
      <c r="W24" s="480"/>
      <c r="X24" s="242"/>
      <c r="Y24" s="496"/>
      <c r="Z24" s="242"/>
      <c r="AA24" s="242"/>
      <c r="AB24" s="242"/>
      <c r="AC24" s="242"/>
      <c r="AD24" s="242"/>
      <c r="AE24" s="242"/>
      <c r="AF24" s="242"/>
      <c r="AG24" s="242"/>
      <c r="AH24" s="242"/>
      <c r="AI24" s="480"/>
      <c r="AJ24" s="183"/>
      <c r="AK24" s="479"/>
      <c r="AL24" s="183"/>
      <c r="AM24" s="183"/>
      <c r="AN24" s="183"/>
      <c r="AO24" s="183"/>
      <c r="AP24" s="183"/>
      <c r="AQ24" s="183"/>
      <c r="AR24" s="183"/>
      <c r="AS24" s="183"/>
      <c r="AT24" s="485"/>
      <c r="AU24" s="183"/>
      <c r="AX24" s="19" t="str">
        <f>比較地域マスタ!$Y17</f>
        <v>12</v>
      </c>
      <c r="AY24" s="19" t="str">
        <f>IF(IFERROR(比較地域マスタ!$Z17,"")=0,"",IFERROR(比較地域マスタ!$Z17,""))</f>
        <v>千葉県</v>
      </c>
      <c r="BC24" s="855" t="str">
        <f t="shared" si="0"/>
        <v>12</v>
      </c>
      <c r="BD24" s="119" t="str">
        <f t="shared" si="2"/>
        <v>千葉県</v>
      </c>
      <c r="BE24" s="37">
        <f>VLOOKUP($BC24&amp;"_"&amp;$AZ$7,データシート1!$A:$BT,MATCH("cb_"&amp;BE$12,データシート1!$A$1:$BT$1,0),0)</f>
        <v>660321.60000010696</v>
      </c>
      <c r="BF24" s="37">
        <f>VLOOKUP($BC24&amp;"_"&amp;$AZ$7,データシート1!$A:$BT,MATCH("cb_"&amp;BF$12,データシート1!$A$1:$BT$1,0),0)</f>
        <v>2818806.4000000805</v>
      </c>
      <c r="BG24" s="37">
        <f>VLOOKUP($BC24&amp;"_"&amp;$AZ$7,データシート1!$A:$BT,MATCH("cb_"&amp;BG$12,データシート1!$A$1:$BT$1,0),0)</f>
        <v>62927.3</v>
      </c>
      <c r="BH24" s="37">
        <f>VLOOKUP($BC24&amp;"_"&amp;$AZ$7,データシート1!$A:$BT,MATCH("cb_"&amp;BH$12,データシート1!$A$1:$BT$1,0),0)</f>
        <v>999.9</v>
      </c>
      <c r="BI24" s="37">
        <f>VLOOKUP($BC24&amp;"_"&amp;$AZ$7,データシート1!$A:$BT,MATCH("cb_"&amp;BI$12,データシート1!$A$1:$BT$1,0),0)</f>
        <v>0</v>
      </c>
      <c r="BJ24" s="37">
        <f>VLOOKUP($BC24&amp;"_"&amp;$AZ$7,データシート1!$A:$BT,MATCH("cb_"&amp;BJ$12,データシート1!$A$1:$BT$1,0),0)</f>
        <v>129466.06899999999</v>
      </c>
      <c r="BK24" s="37">
        <f t="shared" si="3"/>
        <v>3672521.2690001871</v>
      </c>
      <c r="BL24" s="39"/>
      <c r="BM24" s="855" t="str">
        <f t="shared" si="4"/>
        <v>12</v>
      </c>
      <c r="BN24" s="119" t="str">
        <f t="shared" si="5"/>
        <v>千葉県</v>
      </c>
      <c r="BO24" s="37">
        <f>BE24*VLOOKUP(BO$12,別紙!$B$4:$E$10,MATCH("設備利用率",別紙!$B$4:$E$4,0),0)/100*8760/10^3</f>
        <v>792465.15859212843</v>
      </c>
      <c r="BP24" s="37">
        <f>BF24*VLOOKUP(BP$12,別紙!$B$4:$E$10,MATCH("設備利用率",別紙!$B$4:$E$4,0),0)/100*8760/10^3</f>
        <v>3728604.3536641062</v>
      </c>
      <c r="BQ24" s="37">
        <f>BG24*VLOOKUP(BQ$12,別紙!$B$4:$E$10,MATCH("設備利用率",別紙!$B$4:$E$4,0),0)/100*8760/10^3</f>
        <v>136708.30070399999</v>
      </c>
      <c r="BR24" s="37">
        <f>BH24*VLOOKUP(BR$12,別紙!$B$4:$E$10,MATCH("設備利用率",別紙!$B$4:$E$4,0),0)/100*8760/10^3</f>
        <v>5255.4744000000001</v>
      </c>
      <c r="BS24" s="37">
        <f>BI24*VLOOKUP(BS$12,別紙!$B$4:$E$10,MATCH("設備利用率",別紙!$B$4:$E$4,0),0)/100*8760/10^3</f>
        <v>0</v>
      </c>
      <c r="BT24" s="37">
        <f>BJ24*VLOOKUP(BT$12,別紙!$B$4:$E$10,MATCH("設備利用率",別紙!$B$4:$E$4,0),0)/100*8760/10^3</f>
        <v>907298.21155199991</v>
      </c>
      <c r="BU24" s="37">
        <f t="shared" si="6"/>
        <v>5570331.4989122339</v>
      </c>
      <c r="BV24" s="39"/>
      <c r="BW24" s="35" t="str">
        <f t="shared" si="7"/>
        <v>12</v>
      </c>
      <c r="BX24" s="35" t="str">
        <f t="shared" si="8"/>
        <v>千葉県</v>
      </c>
      <c r="BY24" s="35">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40110029.949286789</v>
      </c>
      <c r="BZ24" s="39"/>
      <c r="CA24" s="35" t="str">
        <f t="shared" si="9"/>
        <v>12</v>
      </c>
      <c r="CB24" s="35" t="str">
        <f t="shared" si="10"/>
        <v>千葉県</v>
      </c>
      <c r="CC24" s="234">
        <f t="shared" si="11"/>
        <v>1.9757281647360615E-2</v>
      </c>
      <c r="CD24" s="234">
        <f t="shared" si="1"/>
        <v>9.2959400887468194E-2</v>
      </c>
      <c r="CE24" s="234">
        <f t="shared" si="1"/>
        <v>3.4083320525276958E-3</v>
      </c>
      <c r="CF24" s="234">
        <f t="shared" si="1"/>
        <v>1.3102643918852148E-4</v>
      </c>
      <c r="CG24" s="234">
        <f t="shared" si="1"/>
        <v>0</v>
      </c>
      <c r="CH24" s="234">
        <f t="shared" si="1"/>
        <v>2.2620232712345131E-2</v>
      </c>
      <c r="CI24" s="234">
        <f t="shared" si="12"/>
        <v>0.13887627373889014</v>
      </c>
      <c r="CK24" s="19" t="str">
        <f t="shared" si="13"/>
        <v>12</v>
      </c>
      <c r="CL24" s="19" t="str">
        <f t="shared" si="14"/>
        <v>千葉県</v>
      </c>
      <c r="CM24" s="19">
        <f>VLOOKUP($CK24&amp;"_"&amp;$AZ$7,データシート1!$A:$BT,MATCH("ca_太陽光発電（10kW未満）",データシート1!$A$1:$BT$1,0),0)</f>
        <v>151741</v>
      </c>
      <c r="CN24" s="19">
        <f>VLOOKUP($CK24&amp;"_"&amp;$AZ$5,データシート1!$A:$BT,MATCH("ab_家庭",データシート1!$A$1:$BT$1,0),0)</f>
        <v>3023394</v>
      </c>
      <c r="CO24" s="234">
        <f t="shared" si="15"/>
        <v>5.0188959824620939E-2</v>
      </c>
      <c r="CP24" s="25"/>
    </row>
    <row r="25" spans="1:94" ht="30" customHeight="1">
      <c r="A25" s="183"/>
      <c r="B25" s="496"/>
      <c r="C25" s="242"/>
      <c r="D25" s="242"/>
      <c r="E25" s="242"/>
      <c r="F25" s="242"/>
      <c r="G25" s="242"/>
      <c r="H25" s="242"/>
      <c r="I25" s="242"/>
      <c r="J25" s="242"/>
      <c r="K25" s="480"/>
      <c r="L25" s="242"/>
      <c r="M25" s="496"/>
      <c r="N25" s="242"/>
      <c r="O25" s="242"/>
      <c r="P25" s="242"/>
      <c r="Q25" s="242"/>
      <c r="R25" s="242"/>
      <c r="S25" s="242"/>
      <c r="T25" s="242"/>
      <c r="U25" s="242"/>
      <c r="V25" s="242"/>
      <c r="W25" s="480"/>
      <c r="X25" s="242"/>
      <c r="Y25" s="496"/>
      <c r="Z25" s="242"/>
      <c r="AA25" s="242"/>
      <c r="AB25" s="242"/>
      <c r="AC25" s="242"/>
      <c r="AD25" s="242"/>
      <c r="AE25" s="242"/>
      <c r="AF25" s="242"/>
      <c r="AG25" s="242"/>
      <c r="AH25" s="242"/>
      <c r="AI25" s="480"/>
      <c r="AJ25" s="183"/>
      <c r="AK25" s="479"/>
      <c r="AL25" s="183"/>
      <c r="AM25" s="183"/>
      <c r="AN25" s="183"/>
      <c r="AO25" s="183"/>
      <c r="AP25" s="183"/>
      <c r="AQ25" s="183"/>
      <c r="AR25" s="183"/>
      <c r="AS25" s="183"/>
      <c r="AT25" s="485"/>
      <c r="AU25" s="183"/>
      <c r="AX25" s="19" t="str">
        <f>比較地域マスタ!$Y18</f>
        <v>13</v>
      </c>
      <c r="AY25" s="19" t="str">
        <f>IF(IFERROR(比較地域マスタ!$Z18,"")=0,"",IFERROR(比較地域マスタ!$Z18,""))</f>
        <v>東京都</v>
      </c>
      <c r="BC25" s="855" t="str">
        <f t="shared" si="0"/>
        <v>13</v>
      </c>
      <c r="BD25" s="119" t="str">
        <f t="shared" si="2"/>
        <v>東京都</v>
      </c>
      <c r="BE25" s="37">
        <f>VLOOKUP($BC25&amp;"_"&amp;$AZ$7,データシート1!$A:$BT,MATCH("cb_"&amp;BE$12,データシート1!$A$1:$BT$1,0),0)</f>
        <v>578001.72000000696</v>
      </c>
      <c r="BF25" s="37">
        <f>VLOOKUP($BC25&amp;"_"&amp;$AZ$7,データシート1!$A:$BT,MATCH("cb_"&amp;BF$12,データシート1!$A$1:$BT$1,0),0)</f>
        <v>157740.69999999987</v>
      </c>
      <c r="BG25" s="37">
        <f>VLOOKUP($BC25&amp;"_"&amp;$AZ$7,データシート1!$A:$BT,MATCH("cb_"&amp;BG$12,データシート1!$A$1:$BT$1,0),0)</f>
        <v>1950</v>
      </c>
      <c r="BH25" s="37">
        <f>VLOOKUP($BC25&amp;"_"&amp;$AZ$7,データシート1!$A:$BT,MATCH("cb_"&amp;BH$12,データシート1!$A$1:$BT$1,0),0)</f>
        <v>746.8</v>
      </c>
      <c r="BI25" s="37">
        <f>VLOOKUP($BC25&amp;"_"&amp;$AZ$7,データシート1!$A:$BT,MATCH("cb_"&amp;BI$12,データシート1!$A$1:$BT$1,0),0)</f>
        <v>0</v>
      </c>
      <c r="BJ25" s="37">
        <f>VLOOKUP($BC25&amp;"_"&amp;$AZ$7,データシート1!$A:$BT,MATCH("cb_"&amp;BJ$12,データシート1!$A$1:$BT$1,0),0)</f>
        <v>191275.117</v>
      </c>
      <c r="BK25" s="37">
        <f t="shared" si="3"/>
        <v>929714.33700000681</v>
      </c>
      <c r="BL25" s="39"/>
      <c r="BM25" s="855" t="str">
        <f t="shared" si="4"/>
        <v>13</v>
      </c>
      <c r="BN25" s="119" t="str">
        <f t="shared" si="5"/>
        <v>東京都</v>
      </c>
      <c r="BO25" s="37">
        <f>BE25*VLOOKUP(BO$12,別紙!$B$4:$E$10,MATCH("設備利用率",別紙!$B$4:$E$4,0),0)/100*8760/10^3</f>
        <v>693671.42420640844</v>
      </c>
      <c r="BP25" s="37">
        <f>BF25*VLOOKUP(BP$12,別紙!$B$4:$E$10,MATCH("設備利用率",別紙!$B$4:$E$4,0),0)/100*8760/10^3</f>
        <v>208653.08833199981</v>
      </c>
      <c r="BQ25" s="37">
        <f>BG25*VLOOKUP(BQ$12,別紙!$B$4:$E$10,MATCH("設備利用率",別紙!$B$4:$E$4,0),0)/100*8760/10^3</f>
        <v>4236.3360000000002</v>
      </c>
      <c r="BR25" s="37">
        <f>BH25*VLOOKUP(BR$12,別紙!$B$4:$E$10,MATCH("設備利用率",別紙!$B$4:$E$4,0),0)/100*8760/10^3</f>
        <v>3925.1807999999996</v>
      </c>
      <c r="BS25" s="37">
        <f>BI25*VLOOKUP(BS$12,別紙!$B$4:$E$10,MATCH("設備利用率",別紙!$B$4:$E$4,0),0)/100*8760/10^3</f>
        <v>0</v>
      </c>
      <c r="BT25" s="37">
        <f>BJ25*VLOOKUP(BT$12,別紙!$B$4:$E$10,MATCH("設備利用率",別紙!$B$4:$E$4,0),0)/100*8760/10^3</f>
        <v>1340456.0199359998</v>
      </c>
      <c r="BU25" s="37">
        <f t="shared" si="6"/>
        <v>2250942.0492744083</v>
      </c>
      <c r="BV25" s="39"/>
      <c r="BW25" s="35" t="str">
        <f t="shared" si="7"/>
        <v>13</v>
      </c>
      <c r="BX25" s="35" t="str">
        <f t="shared" si="8"/>
        <v>東京都</v>
      </c>
      <c r="BY25" s="35">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83436563.506420597</v>
      </c>
      <c r="BZ25" s="39"/>
      <c r="CA25" s="35" t="str">
        <f t="shared" si="9"/>
        <v>13</v>
      </c>
      <c r="CB25" s="35" t="str">
        <f t="shared" si="10"/>
        <v>東京都</v>
      </c>
      <c r="CC25" s="234">
        <f t="shared" si="11"/>
        <v>8.3137583219499347E-3</v>
      </c>
      <c r="CD25" s="234">
        <f t="shared" si="1"/>
        <v>2.5007392390500789E-3</v>
      </c>
      <c r="CE25" s="234">
        <f t="shared" si="1"/>
        <v>5.077313616438681E-5</v>
      </c>
      <c r="CF25" s="234">
        <f t="shared" si="1"/>
        <v>4.7043893408888417E-5</v>
      </c>
      <c r="CG25" s="234">
        <f t="shared" si="1"/>
        <v>0</v>
      </c>
      <c r="CH25" s="234">
        <f t="shared" si="1"/>
        <v>1.6065570819354866E-2</v>
      </c>
      <c r="CI25" s="234">
        <f t="shared" si="12"/>
        <v>2.6977885409928157E-2</v>
      </c>
      <c r="CK25" s="19" t="str">
        <f t="shared" si="13"/>
        <v>13</v>
      </c>
      <c r="CL25" s="19" t="str">
        <f t="shared" si="14"/>
        <v>東京都</v>
      </c>
      <c r="CM25" s="19">
        <f>VLOOKUP($CK25&amp;"_"&amp;$AZ$7,データシート1!$A:$BT,MATCH("ca_太陽光発電（10kW未満）",データシート1!$A$1:$BT$1,0),0)</f>
        <v>148090</v>
      </c>
      <c r="CN25" s="19">
        <f>VLOOKUP($CK25&amp;"_"&amp;$AZ$5,データシート1!$A:$BT,MATCH("ab_家庭",データシート1!$A$1:$BT$1,0),0)</f>
        <v>7451051</v>
      </c>
      <c r="CO25" s="234">
        <f t="shared" si="15"/>
        <v>1.9875048499869347E-2</v>
      </c>
    </row>
    <row r="26" spans="1:94" ht="30" customHeight="1">
      <c r="A26" s="183"/>
      <c r="B26" s="496"/>
      <c r="C26" s="242"/>
      <c r="D26" s="242"/>
      <c r="E26" s="242"/>
      <c r="F26" s="242"/>
      <c r="G26" s="242"/>
      <c r="H26" s="242"/>
      <c r="I26" s="242"/>
      <c r="J26" s="242"/>
      <c r="K26" s="480"/>
      <c r="L26" s="242"/>
      <c r="M26" s="496"/>
      <c r="N26" s="242"/>
      <c r="O26" s="242"/>
      <c r="P26" s="242"/>
      <c r="Q26" s="242"/>
      <c r="R26" s="242"/>
      <c r="S26" s="242"/>
      <c r="T26" s="242"/>
      <c r="U26" s="242"/>
      <c r="V26" s="242"/>
      <c r="W26" s="480"/>
      <c r="X26" s="242"/>
      <c r="Y26" s="496"/>
      <c r="Z26" s="242"/>
      <c r="AA26" s="242"/>
      <c r="AB26" s="242"/>
      <c r="AC26" s="242"/>
      <c r="AD26" s="242"/>
      <c r="AE26" s="242"/>
      <c r="AF26" s="242"/>
      <c r="AG26" s="242"/>
      <c r="AH26" s="242"/>
      <c r="AI26" s="480"/>
      <c r="AJ26" s="183"/>
      <c r="AK26" s="479"/>
      <c r="AL26" s="183"/>
      <c r="AM26" s="183"/>
      <c r="AN26" s="183"/>
      <c r="AO26" s="183"/>
      <c r="AP26" s="183"/>
      <c r="AQ26" s="183"/>
      <c r="AR26" s="183"/>
      <c r="AS26" s="183"/>
      <c r="AT26" s="485"/>
      <c r="AU26" s="183"/>
      <c r="AX26" s="19" t="str">
        <f>比較地域マスタ!$Y19</f>
        <v>14</v>
      </c>
      <c r="AY26" s="19" t="str">
        <f>IF(IFERROR(比較地域マスタ!$Z19,"")=0,"",IFERROR(比較地域マスタ!$Z19,""))</f>
        <v>神奈川県</v>
      </c>
      <c r="BC26" s="855" t="str">
        <f t="shared" si="0"/>
        <v>14</v>
      </c>
      <c r="BD26" s="119" t="str">
        <f t="shared" si="2"/>
        <v>神奈川県</v>
      </c>
      <c r="BE26" s="37">
        <f>VLOOKUP($BC26&amp;"_"&amp;$AZ$7,データシート1!$A:$BT,MATCH("cb_"&amp;BE$12,データシート1!$A$1:$BT$1,0),0)</f>
        <v>624643.60000004608</v>
      </c>
      <c r="BF26" s="37">
        <f>VLOOKUP($BC26&amp;"_"&amp;$AZ$7,データシート1!$A:$BT,MATCH("cb_"&amp;BF$12,データシート1!$A$1:$BT$1,0),0)</f>
        <v>338585.60000000341</v>
      </c>
      <c r="BG26" s="37">
        <f>VLOOKUP($BC26&amp;"_"&amp;$AZ$7,データシート1!$A:$BT,MATCH("cb_"&amp;BG$12,データシート1!$A$1:$BT$1,0),0)</f>
        <v>5370</v>
      </c>
      <c r="BH26" s="37">
        <f>VLOOKUP($BC26&amp;"_"&amp;$AZ$7,データシート1!$A:$BT,MATCH("cb_"&amp;BH$12,データシート1!$A$1:$BT$1,0),0)</f>
        <v>14446.7</v>
      </c>
      <c r="BI26" s="37">
        <f>VLOOKUP($BC26&amp;"_"&amp;$AZ$7,データシート1!$A:$BT,MATCH("cb_"&amp;BI$12,データシート1!$A$1:$BT$1,0),0)</f>
        <v>0</v>
      </c>
      <c r="BJ26" s="37">
        <f>VLOOKUP($BC26&amp;"_"&amp;$AZ$7,データシート1!$A:$BT,MATCH("cb_"&amp;BJ$12,データシート1!$A$1:$BT$1,0),0)</f>
        <v>126741.946</v>
      </c>
      <c r="BK26" s="37">
        <f t="shared" si="3"/>
        <v>1109787.8460000495</v>
      </c>
      <c r="BL26" s="39"/>
      <c r="BM26" s="855" t="str">
        <f t="shared" si="4"/>
        <v>14</v>
      </c>
      <c r="BN26" s="119" t="str">
        <f t="shared" si="5"/>
        <v>神奈川県</v>
      </c>
      <c r="BO26" s="37">
        <f>BE26*VLOOKUP(BO$12,別紙!$B$4:$E$10,MATCH("設備利用率",別紙!$B$4:$E$4,0),0)/100*8760/10^3</f>
        <v>749647.27723205532</v>
      </c>
      <c r="BP26" s="37">
        <f>BF26*VLOOKUP(BP$12,別紙!$B$4:$E$10,MATCH("設備利用率",別紙!$B$4:$E$4,0),0)/100*8760/10^3</f>
        <v>447867.48825600458</v>
      </c>
      <c r="BQ26" s="37">
        <f>BG26*VLOOKUP(BQ$12,別紙!$B$4:$E$10,MATCH("設備利用率",別紙!$B$4:$E$4,0),0)/100*8760/10^3</f>
        <v>11666.2176</v>
      </c>
      <c r="BR26" s="37">
        <f>BH26*VLOOKUP(BR$12,別紙!$B$4:$E$10,MATCH("設備利用率",別紙!$B$4:$E$4,0),0)/100*8760/10^3</f>
        <v>75931.855200000005</v>
      </c>
      <c r="BS26" s="37">
        <f>BI26*VLOOKUP(BS$12,別紙!$B$4:$E$10,MATCH("設備利用率",別紙!$B$4:$E$4,0),0)/100*8760/10^3</f>
        <v>0</v>
      </c>
      <c r="BT26" s="37">
        <f>BJ26*VLOOKUP(BT$12,別紙!$B$4:$E$10,MATCH("設備利用率",別紙!$B$4:$E$4,0),0)/100*8760/10^3</f>
        <v>888207.55756799993</v>
      </c>
      <c r="BU26" s="37">
        <f t="shared" si="6"/>
        <v>2173320.3958560601</v>
      </c>
      <c r="BV26" s="39"/>
      <c r="BW26" s="35" t="str">
        <f t="shared" si="7"/>
        <v>14</v>
      </c>
      <c r="BX26" s="35" t="str">
        <f t="shared" si="8"/>
        <v>神奈川県</v>
      </c>
      <c r="BY26" s="35">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49274356.027206913</v>
      </c>
      <c r="BZ26" s="39"/>
      <c r="CA26" s="35" t="str">
        <f t="shared" si="9"/>
        <v>14</v>
      </c>
      <c r="CB26" s="35" t="str">
        <f t="shared" si="10"/>
        <v>神奈川県</v>
      </c>
      <c r="CC26" s="234">
        <f t="shared" si="11"/>
        <v>1.5213740729927275E-2</v>
      </c>
      <c r="CD26" s="234">
        <f t="shared" si="1"/>
        <v>9.0892611160400313E-3</v>
      </c>
      <c r="CE26" s="234">
        <f t="shared" si="1"/>
        <v>2.3676042754487708E-4</v>
      </c>
      <c r="CF26" s="234">
        <f t="shared" si="1"/>
        <v>1.541001472613343E-3</v>
      </c>
      <c r="CG26" s="234">
        <f t="shared" si="1"/>
        <v>0</v>
      </c>
      <c r="CH26" s="234">
        <f t="shared" si="1"/>
        <v>1.8025756786706145E-2</v>
      </c>
      <c r="CI26" s="234">
        <f t="shared" si="12"/>
        <v>4.4106520532831678E-2</v>
      </c>
      <c r="CK26" s="19" t="str">
        <f t="shared" si="13"/>
        <v>14</v>
      </c>
      <c r="CL26" s="19" t="str">
        <f t="shared" si="14"/>
        <v>神奈川県</v>
      </c>
      <c r="CM26" s="19">
        <f>VLOOKUP($CK26&amp;"_"&amp;$AZ$7,データシート1!$A:$BT,MATCH("ca_太陽光発電（10kW未満）",データシート1!$A$1:$BT$1,0),0)</f>
        <v>156599</v>
      </c>
      <c r="CN26" s="19">
        <f>VLOOKUP($CK26&amp;"_"&amp;$AZ$5,データシート1!$A:$BT,MATCH("ab_家庭",データシート1!$A$1:$BT$1,0),0)</f>
        <v>4512592</v>
      </c>
      <c r="CO26" s="234">
        <f t="shared" si="15"/>
        <v>3.4702671989845307E-2</v>
      </c>
    </row>
    <row r="27" spans="1:94" ht="30" customHeight="1">
      <c r="A27" s="183"/>
      <c r="B27" s="496"/>
      <c r="C27" s="242"/>
      <c r="D27" s="242"/>
      <c r="E27" s="242"/>
      <c r="F27" s="242"/>
      <c r="G27" s="242"/>
      <c r="H27" s="242"/>
      <c r="I27" s="242"/>
      <c r="J27" s="242"/>
      <c r="K27" s="480"/>
      <c r="L27" s="242"/>
      <c r="M27" s="496"/>
      <c r="N27" s="242"/>
      <c r="O27" s="242"/>
      <c r="P27" s="242"/>
      <c r="Q27" s="242"/>
      <c r="R27" s="242"/>
      <c r="S27" s="242"/>
      <c r="T27" s="242"/>
      <c r="U27" s="242"/>
      <c r="V27" s="242"/>
      <c r="W27" s="480"/>
      <c r="X27" s="242"/>
      <c r="Y27" s="496"/>
      <c r="Z27" s="242"/>
      <c r="AA27" s="242"/>
      <c r="AB27" s="242"/>
      <c r="AC27" s="242"/>
      <c r="AD27" s="242"/>
      <c r="AE27" s="242"/>
      <c r="AF27" s="242"/>
      <c r="AG27" s="242"/>
      <c r="AH27" s="242"/>
      <c r="AI27" s="480"/>
      <c r="AJ27" s="183"/>
      <c r="AK27" s="479"/>
      <c r="AL27" s="183"/>
      <c r="AM27" s="183"/>
      <c r="AN27" s="183"/>
      <c r="AO27" s="183"/>
      <c r="AP27" s="183"/>
      <c r="AQ27" s="183"/>
      <c r="AR27" s="183"/>
      <c r="AS27" s="183"/>
      <c r="AT27" s="485"/>
      <c r="AU27" s="183"/>
      <c r="AX27" s="19" t="str">
        <f>比較地域マスタ!$Y20</f>
        <v>15</v>
      </c>
      <c r="AY27" s="19" t="str">
        <f>IF(IFERROR(比較地域マスタ!$Z20,"")=0,"",IFERROR(比較地域マスタ!$Z20,""))</f>
        <v>新潟県</v>
      </c>
      <c r="BC27" s="855" t="str">
        <f t="shared" si="0"/>
        <v>15</v>
      </c>
      <c r="BD27" s="119" t="str">
        <f t="shared" si="2"/>
        <v>新潟県</v>
      </c>
      <c r="BE27" s="37">
        <f>VLOOKUP($BC27&amp;"_"&amp;$AZ$7,データシート1!$A:$BT,MATCH("cb_"&amp;BE$12,データシート1!$A$1:$BT$1,0),0)</f>
        <v>107747.70000000014</v>
      </c>
      <c r="BF27" s="37">
        <f>VLOOKUP($BC27&amp;"_"&amp;$AZ$7,データシート1!$A:$BT,MATCH("cb_"&amp;BF$12,データシート1!$A$1:$BT$1,0),0)</f>
        <v>368030.10000000201</v>
      </c>
      <c r="BG27" s="37">
        <f>VLOOKUP($BC27&amp;"_"&amp;$AZ$7,データシート1!$A:$BT,MATCH("cb_"&amp;BG$12,データシート1!$A$1:$BT$1,0),0)</f>
        <v>27503.599999999999</v>
      </c>
      <c r="BH27" s="37">
        <f>VLOOKUP($BC27&amp;"_"&amp;$AZ$7,データシート1!$A:$BT,MATCH("cb_"&amp;BH$12,データシート1!$A$1:$BT$1,0),0)</f>
        <v>126746.4</v>
      </c>
      <c r="BI27" s="37">
        <f>VLOOKUP($BC27&amp;"_"&amp;$AZ$7,データシート1!$A:$BT,MATCH("cb_"&amp;BI$12,データシート1!$A$1:$BT$1,0),0)</f>
        <v>280</v>
      </c>
      <c r="BJ27" s="37">
        <f>VLOOKUP($BC27&amp;"_"&amp;$AZ$7,データシート1!$A:$BT,MATCH("cb_"&amp;BJ$12,データシート1!$A$1:$BT$1,0),0)</f>
        <v>27017.71</v>
      </c>
      <c r="BK27" s="37">
        <f t="shared" si="3"/>
        <v>657325.5100000021</v>
      </c>
      <c r="BL27" s="39"/>
      <c r="BM27" s="855" t="str">
        <f t="shared" si="4"/>
        <v>15</v>
      </c>
      <c r="BN27" s="119" t="str">
        <f t="shared" si="5"/>
        <v>新潟県</v>
      </c>
      <c r="BO27" s="37">
        <f>BE27*VLOOKUP(BO$12,別紙!$B$4:$E$10,MATCH("設備利用率",別紙!$B$4:$E$4,0),0)/100*8760/10^3</f>
        <v>129310.16972400015</v>
      </c>
      <c r="BP27" s="37">
        <f>BF27*VLOOKUP(BP$12,別紙!$B$4:$E$10,MATCH("設備利用率",別紙!$B$4:$E$4,0),0)/100*8760/10^3</f>
        <v>486815.49507600273</v>
      </c>
      <c r="BQ27" s="37">
        <f>BG27*VLOOKUP(BQ$12,別紙!$B$4:$E$10,MATCH("設備利用率",別紙!$B$4:$E$4,0),0)/100*8760/10^3</f>
        <v>59751.020928000005</v>
      </c>
      <c r="BR27" s="37">
        <f>BH27*VLOOKUP(BR$12,別紙!$B$4:$E$10,MATCH("設備利用率",別紙!$B$4:$E$4,0),0)/100*8760/10^3</f>
        <v>666179.0784</v>
      </c>
      <c r="BS27" s="37">
        <f>BI27*VLOOKUP(BS$12,別紙!$B$4:$E$10,MATCH("設備利用率",別紙!$B$4:$E$4,0),0)/100*8760/10^3</f>
        <v>1962.24</v>
      </c>
      <c r="BT27" s="37">
        <f>BJ27*VLOOKUP(BT$12,別紙!$B$4:$E$10,MATCH("設備利用率",別紙!$B$4:$E$4,0),0)/100*8760/10^3</f>
        <v>189340.11167999997</v>
      </c>
      <c r="BU27" s="37">
        <f t="shared" si="6"/>
        <v>1533358.1158080027</v>
      </c>
      <c r="BV27" s="39"/>
      <c r="BW27" s="35" t="str">
        <f t="shared" si="7"/>
        <v>15</v>
      </c>
      <c r="BX27" s="35" t="str">
        <f t="shared" si="8"/>
        <v>新潟県</v>
      </c>
      <c r="BY27" s="35">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14131865.734302793</v>
      </c>
      <c r="BZ27" s="39"/>
      <c r="CA27" s="35" t="str">
        <f t="shared" si="9"/>
        <v>15</v>
      </c>
      <c r="CB27" s="35" t="str">
        <f t="shared" si="10"/>
        <v>新潟県</v>
      </c>
      <c r="CC27" s="234">
        <f t="shared" si="11"/>
        <v>9.1502546199629439E-3</v>
      </c>
      <c r="CD27" s="234">
        <f t="shared" si="1"/>
        <v>3.4448069648322352E-2</v>
      </c>
      <c r="CE27" s="234">
        <f t="shared" si="1"/>
        <v>4.2281056196963561E-3</v>
      </c>
      <c r="CF27" s="234">
        <f t="shared" si="1"/>
        <v>4.7140207169033548E-2</v>
      </c>
      <c r="CG27" s="234">
        <f t="shared" si="1"/>
        <v>1.3885215419482677E-4</v>
      </c>
      <c r="CH27" s="234">
        <f t="shared" si="1"/>
        <v>1.3398097267539686E-2</v>
      </c>
      <c r="CI27" s="234">
        <f t="shared" si="12"/>
        <v>0.10850358647874969</v>
      </c>
      <c r="CK27" s="19" t="str">
        <f t="shared" si="13"/>
        <v>15</v>
      </c>
      <c r="CL27" s="19" t="str">
        <f t="shared" si="14"/>
        <v>新潟県</v>
      </c>
      <c r="CM27" s="19">
        <f>VLOOKUP($CK27&amp;"_"&amp;$AZ$7,データシート1!$A:$BT,MATCH("ca_太陽光発電（10kW未満）",データシート1!$A$1:$BT$1,0),0)</f>
        <v>23228</v>
      </c>
      <c r="CN27" s="19">
        <f>VLOOKUP($CK27&amp;"_"&amp;$AZ$5,データシート1!$A:$BT,MATCH("ab_家庭",データシート1!$A$1:$BT$1,0),0)</f>
        <v>914487</v>
      </c>
      <c r="CO27" s="234">
        <f t="shared" si="15"/>
        <v>2.5400033023979564E-2</v>
      </c>
    </row>
    <row r="28" spans="1:94" ht="30" customHeight="1">
      <c r="A28" s="183"/>
      <c r="B28" s="496"/>
      <c r="C28" s="242"/>
      <c r="D28" s="242"/>
      <c r="E28" s="242"/>
      <c r="F28" s="242"/>
      <c r="G28" s="242"/>
      <c r="H28" s="242"/>
      <c r="I28" s="242"/>
      <c r="J28" s="242"/>
      <c r="K28" s="480"/>
      <c r="L28" s="242"/>
      <c r="M28" s="496"/>
      <c r="N28" s="242"/>
      <c r="O28" s="242"/>
      <c r="P28" s="242"/>
      <c r="Q28" s="242"/>
      <c r="R28" s="242"/>
      <c r="S28" s="242"/>
      <c r="T28" s="242"/>
      <c r="U28" s="242"/>
      <c r="V28" s="242"/>
      <c r="W28" s="480"/>
      <c r="X28" s="242"/>
      <c r="Y28" s="496"/>
      <c r="Z28" s="242"/>
      <c r="AA28" s="242"/>
      <c r="AB28" s="242"/>
      <c r="AC28" s="242"/>
      <c r="AD28" s="242"/>
      <c r="AE28" s="242"/>
      <c r="AF28" s="242"/>
      <c r="AG28" s="242"/>
      <c r="AH28" s="242"/>
      <c r="AI28" s="480"/>
      <c r="AJ28" s="183"/>
      <c r="AK28" s="479"/>
      <c r="AL28" s="183"/>
      <c r="AM28" s="183"/>
      <c r="AN28" s="183"/>
      <c r="AO28" s="183"/>
      <c r="AP28" s="183"/>
      <c r="AQ28" s="183"/>
      <c r="AR28" s="183"/>
      <c r="AS28" s="183"/>
      <c r="AT28" s="485"/>
      <c r="AU28" s="183"/>
      <c r="AX28" s="19" t="str">
        <f>比較地域マスタ!$Y21</f>
        <v>16</v>
      </c>
      <c r="AY28" s="19" t="str">
        <f>IF(IFERROR(比較地域マスタ!$Z21,"")=0,"",IFERROR(比較地域マスタ!$Z21,""))</f>
        <v>富山県</v>
      </c>
      <c r="BC28" s="855" t="str">
        <f t="shared" si="0"/>
        <v>16</v>
      </c>
      <c r="BD28" s="119" t="str">
        <f t="shared" si="2"/>
        <v>富山県</v>
      </c>
      <c r="BE28" s="37">
        <f>VLOOKUP($BC28&amp;"_"&amp;$AZ$7,データシート1!$A:$BT,MATCH("cb_"&amp;BE$12,データシート1!$A$1:$BT$1,0),0)</f>
        <v>86000.140000000451</v>
      </c>
      <c r="BF28" s="37">
        <f>VLOOKUP($BC28&amp;"_"&amp;$AZ$7,データシート1!$A:$BT,MATCH("cb_"&amp;BF$12,データシート1!$A$1:$BT$1,0),0)</f>
        <v>271647.36199999985</v>
      </c>
      <c r="BG28" s="37">
        <f>VLOOKUP($BC28&amp;"_"&amp;$AZ$7,データシート1!$A:$BT,MATCH("cb_"&amp;BG$12,データシート1!$A$1:$BT$1,0),0)</f>
        <v>3300</v>
      </c>
      <c r="BH28" s="37">
        <f>VLOOKUP($BC28&amp;"_"&amp;$AZ$7,データシート1!$A:$BT,MATCH("cb_"&amp;BH$12,データシート1!$A$1:$BT$1,0),0)</f>
        <v>32419.1</v>
      </c>
      <c r="BI28" s="37">
        <f>VLOOKUP($BC28&amp;"_"&amp;$AZ$7,データシート1!$A:$BT,MATCH("cb_"&amp;BI$12,データシート1!$A$1:$BT$1,0),0)</f>
        <v>0</v>
      </c>
      <c r="BJ28" s="37">
        <f>VLOOKUP($BC28&amp;"_"&amp;$AZ$7,データシート1!$A:$BT,MATCH("cb_"&amp;BJ$12,データシート1!$A$1:$BT$1,0),0)</f>
        <v>73698.138000000006</v>
      </c>
      <c r="BK28" s="37">
        <f t="shared" si="3"/>
        <v>467064.74000000034</v>
      </c>
      <c r="BL28" s="39"/>
      <c r="BM28" s="855" t="str">
        <f t="shared" si="4"/>
        <v>16</v>
      </c>
      <c r="BN28" s="119" t="str">
        <f t="shared" si="5"/>
        <v>富山県</v>
      </c>
      <c r="BO28" s="37">
        <f>BE28*VLOOKUP(BO$12,別紙!$B$4:$E$10,MATCH("設備利用率",別紙!$B$4:$E$4,0),0)/100*8760/10^3</f>
        <v>103210.48801680053</v>
      </c>
      <c r="BP28" s="37">
        <f>BF28*VLOOKUP(BP$12,別紙!$B$4:$E$10,MATCH("設備利用率",別紙!$B$4:$E$4,0),0)/100*8760/10^3</f>
        <v>359324.26455911977</v>
      </c>
      <c r="BQ28" s="37">
        <f>BG28*VLOOKUP(BQ$12,別紙!$B$4:$E$10,MATCH("設備利用率",別紙!$B$4:$E$4,0),0)/100*8760/10^3</f>
        <v>7169.1840000000002</v>
      </c>
      <c r="BR28" s="37">
        <f>BH28*VLOOKUP(BR$12,別紙!$B$4:$E$10,MATCH("設備利用率",別紙!$B$4:$E$4,0),0)/100*8760/10^3</f>
        <v>170394.78959999999</v>
      </c>
      <c r="BS28" s="37">
        <f>BI28*VLOOKUP(BS$12,別紙!$B$4:$E$10,MATCH("設備利用率",別紙!$B$4:$E$4,0),0)/100*8760/10^3</f>
        <v>0</v>
      </c>
      <c r="BT28" s="37">
        <f>BJ28*VLOOKUP(BT$12,別紙!$B$4:$E$10,MATCH("設備利用率",別紙!$B$4:$E$4,0),0)/100*8760/10^3</f>
        <v>516476.55110400001</v>
      </c>
      <c r="BU28" s="37">
        <f t="shared" si="6"/>
        <v>1156575.2772799204</v>
      </c>
      <c r="BV28" s="39"/>
      <c r="BW28" s="35" t="str">
        <f t="shared" si="7"/>
        <v>16</v>
      </c>
      <c r="BX28" s="35" t="str">
        <f t="shared" si="8"/>
        <v>富山県</v>
      </c>
      <c r="BY28" s="35">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9623204.7214006558</v>
      </c>
      <c r="BZ28" s="39"/>
      <c r="CA28" s="35" t="str">
        <f t="shared" si="9"/>
        <v>16</v>
      </c>
      <c r="CB28" s="35" t="str">
        <f t="shared" si="10"/>
        <v>富山県</v>
      </c>
      <c r="CC28" s="234">
        <f t="shared" si="11"/>
        <v>1.0725168070806486E-2</v>
      </c>
      <c r="CD28" s="234">
        <f t="shared" si="1"/>
        <v>3.7339355751211764E-2</v>
      </c>
      <c r="CE28" s="234">
        <f t="shared" si="1"/>
        <v>7.4498924293450199E-4</v>
      </c>
      <c r="CF28" s="234">
        <f t="shared" si="1"/>
        <v>1.7706657452799056E-2</v>
      </c>
      <c r="CG28" s="234">
        <f t="shared" si="1"/>
        <v>0</v>
      </c>
      <c r="CH28" s="234">
        <f t="shared" si="1"/>
        <v>5.3669912056991648E-2</v>
      </c>
      <c r="CI28" s="234">
        <f t="shared" si="12"/>
        <v>0.12018608257474346</v>
      </c>
      <c r="CK28" s="19" t="str">
        <f t="shared" si="13"/>
        <v>16</v>
      </c>
      <c r="CL28" s="19" t="str">
        <f t="shared" si="14"/>
        <v>富山県</v>
      </c>
      <c r="CM28" s="19">
        <f>VLOOKUP($CK28&amp;"_"&amp;$AZ$7,データシート1!$A:$BT,MATCH("ca_太陽光発電（10kW未満）",データシート1!$A$1:$BT$1,0),0)</f>
        <v>18779</v>
      </c>
      <c r="CN28" s="19">
        <f>VLOOKUP($CK28&amp;"_"&amp;$AZ$5,データシート1!$A:$BT,MATCH("ab_家庭",データシート1!$A$1:$BT$1,0),0)</f>
        <v>431110</v>
      </c>
      <c r="CO28" s="234">
        <f t="shared" si="15"/>
        <v>4.3559648349609147E-2</v>
      </c>
    </row>
    <row r="29" spans="1:94" ht="30" customHeight="1">
      <c r="A29" s="183"/>
      <c r="B29" s="496"/>
      <c r="C29" s="242"/>
      <c r="D29" s="242"/>
      <c r="E29" s="242"/>
      <c r="F29" s="242"/>
      <c r="G29" s="242"/>
      <c r="H29" s="242"/>
      <c r="I29" s="242"/>
      <c r="J29" s="242"/>
      <c r="K29" s="480"/>
      <c r="L29" s="242"/>
      <c r="M29" s="496"/>
      <c r="N29" s="242"/>
      <c r="O29" s="242"/>
      <c r="P29" s="242"/>
      <c r="Q29" s="242"/>
      <c r="R29" s="242"/>
      <c r="S29" s="242"/>
      <c r="T29" s="242"/>
      <c r="U29" s="242"/>
      <c r="V29" s="242"/>
      <c r="W29" s="480"/>
      <c r="X29" s="242"/>
      <c r="Y29" s="496"/>
      <c r="Z29" s="242"/>
      <c r="AA29" s="242"/>
      <c r="AB29" s="242"/>
      <c r="AC29" s="242"/>
      <c r="AD29" s="242"/>
      <c r="AE29" s="242"/>
      <c r="AF29" s="242"/>
      <c r="AG29" s="242"/>
      <c r="AH29" s="242"/>
      <c r="AI29" s="480"/>
      <c r="AJ29" s="183"/>
      <c r="AK29" s="479"/>
      <c r="AL29" s="183"/>
      <c r="AM29" s="183"/>
      <c r="AN29" s="183"/>
      <c r="AO29" s="183"/>
      <c r="AP29" s="183"/>
      <c r="AQ29" s="183"/>
      <c r="AR29" s="183"/>
      <c r="AS29" s="183"/>
      <c r="AT29" s="485"/>
      <c r="AU29" s="183"/>
      <c r="AX29" s="19" t="str">
        <f>比較地域マスタ!$Y22</f>
        <v>17</v>
      </c>
      <c r="AY29" s="19" t="str">
        <f>IF(IFERROR(比較地域マスタ!$Z22,"")=0,"",IFERROR(比較地域マスタ!$Z22,""))</f>
        <v>石川県</v>
      </c>
      <c r="BC29" s="855" t="str">
        <f t="shared" si="0"/>
        <v>17</v>
      </c>
      <c r="BD29" s="119" t="str">
        <f t="shared" si="2"/>
        <v>石川県</v>
      </c>
      <c r="BE29" s="37">
        <f>VLOOKUP($BC29&amp;"_"&amp;$AZ$7,データシート1!$A:$BT,MATCH("cb_"&amp;BE$12,データシート1!$A$1:$BT$1,0),0)</f>
        <v>82922.607000000658</v>
      </c>
      <c r="BF29" s="37">
        <f>VLOOKUP($BC29&amp;"_"&amp;$AZ$7,データシート1!$A:$BT,MATCH("cb_"&amp;BF$12,データシート1!$A$1:$BT$1,0),0)</f>
        <v>584652.78200000059</v>
      </c>
      <c r="BG29" s="37">
        <f>VLOOKUP($BC29&amp;"_"&amp;$AZ$7,データシート1!$A:$BT,MATCH("cb_"&amp;BG$12,データシート1!$A$1:$BT$1,0),0)</f>
        <v>110425.8</v>
      </c>
      <c r="BH29" s="37">
        <f>VLOOKUP($BC29&amp;"_"&amp;$AZ$7,データシート1!$A:$BT,MATCH("cb_"&amp;BH$12,データシート1!$A$1:$BT$1,0),0)</f>
        <v>2506.4</v>
      </c>
      <c r="BI29" s="37">
        <f>VLOOKUP($BC29&amp;"_"&amp;$AZ$7,データシート1!$A:$BT,MATCH("cb_"&amp;BI$12,データシート1!$A$1:$BT$1,0),0)</f>
        <v>0</v>
      </c>
      <c r="BJ29" s="37">
        <f>VLOOKUP($BC29&amp;"_"&amp;$AZ$7,データシート1!$A:$BT,MATCH("cb_"&amp;BJ$12,データシート1!$A$1:$BT$1,0),0)</f>
        <v>11735</v>
      </c>
      <c r="BK29" s="37">
        <f t="shared" si="3"/>
        <v>792242.58900000132</v>
      </c>
      <c r="BL29" s="39"/>
      <c r="BM29" s="855" t="str">
        <f t="shared" si="4"/>
        <v>17</v>
      </c>
      <c r="BN29" s="119" t="str">
        <f t="shared" si="5"/>
        <v>石川県</v>
      </c>
      <c r="BO29" s="37">
        <f>BE29*VLOOKUP(BO$12,別紙!$B$4:$E$10,MATCH("設備利用率",別紙!$B$4:$E$4,0),0)/100*8760/10^3</f>
        <v>99517.079112840802</v>
      </c>
      <c r="BP29" s="37">
        <f>BF29*VLOOKUP(BP$12,別紙!$B$4:$E$10,MATCH("設備利用率",別紙!$B$4:$E$4,0),0)/100*8760/10^3</f>
        <v>773355.31391832069</v>
      </c>
      <c r="BQ29" s="37">
        <f>BG29*VLOOKUP(BQ$12,別紙!$B$4:$E$10,MATCH("設備利用率",別紙!$B$4:$E$4,0),0)/100*8760/10^3</f>
        <v>239897.84198400003</v>
      </c>
      <c r="BR29" s="37">
        <f>BH29*VLOOKUP(BR$12,別紙!$B$4:$E$10,MATCH("設備利用率",別紙!$B$4:$E$4,0),0)/100*8760/10^3</f>
        <v>13173.638399999998</v>
      </c>
      <c r="BS29" s="37">
        <f>BI29*VLOOKUP(BS$12,別紙!$B$4:$E$10,MATCH("設備利用率",別紙!$B$4:$E$4,0),0)/100*8760/10^3</f>
        <v>0</v>
      </c>
      <c r="BT29" s="37">
        <f>BJ29*VLOOKUP(BT$12,別紙!$B$4:$E$10,MATCH("設備利用率",別紙!$B$4:$E$4,0),0)/100*8760/10^3</f>
        <v>82238.880000000005</v>
      </c>
      <c r="BU29" s="37">
        <f t="shared" si="6"/>
        <v>1208182.7534151617</v>
      </c>
      <c r="BV29" s="39"/>
      <c r="BW29" s="35" t="str">
        <f t="shared" si="7"/>
        <v>17</v>
      </c>
      <c r="BX29" s="35" t="str">
        <f t="shared" si="8"/>
        <v>石川県</v>
      </c>
      <c r="BY29" s="35">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8463268.1606203243</v>
      </c>
      <c r="BZ29" s="39"/>
      <c r="CA29" s="35" t="str">
        <f t="shared" si="9"/>
        <v>17</v>
      </c>
      <c r="CB29" s="35" t="str">
        <f t="shared" si="10"/>
        <v>石川県</v>
      </c>
      <c r="CC29" s="234">
        <f t="shared" si="11"/>
        <v>1.1758705647056632E-2</v>
      </c>
      <c r="CD29" s="234">
        <f t="shared" ref="CD29:CD60" si="16">BP29/$BY29</f>
        <v>9.1377857730746512E-2</v>
      </c>
      <c r="CE29" s="234">
        <f t="shared" ref="CE29:CE60" si="17">BQ29/$BY29</f>
        <v>2.8345768730364377E-2</v>
      </c>
      <c r="CF29" s="234">
        <f t="shared" ref="CF29:CF60" si="18">BR29/$BY29</f>
        <v>1.5565663464732306E-3</v>
      </c>
      <c r="CG29" s="234">
        <f t="shared" ref="CG29:CG60" si="19">BS29/$BY29</f>
        <v>0</v>
      </c>
      <c r="CH29" s="234">
        <f t="shared" ref="CH29:CH60" si="20">BT29/$BY29</f>
        <v>9.7171539929052919E-3</v>
      </c>
      <c r="CI29" s="234">
        <f t="shared" si="12"/>
        <v>0.14275605244754608</v>
      </c>
      <c r="CK29" s="19" t="str">
        <f t="shared" si="13"/>
        <v>17</v>
      </c>
      <c r="CL29" s="19" t="str">
        <f t="shared" si="14"/>
        <v>石川県</v>
      </c>
      <c r="CM29" s="19">
        <f>VLOOKUP($CK29&amp;"_"&amp;$AZ$7,データシート1!$A:$BT,MATCH("ca_太陽光発電（10kW未満）",データシート1!$A$1:$BT$1,0),0)</f>
        <v>18436</v>
      </c>
      <c r="CN29" s="19">
        <f>VLOOKUP($CK29&amp;"_"&amp;$AZ$5,データシート1!$A:$BT,MATCH("ab_家庭",データシート1!$A$1:$BT$1,0),0)</f>
        <v>497350</v>
      </c>
      <c r="CO29" s="234">
        <f t="shared" si="15"/>
        <v>3.7068462853121542E-2</v>
      </c>
    </row>
    <row r="30" spans="1:94" ht="30" customHeight="1">
      <c r="A30" s="183"/>
      <c r="B30" s="496"/>
      <c r="C30" s="242"/>
      <c r="D30" s="242"/>
      <c r="E30" s="242"/>
      <c r="F30" s="242"/>
      <c r="G30" s="242"/>
      <c r="H30" s="242"/>
      <c r="I30" s="242"/>
      <c r="J30" s="242"/>
      <c r="K30" s="480"/>
      <c r="L30" s="242"/>
      <c r="M30" s="496"/>
      <c r="N30" s="242"/>
      <c r="O30" s="242"/>
      <c r="P30" s="242"/>
      <c r="Q30" s="242"/>
      <c r="R30" s="242"/>
      <c r="S30" s="242"/>
      <c r="T30" s="242"/>
      <c r="U30" s="242"/>
      <c r="V30" s="242"/>
      <c r="W30" s="480"/>
      <c r="X30" s="242"/>
      <c r="Y30" s="496"/>
      <c r="Z30" s="242"/>
      <c r="AA30" s="242"/>
      <c r="AB30" s="242"/>
      <c r="AC30" s="242"/>
      <c r="AD30" s="242"/>
      <c r="AE30" s="242"/>
      <c r="AF30" s="242"/>
      <c r="AG30" s="242"/>
      <c r="AH30" s="242"/>
      <c r="AI30" s="480"/>
      <c r="AJ30" s="183"/>
      <c r="AK30" s="479"/>
      <c r="AL30" s="183"/>
      <c r="AM30" s="183"/>
      <c r="AN30" s="183"/>
      <c r="AO30" s="183"/>
      <c r="AP30" s="183"/>
      <c r="AQ30" s="183"/>
      <c r="AR30" s="183"/>
      <c r="AS30" s="183"/>
      <c r="AT30" s="485"/>
      <c r="AU30" s="183"/>
      <c r="AX30" s="19" t="str">
        <f>比較地域マスタ!$Y23</f>
        <v>18</v>
      </c>
      <c r="AY30" s="19" t="str">
        <f>IF(IFERROR(比較地域マスタ!$Z23,"")=0,"",IFERROR(比較地域マスタ!$Z23,""))</f>
        <v>福井県</v>
      </c>
      <c r="BC30" s="855" t="str">
        <f t="shared" si="0"/>
        <v>18</v>
      </c>
      <c r="BD30" s="119" t="str">
        <f t="shared" si="2"/>
        <v>福井県</v>
      </c>
      <c r="BE30" s="37">
        <f>VLOOKUP($BC30&amp;"_"&amp;$AZ$7,データシート1!$A:$BT,MATCH("cb_"&amp;BE$12,データシート1!$A$1:$BT$1,0),0)</f>
        <v>70943.178000001135</v>
      </c>
      <c r="BF30" s="37">
        <f>VLOOKUP($BC30&amp;"_"&amp;$AZ$7,データシート1!$A:$BT,MATCH("cb_"&amp;BF$12,データシート1!$A$1:$BT$1,0),0)</f>
        <v>211284.91799999998</v>
      </c>
      <c r="BG30" s="37">
        <f>VLOOKUP($BC30&amp;"_"&amp;$AZ$7,データシート1!$A:$BT,MATCH("cb_"&amp;BG$12,データシート1!$A$1:$BT$1,0),0)</f>
        <v>35050</v>
      </c>
      <c r="BH30" s="37">
        <f>VLOOKUP($BC30&amp;"_"&amp;$AZ$7,データシート1!$A:$BT,MATCH("cb_"&amp;BH$12,データシート1!$A$1:$BT$1,0),0)</f>
        <v>13996.8</v>
      </c>
      <c r="BI30" s="37">
        <f>VLOOKUP($BC30&amp;"_"&amp;$AZ$7,データシート1!$A:$BT,MATCH("cb_"&amp;BI$12,データシート1!$A$1:$BT$1,0),0)</f>
        <v>0</v>
      </c>
      <c r="BJ30" s="37">
        <f>VLOOKUP($BC30&amp;"_"&amp;$AZ$7,データシート1!$A:$BT,MATCH("cb_"&amp;BJ$12,データシート1!$A$1:$BT$1,0),0)</f>
        <v>45475.829000000005</v>
      </c>
      <c r="BK30" s="37">
        <f t="shared" si="3"/>
        <v>376750.72500000114</v>
      </c>
      <c r="BL30" s="39"/>
      <c r="BM30" s="855" t="str">
        <f t="shared" si="4"/>
        <v>18</v>
      </c>
      <c r="BN30" s="119" t="str">
        <f t="shared" si="5"/>
        <v>福井県</v>
      </c>
      <c r="BO30" s="37">
        <f>BE30*VLOOKUP(BO$12,別紙!$B$4:$E$10,MATCH("設備利用率",別紙!$B$4:$E$4,0),0)/100*8760/10^3</f>
        <v>85140.326781361349</v>
      </c>
      <c r="BP30" s="37">
        <f>BF30*VLOOKUP(BP$12,別紙!$B$4:$E$10,MATCH("設備利用率",別紙!$B$4:$E$4,0),0)/100*8760/10^3</f>
        <v>279479.23813367996</v>
      </c>
      <c r="BQ30" s="37">
        <f>BG30*VLOOKUP(BQ$12,別紙!$B$4:$E$10,MATCH("設備利用率",別紙!$B$4:$E$4,0),0)/100*8760/10^3</f>
        <v>76145.423999999999</v>
      </c>
      <c r="BR30" s="37">
        <f>BH30*VLOOKUP(BR$12,別紙!$B$4:$E$10,MATCH("設備利用率",別紙!$B$4:$E$4,0),0)/100*8760/10^3</f>
        <v>73567.180800000002</v>
      </c>
      <c r="BS30" s="37">
        <f>BI30*VLOOKUP(BS$12,別紙!$B$4:$E$10,MATCH("設備利用率",別紙!$B$4:$E$4,0),0)/100*8760/10^3</f>
        <v>0</v>
      </c>
      <c r="BT30" s="37">
        <f>BJ30*VLOOKUP(BT$12,別紙!$B$4:$E$10,MATCH("設備利用率",別紙!$B$4:$E$4,0),0)/100*8760/10^3</f>
        <v>318694.60963200004</v>
      </c>
      <c r="BU30" s="37">
        <f t="shared" si="6"/>
        <v>833026.77934704139</v>
      </c>
      <c r="BV30" s="39"/>
      <c r="BW30" s="35" t="str">
        <f t="shared" si="7"/>
        <v>18</v>
      </c>
      <c r="BX30" s="35" t="str">
        <f t="shared" si="8"/>
        <v>福井県</v>
      </c>
      <c r="BY30" s="35">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6833139.5130994488</v>
      </c>
      <c r="BZ30" s="39"/>
      <c r="CA30" s="35" t="str">
        <f t="shared" si="9"/>
        <v>18</v>
      </c>
      <c r="CB30" s="35" t="str">
        <f t="shared" si="10"/>
        <v>福井県</v>
      </c>
      <c r="CC30" s="234">
        <f t="shared" si="11"/>
        <v>1.2459913428979952E-2</v>
      </c>
      <c r="CD30" s="234">
        <f t="shared" si="16"/>
        <v>4.0900560803405983E-2</v>
      </c>
      <c r="CE30" s="234">
        <f t="shared" si="17"/>
        <v>1.1143548855401773E-2</v>
      </c>
      <c r="CF30" s="234">
        <f t="shared" si="18"/>
        <v>1.0766234270347952E-2</v>
      </c>
      <c r="CG30" s="234">
        <f t="shared" si="19"/>
        <v>0</v>
      </c>
      <c r="CH30" s="234">
        <f t="shared" si="20"/>
        <v>4.6639558437384092E-2</v>
      </c>
      <c r="CI30" s="234">
        <f t="shared" si="12"/>
        <v>0.12190981579551977</v>
      </c>
      <c r="CK30" s="19" t="str">
        <f t="shared" si="13"/>
        <v>18</v>
      </c>
      <c r="CL30" s="19" t="str">
        <f t="shared" si="14"/>
        <v>福井県</v>
      </c>
      <c r="CM30" s="19">
        <f>VLOOKUP($CK30&amp;"_"&amp;$AZ$7,データシート1!$A:$BT,MATCH("ca_太陽光発電（10kW未満）",データシート1!$A$1:$BT$1,0),0)</f>
        <v>15080</v>
      </c>
      <c r="CN30" s="19">
        <f>VLOOKUP($CK30&amp;"_"&amp;$AZ$5,データシート1!$A:$BT,MATCH("ab_家庭",データシート1!$A$1:$BT$1,0),0)</f>
        <v>301715</v>
      </c>
      <c r="CO30" s="234">
        <f t="shared" si="15"/>
        <v>4.9980942279966196E-2</v>
      </c>
    </row>
    <row r="31" spans="1:94" ht="30" customHeight="1">
      <c r="A31" s="183"/>
      <c r="B31" s="496"/>
      <c r="C31" s="242"/>
      <c r="D31" s="242"/>
      <c r="E31" s="242"/>
      <c r="F31" s="242"/>
      <c r="G31" s="242"/>
      <c r="H31" s="242"/>
      <c r="I31" s="242"/>
      <c r="J31" s="242"/>
      <c r="K31" s="480"/>
      <c r="L31" s="242"/>
      <c r="M31" s="496"/>
      <c r="N31" s="242"/>
      <c r="O31" s="242"/>
      <c r="P31" s="242"/>
      <c r="Q31" s="242"/>
      <c r="R31" s="242"/>
      <c r="S31" s="242"/>
      <c r="T31" s="242"/>
      <c r="U31" s="242"/>
      <c r="V31" s="242"/>
      <c r="W31" s="480"/>
      <c r="X31" s="242"/>
      <c r="Y31" s="496"/>
      <c r="Z31" s="242"/>
      <c r="AA31" s="242"/>
      <c r="AB31" s="242"/>
      <c r="AC31" s="242"/>
      <c r="AD31" s="242"/>
      <c r="AE31" s="242"/>
      <c r="AF31" s="242"/>
      <c r="AG31" s="242"/>
      <c r="AH31" s="242"/>
      <c r="AI31" s="480"/>
      <c r="AJ31" s="183"/>
      <c r="AK31" s="479"/>
      <c r="AL31" s="183"/>
      <c r="AM31" s="183"/>
      <c r="AN31" s="183"/>
      <c r="AO31" s="183"/>
      <c r="AP31" s="183"/>
      <c r="AQ31" s="183"/>
      <c r="AR31" s="183"/>
      <c r="AS31" s="183"/>
      <c r="AT31" s="485"/>
      <c r="AU31" s="183"/>
      <c r="AX31" s="19" t="str">
        <f>比較地域マスタ!$Y24</f>
        <v>19</v>
      </c>
      <c r="AY31" s="19" t="str">
        <f>IF(IFERROR(比較地域マスタ!$Z24,"")=0,"",IFERROR(比較地域マスタ!$Z24,""))</f>
        <v>山梨県</v>
      </c>
      <c r="BC31" s="855" t="str">
        <f t="shared" si="0"/>
        <v>19</v>
      </c>
      <c r="BD31" s="119" t="str">
        <f t="shared" si="2"/>
        <v>山梨県</v>
      </c>
      <c r="BE31" s="37">
        <f>VLOOKUP($BC31&amp;"_"&amp;$AZ$7,データシート1!$A:$BT,MATCH("cb_"&amp;BE$12,データシート1!$A$1:$BT$1,0),0)</f>
        <v>176857.99999999269</v>
      </c>
      <c r="BF31" s="37">
        <f>VLOOKUP($BC31&amp;"_"&amp;$AZ$7,データシート1!$A:$BT,MATCH("cb_"&amp;BF$12,データシート1!$A$1:$BT$1,0),0)</f>
        <v>596519.60000000149</v>
      </c>
      <c r="BG31" s="37">
        <f>VLOOKUP($BC31&amp;"_"&amp;$AZ$7,データシート1!$A:$BT,MATCH("cb_"&amp;BG$12,データシート1!$A$1:$BT$1,0),0)</f>
        <v>12.8</v>
      </c>
      <c r="BH31" s="37">
        <f>VLOOKUP($BC31&amp;"_"&amp;$AZ$7,データシート1!$A:$BT,MATCH("cb_"&amp;BH$12,データシート1!$A$1:$BT$1,0),0)</f>
        <v>75161.8</v>
      </c>
      <c r="BI31" s="37">
        <f>VLOOKUP($BC31&amp;"_"&amp;$AZ$7,データシート1!$A:$BT,MATCH("cb_"&amp;BI$12,データシート1!$A$1:$BT$1,0),0)</f>
        <v>0</v>
      </c>
      <c r="BJ31" s="37">
        <f>VLOOKUP($BC31&amp;"_"&amp;$AZ$7,データシート1!$A:$BT,MATCH("cb_"&amp;BJ$12,データシート1!$A$1:$BT$1,0),0)</f>
        <v>28326.92</v>
      </c>
      <c r="BK31" s="37">
        <f t="shared" si="3"/>
        <v>876879.11999999429</v>
      </c>
      <c r="BL31" s="39"/>
      <c r="BM31" s="855" t="str">
        <f t="shared" si="4"/>
        <v>19</v>
      </c>
      <c r="BN31" s="119" t="str">
        <f t="shared" si="5"/>
        <v>山梨県</v>
      </c>
      <c r="BO31" s="37">
        <f>BE31*VLOOKUP(BO$12,別紙!$B$4:$E$10,MATCH("設備利用率",別紙!$B$4:$E$4,0),0)/100*8760/10^3</f>
        <v>212250.82295999123</v>
      </c>
      <c r="BP31" s="37">
        <f>BF31*VLOOKUP(BP$12,別紙!$B$4:$E$10,MATCH("設備利用率",別紙!$B$4:$E$4,0),0)/100*8760/10^3</f>
        <v>789052.26609600196</v>
      </c>
      <c r="BQ31" s="37">
        <f>BG31*VLOOKUP(BQ$12,別紙!$B$4:$E$10,MATCH("設備利用率",別紙!$B$4:$E$4,0),0)/100*8760/10^3</f>
        <v>27.807744000000003</v>
      </c>
      <c r="BR31" s="37">
        <f>BH31*VLOOKUP(BR$12,別紙!$B$4:$E$10,MATCH("設備利用率",別紙!$B$4:$E$4,0),0)/100*8760/10^3</f>
        <v>395050.42080000002</v>
      </c>
      <c r="BS31" s="37">
        <f>BI31*VLOOKUP(BS$12,別紙!$B$4:$E$10,MATCH("設備利用率",別紙!$B$4:$E$4,0),0)/100*8760/10^3</f>
        <v>0</v>
      </c>
      <c r="BT31" s="37">
        <f>BJ31*VLOOKUP(BT$12,別紙!$B$4:$E$10,MATCH("設備利用率",別紙!$B$4:$E$4,0),0)/100*8760/10^3</f>
        <v>198515.05535999994</v>
      </c>
      <c r="BU31" s="37">
        <f t="shared" si="6"/>
        <v>1594896.3729599931</v>
      </c>
      <c r="BV31" s="39"/>
      <c r="BW31" s="35" t="str">
        <f t="shared" si="7"/>
        <v>19</v>
      </c>
      <c r="BX31" s="35" t="str">
        <f t="shared" si="8"/>
        <v>山梨県</v>
      </c>
      <c r="BY31" s="35">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5169363.6378301783</v>
      </c>
      <c r="BZ31" s="39"/>
      <c r="CA31" s="35" t="str">
        <f t="shared" si="9"/>
        <v>19</v>
      </c>
      <c r="CB31" s="35" t="str">
        <f t="shared" si="10"/>
        <v>山梨県</v>
      </c>
      <c r="CC31" s="234">
        <f t="shared" si="11"/>
        <v>4.1059371681014638E-2</v>
      </c>
      <c r="CD31" s="234">
        <f t="shared" si="16"/>
        <v>0.15264011614922951</v>
      </c>
      <c r="CE31" s="234">
        <f t="shared" si="17"/>
        <v>5.3793360166227739E-6</v>
      </c>
      <c r="CF31" s="234">
        <f t="shared" si="18"/>
        <v>7.6421480181614973E-2</v>
      </c>
      <c r="CG31" s="234">
        <f t="shared" si="19"/>
        <v>0</v>
      </c>
      <c r="CH31" s="234">
        <f t="shared" si="20"/>
        <v>3.8402223033264092E-2</v>
      </c>
      <c r="CI31" s="234">
        <f t="shared" si="12"/>
        <v>0.30852857038113979</v>
      </c>
      <c r="CK31" s="19" t="str">
        <f t="shared" si="13"/>
        <v>19</v>
      </c>
      <c r="CL31" s="19" t="str">
        <f t="shared" si="14"/>
        <v>山梨県</v>
      </c>
      <c r="CM31" s="19">
        <f>VLOOKUP($CK31&amp;"_"&amp;$AZ$7,データシート1!$A:$BT,MATCH("ca_太陽光発電（10kW未満）",データシート1!$A$1:$BT$1,0),0)</f>
        <v>36531</v>
      </c>
      <c r="CN31" s="19">
        <f>VLOOKUP($CK31&amp;"_"&amp;$AZ$5,データシート1!$A:$BT,MATCH("ab_家庭",データシート1!$A$1:$BT$1,0),0)</f>
        <v>371974</v>
      </c>
      <c r="CO31" s="234">
        <f t="shared" si="15"/>
        <v>9.8208476936560082E-2</v>
      </c>
    </row>
    <row r="32" spans="1:94" s="25" customFormat="1" ht="30" customHeight="1">
      <c r="A32" s="183"/>
      <c r="B32" s="496"/>
      <c r="C32" s="242"/>
      <c r="D32" s="242"/>
      <c r="E32" s="242"/>
      <c r="F32" s="242"/>
      <c r="G32" s="242"/>
      <c r="H32" s="242"/>
      <c r="I32" s="242"/>
      <c r="J32" s="242"/>
      <c r="K32" s="480"/>
      <c r="L32" s="242"/>
      <c r="M32" s="496"/>
      <c r="N32" s="242"/>
      <c r="O32" s="242"/>
      <c r="P32" s="242"/>
      <c r="Q32" s="242"/>
      <c r="R32" s="242"/>
      <c r="S32" s="242"/>
      <c r="T32" s="242"/>
      <c r="U32" s="242"/>
      <c r="V32" s="242"/>
      <c r="W32" s="480"/>
      <c r="X32" s="242"/>
      <c r="Y32" s="496"/>
      <c r="Z32" s="242"/>
      <c r="AA32" s="242"/>
      <c r="AB32" s="242"/>
      <c r="AC32" s="242"/>
      <c r="AD32" s="242"/>
      <c r="AE32" s="242"/>
      <c r="AF32" s="242"/>
      <c r="AG32" s="242"/>
      <c r="AH32" s="242"/>
      <c r="AI32" s="480"/>
      <c r="AJ32" s="183"/>
      <c r="AK32" s="479"/>
      <c r="AL32" s="183"/>
      <c r="AM32" s="183"/>
      <c r="AN32" s="183"/>
      <c r="AO32" s="183"/>
      <c r="AP32" s="183"/>
      <c r="AQ32" s="183"/>
      <c r="AR32" s="183"/>
      <c r="AS32" s="183"/>
      <c r="AT32" s="485"/>
      <c r="AU32" s="238"/>
      <c r="AW32" s="17"/>
      <c r="AX32" s="19" t="str">
        <f>比較地域マスタ!$Y25</f>
        <v>20</v>
      </c>
      <c r="AY32" s="19" t="str">
        <f>IF(IFERROR(比較地域マスタ!$Z25,"")=0,"",IFERROR(比較地域マスタ!$Z25,""))</f>
        <v>長野県</v>
      </c>
      <c r="AZ32" s="23"/>
      <c r="BA32" s="23"/>
      <c r="BB32" s="23"/>
      <c r="BC32" s="855" t="str">
        <f t="shared" si="0"/>
        <v>20</v>
      </c>
      <c r="BD32" s="119" t="str">
        <f t="shared" si="2"/>
        <v>長野県</v>
      </c>
      <c r="BE32" s="37">
        <f>VLOOKUP($BC32&amp;"_"&amp;$AZ$7,データシート1!$A:$BT,MATCH("cb_"&amp;BE$12,データシート1!$A$1:$BT$1,0),0)</f>
        <v>476294.60000001837</v>
      </c>
      <c r="BF32" s="37">
        <f>VLOOKUP($BC32&amp;"_"&amp;$AZ$7,データシート1!$A:$BT,MATCH("cb_"&amp;BF$12,データシート1!$A$1:$BT$1,0),0)</f>
        <v>1331062.6999999634</v>
      </c>
      <c r="BG32" s="37">
        <f>VLOOKUP($BC32&amp;"_"&amp;$AZ$7,データシート1!$A:$BT,MATCH("cb_"&amp;BG$12,データシート1!$A$1:$BT$1,0),0)</f>
        <v>0</v>
      </c>
      <c r="BH32" s="37">
        <f>VLOOKUP($BC32&amp;"_"&amp;$AZ$7,データシート1!$A:$BT,MATCH("cb_"&amp;BH$12,データシート1!$A$1:$BT$1,0),0)</f>
        <v>166770.69999999998</v>
      </c>
      <c r="BI32" s="37">
        <f>VLOOKUP($BC32&amp;"_"&amp;$AZ$7,データシート1!$A:$BT,MATCH("cb_"&amp;BI$12,データシート1!$A$1:$BT$1,0),0)</f>
        <v>20</v>
      </c>
      <c r="BJ32" s="37">
        <f>VLOOKUP($BC32&amp;"_"&amp;$AZ$7,データシート1!$A:$BT,MATCH("cb_"&amp;BJ$12,データシート1!$A$1:$BT$1,0),0)</f>
        <v>36278.199999999997</v>
      </c>
      <c r="BK32" s="37">
        <f t="shared" si="3"/>
        <v>2010426.1999999816</v>
      </c>
      <c r="BL32" s="39"/>
      <c r="BM32" s="855" t="str">
        <f t="shared" si="4"/>
        <v>20</v>
      </c>
      <c r="BN32" s="119" t="str">
        <f t="shared" si="5"/>
        <v>長野県</v>
      </c>
      <c r="BO32" s="37">
        <f>BE32*VLOOKUP(BO$12,別紙!$B$4:$E$10,MATCH("設備利用率",別紙!$B$4:$E$4,0),0)/100*8760/10^3</f>
        <v>571610.67535202205</v>
      </c>
      <c r="BP32" s="37">
        <f>BF32*VLOOKUP(BP$12,別紙!$B$4:$E$10,MATCH("設備利用率",別紙!$B$4:$E$4,0),0)/100*8760/10^3</f>
        <v>1760676.4970519517</v>
      </c>
      <c r="BQ32" s="37">
        <f>BG32*VLOOKUP(BQ$12,別紙!$B$4:$E$10,MATCH("設備利用率",別紙!$B$4:$E$4,0),0)/100*8760/10^3</f>
        <v>0</v>
      </c>
      <c r="BR32" s="37">
        <f>BH32*VLOOKUP(BR$12,別紙!$B$4:$E$10,MATCH("設備利用率",別紙!$B$4:$E$4,0),0)/100*8760/10^3</f>
        <v>876546.79919999978</v>
      </c>
      <c r="BS32" s="37">
        <f>BI32*VLOOKUP(BS$12,別紙!$B$4:$E$10,MATCH("設備利用率",別紙!$B$4:$E$4,0),0)/100*8760/10^3</f>
        <v>140.16</v>
      </c>
      <c r="BT32" s="37">
        <f>BJ32*VLOOKUP(BT$12,別紙!$B$4:$E$10,MATCH("設備利用率",別紙!$B$4:$E$4,0),0)/100*8760/10^3</f>
        <v>254237.62560000003</v>
      </c>
      <c r="BU32" s="37">
        <f t="shared" si="6"/>
        <v>3463211.7572039734</v>
      </c>
      <c r="BV32" s="39"/>
      <c r="BW32" s="35" t="str">
        <f t="shared" si="7"/>
        <v>20</v>
      </c>
      <c r="BX32" s="35" t="str">
        <f t="shared" si="8"/>
        <v>長野県</v>
      </c>
      <c r="BY32" s="35">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12991340.010891812</v>
      </c>
      <c r="BZ32" s="39"/>
      <c r="CA32" s="35" t="str">
        <f t="shared" si="9"/>
        <v>20</v>
      </c>
      <c r="CB32" s="35" t="str">
        <f t="shared" si="10"/>
        <v>長野県</v>
      </c>
      <c r="CC32" s="234">
        <f t="shared" si="11"/>
        <v>4.399936225768776E-2</v>
      </c>
      <c r="CD32" s="234">
        <f t="shared" si="16"/>
        <v>0.13552693529503637</v>
      </c>
      <c r="CE32" s="234">
        <f t="shared" si="17"/>
        <v>0</v>
      </c>
      <c r="CF32" s="234">
        <f t="shared" si="18"/>
        <v>6.7471623286367036E-2</v>
      </c>
      <c r="CG32" s="234">
        <f t="shared" si="19"/>
        <v>1.0788725403421912E-5</v>
      </c>
      <c r="CH32" s="234">
        <f t="shared" si="20"/>
        <v>1.9569776896521045E-2</v>
      </c>
      <c r="CI32" s="234">
        <f t="shared" si="12"/>
        <v>0.26657848646101562</v>
      </c>
      <c r="CJ32" s="23"/>
      <c r="CK32" s="19" t="str">
        <f t="shared" si="13"/>
        <v>20</v>
      </c>
      <c r="CL32" s="19" t="str">
        <f t="shared" si="14"/>
        <v>長野県</v>
      </c>
      <c r="CM32" s="19">
        <f>VLOOKUP($CK32&amp;"_"&amp;$AZ$7,データシート1!$A:$BT,MATCH("ca_太陽光発電（10kW未満）",データシート1!$A$1:$BT$1,0),0)</f>
        <v>100060</v>
      </c>
      <c r="CN32" s="19">
        <f>VLOOKUP($CK32&amp;"_"&amp;$AZ$5,データシート1!$A:$BT,MATCH("ab_家庭",データシート1!$A$1:$BT$1,0),0)</f>
        <v>891350</v>
      </c>
      <c r="CO32" s="234">
        <f t="shared" si="15"/>
        <v>0.11225668929152409</v>
      </c>
      <c r="CP32" s="17"/>
    </row>
    <row r="33" spans="1:93" ht="30" customHeight="1">
      <c r="A33" s="183"/>
      <c r="B33" s="496"/>
      <c r="C33" s="242"/>
      <c r="D33" s="242"/>
      <c r="E33" s="242"/>
      <c r="F33" s="242"/>
      <c r="G33" s="242"/>
      <c r="H33" s="242"/>
      <c r="I33" s="242"/>
      <c r="J33" s="242"/>
      <c r="K33" s="480"/>
      <c r="L33" s="242"/>
      <c r="M33" s="496"/>
      <c r="N33" s="242"/>
      <c r="O33" s="242"/>
      <c r="P33" s="242"/>
      <c r="Q33" s="242"/>
      <c r="R33" s="242"/>
      <c r="S33" s="242"/>
      <c r="T33" s="242"/>
      <c r="U33" s="242"/>
      <c r="V33" s="242"/>
      <c r="W33" s="480"/>
      <c r="X33" s="242"/>
      <c r="Y33" s="496"/>
      <c r="Z33" s="242"/>
      <c r="AA33" s="242"/>
      <c r="AB33" s="242"/>
      <c r="AC33" s="242"/>
      <c r="AD33" s="242"/>
      <c r="AE33" s="242"/>
      <c r="AF33" s="242"/>
      <c r="AG33" s="242"/>
      <c r="AH33" s="242"/>
      <c r="AI33" s="480"/>
      <c r="AJ33" s="183"/>
      <c r="AK33" s="479"/>
      <c r="AL33" s="183"/>
      <c r="AM33" s="183"/>
      <c r="AN33" s="183"/>
      <c r="AO33" s="183"/>
      <c r="AP33" s="183"/>
      <c r="AQ33" s="183"/>
      <c r="AR33" s="183"/>
      <c r="AS33" s="183"/>
      <c r="AT33" s="485"/>
      <c r="AU33" s="183"/>
      <c r="AX33" s="19" t="str">
        <f>比較地域マスタ!$Y26</f>
        <v>21</v>
      </c>
      <c r="AY33" s="19" t="str">
        <f>IF(IFERROR(比較地域マスタ!$Z26,"")=0,"",IFERROR(比較地域マスタ!$Z26,""))</f>
        <v>岐阜県</v>
      </c>
      <c r="BC33" s="855" t="str">
        <f t="shared" si="0"/>
        <v>21</v>
      </c>
      <c r="BD33" s="119" t="str">
        <f t="shared" si="2"/>
        <v>岐阜県</v>
      </c>
      <c r="BE33" s="37">
        <f>VLOOKUP($BC33&amp;"_"&amp;$AZ$7,データシート1!$A:$BT,MATCH("cb_"&amp;BE$12,データシート1!$A$1:$BT$1,0),0)</f>
        <v>370164.50999997091</v>
      </c>
      <c r="BF33" s="37">
        <f>VLOOKUP($BC33&amp;"_"&amp;$AZ$7,データシート1!$A:$BT,MATCH("cb_"&amp;BF$12,データシート1!$A$1:$BT$1,0),0)</f>
        <v>1317554.5999999815</v>
      </c>
      <c r="BG33" s="37">
        <f>VLOOKUP($BC33&amp;"_"&amp;$AZ$7,データシート1!$A:$BT,MATCH("cb_"&amp;BG$12,データシート1!$A$1:$BT$1,0),0)</f>
        <v>9203</v>
      </c>
      <c r="BH33" s="37">
        <f>VLOOKUP($BC33&amp;"_"&amp;$AZ$7,データシート1!$A:$BT,MATCH("cb_"&amp;BH$12,データシート1!$A$1:$BT$1,0),0)</f>
        <v>140058.5</v>
      </c>
      <c r="BI33" s="37">
        <f>VLOOKUP($BC33&amp;"_"&amp;$AZ$7,データシート1!$A:$BT,MATCH("cb_"&amp;BI$12,データシート1!$A$1:$BT$1,0),0)</f>
        <v>2426.8000000000002</v>
      </c>
      <c r="BJ33" s="37">
        <f>VLOOKUP($BC33&amp;"_"&amp;$AZ$7,データシート1!$A:$BT,MATCH("cb_"&amp;BJ$12,データシート1!$A$1:$BT$1,0),0)</f>
        <v>49114</v>
      </c>
      <c r="BK33" s="37">
        <f t="shared" si="3"/>
        <v>1888521.4099999524</v>
      </c>
      <c r="BL33" s="39"/>
      <c r="BM33" s="855" t="str">
        <f t="shared" si="4"/>
        <v>21</v>
      </c>
      <c r="BN33" s="119" t="str">
        <f t="shared" si="5"/>
        <v>岐阜県</v>
      </c>
      <c r="BO33" s="37">
        <f>BE33*VLOOKUP(BO$12,別紙!$B$4:$E$10,MATCH("設備利用率",別紙!$B$4:$E$4,0),0)/100*8760/10^3</f>
        <v>444241.83174116508</v>
      </c>
      <c r="BP33" s="37">
        <f>BF33*VLOOKUP(BP$12,別紙!$B$4:$E$10,MATCH("設備利用率",別紙!$B$4:$E$4,0),0)/100*8760/10^3</f>
        <v>1742808.5226959756</v>
      </c>
      <c r="BQ33" s="37">
        <f>BG33*VLOOKUP(BQ$12,別紙!$B$4:$E$10,MATCH("設備利用率",別紙!$B$4:$E$4,0),0)/100*8760/10^3</f>
        <v>19993.333440000002</v>
      </c>
      <c r="BR33" s="37">
        <f>BH33*VLOOKUP(BR$12,別紙!$B$4:$E$10,MATCH("設備利用率",別紙!$B$4:$E$4,0),0)/100*8760/10^3</f>
        <v>736147.47600000002</v>
      </c>
      <c r="BS33" s="37">
        <f>BI33*VLOOKUP(BS$12,別紙!$B$4:$E$10,MATCH("設備利用率",別紙!$B$4:$E$4,0),0)/100*8760/10^3</f>
        <v>17007.014400000004</v>
      </c>
      <c r="BT33" s="37">
        <f>BJ33*VLOOKUP(BT$12,別紙!$B$4:$E$10,MATCH("設備利用率",別紙!$B$4:$E$4,0),0)/100*8760/10^3</f>
        <v>344190.91200000001</v>
      </c>
      <c r="BU33" s="37">
        <f t="shared" si="6"/>
        <v>3304389.090277141</v>
      </c>
      <c r="BV33" s="39"/>
      <c r="BW33" s="35" t="str">
        <f t="shared" si="7"/>
        <v>21</v>
      </c>
      <c r="BX33" s="35" t="str">
        <f t="shared" si="8"/>
        <v>岐阜県</v>
      </c>
      <c r="BY33" s="35">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14432061.949424451</v>
      </c>
      <c r="BZ33" s="39"/>
      <c r="CA33" s="35" t="str">
        <f t="shared" si="9"/>
        <v>21</v>
      </c>
      <c r="CB33" s="35" t="str">
        <f t="shared" si="10"/>
        <v>岐阜県</v>
      </c>
      <c r="CC33" s="234">
        <f t="shared" si="11"/>
        <v>3.0781591244408522E-2</v>
      </c>
      <c r="CD33" s="234">
        <f t="shared" si="16"/>
        <v>0.12075949568422402</v>
      </c>
      <c r="CE33" s="234">
        <f t="shared" si="17"/>
        <v>1.3853414370077128E-3</v>
      </c>
      <c r="CF33" s="234">
        <f t="shared" si="18"/>
        <v>5.1007782434675422E-2</v>
      </c>
      <c r="CG33" s="234">
        <f t="shared" si="19"/>
        <v>1.1784188884165815E-3</v>
      </c>
      <c r="CH33" s="234">
        <f t="shared" si="20"/>
        <v>2.3849046186621054E-2</v>
      </c>
      <c r="CI33" s="234">
        <f t="shared" si="12"/>
        <v>0.22896167587535332</v>
      </c>
      <c r="CK33" s="19" t="str">
        <f t="shared" si="13"/>
        <v>21</v>
      </c>
      <c r="CL33" s="19" t="str">
        <f t="shared" si="14"/>
        <v>岐阜県</v>
      </c>
      <c r="CM33" s="19">
        <f>VLOOKUP($CK33&amp;"_"&amp;$AZ$7,データシート1!$A:$BT,MATCH("ca_太陽光発電（10kW未満）",データシート1!$A$1:$BT$1,0),0)</f>
        <v>77182</v>
      </c>
      <c r="CN33" s="19">
        <f>VLOOKUP($CK33&amp;"_"&amp;$AZ$5,データシート1!$A:$BT,MATCH("ab_家庭",データシート1!$A$1:$BT$1,0),0)</f>
        <v>846707</v>
      </c>
      <c r="CO33" s="234">
        <f t="shared" si="15"/>
        <v>9.115550007263433E-2</v>
      </c>
    </row>
    <row r="34" spans="1:93" ht="30" customHeight="1">
      <c r="A34" s="183"/>
      <c r="B34" s="496"/>
      <c r="C34" s="242"/>
      <c r="D34" s="242"/>
      <c r="E34" s="242"/>
      <c r="F34" s="242"/>
      <c r="G34" s="242"/>
      <c r="H34" s="242"/>
      <c r="I34" s="242"/>
      <c r="J34" s="242"/>
      <c r="K34" s="480"/>
      <c r="L34" s="242"/>
      <c r="M34" s="496"/>
      <c r="N34" s="242"/>
      <c r="O34" s="242"/>
      <c r="P34" s="242"/>
      <c r="Q34" s="242"/>
      <c r="R34" s="242"/>
      <c r="S34" s="242"/>
      <c r="T34" s="242"/>
      <c r="U34" s="242"/>
      <c r="V34" s="242"/>
      <c r="W34" s="480"/>
      <c r="X34" s="242"/>
      <c r="Y34" s="496"/>
      <c r="Z34" s="242"/>
      <c r="AA34" s="242"/>
      <c r="AB34" s="242"/>
      <c r="AC34" s="242"/>
      <c r="AD34" s="242"/>
      <c r="AE34" s="242"/>
      <c r="AF34" s="242"/>
      <c r="AG34" s="242"/>
      <c r="AH34" s="242"/>
      <c r="AI34" s="480"/>
      <c r="AJ34" s="183"/>
      <c r="AK34" s="479"/>
      <c r="AL34" s="183"/>
      <c r="AM34" s="183"/>
      <c r="AN34" s="183"/>
      <c r="AO34" s="183"/>
      <c r="AP34" s="183"/>
      <c r="AQ34" s="183"/>
      <c r="AR34" s="183"/>
      <c r="AS34" s="183"/>
      <c r="AT34" s="485"/>
      <c r="AU34" s="183"/>
      <c r="AX34" s="19" t="str">
        <f>比較地域マスタ!$Y27</f>
        <v>22</v>
      </c>
      <c r="AY34" s="19" t="str">
        <f>IF(IFERROR(比較地域マスタ!$Z27,"")=0,"",IFERROR(比較地域マスタ!$Z27,""))</f>
        <v>静岡県</v>
      </c>
      <c r="BC34" s="855" t="str">
        <f t="shared" si="0"/>
        <v>22</v>
      </c>
      <c r="BD34" s="119" t="str">
        <f t="shared" si="2"/>
        <v>静岡県</v>
      </c>
      <c r="BE34" s="37">
        <f>VLOOKUP($BC34&amp;"_"&amp;$AZ$7,データシート1!$A:$BT,MATCH("cb_"&amp;BE$12,データシート1!$A$1:$BT$1,0),0)</f>
        <v>726674.10000013618</v>
      </c>
      <c r="BF34" s="37">
        <f>VLOOKUP($BC34&amp;"_"&amp;$AZ$7,データシート1!$A:$BT,MATCH("cb_"&amp;BF$12,データシート1!$A$1:$BT$1,0),0)</f>
        <v>1832676.2999999577</v>
      </c>
      <c r="BG34" s="37">
        <f>VLOOKUP($BC34&amp;"_"&amp;$AZ$7,データシート1!$A:$BT,MATCH("cb_"&amp;BG$12,データシート1!$A$1:$BT$1,0),0)</f>
        <v>185292.9</v>
      </c>
      <c r="BH34" s="37">
        <f>VLOOKUP($BC34&amp;"_"&amp;$AZ$7,データシート1!$A:$BT,MATCH("cb_"&amp;BH$12,データシート1!$A$1:$BT$1,0),0)</f>
        <v>40388</v>
      </c>
      <c r="BI34" s="37">
        <f>VLOOKUP($BC34&amp;"_"&amp;$AZ$7,データシート1!$A:$BT,MATCH("cb_"&amp;BI$12,データシート1!$A$1:$BT$1,0),0)</f>
        <v>110</v>
      </c>
      <c r="BJ34" s="37">
        <f>VLOOKUP($BC34&amp;"_"&amp;$AZ$7,データシート1!$A:$BT,MATCH("cb_"&amp;BJ$12,データシート1!$A$1:$BT$1,0),0)</f>
        <v>264096.05199999997</v>
      </c>
      <c r="BK34" s="37">
        <f t="shared" si="3"/>
        <v>3049237.352000094</v>
      </c>
      <c r="BL34" s="39"/>
      <c r="BM34" s="855" t="str">
        <f t="shared" si="4"/>
        <v>22</v>
      </c>
      <c r="BN34" s="119" t="str">
        <f t="shared" si="5"/>
        <v>静岡県</v>
      </c>
      <c r="BO34" s="37">
        <f>BE34*VLOOKUP(BO$12,別紙!$B$4:$E$10,MATCH("設備利用率",別紙!$B$4:$E$4,0),0)/100*8760/10^3</f>
        <v>872096.12089216325</v>
      </c>
      <c r="BP34" s="37">
        <f>BF34*VLOOKUP(BP$12,別紙!$B$4:$E$10,MATCH("設備利用率",別紙!$B$4:$E$4,0),0)/100*8760/10^3</f>
        <v>2424190.9025879442</v>
      </c>
      <c r="BQ34" s="37">
        <f>BG34*VLOOKUP(BQ$12,別紙!$B$4:$E$10,MATCH("設備利用率",別紙!$B$4:$E$4,0),0)/100*8760/10^3</f>
        <v>402545.11939199996</v>
      </c>
      <c r="BR34" s="37">
        <f>BH34*VLOOKUP(BR$12,別紙!$B$4:$E$10,MATCH("設備利用率",別紙!$B$4:$E$4,0),0)/100*8760/10^3</f>
        <v>212279.32800000001</v>
      </c>
      <c r="BS34" s="37">
        <f>BI34*VLOOKUP(BS$12,別紙!$B$4:$E$10,MATCH("設備利用率",別紙!$B$4:$E$4,0),0)/100*8760/10^3</f>
        <v>770.88</v>
      </c>
      <c r="BT34" s="37">
        <f>BJ34*VLOOKUP(BT$12,別紙!$B$4:$E$10,MATCH("設備利用率",別紙!$B$4:$E$4,0),0)/100*8760/10^3</f>
        <v>1850785.1324159997</v>
      </c>
      <c r="BU34" s="37">
        <f t="shared" si="6"/>
        <v>5762667.4832881074</v>
      </c>
      <c r="BV34" s="39"/>
      <c r="BW34" s="35" t="str">
        <f t="shared" si="7"/>
        <v>22</v>
      </c>
      <c r="BX34" s="35" t="str">
        <f t="shared" si="8"/>
        <v>静岡県</v>
      </c>
      <c r="BY34" s="35">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26777464.547573037</v>
      </c>
      <c r="BZ34" s="39"/>
      <c r="CA34" s="35" t="str">
        <f t="shared" si="9"/>
        <v>22</v>
      </c>
      <c r="CB34" s="35" t="str">
        <f t="shared" si="10"/>
        <v>静岡県</v>
      </c>
      <c r="CC34" s="234">
        <f t="shared" si="11"/>
        <v>3.2568285893639817E-2</v>
      </c>
      <c r="CD34" s="234">
        <f t="shared" si="16"/>
        <v>9.0531009695899667E-2</v>
      </c>
      <c r="CE34" s="234">
        <f t="shared" si="17"/>
        <v>1.5032981135194311E-2</v>
      </c>
      <c r="CF34" s="234">
        <f t="shared" si="18"/>
        <v>7.9275365157467775E-3</v>
      </c>
      <c r="CG34" s="234">
        <f t="shared" si="19"/>
        <v>2.8788386541617822E-5</v>
      </c>
      <c r="CH34" s="234">
        <f t="shared" si="20"/>
        <v>6.9117265719010904E-2</v>
      </c>
      <c r="CI34" s="234">
        <f t="shared" si="12"/>
        <v>0.21520586734603311</v>
      </c>
      <c r="CK34" s="19" t="str">
        <f t="shared" si="13"/>
        <v>22</v>
      </c>
      <c r="CL34" s="19" t="str">
        <f t="shared" si="14"/>
        <v>静岡県</v>
      </c>
      <c r="CM34" s="19">
        <f>VLOOKUP($CK34&amp;"_"&amp;$AZ$7,データシート1!$A:$BT,MATCH("ca_太陽光発電（10kW未満）",データシート1!$A$1:$BT$1,0),0)</f>
        <v>156746</v>
      </c>
      <c r="CN34" s="19">
        <f>VLOOKUP($CK34&amp;"_"&amp;$AZ$5,データシート1!$A:$BT,MATCH("ab_家庭",データシート1!$A$1:$BT$1,0),0)</f>
        <v>1632671</v>
      </c>
      <c r="CO34" s="234">
        <f t="shared" si="15"/>
        <v>9.6005870135501881E-2</v>
      </c>
    </row>
    <row r="35" spans="1:93" ht="30" customHeight="1">
      <c r="A35" s="183"/>
      <c r="B35" s="496"/>
      <c r="C35" s="242"/>
      <c r="D35" s="242"/>
      <c r="E35" s="242"/>
      <c r="F35" s="242"/>
      <c r="G35" s="242"/>
      <c r="H35" s="242"/>
      <c r="I35" s="242"/>
      <c r="J35" s="242"/>
      <c r="K35" s="480"/>
      <c r="L35" s="242"/>
      <c r="M35" s="496"/>
      <c r="N35" s="242"/>
      <c r="O35" s="242"/>
      <c r="P35" s="242"/>
      <c r="Q35" s="242"/>
      <c r="R35" s="242"/>
      <c r="S35" s="242"/>
      <c r="T35" s="242"/>
      <c r="U35" s="242"/>
      <c r="V35" s="242"/>
      <c r="W35" s="480"/>
      <c r="X35" s="242"/>
      <c r="Y35" s="496"/>
      <c r="Z35" s="242"/>
      <c r="AA35" s="242"/>
      <c r="AB35" s="242"/>
      <c r="AC35" s="242"/>
      <c r="AD35" s="242"/>
      <c r="AE35" s="242"/>
      <c r="AF35" s="242"/>
      <c r="AG35" s="242"/>
      <c r="AH35" s="242"/>
      <c r="AI35" s="480"/>
      <c r="AJ35" s="183"/>
      <c r="AK35" s="479"/>
      <c r="AL35" s="183"/>
      <c r="AM35" s="183"/>
      <c r="AN35" s="183"/>
      <c r="AO35" s="183"/>
      <c r="AP35" s="183"/>
      <c r="AQ35" s="183"/>
      <c r="AR35" s="183"/>
      <c r="AS35" s="183"/>
      <c r="AT35" s="485"/>
      <c r="AU35" s="183"/>
      <c r="AX35" s="19" t="str">
        <f>比較地域マスタ!$Y28</f>
        <v>23</v>
      </c>
      <c r="AY35" s="19" t="str">
        <f>IF(IFERROR(比較地域マスタ!$Z28,"")=0,"",IFERROR(比較地域マスタ!$Z28,""))</f>
        <v>愛知県</v>
      </c>
      <c r="BC35" s="855" t="str">
        <f t="shared" si="0"/>
        <v>23</v>
      </c>
      <c r="BD35" s="119" t="str">
        <f t="shared" si="2"/>
        <v>愛知県</v>
      </c>
      <c r="BE35" s="37">
        <f>VLOOKUP($BC35&amp;"_"&amp;$AZ$7,データシート1!$A:$BT,MATCH("cb_"&amp;BE$12,データシート1!$A$1:$BT$1,0),0)</f>
        <v>1221558.2000002409</v>
      </c>
      <c r="BF35" s="37">
        <f>VLOOKUP($BC35&amp;"_"&amp;$AZ$7,データシート1!$A:$BT,MATCH("cb_"&amp;BF$12,データシート1!$A$1:$BT$1,0),0)</f>
        <v>1946696.1999999257</v>
      </c>
      <c r="BG35" s="37">
        <f>VLOOKUP($BC35&amp;"_"&amp;$AZ$7,データシート1!$A:$BT,MATCH("cb_"&amp;BG$12,データシート1!$A$1:$BT$1,0),0)</f>
        <v>68740.3</v>
      </c>
      <c r="BH35" s="37">
        <f>VLOOKUP($BC35&amp;"_"&amp;$AZ$7,データシート1!$A:$BT,MATCH("cb_"&amp;BH$12,データシート1!$A$1:$BT$1,0),0)</f>
        <v>5963.4</v>
      </c>
      <c r="BI35" s="37">
        <f>VLOOKUP($BC35&amp;"_"&amp;$AZ$7,データシート1!$A:$BT,MATCH("cb_"&amp;BI$12,データシート1!$A$1:$BT$1,0),0)</f>
        <v>0</v>
      </c>
      <c r="BJ35" s="37">
        <f>VLOOKUP($BC35&amp;"_"&amp;$AZ$7,データシート1!$A:$BT,MATCH("cb_"&amp;BJ$12,データシート1!$A$1:$BT$1,0),0)</f>
        <v>564724.52599999995</v>
      </c>
      <c r="BK35" s="37">
        <f t="shared" si="3"/>
        <v>3807682.6260001664</v>
      </c>
      <c r="BL35" s="39"/>
      <c r="BM35" s="855" t="str">
        <f t="shared" si="4"/>
        <v>23</v>
      </c>
      <c r="BN35" s="119" t="str">
        <f t="shared" si="5"/>
        <v>愛知県</v>
      </c>
      <c r="BO35" s="37">
        <f>BE35*VLOOKUP(BO$12,別紙!$B$4:$E$10,MATCH("設備利用率",別紙!$B$4:$E$4,0),0)/100*8760/10^3</f>
        <v>1466016.426984289</v>
      </c>
      <c r="BP35" s="37">
        <f>BF35*VLOOKUP(BP$12,別紙!$B$4:$E$10,MATCH("設備利用率",別紙!$B$4:$E$4,0),0)/100*8760/10^3</f>
        <v>2575011.8655119012</v>
      </c>
      <c r="BQ35" s="37">
        <f>BG35*VLOOKUP(BQ$12,別紙!$B$4:$E$10,MATCH("設備利用率",別紙!$B$4:$E$4,0),0)/100*8760/10^3</f>
        <v>149336.92694400001</v>
      </c>
      <c r="BR35" s="37">
        <f>BH35*VLOOKUP(BR$12,別紙!$B$4:$E$10,MATCH("設備利用率",別紙!$B$4:$E$4,0),0)/100*8760/10^3</f>
        <v>31343.630399999998</v>
      </c>
      <c r="BS35" s="37">
        <f>BI35*VLOOKUP(BS$12,別紙!$B$4:$E$10,MATCH("設備利用率",別紙!$B$4:$E$4,0),0)/100*8760/10^3</f>
        <v>0</v>
      </c>
      <c r="BT35" s="37">
        <f>BJ35*VLOOKUP(BT$12,別紙!$B$4:$E$10,MATCH("設備利用率",別紙!$B$4:$E$4,0),0)/100*8760/10^3</f>
        <v>3957589.4782079998</v>
      </c>
      <c r="BU35" s="37">
        <f t="shared" si="6"/>
        <v>8179298.3280481901</v>
      </c>
      <c r="BV35" s="39"/>
      <c r="BW35" s="35" t="str">
        <f t="shared" si="7"/>
        <v>23</v>
      </c>
      <c r="BX35" s="35" t="str">
        <f t="shared" si="8"/>
        <v>愛知県</v>
      </c>
      <c r="BY35" s="35">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54423453.416384839</v>
      </c>
      <c r="BZ35" s="39"/>
      <c r="CA35" s="35" t="str">
        <f t="shared" si="9"/>
        <v>23</v>
      </c>
      <c r="CB35" s="35" t="str">
        <f t="shared" si="10"/>
        <v>愛知県</v>
      </c>
      <c r="CC35" s="234">
        <f t="shared" si="11"/>
        <v>2.6937217963146142E-2</v>
      </c>
      <c r="CD35" s="234">
        <f t="shared" si="16"/>
        <v>4.7314378339994551E-2</v>
      </c>
      <c r="CE35" s="234">
        <f t="shared" si="17"/>
        <v>2.7439810884738952E-3</v>
      </c>
      <c r="CF35" s="234">
        <f t="shared" si="18"/>
        <v>5.7592138007478259E-4</v>
      </c>
      <c r="CG35" s="234">
        <f t="shared" si="19"/>
        <v>0</v>
      </c>
      <c r="CH35" s="234">
        <f t="shared" si="20"/>
        <v>7.2718455551306849E-2</v>
      </c>
      <c r="CI35" s="234">
        <f t="shared" si="12"/>
        <v>0.15028995432299622</v>
      </c>
      <c r="CK35" s="19" t="str">
        <f t="shared" si="13"/>
        <v>23</v>
      </c>
      <c r="CL35" s="19" t="str">
        <f t="shared" si="14"/>
        <v>愛知県</v>
      </c>
      <c r="CM35" s="19">
        <f>VLOOKUP($CK35&amp;"_"&amp;$AZ$7,データシート1!$A:$BT,MATCH("ca_太陽光発電（10kW未満）",データシート1!$A$1:$BT$1,0),0)</f>
        <v>265376</v>
      </c>
      <c r="CN35" s="19">
        <f>VLOOKUP($CK35&amp;"_"&amp;$AZ$5,データシート1!$A:$BT,MATCH("ab_家庭",データシート1!$A$1:$BT$1,0),0)</f>
        <v>3421030</v>
      </c>
      <c r="CO35" s="234">
        <f t="shared" si="15"/>
        <v>7.7571959322192435E-2</v>
      </c>
    </row>
    <row r="36" spans="1:93" ht="30" customHeight="1">
      <c r="A36" s="183"/>
      <c r="B36" s="496"/>
      <c r="C36" s="242"/>
      <c r="D36" s="242"/>
      <c r="E36" s="242"/>
      <c r="F36" s="242"/>
      <c r="G36" s="242"/>
      <c r="H36" s="242"/>
      <c r="I36" s="242"/>
      <c r="J36" s="242"/>
      <c r="K36" s="480"/>
      <c r="L36" s="242"/>
      <c r="M36" s="496"/>
      <c r="N36" s="242"/>
      <c r="O36" s="242"/>
      <c r="P36" s="242"/>
      <c r="Q36" s="242"/>
      <c r="R36" s="242"/>
      <c r="S36" s="242"/>
      <c r="T36" s="242"/>
      <c r="U36" s="242"/>
      <c r="V36" s="242"/>
      <c r="W36" s="480"/>
      <c r="X36" s="242"/>
      <c r="Y36" s="496"/>
      <c r="Z36" s="242"/>
      <c r="AA36" s="242"/>
      <c r="AB36" s="242"/>
      <c r="AC36" s="242"/>
      <c r="AD36" s="242"/>
      <c r="AE36" s="242"/>
      <c r="AF36" s="242"/>
      <c r="AG36" s="242"/>
      <c r="AH36" s="242"/>
      <c r="AI36" s="480"/>
      <c r="AJ36" s="183"/>
      <c r="AK36" s="479"/>
      <c r="AL36" s="183"/>
      <c r="AM36" s="183"/>
      <c r="AN36" s="183"/>
      <c r="AO36" s="183"/>
      <c r="AP36" s="183"/>
      <c r="AQ36" s="183"/>
      <c r="AR36" s="183"/>
      <c r="AS36" s="183"/>
      <c r="AT36" s="485"/>
      <c r="AU36" s="183"/>
      <c r="AX36" s="19" t="str">
        <f>比較地域マスタ!$Y29</f>
        <v>24</v>
      </c>
      <c r="AY36" s="19" t="str">
        <f>IF(IFERROR(比較地域マスタ!$Z29,"")=0,"",IFERROR(比較地域マスタ!$Z29,""))</f>
        <v>三重県</v>
      </c>
      <c r="BC36" s="855" t="str">
        <f t="shared" si="0"/>
        <v>24</v>
      </c>
      <c r="BD36" s="119" t="str">
        <f t="shared" si="2"/>
        <v>三重県</v>
      </c>
      <c r="BE36" s="37">
        <f>VLOOKUP($BC36&amp;"_"&amp;$AZ$7,データシート1!$A:$BT,MATCH("cb_"&amp;BE$12,データシート1!$A$1:$BT$1,0),0)</f>
        <v>336744.29999997269</v>
      </c>
      <c r="BF36" s="37">
        <f>VLOOKUP($BC36&amp;"_"&amp;$AZ$7,データシート1!$A:$BT,MATCH("cb_"&amp;BF$12,データシート1!$A$1:$BT$1,0),0)</f>
        <v>2571248.5999999796</v>
      </c>
      <c r="BG36" s="37">
        <f>VLOOKUP($BC36&amp;"_"&amp;$AZ$7,データシート1!$A:$BT,MATCH("cb_"&amp;BG$12,データシート1!$A$1:$BT$1,0),0)</f>
        <v>202058.8</v>
      </c>
      <c r="BH36" s="37">
        <f>VLOOKUP($BC36&amp;"_"&amp;$AZ$7,データシート1!$A:$BT,MATCH("cb_"&amp;BH$12,データシート1!$A$1:$BT$1,0),0)</f>
        <v>14140.2</v>
      </c>
      <c r="BI36" s="37">
        <f>VLOOKUP($BC36&amp;"_"&amp;$AZ$7,データシート1!$A:$BT,MATCH("cb_"&amp;BI$12,データシート1!$A$1:$BT$1,0),0)</f>
        <v>0</v>
      </c>
      <c r="BJ36" s="37">
        <f>VLOOKUP($BC36&amp;"_"&amp;$AZ$7,データシート1!$A:$BT,MATCH("cb_"&amp;BJ$12,データシート1!$A$1:$BT$1,0),0)</f>
        <v>105180.22899999999</v>
      </c>
      <c r="BK36" s="37">
        <f t="shared" si="3"/>
        <v>3229372.1289999522</v>
      </c>
      <c r="BL36" s="39"/>
      <c r="BM36" s="855" t="str">
        <f t="shared" si="4"/>
        <v>24</v>
      </c>
      <c r="BN36" s="119" t="str">
        <f t="shared" si="5"/>
        <v>三重県</v>
      </c>
      <c r="BO36" s="37">
        <f>BE36*VLOOKUP(BO$12,別紙!$B$4:$E$10,MATCH("設備利用率",別紙!$B$4:$E$4,0),0)/100*8760/10^3</f>
        <v>404133.56931596721</v>
      </c>
      <c r="BP36" s="37">
        <f>BF36*VLOOKUP(BP$12,別紙!$B$4:$E$10,MATCH("設備利用率",別紙!$B$4:$E$4,0),0)/100*8760/10^3</f>
        <v>3401144.7981359735</v>
      </c>
      <c r="BQ36" s="37">
        <f>BG36*VLOOKUP(BQ$12,別紙!$B$4:$E$10,MATCH("設備利用率",別紙!$B$4:$E$4,0),0)/100*8760/10^3</f>
        <v>438968.70182399999</v>
      </c>
      <c r="BR36" s="37">
        <f>BH36*VLOOKUP(BR$12,別紙!$B$4:$E$10,MATCH("設備利用率",別紙!$B$4:$E$4,0),0)/100*8760/10^3</f>
        <v>74320.891199999998</v>
      </c>
      <c r="BS36" s="37">
        <f>BI36*VLOOKUP(BS$12,別紙!$B$4:$E$10,MATCH("設備利用率",別紙!$B$4:$E$4,0),0)/100*8760/10^3</f>
        <v>0</v>
      </c>
      <c r="BT36" s="37">
        <f>BJ36*VLOOKUP(BT$12,別紙!$B$4:$E$10,MATCH("設備利用率",別紙!$B$4:$E$4,0),0)/100*8760/10^3</f>
        <v>737103.04483200004</v>
      </c>
      <c r="BU36" s="37">
        <f t="shared" si="6"/>
        <v>5055671.0053079408</v>
      </c>
      <c r="BV36" s="39"/>
      <c r="BW36" s="35" t="str">
        <f t="shared" si="7"/>
        <v>24</v>
      </c>
      <c r="BX36" s="35" t="str">
        <f t="shared" si="8"/>
        <v>三重県</v>
      </c>
      <c r="BY36" s="35">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18401671.559696589</v>
      </c>
      <c r="BZ36" s="39"/>
      <c r="CA36" s="35" t="str">
        <f t="shared" si="9"/>
        <v>24</v>
      </c>
      <c r="CB36" s="35" t="str">
        <f t="shared" si="10"/>
        <v>三重県</v>
      </c>
      <c r="CC36" s="234">
        <f t="shared" si="11"/>
        <v>2.1961785808692624E-2</v>
      </c>
      <c r="CD36" s="234">
        <f t="shared" si="16"/>
        <v>0.18482803516530388</v>
      </c>
      <c r="CE36" s="234">
        <f t="shared" si="17"/>
        <v>2.3854827557374239E-2</v>
      </c>
      <c r="CF36" s="234">
        <f t="shared" si="18"/>
        <v>4.0388119611252001E-3</v>
      </c>
      <c r="CG36" s="234">
        <f t="shared" si="19"/>
        <v>0</v>
      </c>
      <c r="CH36" s="234">
        <f t="shared" si="20"/>
        <v>4.0056309147827956E-2</v>
      </c>
      <c r="CI36" s="234">
        <f t="shared" si="12"/>
        <v>0.27473976964032393</v>
      </c>
      <c r="CK36" s="19" t="str">
        <f t="shared" si="13"/>
        <v>24</v>
      </c>
      <c r="CL36" s="19" t="str">
        <f t="shared" si="14"/>
        <v>三重県</v>
      </c>
      <c r="CM36" s="19">
        <f>VLOOKUP($CK36&amp;"_"&amp;$AZ$7,データシート1!$A:$BT,MATCH("ca_太陽光発電（10kW未満）",データシート1!$A$1:$BT$1,0),0)</f>
        <v>71329</v>
      </c>
      <c r="CN36" s="19">
        <f>VLOOKUP($CK36&amp;"_"&amp;$AZ$5,データシート1!$A:$BT,MATCH("ab_家庭",データシート1!$A$1:$BT$1,0),0)</f>
        <v>812795</v>
      </c>
      <c r="CO36" s="234">
        <f t="shared" si="15"/>
        <v>8.7757675674678112E-2</v>
      </c>
    </row>
    <row r="37" spans="1:93" ht="30" customHeight="1">
      <c r="A37" s="183"/>
      <c r="B37" s="496"/>
      <c r="C37" s="242"/>
      <c r="D37" s="242"/>
      <c r="E37" s="242"/>
      <c r="F37" s="242"/>
      <c r="G37" s="242"/>
      <c r="H37" s="242"/>
      <c r="I37" s="242"/>
      <c r="J37" s="242"/>
      <c r="K37" s="480"/>
      <c r="L37" s="242"/>
      <c r="M37" s="496"/>
      <c r="N37" s="242"/>
      <c r="O37" s="242"/>
      <c r="P37" s="242"/>
      <c r="Q37" s="242"/>
      <c r="R37" s="242"/>
      <c r="S37" s="242"/>
      <c r="T37" s="242"/>
      <c r="U37" s="242"/>
      <c r="V37" s="242"/>
      <c r="W37" s="480"/>
      <c r="X37" s="242"/>
      <c r="Y37" s="496"/>
      <c r="Z37" s="242"/>
      <c r="AA37" s="242"/>
      <c r="AB37" s="242"/>
      <c r="AC37" s="242"/>
      <c r="AD37" s="242"/>
      <c r="AE37" s="242"/>
      <c r="AF37" s="242"/>
      <c r="AG37" s="242"/>
      <c r="AH37" s="242"/>
      <c r="AI37" s="480"/>
      <c r="AJ37" s="183"/>
      <c r="AK37" s="479"/>
      <c r="AL37" s="183"/>
      <c r="AM37" s="183"/>
      <c r="AN37" s="183"/>
      <c r="AO37" s="183"/>
      <c r="AP37" s="183"/>
      <c r="AQ37" s="183"/>
      <c r="AR37" s="183"/>
      <c r="AS37" s="183"/>
      <c r="AT37" s="485"/>
      <c r="AU37" s="183"/>
      <c r="AX37" s="19" t="str">
        <f>比較地域マスタ!$Y30</f>
        <v>25</v>
      </c>
      <c r="AY37" s="19" t="str">
        <f>IF(IFERROR(比較地域マスタ!$Z30,"")=0,"",IFERROR(比較地域マスタ!$Z30,""))</f>
        <v>滋賀県</v>
      </c>
      <c r="BC37" s="855" t="str">
        <f t="shared" si="0"/>
        <v>25</v>
      </c>
      <c r="BD37" s="119" t="str">
        <f t="shared" si="2"/>
        <v>滋賀県</v>
      </c>
      <c r="BE37" s="37">
        <f>VLOOKUP($BC37&amp;"_"&amp;$AZ$7,データシート1!$A:$BT,MATCH("cb_"&amp;BE$12,データシート1!$A$1:$BT$1,0),0)</f>
        <v>270003.09999998158</v>
      </c>
      <c r="BF37" s="37">
        <f>VLOOKUP($BC37&amp;"_"&amp;$AZ$7,データシート1!$A:$BT,MATCH("cb_"&amp;BF$12,データシート1!$A$1:$BT$1,0),0)</f>
        <v>726960.80000000226</v>
      </c>
      <c r="BG37" s="37">
        <f>VLOOKUP($BC37&amp;"_"&amp;$AZ$7,データシート1!$A:$BT,MATCH("cb_"&amp;BG$12,データシート1!$A$1:$BT$1,0),0)</f>
        <v>0</v>
      </c>
      <c r="BH37" s="37">
        <f>VLOOKUP($BC37&amp;"_"&amp;$AZ$7,データシート1!$A:$BT,MATCH("cb_"&amp;BH$12,データシート1!$A$1:$BT$1,0),0)</f>
        <v>1779.6</v>
      </c>
      <c r="BI37" s="37">
        <f>VLOOKUP($BC37&amp;"_"&amp;$AZ$7,データシート1!$A:$BT,MATCH("cb_"&amp;BI$12,データシート1!$A$1:$BT$1,0),0)</f>
        <v>0</v>
      </c>
      <c r="BJ37" s="37">
        <f>VLOOKUP($BC37&amp;"_"&amp;$AZ$7,データシート1!$A:$BT,MATCH("cb_"&amp;BJ$12,データシート1!$A$1:$BT$1,0),0)</f>
        <v>13253.269</v>
      </c>
      <c r="BK37" s="37">
        <f t="shared" si="3"/>
        <v>1011996.7689999838</v>
      </c>
      <c r="BL37" s="39"/>
      <c r="BM37" s="855" t="str">
        <f t="shared" si="4"/>
        <v>25</v>
      </c>
      <c r="BN37" s="119" t="str">
        <f t="shared" si="5"/>
        <v>滋賀県</v>
      </c>
      <c r="BO37" s="37">
        <f>BE37*VLOOKUP(BO$12,別紙!$B$4:$E$10,MATCH("設備利用率",別紙!$B$4:$E$4,0),0)/100*8760/10^3</f>
        <v>324036.12037197786</v>
      </c>
      <c r="BP37" s="37">
        <f>BF37*VLOOKUP(BP$12,別紙!$B$4:$E$10,MATCH("設備利用率",別紙!$B$4:$E$4,0),0)/100*8760/10^3</f>
        <v>961594.66780800291</v>
      </c>
      <c r="BQ37" s="37">
        <f>BG37*VLOOKUP(BQ$12,別紙!$B$4:$E$10,MATCH("設備利用率",別紙!$B$4:$E$4,0),0)/100*8760/10^3</f>
        <v>0</v>
      </c>
      <c r="BR37" s="37">
        <f>BH37*VLOOKUP(BR$12,別紙!$B$4:$E$10,MATCH("設備利用率",別紙!$B$4:$E$4,0),0)/100*8760/10^3</f>
        <v>9353.5776000000005</v>
      </c>
      <c r="BS37" s="37">
        <f>BI37*VLOOKUP(BS$12,別紙!$B$4:$E$10,MATCH("設備利用率",別紙!$B$4:$E$4,0),0)/100*8760/10^3</f>
        <v>0</v>
      </c>
      <c r="BT37" s="37">
        <f>BJ37*VLOOKUP(BT$12,別紙!$B$4:$E$10,MATCH("設備利用率",別紙!$B$4:$E$4,0),0)/100*8760/10^3</f>
        <v>92878.909151999993</v>
      </c>
      <c r="BU37" s="37">
        <f t="shared" si="6"/>
        <v>1387863.2749319808</v>
      </c>
      <c r="BV37" s="39"/>
      <c r="BW37" s="35" t="str">
        <f t="shared" si="7"/>
        <v>25</v>
      </c>
      <c r="BX37" s="35" t="str">
        <f t="shared" si="8"/>
        <v>滋賀県</v>
      </c>
      <c r="BY37" s="35">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11206731.186056148</v>
      </c>
      <c r="BZ37" s="39"/>
      <c r="CA37" s="35" t="str">
        <f t="shared" si="9"/>
        <v>25</v>
      </c>
      <c r="CB37" s="35" t="str">
        <f t="shared" si="10"/>
        <v>滋賀県</v>
      </c>
      <c r="CC37" s="234">
        <f t="shared" si="11"/>
        <v>2.8914418932003673E-2</v>
      </c>
      <c r="CD37" s="234">
        <f t="shared" si="16"/>
        <v>8.5805098011492997E-2</v>
      </c>
      <c r="CE37" s="234">
        <f t="shared" si="17"/>
        <v>0</v>
      </c>
      <c r="CF37" s="234">
        <f t="shared" si="18"/>
        <v>8.3463923999873278E-4</v>
      </c>
      <c r="CG37" s="234">
        <f t="shared" si="19"/>
        <v>0</v>
      </c>
      <c r="CH37" s="234">
        <f t="shared" si="20"/>
        <v>8.2877788009730752E-3</v>
      </c>
      <c r="CI37" s="234">
        <f t="shared" si="12"/>
        <v>0.12384193498446847</v>
      </c>
      <c r="CK37" s="19" t="str">
        <f t="shared" si="13"/>
        <v>25</v>
      </c>
      <c r="CL37" s="19" t="str">
        <f t="shared" si="14"/>
        <v>滋賀県</v>
      </c>
      <c r="CM37" s="19">
        <f>VLOOKUP($CK37&amp;"_"&amp;$AZ$7,データシート1!$A:$BT,MATCH("ca_太陽光発電（10kW未満）",データシート1!$A$1:$BT$1,0),0)</f>
        <v>58932</v>
      </c>
      <c r="CN37" s="19">
        <f>VLOOKUP($CK37&amp;"_"&amp;$AZ$5,データシート1!$A:$BT,MATCH("ab_家庭",データシート1!$A$1:$BT$1,0),0)</f>
        <v>610361</v>
      </c>
      <c r="CO37" s="234">
        <f t="shared" si="15"/>
        <v>9.6552695863595481E-2</v>
      </c>
    </row>
    <row r="38" spans="1:93" ht="30" customHeight="1">
      <c r="A38" s="183"/>
      <c r="B38" s="496"/>
      <c r="C38" s="242"/>
      <c r="D38" s="242"/>
      <c r="E38" s="242"/>
      <c r="F38" s="242"/>
      <c r="G38" s="242"/>
      <c r="H38" s="242"/>
      <c r="I38" s="242"/>
      <c r="J38" s="242"/>
      <c r="K38" s="480"/>
      <c r="L38" s="242"/>
      <c r="M38" s="496"/>
      <c r="N38" s="242"/>
      <c r="O38" s="242"/>
      <c r="P38" s="242"/>
      <c r="Q38" s="242"/>
      <c r="R38" s="242"/>
      <c r="S38" s="242"/>
      <c r="T38" s="242"/>
      <c r="U38" s="242"/>
      <c r="V38" s="242"/>
      <c r="W38" s="480"/>
      <c r="X38" s="242"/>
      <c r="Y38" s="496"/>
      <c r="Z38" s="242"/>
      <c r="AA38" s="242"/>
      <c r="AB38" s="242"/>
      <c r="AC38" s="242"/>
      <c r="AD38" s="242"/>
      <c r="AE38" s="242"/>
      <c r="AF38" s="242"/>
      <c r="AG38" s="242"/>
      <c r="AH38" s="242"/>
      <c r="AI38" s="480"/>
      <c r="AJ38" s="183"/>
      <c r="AK38" s="479"/>
      <c r="AL38" s="183"/>
      <c r="AM38" s="183"/>
      <c r="AN38" s="183"/>
      <c r="AO38" s="183"/>
      <c r="AP38" s="183"/>
      <c r="AQ38" s="183"/>
      <c r="AR38" s="183"/>
      <c r="AS38" s="183"/>
      <c r="AT38" s="485"/>
      <c r="AU38" s="183"/>
      <c r="AX38" s="19" t="str">
        <f>比較地域マスタ!$Y31</f>
        <v>26</v>
      </c>
      <c r="AY38" s="19" t="str">
        <f>IF(IFERROR(比較地域マスタ!$Z31,"")=0,"",IFERROR(比較地域マスタ!$Z31,""))</f>
        <v>京都府</v>
      </c>
      <c r="BC38" s="855" t="str">
        <f t="shared" si="0"/>
        <v>26</v>
      </c>
      <c r="BD38" s="119" t="str">
        <f t="shared" si="2"/>
        <v>京都府</v>
      </c>
      <c r="BE38" s="37">
        <f>VLOOKUP($BC38&amp;"_"&amp;$AZ$7,データシート1!$A:$BT,MATCH("cb_"&amp;BE$12,データシート1!$A$1:$BT$1,0),0)</f>
        <v>231099.4999999929</v>
      </c>
      <c r="BF38" s="37">
        <f>VLOOKUP($BC38&amp;"_"&amp;$AZ$7,データシート1!$A:$BT,MATCH("cb_"&amp;BF$12,データシート1!$A$1:$BT$1,0),0)</f>
        <v>423837.40000000305</v>
      </c>
      <c r="BG38" s="37">
        <f>VLOOKUP($BC38&amp;"_"&amp;$AZ$7,データシート1!$A:$BT,MATCH("cb_"&amp;BG$12,データシート1!$A$1:$BT$1,0),0)</f>
        <v>2.5</v>
      </c>
      <c r="BH38" s="37">
        <f>VLOOKUP($BC38&amp;"_"&amp;$AZ$7,データシート1!$A:$BT,MATCH("cb_"&amp;BH$12,データシート1!$A$1:$BT$1,0),0)</f>
        <v>1845.5</v>
      </c>
      <c r="BI38" s="37">
        <f>VLOOKUP($BC38&amp;"_"&amp;$AZ$7,データシート1!$A:$BT,MATCH("cb_"&amp;BI$12,データシート1!$A$1:$BT$1,0),0)</f>
        <v>0</v>
      </c>
      <c r="BJ38" s="37">
        <f>VLOOKUP($BC38&amp;"_"&amp;$AZ$7,データシート1!$A:$BT,MATCH("cb_"&amp;BJ$12,データシート1!$A$1:$BT$1,0),0)</f>
        <v>24429.762999999999</v>
      </c>
      <c r="BK38" s="37">
        <f t="shared" si="3"/>
        <v>681214.66299999598</v>
      </c>
      <c r="BL38" s="39"/>
      <c r="BM38" s="855" t="str">
        <f t="shared" si="4"/>
        <v>26</v>
      </c>
      <c r="BN38" s="119" t="str">
        <f t="shared" si="5"/>
        <v>京都府</v>
      </c>
      <c r="BO38" s="37">
        <f>BE38*VLOOKUP(BO$12,別紙!$B$4:$E$10,MATCH("設備利用率",別紙!$B$4:$E$4,0),0)/100*8760/10^3</f>
        <v>277347.13193999149</v>
      </c>
      <c r="BP38" s="37">
        <f>BF38*VLOOKUP(BP$12,別紙!$B$4:$E$10,MATCH("設備利用率",別紙!$B$4:$E$4,0),0)/100*8760/10^3</f>
        <v>560635.15922400402</v>
      </c>
      <c r="BQ38" s="37">
        <f>BG38*VLOOKUP(BQ$12,別紙!$B$4:$E$10,MATCH("設備利用率",別紙!$B$4:$E$4,0),0)/100*8760/10^3</f>
        <v>5.4311999999999996</v>
      </c>
      <c r="BR38" s="37">
        <f>BH38*VLOOKUP(BR$12,別紙!$B$4:$E$10,MATCH("設備利用率",別紙!$B$4:$E$4,0),0)/100*8760/10^3</f>
        <v>9699.9480000000003</v>
      </c>
      <c r="BS38" s="37">
        <f>BI38*VLOOKUP(BS$12,別紙!$B$4:$E$10,MATCH("設備利用率",別紙!$B$4:$E$4,0),0)/100*8760/10^3</f>
        <v>0</v>
      </c>
      <c r="BT38" s="37">
        <f>BJ38*VLOOKUP(BT$12,別紙!$B$4:$E$10,MATCH("設備利用率",別紙!$B$4:$E$4,0),0)/100*8760/10^3</f>
        <v>171203.77910400004</v>
      </c>
      <c r="BU38" s="37">
        <f t="shared" si="6"/>
        <v>1018891.4494679956</v>
      </c>
      <c r="BV38" s="39"/>
      <c r="BW38" s="35" t="str">
        <f t="shared" si="7"/>
        <v>26</v>
      </c>
      <c r="BX38" s="35" t="str">
        <f t="shared" si="8"/>
        <v>京都府</v>
      </c>
      <c r="BY38" s="35">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15811910.349557048</v>
      </c>
      <c r="BZ38" s="39"/>
      <c r="CA38" s="35" t="str">
        <f t="shared" si="9"/>
        <v>26</v>
      </c>
      <c r="CB38" s="35" t="str">
        <f t="shared" si="10"/>
        <v>京都府</v>
      </c>
      <c r="CC38" s="234">
        <f t="shared" si="11"/>
        <v>1.7540393653178096E-2</v>
      </c>
      <c r="CD38" s="234">
        <f t="shared" si="16"/>
        <v>3.5456510113574577E-2</v>
      </c>
      <c r="CE38" s="234">
        <f t="shared" si="17"/>
        <v>3.4348790752865279E-7</v>
      </c>
      <c r="CF38" s="234">
        <f t="shared" si="18"/>
        <v>6.134583225910924E-4</v>
      </c>
      <c r="CG38" s="234">
        <f t="shared" si="19"/>
        <v>0</v>
      </c>
      <c r="CH38" s="234">
        <f t="shared" si="20"/>
        <v>1.0827520224891493E-2</v>
      </c>
      <c r="CI38" s="234">
        <f t="shared" si="12"/>
        <v>6.4438225802142785E-2</v>
      </c>
      <c r="CK38" s="19" t="str">
        <f t="shared" si="13"/>
        <v>26</v>
      </c>
      <c r="CL38" s="19" t="str">
        <f t="shared" si="14"/>
        <v>京都府</v>
      </c>
      <c r="CM38" s="19">
        <f>VLOOKUP($CK38&amp;"_"&amp;$AZ$7,データシート1!$A:$BT,MATCH("ca_太陽光発電（10kW未満）",データシート1!$A$1:$BT$1,0),0)</f>
        <v>54990</v>
      </c>
      <c r="CN38" s="19">
        <f>VLOOKUP($CK38&amp;"_"&amp;$AZ$5,データシート1!$A:$BT,MATCH("ab_家庭",データシート1!$A$1:$BT$1,0),0)</f>
        <v>1246024</v>
      </c>
      <c r="CO38" s="234">
        <f t="shared" si="15"/>
        <v>4.4132376262415493E-2</v>
      </c>
    </row>
    <row r="39" spans="1:93" ht="30" customHeight="1">
      <c r="A39" s="183"/>
      <c r="B39" s="496"/>
      <c r="C39" s="242"/>
      <c r="D39" s="242"/>
      <c r="E39" s="881"/>
      <c r="F39" s="242"/>
      <c r="G39" s="242"/>
      <c r="H39" s="242"/>
      <c r="I39" s="242"/>
      <c r="J39" s="242"/>
      <c r="K39" s="480"/>
      <c r="L39" s="242"/>
      <c r="M39" s="496"/>
      <c r="N39" s="242"/>
      <c r="O39" s="242"/>
      <c r="P39" s="242"/>
      <c r="Q39" s="242"/>
      <c r="R39" s="242"/>
      <c r="S39" s="242"/>
      <c r="T39" s="242"/>
      <c r="U39" s="242"/>
      <c r="V39" s="242"/>
      <c r="W39" s="480"/>
      <c r="X39" s="242"/>
      <c r="Y39" s="496"/>
      <c r="Z39" s="242"/>
      <c r="AA39" s="242"/>
      <c r="AB39" s="242"/>
      <c r="AC39" s="242"/>
      <c r="AD39" s="242"/>
      <c r="AE39" s="242"/>
      <c r="AF39" s="242"/>
      <c r="AG39" s="242"/>
      <c r="AH39" s="242"/>
      <c r="AI39" s="480"/>
      <c r="AJ39" s="183"/>
      <c r="AK39" s="479"/>
      <c r="AL39" s="183"/>
      <c r="AM39" s="183"/>
      <c r="AN39" s="183"/>
      <c r="AO39" s="183"/>
      <c r="AP39" s="183"/>
      <c r="AQ39" s="183"/>
      <c r="AR39" s="183"/>
      <c r="AS39" s="183"/>
      <c r="AT39" s="485"/>
      <c r="AU39" s="183"/>
      <c r="AX39" s="19" t="str">
        <f>比較地域マスタ!$Y32</f>
        <v>27</v>
      </c>
      <c r="AY39" s="19" t="str">
        <f>IF(IFERROR(比較地域マスタ!$Z32,"")=0,"",IFERROR(比較地域マスタ!$Z32,""))</f>
        <v>大阪府</v>
      </c>
      <c r="BC39" s="855" t="str">
        <f t="shared" si="0"/>
        <v>27</v>
      </c>
      <c r="BD39" s="119" t="str">
        <f t="shared" si="2"/>
        <v>大阪府</v>
      </c>
      <c r="BE39" s="37">
        <f>VLOOKUP($BC39&amp;"_"&amp;$AZ$7,データシート1!$A:$BT,MATCH("cb_"&amp;BE$12,データシート1!$A$1:$BT$1,0),0)</f>
        <v>599033.0000000624</v>
      </c>
      <c r="BF39" s="37">
        <f>VLOOKUP($BC39&amp;"_"&amp;$AZ$7,データシート1!$A:$BT,MATCH("cb_"&amp;BF$12,データシート1!$A$1:$BT$1,0),0)</f>
        <v>604412.50000000629</v>
      </c>
      <c r="BG39" s="37">
        <f>VLOOKUP($BC39&amp;"_"&amp;$AZ$7,データシート1!$A:$BT,MATCH("cb_"&amp;BG$12,データシート1!$A$1:$BT$1,0),0)</f>
        <v>0</v>
      </c>
      <c r="BH39" s="37">
        <f>VLOOKUP($BC39&amp;"_"&amp;$AZ$7,データシート1!$A:$BT,MATCH("cb_"&amp;BH$12,データシート1!$A$1:$BT$1,0),0)</f>
        <v>955.69999999999993</v>
      </c>
      <c r="BI39" s="37">
        <f>VLOOKUP($BC39&amp;"_"&amp;$AZ$7,データシート1!$A:$BT,MATCH("cb_"&amp;BI$12,データシート1!$A$1:$BT$1,0),0)</f>
        <v>0</v>
      </c>
      <c r="BJ39" s="37">
        <f>VLOOKUP($BC39&amp;"_"&amp;$AZ$7,データシート1!$A:$BT,MATCH("cb_"&amp;BJ$12,データシート1!$A$1:$BT$1,0),0)</f>
        <v>133457.53899999999</v>
      </c>
      <c r="BK39" s="37">
        <f t="shared" si="3"/>
        <v>1337858.7390000685</v>
      </c>
      <c r="BL39" s="39"/>
      <c r="BM39" s="855" t="str">
        <f t="shared" si="4"/>
        <v>27</v>
      </c>
      <c r="BN39" s="119" t="str">
        <f t="shared" si="5"/>
        <v>大阪府</v>
      </c>
      <c r="BO39" s="37">
        <f>BE39*VLOOKUP(BO$12,別紙!$B$4:$E$10,MATCH("設備利用率",別紙!$B$4:$E$4,0),0)/100*8760/10^3</f>
        <v>718911.48396007495</v>
      </c>
      <c r="BP39" s="37">
        <f>BF39*VLOOKUP(BP$12,別紙!$B$4:$E$10,MATCH("設備利用率",別紙!$B$4:$E$4,0),0)/100*8760/10^3</f>
        <v>799492.6785000083</v>
      </c>
      <c r="BQ39" s="37">
        <f>BG39*VLOOKUP(BQ$12,別紙!$B$4:$E$10,MATCH("設備利用率",別紙!$B$4:$E$4,0),0)/100*8760/10^3</f>
        <v>0</v>
      </c>
      <c r="BR39" s="37">
        <f>BH39*VLOOKUP(BR$12,別紙!$B$4:$E$10,MATCH("設備利用率",別紙!$B$4:$E$4,0),0)/100*8760/10^3</f>
        <v>5023.1591999999991</v>
      </c>
      <c r="BS39" s="37">
        <f>BI39*VLOOKUP(BS$12,別紙!$B$4:$E$10,MATCH("設備利用率",別紙!$B$4:$E$4,0),0)/100*8760/10^3</f>
        <v>0</v>
      </c>
      <c r="BT39" s="37">
        <f>BJ39*VLOOKUP(BT$12,別紙!$B$4:$E$10,MATCH("設備利用率",別紙!$B$4:$E$4,0),0)/100*8760/10^3</f>
        <v>935270.43331200001</v>
      </c>
      <c r="BU39" s="37">
        <f t="shared" si="6"/>
        <v>2458697.7549720835</v>
      </c>
      <c r="BV39" s="39"/>
      <c r="BW39" s="35" t="str">
        <f t="shared" si="7"/>
        <v>27</v>
      </c>
      <c r="BX39" s="35" t="str">
        <f t="shared" si="8"/>
        <v>大阪府</v>
      </c>
      <c r="BY39" s="35">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57452099.953454562</v>
      </c>
      <c r="BZ39" s="39"/>
      <c r="CA39" s="35" t="str">
        <f t="shared" si="9"/>
        <v>27</v>
      </c>
      <c r="CB39" s="35" t="str">
        <f t="shared" si="10"/>
        <v>大阪府</v>
      </c>
      <c r="CC39" s="234">
        <f t="shared" si="11"/>
        <v>1.2513232493546952E-2</v>
      </c>
      <c r="CD39" s="234">
        <f t="shared" si="16"/>
        <v>1.3915812984168132E-2</v>
      </c>
      <c r="CE39" s="234">
        <f t="shared" si="17"/>
        <v>0</v>
      </c>
      <c r="CF39" s="234">
        <f t="shared" si="18"/>
        <v>8.7432125267302078E-5</v>
      </c>
      <c r="CG39" s="234">
        <f t="shared" si="19"/>
        <v>0</v>
      </c>
      <c r="CH39" s="234">
        <f t="shared" si="20"/>
        <v>1.6279133992834368E-2</v>
      </c>
      <c r="CI39" s="234">
        <f t="shared" si="12"/>
        <v>4.2795611595816761E-2</v>
      </c>
      <c r="CK39" s="19" t="str">
        <f t="shared" si="13"/>
        <v>27</v>
      </c>
      <c r="CL39" s="19" t="str">
        <f t="shared" si="14"/>
        <v>大阪府</v>
      </c>
      <c r="CM39" s="19">
        <f>VLOOKUP($CK39&amp;"_"&amp;$AZ$7,データシート1!$A:$BT,MATCH("ca_太陽光発電（10kW未満）",データシート1!$A$1:$BT$1,0),0)</f>
        <v>145081</v>
      </c>
      <c r="CN39" s="19">
        <f>VLOOKUP($CK39&amp;"_"&amp;$AZ$5,データシート1!$A:$BT,MATCH("ab_家庭",データシート1!$A$1:$BT$1,0),0)</f>
        <v>4462498</v>
      </c>
      <c r="CO39" s="234">
        <f t="shared" si="15"/>
        <v>3.2511163030213119E-2</v>
      </c>
    </row>
    <row r="40" spans="1:93" ht="30" customHeight="1">
      <c r="A40" s="183"/>
      <c r="B40" s="496"/>
      <c r="C40" s="242"/>
      <c r="D40" s="242"/>
      <c r="E40" s="242"/>
      <c r="F40" s="242"/>
      <c r="G40" s="242"/>
      <c r="H40" s="242"/>
      <c r="I40" s="242"/>
      <c r="J40" s="242"/>
      <c r="K40" s="480"/>
      <c r="L40" s="242"/>
      <c r="M40" s="496"/>
      <c r="N40" s="242"/>
      <c r="O40" s="242"/>
      <c r="P40" s="242"/>
      <c r="Q40" s="242"/>
      <c r="R40" s="242"/>
      <c r="S40" s="242"/>
      <c r="T40" s="242"/>
      <c r="U40" s="242"/>
      <c r="V40" s="242"/>
      <c r="W40" s="480"/>
      <c r="X40" s="242"/>
      <c r="Y40" s="496"/>
      <c r="Z40" s="242"/>
      <c r="AA40" s="242"/>
      <c r="AB40" s="242"/>
      <c r="AC40" s="242"/>
      <c r="AD40" s="242"/>
      <c r="AE40" s="242"/>
      <c r="AF40" s="242"/>
      <c r="AG40" s="242"/>
      <c r="AH40" s="242"/>
      <c r="AI40" s="480"/>
      <c r="AJ40" s="183"/>
      <c r="AK40" s="479"/>
      <c r="AL40" s="183"/>
      <c r="AM40" s="183"/>
      <c r="AN40" s="183"/>
      <c r="AO40" s="183"/>
      <c r="AP40" s="183"/>
      <c r="AQ40" s="183"/>
      <c r="AR40" s="183"/>
      <c r="AS40" s="183"/>
      <c r="AT40" s="485"/>
      <c r="AU40" s="183"/>
      <c r="AX40" s="19" t="str">
        <f>比較地域マスタ!$Y33</f>
        <v>28</v>
      </c>
      <c r="AY40" s="19" t="str">
        <f>IF(IFERROR(比較地域マスタ!$Z33,"")=0,"",IFERROR(比較地域マスタ!$Z33,""))</f>
        <v>兵庫県</v>
      </c>
      <c r="BC40" s="855" t="str">
        <f t="shared" si="0"/>
        <v>28</v>
      </c>
      <c r="BD40" s="119" t="str">
        <f t="shared" si="2"/>
        <v>兵庫県</v>
      </c>
      <c r="BE40" s="37">
        <f>VLOOKUP($BC40&amp;"_"&amp;$AZ$7,データシート1!$A:$BT,MATCH("cb_"&amp;BE$12,データシート1!$A$1:$BT$1,0),0)</f>
        <v>609640.16600005201</v>
      </c>
      <c r="BF40" s="37">
        <f>VLOOKUP($BC40&amp;"_"&amp;$AZ$7,データシート1!$A:$BT,MATCH("cb_"&amp;BF$12,データシート1!$A$1:$BT$1,0),0)</f>
        <v>2499619.1999999727</v>
      </c>
      <c r="BG40" s="37">
        <f>VLOOKUP($BC40&amp;"_"&amp;$AZ$7,データシート1!$A:$BT,MATCH("cb_"&amp;BG$12,データシート1!$A$1:$BT$1,0),0)</f>
        <v>55100</v>
      </c>
      <c r="BH40" s="37">
        <f>VLOOKUP($BC40&amp;"_"&amp;$AZ$7,データシート1!$A:$BT,MATCH("cb_"&amp;BH$12,データシート1!$A$1:$BT$1,0),0)</f>
        <v>1499.1</v>
      </c>
      <c r="BI40" s="37">
        <f>VLOOKUP($BC40&amp;"_"&amp;$AZ$7,データシート1!$A:$BT,MATCH("cb_"&amp;BI$12,データシート1!$A$1:$BT$1,0),0)</f>
        <v>0</v>
      </c>
      <c r="BJ40" s="37">
        <f>VLOOKUP($BC40&amp;"_"&amp;$AZ$7,データシート1!$A:$BT,MATCH("cb_"&amp;BJ$12,データシート1!$A$1:$BT$1,0),0)</f>
        <v>442879.69799999997</v>
      </c>
      <c r="BK40" s="37">
        <f t="shared" si="3"/>
        <v>3608738.1640000246</v>
      </c>
      <c r="BL40" s="39"/>
      <c r="BM40" s="855" t="str">
        <f t="shared" si="4"/>
        <v>28</v>
      </c>
      <c r="BN40" s="119" t="str">
        <f t="shared" si="5"/>
        <v>兵庫県</v>
      </c>
      <c r="BO40" s="37">
        <f>BE40*VLOOKUP(BO$12,別紙!$B$4:$E$10,MATCH("設備利用率",別紙!$B$4:$E$4,0),0)/100*8760/10^3</f>
        <v>731641.35601998249</v>
      </c>
      <c r="BP40" s="37">
        <f>BF40*VLOOKUP(BP$12,別紙!$B$4:$E$10,MATCH("設備利用率",別紙!$B$4:$E$4,0),0)/100*8760/10^3</f>
        <v>3306396.2929919632</v>
      </c>
      <c r="BQ40" s="37">
        <f>BG40*VLOOKUP(BQ$12,別紙!$B$4:$E$10,MATCH("設備利用率",別紙!$B$4:$E$4,0),0)/100*8760/10^3</f>
        <v>119703.648</v>
      </c>
      <c r="BR40" s="37">
        <f>BH40*VLOOKUP(BR$12,別紙!$B$4:$E$10,MATCH("設備利用率",別紙!$B$4:$E$4,0),0)/100*8760/10^3</f>
        <v>7879.2696000000005</v>
      </c>
      <c r="BS40" s="37">
        <f>BI40*VLOOKUP(BS$12,別紙!$B$4:$E$10,MATCH("設備利用率",別紙!$B$4:$E$4,0),0)/100*8760/10^3</f>
        <v>0</v>
      </c>
      <c r="BT40" s="37">
        <f>BJ40*VLOOKUP(BT$12,別紙!$B$4:$E$10,MATCH("設備利用率",別紙!$B$4:$E$4,0),0)/100*8760/10^3</f>
        <v>3103700.9235839997</v>
      </c>
      <c r="BU40" s="37">
        <f t="shared" si="6"/>
        <v>7269321.4901959458</v>
      </c>
      <c r="BV40" s="39"/>
      <c r="BW40" s="35" t="str">
        <f t="shared" si="7"/>
        <v>28</v>
      </c>
      <c r="BX40" s="35" t="str">
        <f t="shared" si="8"/>
        <v>兵庫県</v>
      </c>
      <c r="BY40" s="35">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34698581.385317579</v>
      </c>
      <c r="BZ40" s="39"/>
      <c r="CA40" s="35" t="str">
        <f t="shared" si="9"/>
        <v>28</v>
      </c>
      <c r="CB40" s="35" t="str">
        <f t="shared" si="10"/>
        <v>兵庫県</v>
      </c>
      <c r="CC40" s="234">
        <f t="shared" si="11"/>
        <v>2.1085627331426597E-2</v>
      </c>
      <c r="CD40" s="234">
        <f t="shared" si="16"/>
        <v>9.5289091397581974E-2</v>
      </c>
      <c r="CE40" s="234">
        <f t="shared" si="17"/>
        <v>3.4498138892401988E-3</v>
      </c>
      <c r="CF40" s="234">
        <f t="shared" si="18"/>
        <v>2.2707757163046582E-4</v>
      </c>
      <c r="CG40" s="234">
        <f t="shared" si="19"/>
        <v>0</v>
      </c>
      <c r="CH40" s="234">
        <f t="shared" si="20"/>
        <v>8.9447487466946002E-2</v>
      </c>
      <c r="CI40" s="234">
        <f t="shared" si="12"/>
        <v>0.20949909765682523</v>
      </c>
      <c r="CK40" s="19" t="str">
        <f t="shared" si="13"/>
        <v>28</v>
      </c>
      <c r="CL40" s="19" t="str">
        <f t="shared" si="14"/>
        <v>兵庫県</v>
      </c>
      <c r="CM40" s="19">
        <f>VLOOKUP($CK40&amp;"_"&amp;$AZ$7,データシート1!$A:$BT,MATCH("ca_太陽光発電（10kW未満）",データシート1!$A$1:$BT$1,0),0)</f>
        <v>140198</v>
      </c>
      <c r="CN40" s="19">
        <f>VLOOKUP($CK40&amp;"_"&amp;$AZ$5,データシート1!$A:$BT,MATCH("ab_家庭",データシート1!$A$1:$BT$1,0),0)</f>
        <v>2601174</v>
      </c>
      <c r="CO40" s="234">
        <f t="shared" si="15"/>
        <v>5.3897970685544298E-2</v>
      </c>
    </row>
    <row r="41" spans="1:93" ht="30" customHeight="1">
      <c r="A41" s="183"/>
      <c r="B41" s="496"/>
      <c r="C41" s="242"/>
      <c r="D41" s="242"/>
      <c r="E41" s="242"/>
      <c r="F41" s="242"/>
      <c r="G41" s="242"/>
      <c r="H41" s="242"/>
      <c r="I41" s="242"/>
      <c r="J41" s="242"/>
      <c r="K41" s="480"/>
      <c r="L41" s="242"/>
      <c r="M41" s="496"/>
      <c r="N41" s="242"/>
      <c r="O41" s="242"/>
      <c r="P41" s="242"/>
      <c r="Q41" s="242"/>
      <c r="R41" s="242"/>
      <c r="S41" s="242"/>
      <c r="T41" s="242"/>
      <c r="U41" s="242"/>
      <c r="V41" s="242"/>
      <c r="W41" s="480"/>
      <c r="X41" s="242"/>
      <c r="Y41" s="496"/>
      <c r="Z41" s="242"/>
      <c r="AA41" s="242"/>
      <c r="AB41" s="242"/>
      <c r="AC41" s="242"/>
      <c r="AD41" s="242"/>
      <c r="AE41" s="242"/>
      <c r="AF41" s="242"/>
      <c r="AG41" s="242"/>
      <c r="AH41" s="242"/>
      <c r="AI41" s="480"/>
      <c r="AJ41" s="183"/>
      <c r="AK41" s="479"/>
      <c r="AL41" s="183"/>
      <c r="AM41" s="183"/>
      <c r="AN41" s="183"/>
      <c r="AO41" s="183"/>
      <c r="AP41" s="183"/>
      <c r="AQ41" s="183"/>
      <c r="AR41" s="183"/>
      <c r="AS41" s="183"/>
      <c r="AT41" s="485"/>
      <c r="AU41" s="183"/>
      <c r="AX41" s="19" t="str">
        <f>比較地域マスタ!$Y34</f>
        <v>29</v>
      </c>
      <c r="AY41" s="19" t="str">
        <f>IF(IFERROR(比較地域マスタ!$Z34,"")=0,"",IFERROR(比較地域マスタ!$Z34,""))</f>
        <v>奈良県</v>
      </c>
      <c r="BC41" s="855" t="str">
        <f t="shared" si="0"/>
        <v>29</v>
      </c>
      <c r="BD41" s="119" t="str">
        <f t="shared" si="2"/>
        <v>奈良県</v>
      </c>
      <c r="BE41" s="37">
        <f>VLOOKUP($BC41&amp;"_"&amp;$AZ$7,データシート1!$A:$BT,MATCH("cb_"&amp;BE$12,データシート1!$A$1:$BT$1,0),0)</f>
        <v>191814.39999999281</v>
      </c>
      <c r="BF41" s="37">
        <f>VLOOKUP($BC41&amp;"_"&amp;$AZ$7,データシート1!$A:$BT,MATCH("cb_"&amp;BF$12,データシート1!$A$1:$BT$1,0),0)</f>
        <v>467286.40000000451</v>
      </c>
      <c r="BG41" s="37">
        <f>VLOOKUP($BC41&amp;"_"&amp;$AZ$7,データシート1!$A:$BT,MATCH("cb_"&amp;BG$12,データシート1!$A$1:$BT$1,0),0)</f>
        <v>0</v>
      </c>
      <c r="BH41" s="37">
        <f>VLOOKUP($BC41&amp;"_"&amp;$AZ$7,データシート1!$A:$BT,MATCH("cb_"&amp;BH$12,データシート1!$A$1:$BT$1,0),0)</f>
        <v>17766.599999999999</v>
      </c>
      <c r="BI41" s="37">
        <f>VLOOKUP($BC41&amp;"_"&amp;$AZ$7,データシート1!$A:$BT,MATCH("cb_"&amp;BI$12,データシート1!$A$1:$BT$1,0),0)</f>
        <v>0</v>
      </c>
      <c r="BJ41" s="37">
        <f>VLOOKUP($BC41&amp;"_"&amp;$AZ$7,データシート1!$A:$BT,MATCH("cb_"&amp;BJ$12,データシート1!$A$1:$BT$1,0),0)</f>
        <v>20049.25</v>
      </c>
      <c r="BK41" s="37">
        <f t="shared" si="3"/>
        <v>696916.64999999723</v>
      </c>
      <c r="BL41" s="39"/>
      <c r="BM41" s="855" t="str">
        <f t="shared" si="4"/>
        <v>29</v>
      </c>
      <c r="BN41" s="119" t="str">
        <f t="shared" si="5"/>
        <v>奈良県</v>
      </c>
      <c r="BO41" s="37">
        <f>BE41*VLOOKUP(BO$12,別紙!$B$4:$E$10,MATCH("設備利用率",別紙!$B$4:$E$4,0),0)/100*8760/10^3</f>
        <v>230200.29772799133</v>
      </c>
      <c r="BP41" s="37">
        <f>BF41*VLOOKUP(BP$12,別紙!$B$4:$E$10,MATCH("設備利用率",別紙!$B$4:$E$4,0),0)/100*8760/10^3</f>
        <v>618107.75846400589</v>
      </c>
      <c r="BQ41" s="37">
        <f>BG41*VLOOKUP(BQ$12,別紙!$B$4:$E$10,MATCH("設備利用率",別紙!$B$4:$E$4,0),0)/100*8760/10^3</f>
        <v>0</v>
      </c>
      <c r="BR41" s="37">
        <f>BH41*VLOOKUP(BR$12,別紙!$B$4:$E$10,MATCH("設備利用率",別紙!$B$4:$E$4,0),0)/100*8760/10^3</f>
        <v>93381.249599999996</v>
      </c>
      <c r="BS41" s="37">
        <f>BI41*VLOOKUP(BS$12,別紙!$B$4:$E$10,MATCH("設備利用率",別紙!$B$4:$E$4,0),0)/100*8760/10^3</f>
        <v>0</v>
      </c>
      <c r="BT41" s="37">
        <f>BJ41*VLOOKUP(BT$12,別紙!$B$4:$E$10,MATCH("設備利用率",別紙!$B$4:$E$4,0),0)/100*8760/10^3</f>
        <v>140505.144</v>
      </c>
      <c r="BU41" s="37">
        <f t="shared" si="6"/>
        <v>1082194.4497919972</v>
      </c>
      <c r="BV41" s="39"/>
      <c r="BW41" s="35" t="str">
        <f t="shared" si="7"/>
        <v>29</v>
      </c>
      <c r="BX41" s="35" t="str">
        <f t="shared" si="8"/>
        <v>奈良県</v>
      </c>
      <c r="BY41" s="35">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6791899.7136789989</v>
      </c>
      <c r="BZ41" s="39"/>
      <c r="CA41" s="35" t="str">
        <f t="shared" si="9"/>
        <v>29</v>
      </c>
      <c r="CB41" s="35" t="str">
        <f t="shared" si="10"/>
        <v>奈良県</v>
      </c>
      <c r="CC41" s="234">
        <f t="shared" si="11"/>
        <v>3.3893359359291497E-2</v>
      </c>
      <c r="CD41" s="234">
        <f t="shared" si="16"/>
        <v>9.1006608536802536E-2</v>
      </c>
      <c r="CE41" s="234">
        <f t="shared" si="17"/>
        <v>0</v>
      </c>
      <c r="CF41" s="234">
        <f t="shared" si="18"/>
        <v>1.3748914668443735E-2</v>
      </c>
      <c r="CG41" s="234">
        <f t="shared" si="19"/>
        <v>0</v>
      </c>
      <c r="CH41" s="234">
        <f t="shared" si="20"/>
        <v>2.0687164110656745E-2</v>
      </c>
      <c r="CI41" s="234">
        <f t="shared" si="12"/>
        <v>0.15933604667519452</v>
      </c>
      <c r="CK41" s="19" t="str">
        <f t="shared" si="13"/>
        <v>29</v>
      </c>
      <c r="CL41" s="19" t="str">
        <f t="shared" si="14"/>
        <v>奈良県</v>
      </c>
      <c r="CM41" s="19">
        <f>VLOOKUP($CK41&amp;"_"&amp;$AZ$7,データシート1!$A:$BT,MATCH("ca_太陽光発電（10kW未満）",データシート1!$A$1:$BT$1,0),0)</f>
        <v>43017</v>
      </c>
      <c r="CN41" s="19">
        <f>VLOOKUP($CK41&amp;"_"&amp;$AZ$5,データシート1!$A:$BT,MATCH("ab_家庭",データシート1!$A$1:$BT$1,0),0)</f>
        <v>607397</v>
      </c>
      <c r="CO41" s="234">
        <f t="shared" si="15"/>
        <v>7.082188420423545E-2</v>
      </c>
    </row>
    <row r="42" spans="1:93" ht="30" customHeight="1">
      <c r="A42" s="183"/>
      <c r="B42" s="496"/>
      <c r="C42" s="242"/>
      <c r="D42" s="242"/>
      <c r="E42" s="242"/>
      <c r="F42" s="242"/>
      <c r="G42" s="242"/>
      <c r="H42" s="242"/>
      <c r="I42" s="242"/>
      <c r="J42" s="242"/>
      <c r="K42" s="480"/>
      <c r="L42" s="242"/>
      <c r="M42" s="496"/>
      <c r="N42" s="242"/>
      <c r="O42" s="242"/>
      <c r="P42" s="242"/>
      <c r="Q42" s="242"/>
      <c r="R42" s="242"/>
      <c r="S42" s="242"/>
      <c r="T42" s="242"/>
      <c r="U42" s="242"/>
      <c r="V42" s="242"/>
      <c r="W42" s="480"/>
      <c r="X42" s="242"/>
      <c r="Y42" s="496"/>
      <c r="Z42" s="242"/>
      <c r="AA42" s="242"/>
      <c r="AB42" s="242"/>
      <c r="AC42" s="242"/>
      <c r="AD42" s="242"/>
      <c r="AE42" s="242"/>
      <c r="AF42" s="242"/>
      <c r="AG42" s="242"/>
      <c r="AH42" s="242"/>
      <c r="AI42" s="480"/>
      <c r="AJ42" s="183"/>
      <c r="AK42" s="479"/>
      <c r="AL42" s="183"/>
      <c r="AM42" s="183"/>
      <c r="AN42" s="183"/>
      <c r="AO42" s="183"/>
      <c r="AP42" s="183"/>
      <c r="AQ42" s="183"/>
      <c r="AR42" s="183"/>
      <c r="AS42" s="183"/>
      <c r="AT42" s="485"/>
      <c r="AU42" s="183"/>
      <c r="AX42" s="19" t="str">
        <f>比較地域マスタ!$Y35</f>
        <v>30</v>
      </c>
      <c r="AY42" s="19" t="str">
        <f>IF(IFERROR(比較地域マスタ!$Z35,"")=0,"",IFERROR(比較地域マスタ!$Z35,""))</f>
        <v>和歌山県</v>
      </c>
      <c r="BC42" s="855" t="str">
        <f t="shared" si="0"/>
        <v>30</v>
      </c>
      <c r="BD42" s="119" t="str">
        <f t="shared" si="2"/>
        <v>和歌山県</v>
      </c>
      <c r="BE42" s="37">
        <f>VLOOKUP($BC42&amp;"_"&amp;$AZ$7,データシート1!$A:$BT,MATCH("cb_"&amp;BE$12,データシート1!$A$1:$BT$1,0),0)</f>
        <v>152514.89999999458</v>
      </c>
      <c r="BF42" s="37">
        <f>VLOOKUP($BC42&amp;"_"&amp;$AZ$7,データシート1!$A:$BT,MATCH("cb_"&amp;BF$12,データシート1!$A$1:$BT$1,0),0)</f>
        <v>724476.49999999953</v>
      </c>
      <c r="BG42" s="37">
        <f>VLOOKUP($BC42&amp;"_"&amp;$AZ$7,データシート1!$A:$BT,MATCH("cb_"&amp;BG$12,データシート1!$A$1:$BT$1,0),0)</f>
        <v>169040.8</v>
      </c>
      <c r="BH42" s="37">
        <f>VLOOKUP($BC42&amp;"_"&amp;$AZ$7,データシート1!$A:$BT,MATCH("cb_"&amp;BH$12,データシート1!$A$1:$BT$1,0),0)</f>
        <v>707.4</v>
      </c>
      <c r="BI42" s="37">
        <f>VLOOKUP($BC42&amp;"_"&amp;$AZ$7,データシート1!$A:$BT,MATCH("cb_"&amp;BI$12,データシート1!$A$1:$BT$1,0),0)</f>
        <v>0</v>
      </c>
      <c r="BJ42" s="37">
        <f>VLOOKUP($BC42&amp;"_"&amp;$AZ$7,データシート1!$A:$BT,MATCH("cb_"&amp;BJ$12,データシート1!$A$1:$BT$1,0),0)</f>
        <v>30913</v>
      </c>
      <c r="BK42" s="37">
        <f t="shared" si="3"/>
        <v>1077652.599999994</v>
      </c>
      <c r="BL42" s="39"/>
      <c r="BM42" s="855" t="str">
        <f t="shared" si="4"/>
        <v>30</v>
      </c>
      <c r="BN42" s="119" t="str">
        <f t="shared" si="5"/>
        <v>和歌山県</v>
      </c>
      <c r="BO42" s="37">
        <f>BE42*VLOOKUP(BO$12,別紙!$B$4:$E$10,MATCH("設備利用率",別紙!$B$4:$E$4,0),0)/100*8760/10^3</f>
        <v>183036.18178799347</v>
      </c>
      <c r="BP42" s="37">
        <f>BF42*VLOOKUP(BP$12,別紙!$B$4:$E$10,MATCH("設備利用率",別紙!$B$4:$E$4,0),0)/100*8760/10^3</f>
        <v>958308.53513999924</v>
      </c>
      <c r="BQ42" s="37">
        <f>BG42*VLOOKUP(BQ$12,別紙!$B$4:$E$10,MATCH("設備利用率",別紙!$B$4:$E$4,0),0)/100*8760/10^3</f>
        <v>367237.75718399999</v>
      </c>
      <c r="BR42" s="37">
        <f>BH42*VLOOKUP(BR$12,別紙!$B$4:$E$10,MATCH("設備利用率",別紙!$B$4:$E$4,0),0)/100*8760/10^3</f>
        <v>3718.0944</v>
      </c>
      <c r="BS42" s="37">
        <f>BI42*VLOOKUP(BS$12,別紙!$B$4:$E$10,MATCH("設備利用率",別紙!$B$4:$E$4,0),0)/100*8760/10^3</f>
        <v>0</v>
      </c>
      <c r="BT42" s="37">
        <f>BJ42*VLOOKUP(BT$12,別紙!$B$4:$E$10,MATCH("設備利用率",別紙!$B$4:$E$4,0),0)/100*8760/10^3</f>
        <v>216638.304</v>
      </c>
      <c r="BU42" s="37">
        <f t="shared" si="6"/>
        <v>1728938.8725119927</v>
      </c>
      <c r="BV42" s="39"/>
      <c r="BW42" s="35" t="str">
        <f t="shared" si="7"/>
        <v>30</v>
      </c>
      <c r="BX42" s="35" t="str">
        <f t="shared" si="8"/>
        <v>和歌山県</v>
      </c>
      <c r="BY42" s="35">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7015670.020657287</v>
      </c>
      <c r="BZ42" s="39"/>
      <c r="CA42" s="35" t="str">
        <f t="shared" si="9"/>
        <v>30</v>
      </c>
      <c r="CB42" s="35" t="str">
        <f t="shared" si="10"/>
        <v>和歌山県</v>
      </c>
      <c r="CC42" s="234">
        <f t="shared" si="11"/>
        <v>2.6089622409413878E-2</v>
      </c>
      <c r="CD42" s="234">
        <f t="shared" si="16"/>
        <v>0.13659544025279238</v>
      </c>
      <c r="CE42" s="234">
        <f t="shared" si="17"/>
        <v>5.2345357763789763E-2</v>
      </c>
      <c r="CF42" s="234">
        <f t="shared" si="18"/>
        <v>5.2996996567002987E-4</v>
      </c>
      <c r="CG42" s="234">
        <f t="shared" si="19"/>
        <v>0</v>
      </c>
      <c r="CH42" s="234">
        <f t="shared" si="20"/>
        <v>3.0879203748482957E-2</v>
      </c>
      <c r="CI42" s="234">
        <f t="shared" si="12"/>
        <v>0.24643959414014902</v>
      </c>
      <c r="CK42" s="19" t="str">
        <f t="shared" si="13"/>
        <v>30</v>
      </c>
      <c r="CL42" s="19" t="str">
        <f t="shared" si="14"/>
        <v>和歌山県</v>
      </c>
      <c r="CM42" s="19">
        <f>VLOOKUP($CK42&amp;"_"&amp;$AZ$7,データシート1!$A:$BT,MATCH("ca_太陽光発電（10kW未満）",データシート1!$A$1:$BT$1,0),0)</f>
        <v>33121</v>
      </c>
      <c r="CN42" s="19">
        <f>VLOOKUP($CK42&amp;"_"&amp;$AZ$5,データシート1!$A:$BT,MATCH("ab_家庭",データシート1!$A$1:$BT$1,0),0)</f>
        <v>443470</v>
      </c>
      <c r="CO42" s="234">
        <f t="shared" si="15"/>
        <v>7.468599905292353E-2</v>
      </c>
    </row>
    <row r="43" spans="1:93" ht="30" customHeight="1">
      <c r="A43" s="183"/>
      <c r="B43" s="496"/>
      <c r="C43" s="242"/>
      <c r="D43" s="242"/>
      <c r="E43" s="242"/>
      <c r="F43" s="242"/>
      <c r="G43" s="242"/>
      <c r="H43" s="242"/>
      <c r="I43" s="242"/>
      <c r="J43" s="242"/>
      <c r="K43" s="480"/>
      <c r="L43" s="242"/>
      <c r="M43" s="496"/>
      <c r="N43" s="242"/>
      <c r="O43" s="242"/>
      <c r="P43" s="242"/>
      <c r="Q43" s="242"/>
      <c r="R43" s="242"/>
      <c r="S43" s="242"/>
      <c r="T43" s="242"/>
      <c r="U43" s="242"/>
      <c r="V43" s="242"/>
      <c r="W43" s="480"/>
      <c r="X43" s="242"/>
      <c r="Y43" s="496"/>
      <c r="Z43" s="242"/>
      <c r="AA43" s="242"/>
      <c r="AB43" s="242"/>
      <c r="AC43" s="242"/>
      <c r="AD43" s="242"/>
      <c r="AE43" s="242"/>
      <c r="AF43" s="242"/>
      <c r="AG43" s="242"/>
      <c r="AH43" s="242"/>
      <c r="AI43" s="480"/>
      <c r="AJ43" s="183"/>
      <c r="AK43" s="479"/>
      <c r="AL43" s="183"/>
      <c r="AM43" s="183"/>
      <c r="AN43" s="183"/>
      <c r="AO43" s="183"/>
      <c r="AP43" s="183"/>
      <c r="AQ43" s="183"/>
      <c r="AR43" s="183"/>
      <c r="AS43" s="183"/>
      <c r="AT43" s="485"/>
      <c r="AU43" s="183"/>
      <c r="AW43" s="25"/>
      <c r="AX43" s="19" t="str">
        <f>比較地域マスタ!$Y36</f>
        <v>31</v>
      </c>
      <c r="AY43" s="19" t="str">
        <f>IF(IFERROR(比較地域マスタ!$Z36,"")=0,"",IFERROR(比較地域マスタ!$Z36,""))</f>
        <v>鳥取県</v>
      </c>
      <c r="BC43" s="855" t="str">
        <f t="shared" si="0"/>
        <v>31</v>
      </c>
      <c r="BD43" s="119" t="str">
        <f t="shared" si="2"/>
        <v>鳥取県</v>
      </c>
      <c r="BE43" s="37">
        <f>VLOOKUP($BC43&amp;"_"&amp;$AZ$7,データシート1!$A:$BT,MATCH("cb_"&amp;BE$12,データシート1!$A$1:$BT$1,0),0)</f>
        <v>74208.736000000892</v>
      </c>
      <c r="BF43" s="37">
        <f>VLOOKUP($BC43&amp;"_"&amp;$AZ$7,データシート1!$A:$BT,MATCH("cb_"&amp;BF$12,データシート1!$A$1:$BT$1,0),0)</f>
        <v>364503.41700000159</v>
      </c>
      <c r="BG43" s="37">
        <f>VLOOKUP($BC43&amp;"_"&amp;$AZ$7,データシート1!$A:$BT,MATCH("cb_"&amp;BG$12,データシート1!$A$1:$BT$1,0),0)</f>
        <v>57000</v>
      </c>
      <c r="BH43" s="37">
        <f>VLOOKUP($BC43&amp;"_"&amp;$AZ$7,データシート1!$A:$BT,MATCH("cb_"&amp;BH$12,データシート1!$A$1:$BT$1,0),0)</f>
        <v>22016.2</v>
      </c>
      <c r="BI43" s="37">
        <f>VLOOKUP($BC43&amp;"_"&amp;$AZ$7,データシート1!$A:$BT,MATCH("cb_"&amp;BI$12,データシート1!$A$1:$BT$1,0),0)</f>
        <v>20</v>
      </c>
      <c r="BJ43" s="37">
        <f>VLOOKUP($BC43&amp;"_"&amp;$AZ$7,データシート1!$A:$BT,MATCH("cb_"&amp;BJ$12,データシート1!$A$1:$BT$1,0),0)</f>
        <v>104999.9</v>
      </c>
      <c r="BK43" s="37">
        <f t="shared" si="3"/>
        <v>622748.25300000247</v>
      </c>
      <c r="BL43" s="39"/>
      <c r="BM43" s="855" t="str">
        <f t="shared" si="4"/>
        <v>31</v>
      </c>
      <c r="BN43" s="119" t="str">
        <f t="shared" si="5"/>
        <v>鳥取県</v>
      </c>
      <c r="BO43" s="37">
        <f>BE43*VLOOKUP(BO$12,別紙!$B$4:$E$10,MATCH("設備利用率",別紙!$B$4:$E$4,0),0)/100*8760/10^3</f>
        <v>89059.388248321062</v>
      </c>
      <c r="BP43" s="37">
        <f>BF43*VLOOKUP(BP$12,別紙!$B$4:$E$10,MATCH("設備利用率",別紙!$B$4:$E$4,0),0)/100*8760/10^3</f>
        <v>482150.5398709221</v>
      </c>
      <c r="BQ43" s="37">
        <f>BG43*VLOOKUP(BQ$12,別紙!$B$4:$E$10,MATCH("設備利用率",別紙!$B$4:$E$4,0),0)/100*8760/10^3</f>
        <v>123831.36</v>
      </c>
      <c r="BR43" s="37">
        <f>BH43*VLOOKUP(BR$12,別紙!$B$4:$E$10,MATCH("設備利用率",別紙!$B$4:$E$4,0),0)/100*8760/10^3</f>
        <v>115717.14719999999</v>
      </c>
      <c r="BS43" s="37">
        <f>BI43*VLOOKUP(BS$12,別紙!$B$4:$E$10,MATCH("設備利用率",別紙!$B$4:$E$4,0),0)/100*8760/10^3</f>
        <v>140.16</v>
      </c>
      <c r="BT43" s="37">
        <f>BJ43*VLOOKUP(BT$12,別紙!$B$4:$E$10,MATCH("設備利用率",別紙!$B$4:$E$4,0),0)/100*8760/10^3</f>
        <v>735839.29919999989</v>
      </c>
      <c r="BU43" s="37">
        <f t="shared" si="6"/>
        <v>1546737.8945192429</v>
      </c>
      <c r="BV43" s="39"/>
      <c r="BW43" s="35" t="str">
        <f t="shared" si="7"/>
        <v>31</v>
      </c>
      <c r="BX43" s="35" t="str">
        <f t="shared" si="8"/>
        <v>鳥取県</v>
      </c>
      <c r="BY43" s="35">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3468742.6711586625</v>
      </c>
      <c r="BZ43" s="39"/>
      <c r="CA43" s="35" t="str">
        <f t="shared" si="9"/>
        <v>31</v>
      </c>
      <c r="CB43" s="35" t="str">
        <f t="shared" si="10"/>
        <v>鳥取県</v>
      </c>
      <c r="CC43" s="234">
        <f t="shared" si="11"/>
        <v>2.5674832840388417E-2</v>
      </c>
      <c r="CD43" s="234">
        <f t="shared" si="16"/>
        <v>0.13899864751566296</v>
      </c>
      <c r="CE43" s="234">
        <f t="shared" si="17"/>
        <v>3.5699206236776471E-2</v>
      </c>
      <c r="CF43" s="234">
        <f t="shared" si="18"/>
        <v>3.3359968775471906E-2</v>
      </c>
      <c r="CG43" s="234">
        <f t="shared" si="19"/>
        <v>4.0406571858264253E-5</v>
      </c>
      <c r="CH43" s="234">
        <f t="shared" si="20"/>
        <v>0.21213430022302804</v>
      </c>
      <c r="CI43" s="234">
        <f t="shared" si="12"/>
        <v>0.44590736216318599</v>
      </c>
      <c r="CK43" s="19" t="str">
        <f t="shared" si="13"/>
        <v>31</v>
      </c>
      <c r="CL43" s="19" t="str">
        <f t="shared" si="14"/>
        <v>鳥取県</v>
      </c>
      <c r="CM43" s="19">
        <f>VLOOKUP($CK43&amp;"_"&amp;$AZ$7,データシート1!$A:$BT,MATCH("ca_太陽光発電（10kW未満）",データシート1!$A$1:$BT$1,0),0)</f>
        <v>15635</v>
      </c>
      <c r="CN43" s="19">
        <f>VLOOKUP($CK43&amp;"_"&amp;$AZ$5,データシート1!$A:$BT,MATCH("ab_家庭",データシート1!$A$1:$BT$1,0),0)</f>
        <v>240643</v>
      </c>
      <c r="CO43" s="234">
        <f t="shared" si="15"/>
        <v>6.4971763151224007E-2</v>
      </c>
    </row>
    <row r="44" spans="1:93" ht="30" customHeight="1">
      <c r="A44" s="183"/>
      <c r="B44" s="496"/>
      <c r="C44" s="242"/>
      <c r="D44" s="242"/>
      <c r="E44" s="242"/>
      <c r="F44" s="242"/>
      <c r="G44" s="242"/>
      <c r="H44" s="242"/>
      <c r="I44" s="242"/>
      <c r="J44" s="242"/>
      <c r="K44" s="480"/>
      <c r="L44" s="242"/>
      <c r="M44" s="496"/>
      <c r="N44" s="242"/>
      <c r="O44" s="242"/>
      <c r="P44" s="242"/>
      <c r="Q44" s="242"/>
      <c r="R44" s="242"/>
      <c r="S44" s="242"/>
      <c r="T44" s="242"/>
      <c r="U44" s="242"/>
      <c r="V44" s="242"/>
      <c r="W44" s="480"/>
      <c r="X44" s="242"/>
      <c r="Y44" s="496"/>
      <c r="Z44" s="242"/>
      <c r="AA44" s="242"/>
      <c r="AB44" s="242"/>
      <c r="AC44" s="242"/>
      <c r="AD44" s="242"/>
      <c r="AE44" s="242"/>
      <c r="AF44" s="242"/>
      <c r="AG44" s="242"/>
      <c r="AH44" s="242"/>
      <c r="AI44" s="480"/>
      <c r="AJ44" s="183"/>
      <c r="AK44" s="479"/>
      <c r="AL44" s="183"/>
      <c r="AM44" s="183"/>
      <c r="AN44" s="183"/>
      <c r="AO44" s="183"/>
      <c r="AP44" s="183"/>
      <c r="AQ44" s="183"/>
      <c r="AR44" s="183"/>
      <c r="AS44" s="183"/>
      <c r="AT44" s="485"/>
      <c r="AU44" s="183"/>
      <c r="AX44" s="19" t="str">
        <f>比較地域マスタ!$Y37</f>
        <v>32</v>
      </c>
      <c r="AY44" s="19" t="str">
        <f>IF(IFERROR(比較地域マスタ!$Z37,"")=0,"",IFERROR(比較地域マスタ!$Z37,""))</f>
        <v>島根県</v>
      </c>
      <c r="BC44" s="855" t="str">
        <f t="shared" si="0"/>
        <v>32</v>
      </c>
      <c r="BD44" s="119" t="str">
        <f t="shared" si="2"/>
        <v>島根県</v>
      </c>
      <c r="BE44" s="37">
        <f>VLOOKUP($BC44&amp;"_"&amp;$AZ$7,データシート1!$A:$BT,MATCH("cb_"&amp;BE$12,データシート1!$A$1:$BT$1,0),0)</f>
        <v>88938.319000001706</v>
      </c>
      <c r="BF44" s="37">
        <f>VLOOKUP($BC44&amp;"_"&amp;$AZ$7,データシート1!$A:$BT,MATCH("cb_"&amp;BF$12,データシート1!$A$1:$BT$1,0),0)</f>
        <v>325028.39500000223</v>
      </c>
      <c r="BG44" s="37">
        <f>VLOOKUP($BC44&amp;"_"&amp;$AZ$7,データシート1!$A:$BT,MATCH("cb_"&amp;BG$12,データシート1!$A$1:$BT$1,0),0)</f>
        <v>178056</v>
      </c>
      <c r="BH44" s="37">
        <f>VLOOKUP($BC44&amp;"_"&amp;$AZ$7,データシート1!$A:$BT,MATCH("cb_"&amp;BH$12,データシート1!$A$1:$BT$1,0),0)</f>
        <v>52747.9</v>
      </c>
      <c r="BI44" s="37">
        <f>VLOOKUP($BC44&amp;"_"&amp;$AZ$7,データシート1!$A:$BT,MATCH("cb_"&amp;BI$12,データシート1!$A$1:$BT$1,0),0)</f>
        <v>0</v>
      </c>
      <c r="BJ44" s="37">
        <f>VLOOKUP($BC44&amp;"_"&amp;$AZ$7,データシート1!$A:$BT,MATCH("cb_"&amp;BJ$12,データシート1!$A$1:$BT$1,0),0)</f>
        <v>166376.50200000001</v>
      </c>
      <c r="BK44" s="37">
        <f t="shared" si="3"/>
        <v>811147.11600000388</v>
      </c>
      <c r="BL44" s="39"/>
      <c r="BM44" s="855" t="str">
        <f t="shared" si="4"/>
        <v>32</v>
      </c>
      <c r="BN44" s="119" t="str">
        <f t="shared" si="5"/>
        <v>島根県</v>
      </c>
      <c r="BO44" s="37">
        <f>BE44*VLOOKUP(BO$12,別紙!$B$4:$E$10,MATCH("設備利用率",別紙!$B$4:$E$4,0),0)/100*8760/10^3</f>
        <v>106736.65539828203</v>
      </c>
      <c r="BP44" s="37">
        <f>BF44*VLOOKUP(BP$12,別紙!$B$4:$E$10,MATCH("設備利用率",別紙!$B$4:$E$4,0),0)/100*8760/10^3</f>
        <v>429934.55977020285</v>
      </c>
      <c r="BQ44" s="37">
        <f>BG44*VLOOKUP(BQ$12,別紙!$B$4:$E$10,MATCH("設備利用率",別紙!$B$4:$E$4,0),0)/100*8760/10^3</f>
        <v>386823.09888000001</v>
      </c>
      <c r="BR44" s="37">
        <f>BH44*VLOOKUP(BR$12,別紙!$B$4:$E$10,MATCH("設備利用率",別紙!$B$4:$E$4,0),0)/100*8760/10^3</f>
        <v>277242.96240000002</v>
      </c>
      <c r="BS44" s="37">
        <f>BI44*VLOOKUP(BS$12,別紙!$B$4:$E$10,MATCH("設備利用率",別紙!$B$4:$E$4,0),0)/100*8760/10^3</f>
        <v>0</v>
      </c>
      <c r="BT44" s="37">
        <f>BJ44*VLOOKUP(BT$12,別紙!$B$4:$E$10,MATCH("設備利用率",別紙!$B$4:$E$4,0),0)/100*8760/10^3</f>
        <v>1165966.526016</v>
      </c>
      <c r="BU44" s="37">
        <f t="shared" si="6"/>
        <v>2366703.8024644852</v>
      </c>
      <c r="BV44" s="39"/>
      <c r="BW44" s="35" t="str">
        <f t="shared" si="7"/>
        <v>32</v>
      </c>
      <c r="BX44" s="35" t="str">
        <f t="shared" si="8"/>
        <v>島根県</v>
      </c>
      <c r="BY44" s="35">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5618924.4732139865</v>
      </c>
      <c r="BZ44" s="39"/>
      <c r="CA44" s="35" t="str">
        <f t="shared" si="9"/>
        <v>32</v>
      </c>
      <c r="CB44" s="35" t="str">
        <f t="shared" si="10"/>
        <v>島根県</v>
      </c>
      <c r="CC44" s="234">
        <f t="shared" si="11"/>
        <v>1.8995922779725387E-2</v>
      </c>
      <c r="CD44" s="234">
        <f t="shared" si="16"/>
        <v>7.6515454482391929E-2</v>
      </c>
      <c r="CE44" s="234">
        <f t="shared" si="17"/>
        <v>6.8842907699512082E-2</v>
      </c>
      <c r="CF44" s="234">
        <f t="shared" si="18"/>
        <v>4.9340930585852656E-2</v>
      </c>
      <c r="CG44" s="234">
        <f t="shared" si="19"/>
        <v>0</v>
      </c>
      <c r="CH44" s="234">
        <f t="shared" si="20"/>
        <v>0.20750706502183594</v>
      </c>
      <c r="CI44" s="234">
        <f t="shared" si="12"/>
        <v>0.42120228056931808</v>
      </c>
      <c r="CK44" s="19" t="str">
        <f t="shared" si="13"/>
        <v>32</v>
      </c>
      <c r="CL44" s="19" t="str">
        <f t="shared" si="14"/>
        <v>島根県</v>
      </c>
      <c r="CM44" s="19">
        <f>VLOOKUP($CK44&amp;"_"&amp;$AZ$7,データシート1!$A:$BT,MATCH("ca_太陽光発電（10kW未満）",データシート1!$A$1:$BT$1,0),0)</f>
        <v>18200</v>
      </c>
      <c r="CN44" s="19">
        <f>VLOOKUP($CK44&amp;"_"&amp;$AZ$5,データシート1!$A:$BT,MATCH("ab_家庭",データシート1!$A$1:$BT$1,0),0)</f>
        <v>293719</v>
      </c>
      <c r="CO44" s="234">
        <f t="shared" si="15"/>
        <v>6.1963985986606247E-2</v>
      </c>
    </row>
    <row r="45" spans="1:93" ht="30" customHeight="1">
      <c r="A45" s="183"/>
      <c r="B45" s="496"/>
      <c r="C45" s="242"/>
      <c r="D45" s="242"/>
      <c r="E45" s="242"/>
      <c r="F45" s="242"/>
      <c r="G45" s="242"/>
      <c r="H45" s="242"/>
      <c r="I45" s="242"/>
      <c r="J45" s="242"/>
      <c r="K45" s="480"/>
      <c r="L45" s="242"/>
      <c r="M45" s="496"/>
      <c r="N45" s="242"/>
      <c r="O45" s="242"/>
      <c r="P45" s="242"/>
      <c r="Q45" s="242"/>
      <c r="R45" s="242"/>
      <c r="S45" s="242"/>
      <c r="T45" s="242"/>
      <c r="U45" s="242"/>
      <c r="V45" s="242"/>
      <c r="W45" s="480"/>
      <c r="X45" s="242"/>
      <c r="Y45" s="496"/>
      <c r="Z45" s="242"/>
      <c r="AA45" s="242"/>
      <c r="AB45" s="242"/>
      <c r="AC45" s="242"/>
      <c r="AD45" s="242"/>
      <c r="AE45" s="242"/>
      <c r="AF45" s="242"/>
      <c r="AG45" s="242"/>
      <c r="AH45" s="242"/>
      <c r="AI45" s="480"/>
      <c r="AJ45" s="183"/>
      <c r="AK45" s="479"/>
      <c r="AL45" s="183"/>
      <c r="AM45" s="183"/>
      <c r="AN45" s="183"/>
      <c r="AO45" s="183"/>
      <c r="AP45" s="183"/>
      <c r="AQ45" s="183"/>
      <c r="AR45" s="183"/>
      <c r="AS45" s="183"/>
      <c r="AT45" s="485"/>
      <c r="AU45" s="183"/>
      <c r="AX45" s="19" t="str">
        <f>比較地域マスタ!$Y38</f>
        <v>33</v>
      </c>
      <c r="AY45" s="19" t="str">
        <f>IF(IFERROR(比較地域マスタ!$Z38,"")=0,"",IFERROR(比較地域マスタ!$Z38,""))</f>
        <v>岡山県</v>
      </c>
      <c r="BC45" s="855" t="str">
        <f t="shared" si="0"/>
        <v>33</v>
      </c>
      <c r="BD45" s="119" t="str">
        <f t="shared" si="2"/>
        <v>岡山県</v>
      </c>
      <c r="BE45" s="37">
        <f>VLOOKUP($BC45&amp;"_"&amp;$AZ$7,データシート1!$A:$BT,MATCH("cb_"&amp;BE$12,データシート1!$A$1:$BT$1,0),0)</f>
        <v>376483.63099996961</v>
      </c>
      <c r="BF45" s="37">
        <f>VLOOKUP($BC45&amp;"_"&amp;$AZ$7,データシート1!$A:$BT,MATCH("cb_"&amp;BF$12,データシート1!$A$1:$BT$1,0),0)</f>
        <v>2076322.8349999588</v>
      </c>
      <c r="BG45" s="37">
        <f>VLOOKUP($BC45&amp;"_"&amp;$AZ$7,データシート1!$A:$BT,MATCH("cb_"&amp;BG$12,データシート1!$A$1:$BT$1,0),0)</f>
        <v>0</v>
      </c>
      <c r="BH45" s="37">
        <f>VLOOKUP($BC45&amp;"_"&amp;$AZ$7,データシート1!$A:$BT,MATCH("cb_"&amp;BH$12,データシート1!$A$1:$BT$1,0),0)</f>
        <v>26561.3</v>
      </c>
      <c r="BI45" s="37">
        <f>VLOOKUP($BC45&amp;"_"&amp;$AZ$7,データシート1!$A:$BT,MATCH("cb_"&amp;BI$12,データシート1!$A$1:$BT$1,0),0)</f>
        <v>0</v>
      </c>
      <c r="BJ45" s="37">
        <f>VLOOKUP($BC45&amp;"_"&amp;$AZ$7,データシート1!$A:$BT,MATCH("cb_"&amp;BJ$12,データシート1!$A$1:$BT$1,0),0)</f>
        <v>41367.017999999996</v>
      </c>
      <c r="BK45" s="37">
        <f t="shared" si="3"/>
        <v>2520734.7839999283</v>
      </c>
      <c r="BL45" s="39"/>
      <c r="BM45" s="855" t="str">
        <f t="shared" si="4"/>
        <v>33</v>
      </c>
      <c r="BN45" s="119" t="str">
        <f t="shared" si="5"/>
        <v>岡山県</v>
      </c>
      <c r="BO45" s="37">
        <f>BE45*VLOOKUP(BO$12,別紙!$B$4:$E$10,MATCH("設備利用率",別紙!$B$4:$E$4,0),0)/100*8760/10^3</f>
        <v>451825.53523568349</v>
      </c>
      <c r="BP45" s="37">
        <f>BF45*VLOOKUP(BP$12,別紙!$B$4:$E$10,MATCH("設備利用率",別紙!$B$4:$E$4,0),0)/100*8760/10^3</f>
        <v>2746476.7932245457</v>
      </c>
      <c r="BQ45" s="37">
        <f>BG45*VLOOKUP(BQ$12,別紙!$B$4:$E$10,MATCH("設備利用率",別紙!$B$4:$E$4,0),0)/100*8760/10^3</f>
        <v>0</v>
      </c>
      <c r="BR45" s="37">
        <f>BH45*VLOOKUP(BR$12,別紙!$B$4:$E$10,MATCH("設備利用率",別紙!$B$4:$E$4,0),0)/100*8760/10^3</f>
        <v>139606.19280000002</v>
      </c>
      <c r="BS45" s="37">
        <f>BI45*VLOOKUP(BS$12,別紙!$B$4:$E$10,MATCH("設備利用率",別紙!$B$4:$E$4,0),0)/100*8760/10^3</f>
        <v>0</v>
      </c>
      <c r="BT45" s="37">
        <f>BJ45*VLOOKUP(BT$12,別紙!$B$4:$E$10,MATCH("設備利用率",別紙!$B$4:$E$4,0),0)/100*8760/10^3</f>
        <v>289900.06214399991</v>
      </c>
      <c r="BU45" s="37">
        <f t="shared" si="6"/>
        <v>3627808.583404229</v>
      </c>
      <c r="BV45" s="39"/>
      <c r="BW45" s="35" t="str">
        <f t="shared" si="7"/>
        <v>33</v>
      </c>
      <c r="BX45" s="35" t="str">
        <f t="shared" si="8"/>
        <v>岡山県</v>
      </c>
      <c r="BY45" s="35">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17922855.490273666</v>
      </c>
      <c r="BZ45" s="39"/>
      <c r="CA45" s="35" t="str">
        <f t="shared" si="9"/>
        <v>33</v>
      </c>
      <c r="CB45" s="35" t="str">
        <f t="shared" si="10"/>
        <v>岡山県</v>
      </c>
      <c r="CC45" s="234">
        <f t="shared" si="11"/>
        <v>2.5209461487924127E-2</v>
      </c>
      <c r="CD45" s="234">
        <f t="shared" si="16"/>
        <v>0.15323879583334238</v>
      </c>
      <c r="CE45" s="234">
        <f t="shared" si="17"/>
        <v>0</v>
      </c>
      <c r="CF45" s="234">
        <f t="shared" si="18"/>
        <v>7.7892829563771908E-3</v>
      </c>
      <c r="CG45" s="234">
        <f t="shared" si="19"/>
        <v>0</v>
      </c>
      <c r="CH45" s="234">
        <f t="shared" si="20"/>
        <v>1.6174881413361961E-2</v>
      </c>
      <c r="CI45" s="234">
        <f t="shared" si="12"/>
        <v>0.20241242169100565</v>
      </c>
      <c r="CK45" s="19" t="str">
        <f t="shared" si="13"/>
        <v>33</v>
      </c>
      <c r="CL45" s="19" t="str">
        <f t="shared" si="14"/>
        <v>岡山県</v>
      </c>
      <c r="CM45" s="19">
        <f>VLOOKUP($CK45&amp;"_"&amp;$AZ$7,データシート1!$A:$BT,MATCH("ca_太陽光発電（10kW未満）",データシート1!$A$1:$BT$1,0),0)</f>
        <v>80083</v>
      </c>
      <c r="CN45" s="19">
        <f>VLOOKUP($CK45&amp;"_"&amp;$AZ$5,データシート1!$A:$BT,MATCH("ab_家庭",データシート1!$A$1:$BT$1,0),0)</f>
        <v>866346</v>
      </c>
      <c r="CO45" s="234">
        <f t="shared" si="15"/>
        <v>9.2437663473946899E-2</v>
      </c>
    </row>
    <row r="46" spans="1:93" ht="30" customHeight="1">
      <c r="A46" s="183"/>
      <c r="B46" s="496"/>
      <c r="C46" s="242"/>
      <c r="D46" s="242"/>
      <c r="E46" s="242"/>
      <c r="F46" s="242"/>
      <c r="G46" s="242"/>
      <c r="H46" s="242"/>
      <c r="I46" s="242"/>
      <c r="J46" s="242"/>
      <c r="K46" s="480"/>
      <c r="L46" s="242"/>
      <c r="M46" s="496"/>
      <c r="N46" s="242"/>
      <c r="O46" s="242"/>
      <c r="P46" s="242"/>
      <c r="Q46" s="242"/>
      <c r="R46" s="242"/>
      <c r="S46" s="242"/>
      <c r="T46" s="242"/>
      <c r="U46" s="242"/>
      <c r="V46" s="242"/>
      <c r="W46" s="480"/>
      <c r="X46" s="242"/>
      <c r="Y46" s="496"/>
      <c r="Z46" s="242"/>
      <c r="AA46" s="242"/>
      <c r="AB46" s="242"/>
      <c r="AC46" s="242"/>
      <c r="AD46" s="242"/>
      <c r="AE46" s="242"/>
      <c r="AF46" s="242"/>
      <c r="AG46" s="242"/>
      <c r="AH46" s="242"/>
      <c r="AI46" s="480"/>
      <c r="AJ46" s="183"/>
      <c r="AK46" s="479"/>
      <c r="AL46" s="183"/>
      <c r="AM46" s="183"/>
      <c r="AN46" s="183"/>
      <c r="AO46" s="183"/>
      <c r="AP46" s="183"/>
      <c r="AQ46" s="183"/>
      <c r="AR46" s="183"/>
      <c r="AS46" s="183"/>
      <c r="AT46" s="485"/>
      <c r="AU46" s="183"/>
      <c r="AX46" s="19" t="str">
        <f>比較地域マスタ!$Y39</f>
        <v>34</v>
      </c>
      <c r="AY46" s="19" t="str">
        <f>IF(IFERROR(比較地域マスタ!$Z39,"")=0,"",IFERROR(比較地域マスタ!$Z39,""))</f>
        <v>広島県</v>
      </c>
      <c r="BC46" s="855" t="str">
        <f t="shared" si="0"/>
        <v>34</v>
      </c>
      <c r="BD46" s="119" t="str">
        <f t="shared" si="2"/>
        <v>広島県</v>
      </c>
      <c r="BE46" s="37">
        <f>VLOOKUP($BC46&amp;"_"&amp;$AZ$7,データシート1!$A:$BT,MATCH("cb_"&amp;BE$12,データシート1!$A$1:$BT$1,0),0)</f>
        <v>428328.1599999757</v>
      </c>
      <c r="BF46" s="37">
        <f>VLOOKUP($BC46&amp;"_"&amp;$AZ$7,データシート1!$A:$BT,MATCH("cb_"&amp;BF$12,データシート1!$A$1:$BT$1,0),0)</f>
        <v>1447057.026999996</v>
      </c>
      <c r="BG46" s="37">
        <f>VLOOKUP($BC46&amp;"_"&amp;$AZ$7,データシート1!$A:$BT,MATCH("cb_"&amp;BG$12,データシート1!$A$1:$BT$1,0),0)</f>
        <v>0</v>
      </c>
      <c r="BH46" s="37">
        <f>VLOOKUP($BC46&amp;"_"&amp;$AZ$7,データシート1!$A:$BT,MATCH("cb_"&amp;BH$12,データシート1!$A$1:$BT$1,0),0)</f>
        <v>9716.4</v>
      </c>
      <c r="BI46" s="37">
        <f>VLOOKUP($BC46&amp;"_"&amp;$AZ$7,データシート1!$A:$BT,MATCH("cb_"&amp;BI$12,データシート1!$A$1:$BT$1,0),0)</f>
        <v>0</v>
      </c>
      <c r="BJ46" s="37">
        <f>VLOOKUP($BC46&amp;"_"&amp;$AZ$7,データシート1!$A:$BT,MATCH("cb_"&amp;BJ$12,データシート1!$A$1:$BT$1,0),0)</f>
        <v>241228.04099999997</v>
      </c>
      <c r="BK46" s="37">
        <f t="shared" si="3"/>
        <v>2126329.6279999716</v>
      </c>
      <c r="BL46" s="39"/>
      <c r="BM46" s="855" t="str">
        <f t="shared" si="4"/>
        <v>34</v>
      </c>
      <c r="BN46" s="119" t="str">
        <f t="shared" si="5"/>
        <v>広島県</v>
      </c>
      <c r="BO46" s="37">
        <f>BE46*VLOOKUP(BO$12,別紙!$B$4:$E$10,MATCH("設備利用率",別紙!$B$4:$E$4,0),0)/100*8760/10^3</f>
        <v>514045.19137917081</v>
      </c>
      <c r="BP46" s="37">
        <f>BF46*VLOOKUP(BP$12,別紙!$B$4:$E$10,MATCH("設備利用率",別紙!$B$4:$E$4,0),0)/100*8760/10^3</f>
        <v>1914109.1530345145</v>
      </c>
      <c r="BQ46" s="37">
        <f>BG46*VLOOKUP(BQ$12,別紙!$B$4:$E$10,MATCH("設備利用率",別紙!$B$4:$E$4,0),0)/100*8760/10^3</f>
        <v>0</v>
      </c>
      <c r="BR46" s="37">
        <f>BH46*VLOOKUP(BR$12,別紙!$B$4:$E$10,MATCH("設備利用率",別紙!$B$4:$E$4,0),0)/100*8760/10^3</f>
        <v>51069.398399999998</v>
      </c>
      <c r="BS46" s="37">
        <f>BI46*VLOOKUP(BS$12,別紙!$B$4:$E$10,MATCH("設備利用率",別紙!$B$4:$E$4,0),0)/100*8760/10^3</f>
        <v>0</v>
      </c>
      <c r="BT46" s="37">
        <f>BJ46*VLOOKUP(BT$12,別紙!$B$4:$E$10,MATCH("設備利用率",別紙!$B$4:$E$4,0),0)/100*8760/10^3</f>
        <v>1690526.1113279997</v>
      </c>
      <c r="BU46" s="37">
        <f t="shared" si="6"/>
        <v>4169749.8541416847</v>
      </c>
      <c r="BV46" s="39"/>
      <c r="BW46" s="35" t="str">
        <f t="shared" si="7"/>
        <v>34</v>
      </c>
      <c r="BX46" s="35" t="str">
        <f t="shared" si="8"/>
        <v>広島県</v>
      </c>
      <c r="BY46" s="35">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23291390.382360831</v>
      </c>
      <c r="BZ46" s="39"/>
      <c r="CA46" s="35" t="str">
        <f t="shared" si="9"/>
        <v>34</v>
      </c>
      <c r="CB46" s="35" t="str">
        <f t="shared" si="10"/>
        <v>広島県</v>
      </c>
      <c r="CC46" s="234">
        <f t="shared" si="11"/>
        <v>2.2070180566312197E-2</v>
      </c>
      <c r="CD46" s="234">
        <f t="shared" si="16"/>
        <v>8.2180974240340696E-2</v>
      </c>
      <c r="CE46" s="234">
        <f t="shared" si="17"/>
        <v>0</v>
      </c>
      <c r="CF46" s="234">
        <f t="shared" si="18"/>
        <v>2.1926298757448232E-3</v>
      </c>
      <c r="CG46" s="234">
        <f t="shared" si="19"/>
        <v>0</v>
      </c>
      <c r="CH46" s="234">
        <f t="shared" si="20"/>
        <v>7.258158845717852E-2</v>
      </c>
      <c r="CI46" s="234">
        <f t="shared" si="12"/>
        <v>0.17902537313957623</v>
      </c>
      <c r="CK46" s="19" t="str">
        <f t="shared" si="13"/>
        <v>34</v>
      </c>
      <c r="CL46" s="19" t="str">
        <f t="shared" si="14"/>
        <v>広島県</v>
      </c>
      <c r="CM46" s="19">
        <f>VLOOKUP($CK46&amp;"_"&amp;$AZ$7,データシート1!$A:$BT,MATCH("ca_太陽光発電（10kW未満）",データシート1!$A$1:$BT$1,0),0)</f>
        <v>94656</v>
      </c>
      <c r="CN46" s="19">
        <f>VLOOKUP($CK46&amp;"_"&amp;$AZ$5,データシート1!$A:$BT,MATCH("ab_家庭",データシート1!$A$1:$BT$1,0),0)</f>
        <v>1334658</v>
      </c>
      <c r="CO46" s="234">
        <f t="shared" si="15"/>
        <v>7.0921539450555876E-2</v>
      </c>
    </row>
    <row r="47" spans="1:93" ht="30" customHeight="1">
      <c r="A47" s="183"/>
      <c r="B47" s="496"/>
      <c r="C47" s="242"/>
      <c r="D47" s="242"/>
      <c r="E47" s="242"/>
      <c r="F47" s="242"/>
      <c r="G47" s="242"/>
      <c r="H47" s="242"/>
      <c r="I47" s="242"/>
      <c r="J47" s="242"/>
      <c r="K47" s="480"/>
      <c r="L47" s="242"/>
      <c r="M47" s="496"/>
      <c r="N47" s="242"/>
      <c r="O47" s="242"/>
      <c r="P47" s="242"/>
      <c r="Q47" s="242"/>
      <c r="R47" s="242"/>
      <c r="S47" s="242"/>
      <c r="T47" s="242"/>
      <c r="U47" s="242"/>
      <c r="V47" s="242"/>
      <c r="W47" s="480"/>
      <c r="X47" s="242"/>
      <c r="Y47" s="496"/>
      <c r="Z47" s="242"/>
      <c r="AA47" s="242"/>
      <c r="AB47" s="242"/>
      <c r="AC47" s="242"/>
      <c r="AD47" s="242"/>
      <c r="AE47" s="242"/>
      <c r="AF47" s="242"/>
      <c r="AG47" s="242"/>
      <c r="AH47" s="242"/>
      <c r="AI47" s="480"/>
      <c r="AJ47" s="183"/>
      <c r="AK47" s="479"/>
      <c r="AL47" s="183"/>
      <c r="AM47" s="183"/>
      <c r="AN47" s="183"/>
      <c r="AO47" s="183"/>
      <c r="AP47" s="183"/>
      <c r="AQ47" s="183"/>
      <c r="AR47" s="183"/>
      <c r="AS47" s="183"/>
      <c r="AT47" s="485"/>
      <c r="AU47" s="183"/>
      <c r="AX47" s="19" t="str">
        <f>比較地域マスタ!$Y40</f>
        <v>35</v>
      </c>
      <c r="AY47" s="19" t="str">
        <f>IF(IFERROR(比較地域マスタ!$Z40,"")=0,"",IFERROR(比較地域マスタ!$Z40,""))</f>
        <v>山口県</v>
      </c>
      <c r="BC47" s="855" t="str">
        <f t="shared" si="0"/>
        <v>35</v>
      </c>
      <c r="BD47" s="119" t="str">
        <f t="shared" si="2"/>
        <v>山口県</v>
      </c>
      <c r="BE47" s="37">
        <f>VLOOKUP($BC47&amp;"_"&amp;$AZ$7,データシート1!$A:$BT,MATCH("cb_"&amp;BE$12,データシート1!$A$1:$BT$1,0),0)</f>
        <v>246967.46099998854</v>
      </c>
      <c r="BF47" s="37">
        <f>VLOOKUP($BC47&amp;"_"&amp;$AZ$7,データシート1!$A:$BT,MATCH("cb_"&amp;BF$12,データシート1!$A$1:$BT$1,0),0)</f>
        <v>1335355.5399999751</v>
      </c>
      <c r="BG47" s="37">
        <f>VLOOKUP($BC47&amp;"_"&amp;$AZ$7,データシート1!$A:$BT,MATCH("cb_"&amp;BG$12,データシート1!$A$1:$BT$1,0),0)</f>
        <v>117134.5</v>
      </c>
      <c r="BH47" s="37">
        <f>VLOOKUP($BC47&amp;"_"&amp;$AZ$7,データシート1!$A:$BT,MATCH("cb_"&amp;BH$12,データシート1!$A$1:$BT$1,0),0)</f>
        <v>3196.1</v>
      </c>
      <c r="BI47" s="37">
        <f>VLOOKUP($BC47&amp;"_"&amp;$AZ$7,データシート1!$A:$BT,MATCH("cb_"&amp;BI$12,データシート1!$A$1:$BT$1,0),0)</f>
        <v>0</v>
      </c>
      <c r="BJ47" s="37">
        <f>VLOOKUP($BC47&amp;"_"&amp;$AZ$7,データシート1!$A:$BT,MATCH("cb_"&amp;BJ$12,データシート1!$A$1:$BT$1,0),0)</f>
        <v>519047.87900000002</v>
      </c>
      <c r="BK47" s="37">
        <f t="shared" si="3"/>
        <v>2221701.4799999637</v>
      </c>
      <c r="BL47" s="39"/>
      <c r="BM47" s="855" t="str">
        <f t="shared" si="4"/>
        <v>35</v>
      </c>
      <c r="BN47" s="119" t="str">
        <f t="shared" si="5"/>
        <v>山口県</v>
      </c>
      <c r="BO47" s="37">
        <f>BE47*VLOOKUP(BO$12,別紙!$B$4:$E$10,MATCH("設備利用率",別紙!$B$4:$E$4,0),0)/100*8760/10^3</f>
        <v>296390.58929530618</v>
      </c>
      <c r="BP47" s="37">
        <f>BF47*VLOOKUP(BP$12,別紙!$B$4:$E$10,MATCH("設備利用率",別紙!$B$4:$E$4,0),0)/100*8760/10^3</f>
        <v>1766354.894090367</v>
      </c>
      <c r="BQ47" s="37">
        <f>BG47*VLOOKUP(BQ$12,別紙!$B$4:$E$10,MATCH("設備利用率",別紙!$B$4:$E$4,0),0)/100*8760/10^3</f>
        <v>254472.35855999999</v>
      </c>
      <c r="BR47" s="37">
        <f>BH47*VLOOKUP(BR$12,別紙!$B$4:$E$10,MATCH("設備利用率",別紙!$B$4:$E$4,0),0)/100*8760/10^3</f>
        <v>16798.7016</v>
      </c>
      <c r="BS47" s="37">
        <f>BI47*VLOOKUP(BS$12,別紙!$B$4:$E$10,MATCH("設備利用率",別紙!$B$4:$E$4,0),0)/100*8760/10^3</f>
        <v>0</v>
      </c>
      <c r="BT47" s="37">
        <f>BJ47*VLOOKUP(BT$12,別紙!$B$4:$E$10,MATCH("設備利用率",別紙!$B$4:$E$4,0),0)/100*8760/10^3</f>
        <v>3637487.5360320001</v>
      </c>
      <c r="BU47" s="37">
        <f t="shared" si="6"/>
        <v>5971504.0795776732</v>
      </c>
      <c r="BV47" s="39"/>
      <c r="BW47" s="35" t="str">
        <f t="shared" si="7"/>
        <v>35</v>
      </c>
      <c r="BX47" s="35" t="str">
        <f t="shared" si="8"/>
        <v>山口県</v>
      </c>
      <c r="BY47" s="35">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12958344.994173281</v>
      </c>
      <c r="BZ47" s="39"/>
      <c r="CA47" s="35" t="str">
        <f t="shared" si="9"/>
        <v>35</v>
      </c>
      <c r="CB47" s="35" t="str">
        <f t="shared" si="10"/>
        <v>山口県</v>
      </c>
      <c r="CC47" s="234">
        <f t="shared" si="11"/>
        <v>2.2872565086712707E-2</v>
      </c>
      <c r="CD47" s="234">
        <f t="shared" si="16"/>
        <v>0.13631022286292024</v>
      </c>
      <c r="CE47" s="234">
        <f t="shared" si="17"/>
        <v>1.9637720609724737E-2</v>
      </c>
      <c r="CF47" s="234">
        <f t="shared" si="18"/>
        <v>1.29636165787788E-3</v>
      </c>
      <c r="CG47" s="234">
        <f t="shared" si="19"/>
        <v>0</v>
      </c>
      <c r="CH47" s="234">
        <f t="shared" si="20"/>
        <v>0.28070618104916917</v>
      </c>
      <c r="CI47" s="234">
        <f t="shared" si="12"/>
        <v>0.46082305126640477</v>
      </c>
      <c r="CK47" s="19" t="str">
        <f t="shared" si="13"/>
        <v>35</v>
      </c>
      <c r="CL47" s="19" t="str">
        <f t="shared" si="14"/>
        <v>山口県</v>
      </c>
      <c r="CM47" s="19">
        <f>VLOOKUP($CK47&amp;"_"&amp;$AZ$7,データシート1!$A:$BT,MATCH("ca_太陽光発電（10kW未満）",データシート1!$A$1:$BT$1,0),0)</f>
        <v>53808</v>
      </c>
      <c r="CN47" s="19">
        <f>VLOOKUP($CK47&amp;"_"&amp;$AZ$5,データシート1!$A:$BT,MATCH("ab_家庭",データシート1!$A$1:$BT$1,0),0)</f>
        <v>659439</v>
      </c>
      <c r="CO47" s="234">
        <f t="shared" si="15"/>
        <v>8.1596629862655978E-2</v>
      </c>
    </row>
    <row r="48" spans="1:93" ht="30" customHeight="1">
      <c r="A48" s="183"/>
      <c r="B48" s="496"/>
      <c r="C48" s="242"/>
      <c r="D48" s="242"/>
      <c r="E48" s="242"/>
      <c r="F48" s="242"/>
      <c r="G48" s="242"/>
      <c r="H48" s="242"/>
      <c r="I48" s="242"/>
      <c r="J48" s="242"/>
      <c r="K48" s="480"/>
      <c r="L48" s="242"/>
      <c r="M48" s="496"/>
      <c r="N48" s="242"/>
      <c r="O48" s="242"/>
      <c r="P48" s="242"/>
      <c r="Q48" s="242"/>
      <c r="R48" s="242"/>
      <c r="S48" s="242"/>
      <c r="T48" s="242"/>
      <c r="U48" s="242"/>
      <c r="V48" s="242"/>
      <c r="W48" s="480"/>
      <c r="X48" s="242"/>
      <c r="Y48" s="496"/>
      <c r="Z48" s="242"/>
      <c r="AA48" s="242"/>
      <c r="AB48" s="242"/>
      <c r="AC48" s="242"/>
      <c r="AD48" s="242"/>
      <c r="AE48" s="242"/>
      <c r="AF48" s="242"/>
      <c r="AG48" s="242"/>
      <c r="AH48" s="242"/>
      <c r="AI48" s="480"/>
      <c r="AJ48" s="183"/>
      <c r="AK48" s="479"/>
      <c r="AL48" s="183"/>
      <c r="AM48" s="183"/>
      <c r="AN48" s="183"/>
      <c r="AO48" s="183"/>
      <c r="AP48" s="183"/>
      <c r="AQ48" s="183"/>
      <c r="AR48" s="183"/>
      <c r="AS48" s="183"/>
      <c r="AT48" s="485"/>
      <c r="AU48" s="183"/>
      <c r="AX48" s="19" t="str">
        <f>比較地域マスタ!$Y41</f>
        <v>36</v>
      </c>
      <c r="AY48" s="19" t="str">
        <f>IF(IFERROR(比較地域マスタ!$Z41,"")=0,"",IFERROR(比較地域マスタ!$Z41,""))</f>
        <v>徳島県</v>
      </c>
      <c r="BC48" s="855" t="str">
        <f t="shared" si="0"/>
        <v>36</v>
      </c>
      <c r="BD48" s="119" t="str">
        <f t="shared" si="2"/>
        <v>徳島県</v>
      </c>
      <c r="BE48" s="37">
        <f>VLOOKUP($BC48&amp;"_"&amp;$AZ$7,データシート1!$A:$BT,MATCH("cb_"&amp;BE$12,データシート1!$A$1:$BT$1,0),0)</f>
        <v>122902.54799999947</v>
      </c>
      <c r="BF48" s="37">
        <f>VLOOKUP($BC48&amp;"_"&amp;$AZ$7,データシート1!$A:$BT,MATCH("cb_"&amp;BF$12,データシート1!$A$1:$BT$1,0),0)</f>
        <v>720198.36899999692</v>
      </c>
      <c r="BG48" s="37">
        <f>VLOOKUP($BC48&amp;"_"&amp;$AZ$7,データシート1!$A:$BT,MATCH("cb_"&amp;BG$12,データシート1!$A$1:$BT$1,0),0)</f>
        <v>54020.1</v>
      </c>
      <c r="BH48" s="37">
        <f>VLOOKUP($BC48&amp;"_"&amp;$AZ$7,データシート1!$A:$BT,MATCH("cb_"&amp;BH$12,データシート1!$A$1:$BT$1,0),0)</f>
        <v>461.3</v>
      </c>
      <c r="BI48" s="37">
        <f>VLOOKUP($BC48&amp;"_"&amp;$AZ$7,データシート1!$A:$BT,MATCH("cb_"&amp;BI$12,データシート1!$A$1:$BT$1,0),0)</f>
        <v>0</v>
      </c>
      <c r="BJ48" s="37">
        <f>VLOOKUP($BC48&amp;"_"&amp;$AZ$7,データシート1!$A:$BT,MATCH("cb_"&amp;BJ$12,データシート1!$A$1:$BT$1,0),0)</f>
        <v>157777.011</v>
      </c>
      <c r="BK48" s="37">
        <f t="shared" si="3"/>
        <v>1055359.3279999965</v>
      </c>
      <c r="BL48" s="39"/>
      <c r="BM48" s="855" t="str">
        <f t="shared" si="4"/>
        <v>36</v>
      </c>
      <c r="BN48" s="119" t="str">
        <f t="shared" si="5"/>
        <v>徳島県</v>
      </c>
      <c r="BO48" s="37">
        <f>BE48*VLOOKUP(BO$12,別紙!$B$4:$E$10,MATCH("設備利用率",別紙!$B$4:$E$4,0),0)/100*8760/10^3</f>
        <v>147497.80590575933</v>
      </c>
      <c r="BP48" s="37">
        <f>BF48*VLOOKUP(BP$12,別紙!$B$4:$E$10,MATCH("設備利用率",別紙!$B$4:$E$4,0),0)/100*8760/10^3</f>
        <v>952649.59457843588</v>
      </c>
      <c r="BQ48" s="37">
        <f>BG48*VLOOKUP(BQ$12,別紙!$B$4:$E$10,MATCH("設備利用率",別紙!$B$4:$E$4,0),0)/100*8760/10^3</f>
        <v>117357.58684800001</v>
      </c>
      <c r="BR48" s="37">
        <f>BH48*VLOOKUP(BR$12,別紙!$B$4:$E$10,MATCH("設備利用率",別紙!$B$4:$E$4,0),0)/100*8760/10^3</f>
        <v>2424.5927999999999</v>
      </c>
      <c r="BS48" s="37">
        <f>BI48*VLOOKUP(BS$12,別紙!$B$4:$E$10,MATCH("設備利用率",別紙!$B$4:$E$4,0),0)/100*8760/10^3</f>
        <v>0</v>
      </c>
      <c r="BT48" s="37">
        <f>BJ48*VLOOKUP(BT$12,別紙!$B$4:$E$10,MATCH("設備利用率",別紙!$B$4:$E$4,0),0)/100*8760/10^3</f>
        <v>1105701.2930879998</v>
      </c>
      <c r="BU48" s="37">
        <f t="shared" si="6"/>
        <v>2325630.8732201951</v>
      </c>
      <c r="BV48" s="39"/>
      <c r="BW48" s="35" t="str">
        <f t="shared" si="7"/>
        <v>36</v>
      </c>
      <c r="BX48" s="35" t="str">
        <f t="shared" si="8"/>
        <v>徳島県</v>
      </c>
      <c r="BY48" s="35">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5743740.3217072235</v>
      </c>
      <c r="BZ48" s="39"/>
      <c r="CA48" s="35" t="str">
        <f t="shared" si="9"/>
        <v>36</v>
      </c>
      <c r="CB48" s="35" t="str">
        <f t="shared" si="10"/>
        <v>徳島県</v>
      </c>
      <c r="CC48" s="234">
        <f t="shared" si="11"/>
        <v>2.567974832502843E-2</v>
      </c>
      <c r="CD48" s="234">
        <f t="shared" si="16"/>
        <v>0.16585875078267429</v>
      </c>
      <c r="CE48" s="234">
        <f t="shared" si="17"/>
        <v>2.0432258471796229E-2</v>
      </c>
      <c r="CF48" s="234">
        <f t="shared" si="18"/>
        <v>4.2212785818968452E-4</v>
      </c>
      <c r="CG48" s="234">
        <f t="shared" si="19"/>
        <v>0</v>
      </c>
      <c r="CH48" s="234">
        <f t="shared" si="20"/>
        <v>0.19250544613050158</v>
      </c>
      <c r="CI48" s="234">
        <f t="shared" si="12"/>
        <v>0.40489833156819022</v>
      </c>
      <c r="CK48" s="19" t="str">
        <f t="shared" si="13"/>
        <v>36</v>
      </c>
      <c r="CL48" s="19" t="str">
        <f t="shared" si="14"/>
        <v>徳島県</v>
      </c>
      <c r="CM48" s="19">
        <f>VLOOKUP($CK48&amp;"_"&amp;$AZ$7,データシート1!$A:$BT,MATCH("ca_太陽光発電（10kW未満）",データシート1!$A$1:$BT$1,0),0)</f>
        <v>23791</v>
      </c>
      <c r="CN48" s="19">
        <f>VLOOKUP($CK48&amp;"_"&amp;$AZ$5,データシート1!$A:$BT,MATCH("ab_家庭",データシート1!$A$1:$BT$1,0),0)</f>
        <v>338467</v>
      </c>
      <c r="CO48" s="234">
        <f t="shared" si="15"/>
        <v>7.0290456676721805E-2</v>
      </c>
    </row>
    <row r="49" spans="1:93" ht="30" customHeight="1">
      <c r="A49" s="183"/>
      <c r="B49" s="496"/>
      <c r="C49" s="242"/>
      <c r="D49" s="242"/>
      <c r="E49" s="242"/>
      <c r="F49" s="242"/>
      <c r="G49" s="242"/>
      <c r="H49" s="242"/>
      <c r="I49" s="242"/>
      <c r="J49" s="242"/>
      <c r="K49" s="480"/>
      <c r="L49" s="242"/>
      <c r="M49" s="496"/>
      <c r="N49" s="242"/>
      <c r="O49" s="242"/>
      <c r="P49" s="242"/>
      <c r="Q49" s="242"/>
      <c r="R49" s="242"/>
      <c r="S49" s="242"/>
      <c r="T49" s="242"/>
      <c r="U49" s="242"/>
      <c r="V49" s="242"/>
      <c r="W49" s="480"/>
      <c r="X49" s="242"/>
      <c r="Y49" s="496"/>
      <c r="Z49" s="242"/>
      <c r="AA49" s="242"/>
      <c r="AB49" s="242"/>
      <c r="AC49" s="242"/>
      <c r="AD49" s="242"/>
      <c r="AE49" s="242"/>
      <c r="AF49" s="242"/>
      <c r="AG49" s="242"/>
      <c r="AH49" s="242"/>
      <c r="AI49" s="480"/>
      <c r="AJ49" s="183"/>
      <c r="AK49" s="479"/>
      <c r="AL49" s="183"/>
      <c r="AM49" s="183"/>
      <c r="AN49" s="183"/>
      <c r="AO49" s="183"/>
      <c r="AP49" s="183"/>
      <c r="AQ49" s="183"/>
      <c r="AR49" s="183"/>
      <c r="AS49" s="183"/>
      <c r="AT49" s="485"/>
      <c r="AU49" s="183"/>
      <c r="AX49" s="19" t="str">
        <f>比較地域マスタ!$Y42</f>
        <v>37</v>
      </c>
      <c r="AY49" s="19" t="str">
        <f>IF(IFERROR(比較地域マスタ!$Z42,"")=0,"",IFERROR(比較地域マスタ!$Z42,""))</f>
        <v>香川県</v>
      </c>
      <c r="BC49" s="855" t="str">
        <f t="shared" si="0"/>
        <v>37</v>
      </c>
      <c r="BD49" s="119" t="str">
        <f t="shared" si="2"/>
        <v>香川県</v>
      </c>
      <c r="BE49" s="37">
        <f>VLOOKUP($BC49&amp;"_"&amp;$AZ$7,データシート1!$A:$BT,MATCH("cb_"&amp;BE$12,データシート1!$A$1:$BT$1,0),0)</f>
        <v>180291.16399999411</v>
      </c>
      <c r="BF49" s="37">
        <f>VLOOKUP($BC49&amp;"_"&amp;$AZ$7,データシート1!$A:$BT,MATCH("cb_"&amp;BF$12,データシート1!$A$1:$BT$1,0),0)</f>
        <v>765278.58399999782</v>
      </c>
      <c r="BG49" s="37">
        <f>VLOOKUP($BC49&amp;"_"&amp;$AZ$7,データシート1!$A:$BT,MATCH("cb_"&amp;BG$12,データシート1!$A$1:$BT$1,0),0)</f>
        <v>58.8</v>
      </c>
      <c r="BH49" s="37">
        <f>VLOOKUP($BC49&amp;"_"&amp;$AZ$7,データシート1!$A:$BT,MATCH("cb_"&amp;BH$12,データシート1!$A$1:$BT$1,0),0)</f>
        <v>64.7</v>
      </c>
      <c r="BI49" s="37">
        <f>VLOOKUP($BC49&amp;"_"&amp;$AZ$7,データシート1!$A:$BT,MATCH("cb_"&amp;BI$12,データシート1!$A$1:$BT$1,0),0)</f>
        <v>0</v>
      </c>
      <c r="BJ49" s="37">
        <f>VLOOKUP($BC49&amp;"_"&amp;$AZ$7,データシート1!$A:$BT,MATCH("cb_"&amp;BJ$12,データシート1!$A$1:$BT$1,0),0)</f>
        <v>2560.1800000000003</v>
      </c>
      <c r="BK49" s="37">
        <f t="shared" si="3"/>
        <v>948253.42799999204</v>
      </c>
      <c r="BL49" s="39"/>
      <c r="BM49" s="855" t="str">
        <f t="shared" si="4"/>
        <v>37</v>
      </c>
      <c r="BN49" s="119" t="str">
        <f t="shared" si="5"/>
        <v>香川県</v>
      </c>
      <c r="BO49" s="37">
        <f>BE49*VLOOKUP(BO$12,別紙!$B$4:$E$10,MATCH("設備利用率",別紙!$B$4:$E$4,0),0)/100*8760/10^3</f>
        <v>216371.03173967291</v>
      </c>
      <c r="BP49" s="37">
        <f>BF49*VLOOKUP(BP$12,別紙!$B$4:$E$10,MATCH("設備利用率",別紙!$B$4:$E$4,0),0)/100*8760/10^3</f>
        <v>1012279.8997718371</v>
      </c>
      <c r="BQ49" s="37">
        <f>BG49*VLOOKUP(BQ$12,別紙!$B$4:$E$10,MATCH("設備利用率",別紙!$B$4:$E$4,0),0)/100*8760/10^3</f>
        <v>127.74182399999999</v>
      </c>
      <c r="BR49" s="37">
        <f>BH49*VLOOKUP(BR$12,別紙!$B$4:$E$10,MATCH("設備利用率",別紙!$B$4:$E$4,0),0)/100*8760/10^3</f>
        <v>340.06319999999999</v>
      </c>
      <c r="BS49" s="37">
        <f>BI49*VLOOKUP(BS$12,別紙!$B$4:$E$10,MATCH("設備利用率",別紙!$B$4:$E$4,0),0)/100*8760/10^3</f>
        <v>0</v>
      </c>
      <c r="BT49" s="37">
        <f>BJ49*VLOOKUP(BT$12,別紙!$B$4:$E$10,MATCH("設備利用率",別紙!$B$4:$E$4,0),0)/100*8760/10^3</f>
        <v>17941.741440000002</v>
      </c>
      <c r="BU49" s="37">
        <f t="shared" si="6"/>
        <v>1247060.4779755098</v>
      </c>
      <c r="BV49" s="39"/>
      <c r="BW49" s="35" t="str">
        <f t="shared" si="7"/>
        <v>37</v>
      </c>
      <c r="BX49" s="35" t="str">
        <f t="shared" si="8"/>
        <v>香川県</v>
      </c>
      <c r="BY49" s="35">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6747900.6382767232</v>
      </c>
      <c r="BZ49" s="39"/>
      <c r="CA49" s="35" t="str">
        <f t="shared" si="9"/>
        <v>37</v>
      </c>
      <c r="CB49" s="35" t="str">
        <f t="shared" si="10"/>
        <v>香川県</v>
      </c>
      <c r="CC49" s="234">
        <f t="shared" si="11"/>
        <v>3.2064940392324701E-2</v>
      </c>
      <c r="CD49" s="234">
        <f t="shared" si="16"/>
        <v>0.15001404941112956</v>
      </c>
      <c r="CE49" s="234">
        <f t="shared" si="17"/>
        <v>1.8930602397343935E-5</v>
      </c>
      <c r="CF49" s="234">
        <f t="shared" si="18"/>
        <v>5.0395407139078034E-5</v>
      </c>
      <c r="CG49" s="234">
        <f t="shared" si="19"/>
        <v>0</v>
      </c>
      <c r="CH49" s="234">
        <f t="shared" si="20"/>
        <v>2.6588627192029842E-3</v>
      </c>
      <c r="CI49" s="234">
        <f t="shared" si="12"/>
        <v>0.18480717853219364</v>
      </c>
      <c r="CK49" s="19" t="str">
        <f t="shared" si="13"/>
        <v>37</v>
      </c>
      <c r="CL49" s="19" t="str">
        <f t="shared" si="14"/>
        <v>香川県</v>
      </c>
      <c r="CM49" s="19">
        <f>VLOOKUP($CK49&amp;"_"&amp;$AZ$7,データシート1!$A:$BT,MATCH("ca_太陽光発電（10kW未満）",データシート1!$A$1:$BT$1,0),0)</f>
        <v>36558</v>
      </c>
      <c r="CN49" s="19">
        <f>VLOOKUP($CK49&amp;"_"&amp;$AZ$5,データシート1!$A:$BT,MATCH("ab_家庭",データシート1!$A$1:$BT$1,0),0)</f>
        <v>447775</v>
      </c>
      <c r="CO49" s="234">
        <f t="shared" si="15"/>
        <v>8.1643682653118194E-2</v>
      </c>
    </row>
    <row r="50" spans="1:93" ht="30" customHeight="1">
      <c r="A50" s="183"/>
      <c r="B50" s="496"/>
      <c r="C50" s="242"/>
      <c r="D50" s="242"/>
      <c r="E50" s="242"/>
      <c r="F50" s="242"/>
      <c r="G50" s="242"/>
      <c r="H50" s="242"/>
      <c r="I50" s="242"/>
      <c r="J50" s="242"/>
      <c r="K50" s="480"/>
      <c r="L50" s="242"/>
      <c r="M50" s="496"/>
      <c r="N50" s="242"/>
      <c r="O50" s="242"/>
      <c r="P50" s="242"/>
      <c r="Q50" s="242"/>
      <c r="R50" s="242"/>
      <c r="S50" s="242"/>
      <c r="T50" s="242"/>
      <c r="U50" s="242"/>
      <c r="V50" s="242"/>
      <c r="W50" s="480"/>
      <c r="X50" s="242"/>
      <c r="Y50" s="496"/>
      <c r="Z50" s="242"/>
      <c r="AA50" s="242"/>
      <c r="AB50" s="242"/>
      <c r="AC50" s="242"/>
      <c r="AD50" s="242"/>
      <c r="AE50" s="242"/>
      <c r="AF50" s="242"/>
      <c r="AG50" s="242"/>
      <c r="AH50" s="242"/>
      <c r="AI50" s="480"/>
      <c r="AJ50" s="183"/>
      <c r="AK50" s="479"/>
      <c r="AL50" s="183"/>
      <c r="AM50" s="183"/>
      <c r="AN50" s="183"/>
      <c r="AO50" s="183"/>
      <c r="AP50" s="183"/>
      <c r="AQ50" s="183"/>
      <c r="AR50" s="183"/>
      <c r="AS50" s="183"/>
      <c r="AT50" s="485"/>
      <c r="AU50" s="183"/>
      <c r="AX50" s="19" t="str">
        <f>比較地域マスタ!$Y43</f>
        <v>38</v>
      </c>
      <c r="AY50" s="19" t="str">
        <f>IF(IFERROR(比較地域マスタ!$Z43,"")=0,"",IFERROR(比較地域マスタ!$Z43,""))</f>
        <v>愛媛県</v>
      </c>
      <c r="BC50" s="855" t="str">
        <f t="shared" si="0"/>
        <v>38</v>
      </c>
      <c r="BD50" s="119" t="str">
        <f t="shared" si="2"/>
        <v>愛媛県</v>
      </c>
      <c r="BE50" s="37">
        <f>VLOOKUP($BC50&amp;"_"&amp;$AZ$7,データシート1!$A:$BT,MATCH("cb_"&amp;BE$12,データシート1!$A$1:$BT$1,0),0)</f>
        <v>240926.07399998463</v>
      </c>
      <c r="BF50" s="37">
        <f>VLOOKUP($BC50&amp;"_"&amp;$AZ$7,データシート1!$A:$BT,MATCH("cb_"&amp;BF$12,データシート1!$A$1:$BT$1,0),0)</f>
        <v>749692.81899999606</v>
      </c>
      <c r="BG50" s="37">
        <f>VLOOKUP($BC50&amp;"_"&amp;$AZ$7,データシート1!$A:$BT,MATCH("cb_"&amp;BG$12,データシート1!$A$1:$BT$1,0),0)</f>
        <v>129248.2</v>
      </c>
      <c r="BH50" s="37">
        <f>VLOOKUP($BC50&amp;"_"&amp;$AZ$7,データシート1!$A:$BT,MATCH("cb_"&amp;BH$12,データシート1!$A$1:$BT$1,0),0)</f>
        <v>17407.8</v>
      </c>
      <c r="BI50" s="37">
        <f>VLOOKUP($BC50&amp;"_"&amp;$AZ$7,データシート1!$A:$BT,MATCH("cb_"&amp;BI$12,データシート1!$A$1:$BT$1,0),0)</f>
        <v>0</v>
      </c>
      <c r="BJ50" s="37">
        <f>VLOOKUP($BC50&amp;"_"&amp;$AZ$7,データシート1!$A:$BT,MATCH("cb_"&amp;BJ$12,データシート1!$A$1:$BT$1,0),0)</f>
        <v>94733.516999999993</v>
      </c>
      <c r="BK50" s="37">
        <f t="shared" si="3"/>
        <v>1232008.4099999808</v>
      </c>
      <c r="BL50" s="39"/>
      <c r="BM50" s="855" t="str">
        <f t="shared" si="4"/>
        <v>38</v>
      </c>
      <c r="BN50" s="119" t="str">
        <f t="shared" si="5"/>
        <v>愛媛県</v>
      </c>
      <c r="BO50" s="37">
        <f>BE50*VLOOKUP(BO$12,別紙!$B$4:$E$10,MATCH("設備利用率",別紙!$B$4:$E$4,0),0)/100*8760/10^3</f>
        <v>289140.19992886152</v>
      </c>
      <c r="BP50" s="37">
        <f>BF50*VLOOKUP(BP$12,別紙!$B$4:$E$10,MATCH("設備利用率",別紙!$B$4:$E$4,0),0)/100*8760/10^3</f>
        <v>991663.67326043488</v>
      </c>
      <c r="BQ50" s="37">
        <f>BG50*VLOOKUP(BQ$12,別紙!$B$4:$E$10,MATCH("設備利用率",別紙!$B$4:$E$4,0),0)/100*8760/10^3</f>
        <v>280789.12953600002</v>
      </c>
      <c r="BR50" s="37">
        <f>BH50*VLOOKUP(BR$12,別紙!$B$4:$E$10,MATCH("設備利用率",別紙!$B$4:$E$4,0),0)/100*8760/10^3</f>
        <v>91495.396800000002</v>
      </c>
      <c r="BS50" s="37">
        <f>BI50*VLOOKUP(BS$12,別紙!$B$4:$E$10,MATCH("設備利用率",別紙!$B$4:$E$4,0),0)/100*8760/10^3</f>
        <v>0</v>
      </c>
      <c r="BT50" s="37">
        <f>BJ50*VLOOKUP(BT$12,別紙!$B$4:$E$10,MATCH("設備利用率",別紙!$B$4:$E$4,0),0)/100*8760/10^3</f>
        <v>663892.48713599995</v>
      </c>
      <c r="BU50" s="37">
        <f t="shared" si="6"/>
        <v>2316980.8866612962</v>
      </c>
      <c r="BV50" s="39"/>
      <c r="BW50" s="35" t="str">
        <f t="shared" si="7"/>
        <v>38</v>
      </c>
      <c r="BX50" s="35" t="str">
        <f t="shared" si="8"/>
        <v>愛媛県</v>
      </c>
      <c r="BY50" s="35">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11205879.128515761</v>
      </c>
      <c r="BZ50" s="39"/>
      <c r="CA50" s="35" t="str">
        <f t="shared" si="9"/>
        <v>38</v>
      </c>
      <c r="CB50" s="35" t="str">
        <f t="shared" si="10"/>
        <v>愛媛県</v>
      </c>
      <c r="CC50" s="234">
        <f t="shared" si="11"/>
        <v>2.5802544950987584E-2</v>
      </c>
      <c r="CD50" s="234">
        <f t="shared" si="16"/>
        <v>8.8494946437262037E-2</v>
      </c>
      <c r="CE50" s="234">
        <f t="shared" si="17"/>
        <v>2.5057304858971029E-2</v>
      </c>
      <c r="CF50" s="234">
        <f t="shared" si="18"/>
        <v>8.1649458958708877E-3</v>
      </c>
      <c r="CG50" s="234">
        <f t="shared" si="19"/>
        <v>0</v>
      </c>
      <c r="CH50" s="234">
        <f t="shared" si="20"/>
        <v>5.9245015899429362E-2</v>
      </c>
      <c r="CI50" s="234">
        <f t="shared" si="12"/>
        <v>0.2067647580425209</v>
      </c>
      <c r="CK50" s="19" t="str">
        <f t="shared" si="13"/>
        <v>38</v>
      </c>
      <c r="CL50" s="19" t="str">
        <f t="shared" si="14"/>
        <v>愛媛県</v>
      </c>
      <c r="CM50" s="19">
        <f>VLOOKUP($CK50&amp;"_"&amp;$AZ$7,データシート1!$A:$BT,MATCH("ca_太陽光発電（10kW未満）",データシート1!$A$1:$BT$1,0),0)</f>
        <v>49596</v>
      </c>
      <c r="CN50" s="19">
        <f>VLOOKUP($CK50&amp;"_"&amp;$AZ$5,データシート1!$A:$BT,MATCH("ab_家庭",データシート1!$A$1:$BT$1,0),0)</f>
        <v>656678</v>
      </c>
      <c r="CO50" s="234">
        <f t="shared" si="15"/>
        <v>7.5525600065785667E-2</v>
      </c>
    </row>
    <row r="51" spans="1:93" ht="30" customHeight="1">
      <c r="A51" s="183"/>
      <c r="B51" s="496"/>
      <c r="C51" s="242"/>
      <c r="D51" s="242"/>
      <c r="E51" s="242"/>
      <c r="F51" s="242"/>
      <c r="G51" s="242"/>
      <c r="H51" s="242"/>
      <c r="I51" s="242"/>
      <c r="J51" s="242"/>
      <c r="K51" s="480"/>
      <c r="L51" s="242"/>
      <c r="M51" s="496"/>
      <c r="N51" s="242"/>
      <c r="O51" s="242"/>
      <c r="P51" s="242"/>
      <c r="Q51" s="242"/>
      <c r="R51" s="242"/>
      <c r="S51" s="242"/>
      <c r="T51" s="242"/>
      <c r="U51" s="242"/>
      <c r="V51" s="242"/>
      <c r="W51" s="480"/>
      <c r="X51" s="242"/>
      <c r="Y51" s="496"/>
      <c r="Z51" s="242"/>
      <c r="AA51" s="242"/>
      <c r="AB51" s="242"/>
      <c r="AC51" s="242"/>
      <c r="AD51" s="242"/>
      <c r="AE51" s="242"/>
      <c r="AF51" s="242"/>
      <c r="AG51" s="242"/>
      <c r="AH51" s="242"/>
      <c r="AI51" s="480"/>
      <c r="AJ51" s="183"/>
      <c r="AK51" s="479"/>
      <c r="AL51" s="183"/>
      <c r="AM51" s="183"/>
      <c r="AN51" s="183"/>
      <c r="AO51" s="183"/>
      <c r="AP51" s="183"/>
      <c r="AQ51" s="183"/>
      <c r="AR51" s="183"/>
      <c r="AS51" s="183"/>
      <c r="AT51" s="485"/>
      <c r="AU51" s="183"/>
      <c r="AX51" s="19" t="str">
        <f>比較地域マスタ!$Y44</f>
        <v>39</v>
      </c>
      <c r="AY51" s="19" t="str">
        <f>IF(IFERROR(比較地域マスタ!$Z44,"")=0,"",IFERROR(比較地域マスタ!$Z44,""))</f>
        <v>高知県</v>
      </c>
      <c r="BC51" s="855" t="str">
        <f t="shared" si="0"/>
        <v>39</v>
      </c>
      <c r="BD51" s="119" t="str">
        <f t="shared" si="2"/>
        <v>高知県</v>
      </c>
      <c r="BE51" s="37">
        <f>VLOOKUP($BC51&amp;"_"&amp;$AZ$7,データシート1!$A:$BT,MATCH("cb_"&amp;BE$12,データシート1!$A$1:$BT$1,0),0)</f>
        <v>107376.67600000107</v>
      </c>
      <c r="BF51" s="37">
        <f>VLOOKUP($BC51&amp;"_"&amp;$AZ$7,データシート1!$A:$BT,MATCH("cb_"&amp;BF$12,データシート1!$A$1:$BT$1,0),0)</f>
        <v>416206.98100000055</v>
      </c>
      <c r="BG51" s="37">
        <f>VLOOKUP($BC51&amp;"_"&amp;$AZ$7,データシート1!$A:$BT,MATCH("cb_"&amp;BG$12,データシート1!$A$1:$BT$1,0),0)</f>
        <v>88535.2</v>
      </c>
      <c r="BH51" s="37">
        <f>VLOOKUP($BC51&amp;"_"&amp;$AZ$7,データシート1!$A:$BT,MATCH("cb_"&amp;BH$12,データシート1!$A$1:$BT$1,0),0)</f>
        <v>8547.1</v>
      </c>
      <c r="BI51" s="37">
        <f>VLOOKUP($BC51&amp;"_"&amp;$AZ$7,データシート1!$A:$BT,MATCH("cb_"&amp;BI$12,データシート1!$A$1:$BT$1,0),0)</f>
        <v>0</v>
      </c>
      <c r="BJ51" s="37">
        <f>VLOOKUP($BC51&amp;"_"&amp;$AZ$7,データシート1!$A:$BT,MATCH("cb_"&amp;BJ$12,データシート1!$A$1:$BT$1,0),0)</f>
        <v>81616.440999999992</v>
      </c>
      <c r="BK51" s="37">
        <f t="shared" si="3"/>
        <v>702282.39800000156</v>
      </c>
      <c r="BL51" s="39"/>
      <c r="BM51" s="855" t="str">
        <f t="shared" si="4"/>
        <v>39</v>
      </c>
      <c r="BN51" s="119" t="str">
        <f t="shared" si="5"/>
        <v>高知県</v>
      </c>
      <c r="BO51" s="37">
        <f>BE51*VLOOKUP(BO$12,別紙!$B$4:$E$10,MATCH("設備利用率",別紙!$B$4:$E$4,0),0)/100*8760/10^3</f>
        <v>128864.89640112127</v>
      </c>
      <c r="BP51" s="37">
        <f>BF51*VLOOKUP(BP$12,別紙!$B$4:$E$10,MATCH("設備利用率",別紙!$B$4:$E$4,0),0)/100*8760/10^3</f>
        <v>550541.94618756068</v>
      </c>
      <c r="BQ51" s="37">
        <f>BG51*VLOOKUP(BQ$12,別紙!$B$4:$E$10,MATCH("設備利用率",別紙!$B$4:$E$4,0),0)/100*8760/10^3</f>
        <v>192340.95129600001</v>
      </c>
      <c r="BR51" s="37">
        <f>BH51*VLOOKUP(BR$12,別紙!$B$4:$E$10,MATCH("設備利用率",別紙!$B$4:$E$4,0),0)/100*8760/10^3</f>
        <v>44923.5576</v>
      </c>
      <c r="BS51" s="37">
        <f>BI51*VLOOKUP(BS$12,別紙!$B$4:$E$10,MATCH("設備利用率",別紙!$B$4:$E$4,0),0)/100*8760/10^3</f>
        <v>0</v>
      </c>
      <c r="BT51" s="37">
        <f>BJ51*VLOOKUP(BT$12,別紙!$B$4:$E$10,MATCH("設備利用率",別紙!$B$4:$E$4,0),0)/100*8760/10^3</f>
        <v>571968.01852799999</v>
      </c>
      <c r="BU51" s="37">
        <f t="shared" si="6"/>
        <v>1488639.3700126819</v>
      </c>
      <c r="BV51" s="39"/>
      <c r="BW51" s="35" t="str">
        <f t="shared" si="7"/>
        <v>39</v>
      </c>
      <c r="BX51" s="35" t="str">
        <f t="shared" si="8"/>
        <v>高知県</v>
      </c>
      <c r="BY51" s="35">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3871869.8163274769</v>
      </c>
      <c r="BZ51" s="39"/>
      <c r="CA51" s="35" t="str">
        <f t="shared" si="9"/>
        <v>39</v>
      </c>
      <c r="CB51" s="35" t="str">
        <f t="shared" si="10"/>
        <v>高知県</v>
      </c>
      <c r="CC51" s="234">
        <f t="shared" si="11"/>
        <v>3.328234225688699E-2</v>
      </c>
      <c r="CD51" s="234">
        <f t="shared" si="16"/>
        <v>0.1421902006792567</v>
      </c>
      <c r="CE51" s="234">
        <f t="shared" si="17"/>
        <v>4.967650267705491E-2</v>
      </c>
      <c r="CF51" s="234">
        <f t="shared" si="18"/>
        <v>1.1602548569830435E-2</v>
      </c>
      <c r="CG51" s="234">
        <f t="shared" si="19"/>
        <v>0</v>
      </c>
      <c r="CH51" s="234">
        <f t="shared" si="20"/>
        <v>0.14772397979809138</v>
      </c>
      <c r="CI51" s="234">
        <f t="shared" si="12"/>
        <v>0.38447557398112042</v>
      </c>
      <c r="CK51" s="19" t="str">
        <f t="shared" si="13"/>
        <v>39</v>
      </c>
      <c r="CL51" s="19" t="str">
        <f t="shared" si="14"/>
        <v>高知県</v>
      </c>
      <c r="CM51" s="19">
        <f>VLOOKUP($CK51&amp;"_"&amp;$AZ$7,データシート1!$A:$BT,MATCH("ca_太陽光発電（10kW未満）",データシート1!$A$1:$BT$1,0),0)</f>
        <v>22341</v>
      </c>
      <c r="CN51" s="19">
        <f>VLOOKUP($CK51&amp;"_"&amp;$AZ$5,データシート1!$A:$BT,MATCH("ab_家庭",データシート1!$A$1:$BT$1,0),0)</f>
        <v>350142</v>
      </c>
      <c r="CO51" s="234">
        <f t="shared" si="15"/>
        <v>6.3805541751632194E-2</v>
      </c>
    </row>
    <row r="52" spans="1:93" ht="30" customHeight="1">
      <c r="A52" s="183"/>
      <c r="B52" s="496"/>
      <c r="C52" s="242"/>
      <c r="D52" s="242"/>
      <c r="E52" s="242"/>
      <c r="F52" s="242"/>
      <c r="G52" s="242"/>
      <c r="H52" s="242"/>
      <c r="I52" s="242"/>
      <c r="J52" s="242"/>
      <c r="K52" s="480"/>
      <c r="L52" s="242"/>
      <c r="M52" s="496"/>
      <c r="N52" s="242"/>
      <c r="O52" s="242"/>
      <c r="P52" s="242"/>
      <c r="Q52" s="242"/>
      <c r="R52" s="242"/>
      <c r="S52" s="242"/>
      <c r="T52" s="242"/>
      <c r="U52" s="242"/>
      <c r="V52" s="242"/>
      <c r="W52" s="480"/>
      <c r="X52" s="242"/>
      <c r="Y52" s="496"/>
      <c r="Z52" s="242"/>
      <c r="AA52" s="242"/>
      <c r="AB52" s="242"/>
      <c r="AC52" s="242"/>
      <c r="AD52" s="242"/>
      <c r="AE52" s="242"/>
      <c r="AF52" s="242"/>
      <c r="AG52" s="242"/>
      <c r="AH52" s="242"/>
      <c r="AI52" s="480"/>
      <c r="AJ52" s="183"/>
      <c r="AK52" s="479"/>
      <c r="AL52" s="183"/>
      <c r="AM52" s="183"/>
      <c r="AN52" s="183"/>
      <c r="AO52" s="183"/>
      <c r="AP52" s="183"/>
      <c r="AQ52" s="183"/>
      <c r="AR52" s="183"/>
      <c r="AS52" s="183"/>
      <c r="AT52" s="485"/>
      <c r="AU52" s="183"/>
      <c r="AX52" s="19" t="str">
        <f>比較地域マスタ!$Y45</f>
        <v>40</v>
      </c>
      <c r="AY52" s="19" t="str">
        <f>IF(IFERROR(比較地域マスタ!$Z45,"")=0,"",IFERROR(比較地域マスタ!$Z45,""))</f>
        <v>福岡県</v>
      </c>
      <c r="BC52" s="855" t="str">
        <f t="shared" si="0"/>
        <v>40</v>
      </c>
      <c r="BD52" s="119" t="str">
        <f t="shared" si="2"/>
        <v>福岡県</v>
      </c>
      <c r="BE52" s="37">
        <f>VLOOKUP($BC52&amp;"_"&amp;$AZ$7,データシート1!$A:$BT,MATCH("cb_"&amp;BE$12,データシート1!$A$1:$BT$1,0),0)</f>
        <v>705274.48100010201</v>
      </c>
      <c r="BF52" s="37">
        <f>VLOOKUP($BC52&amp;"_"&amp;$AZ$7,データシート1!$A:$BT,MATCH("cb_"&amp;BF$12,データシート1!$A$1:$BT$1,0),0)</f>
        <v>1883407.139999989</v>
      </c>
      <c r="BG52" s="37">
        <f>VLOOKUP($BC52&amp;"_"&amp;$AZ$7,データシート1!$A:$BT,MATCH("cb_"&amp;BG$12,データシート1!$A$1:$BT$1,0),0)</f>
        <v>36308.5</v>
      </c>
      <c r="BH52" s="37">
        <f>VLOOKUP($BC52&amp;"_"&amp;$AZ$7,データシート1!$A:$BT,MATCH("cb_"&amp;BH$12,データシート1!$A$1:$BT$1,0),0)</f>
        <v>6401.4</v>
      </c>
      <c r="BI52" s="37">
        <f>VLOOKUP($BC52&amp;"_"&amp;$AZ$7,データシート1!$A:$BT,MATCH("cb_"&amp;BI$12,データシート1!$A$1:$BT$1,0),0)</f>
        <v>0</v>
      </c>
      <c r="BJ52" s="37">
        <f>VLOOKUP($BC52&amp;"_"&amp;$AZ$7,データシート1!$A:$BT,MATCH("cb_"&amp;BJ$12,データシート1!$A$1:$BT$1,0),0)</f>
        <v>520439.75</v>
      </c>
      <c r="BK52" s="37">
        <f t="shared" si="3"/>
        <v>3151831.271000091</v>
      </c>
      <c r="BL52" s="39"/>
      <c r="BM52" s="855" t="str">
        <f t="shared" si="4"/>
        <v>40</v>
      </c>
      <c r="BN52" s="119" t="str">
        <f t="shared" si="5"/>
        <v>福岡県</v>
      </c>
      <c r="BO52" s="37">
        <f>BE52*VLOOKUP(BO$12,別紙!$B$4:$E$10,MATCH("設備利用率",別紙!$B$4:$E$4,0),0)/100*8760/10^3</f>
        <v>846414.01013784227</v>
      </c>
      <c r="BP52" s="37">
        <f>BF52*VLOOKUP(BP$12,別紙!$B$4:$E$10,MATCH("設備利用率",別紙!$B$4:$E$4,0),0)/100*8760/10^3</f>
        <v>2491295.6285063853</v>
      </c>
      <c r="BQ52" s="37">
        <f>BG52*VLOOKUP(BQ$12,別紙!$B$4:$E$10,MATCH("設備利用率",別紙!$B$4:$E$4,0),0)/100*8760/10^3</f>
        <v>78879.490080000003</v>
      </c>
      <c r="BR52" s="37">
        <f>BH52*VLOOKUP(BR$12,別紙!$B$4:$E$10,MATCH("設備利用率",別紙!$B$4:$E$4,0),0)/100*8760/10^3</f>
        <v>33645.758399999999</v>
      </c>
      <c r="BS52" s="37">
        <f>BI52*VLOOKUP(BS$12,別紙!$B$4:$E$10,MATCH("設備利用率",別紙!$B$4:$E$4,0),0)/100*8760/10^3</f>
        <v>0</v>
      </c>
      <c r="BT52" s="37">
        <f>BJ52*VLOOKUP(BT$12,別紙!$B$4:$E$10,MATCH("設備利用率",別紙!$B$4:$E$4,0),0)/100*8760/10^3</f>
        <v>3647241.7680000002</v>
      </c>
      <c r="BU52" s="37">
        <f t="shared" si="6"/>
        <v>7097476.6551242284</v>
      </c>
      <c r="BV52" s="39"/>
      <c r="BW52" s="35" t="str">
        <f t="shared" si="7"/>
        <v>40</v>
      </c>
      <c r="BX52" s="35" t="str">
        <f t="shared" si="8"/>
        <v>福岡県</v>
      </c>
      <c r="BY52" s="35">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33630314.701904088</v>
      </c>
      <c r="BZ52" s="39"/>
      <c r="CA52" s="35" t="str">
        <f t="shared" si="9"/>
        <v>40</v>
      </c>
      <c r="CB52" s="35" t="str">
        <f t="shared" si="10"/>
        <v>福岡県</v>
      </c>
      <c r="CC52" s="234">
        <f t="shared" si="11"/>
        <v>2.5168185835915471E-2</v>
      </c>
      <c r="CD52" s="234">
        <f t="shared" si="16"/>
        <v>7.407886755116605E-2</v>
      </c>
      <c r="CE52" s="234">
        <f t="shared" si="17"/>
        <v>2.3454877178278083E-3</v>
      </c>
      <c r="CF52" s="234">
        <f t="shared" si="18"/>
        <v>1.0004592195533347E-3</v>
      </c>
      <c r="CG52" s="234">
        <f t="shared" si="19"/>
        <v>0</v>
      </c>
      <c r="CH52" s="234">
        <f t="shared" si="20"/>
        <v>0.10845101511326327</v>
      </c>
      <c r="CI52" s="234">
        <f t="shared" si="12"/>
        <v>0.21104401543772594</v>
      </c>
      <c r="CK52" s="19" t="str">
        <f t="shared" si="13"/>
        <v>40</v>
      </c>
      <c r="CL52" s="19" t="str">
        <f t="shared" si="14"/>
        <v>福岡県</v>
      </c>
      <c r="CM52" s="19">
        <f>VLOOKUP($CK52&amp;"_"&amp;$AZ$7,データシート1!$A:$BT,MATCH("ca_太陽光発電（10kW未満）",データシート1!$A$1:$BT$1,0),0)</f>
        <v>150132</v>
      </c>
      <c r="CN52" s="19">
        <f>VLOOKUP($CK52&amp;"_"&amp;$AZ$5,データシート1!$A:$BT,MATCH("ab_家庭",データシート1!$A$1:$BT$1,0),0)</f>
        <v>2519442</v>
      </c>
      <c r="CO52" s="234">
        <f t="shared" si="15"/>
        <v>5.9589385268642818E-2</v>
      </c>
    </row>
    <row r="53" spans="1:93" ht="30" customHeight="1">
      <c r="A53" s="183"/>
      <c r="B53" s="496"/>
      <c r="C53" s="242"/>
      <c r="D53" s="242"/>
      <c r="E53" s="242"/>
      <c r="F53" s="242"/>
      <c r="G53" s="242"/>
      <c r="H53" s="242"/>
      <c r="I53" s="242"/>
      <c r="J53" s="242"/>
      <c r="K53" s="480"/>
      <c r="L53" s="242"/>
      <c r="M53" s="496"/>
      <c r="N53" s="242"/>
      <c r="O53" s="242"/>
      <c r="P53" s="242"/>
      <c r="Q53" s="242"/>
      <c r="R53" s="242"/>
      <c r="S53" s="242"/>
      <c r="T53" s="242"/>
      <c r="U53" s="242"/>
      <c r="V53" s="242"/>
      <c r="W53" s="480"/>
      <c r="X53" s="242"/>
      <c r="Y53" s="496"/>
      <c r="Z53" s="242"/>
      <c r="AA53" s="242"/>
      <c r="AB53" s="242"/>
      <c r="AC53" s="242"/>
      <c r="AD53" s="242"/>
      <c r="AE53" s="242"/>
      <c r="AF53" s="242"/>
      <c r="AG53" s="242"/>
      <c r="AH53" s="242"/>
      <c r="AI53" s="480"/>
      <c r="AJ53" s="183"/>
      <c r="AK53" s="479"/>
      <c r="AL53" s="183"/>
      <c r="AM53" s="183"/>
      <c r="AN53" s="183"/>
      <c r="AO53" s="183"/>
      <c r="AP53" s="183"/>
      <c r="AQ53" s="183"/>
      <c r="AR53" s="183"/>
      <c r="AS53" s="183"/>
      <c r="AT53" s="485"/>
      <c r="AU53" s="183"/>
      <c r="AX53" s="19" t="str">
        <f>比較地域マスタ!$Y46</f>
        <v>41</v>
      </c>
      <c r="AY53" s="19" t="str">
        <f>IF(IFERROR(比較地域マスタ!$Z46,"")=0,"",IFERROR(比較地域マスタ!$Z46,""))</f>
        <v>佐賀県</v>
      </c>
      <c r="BC53" s="855" t="str">
        <f t="shared" si="0"/>
        <v>41</v>
      </c>
      <c r="BD53" s="119" t="str">
        <f t="shared" si="2"/>
        <v>佐賀県</v>
      </c>
      <c r="BE53" s="37">
        <f>VLOOKUP($BC53&amp;"_"&amp;$AZ$7,データシート1!$A:$BT,MATCH("cb_"&amp;BE$12,データシート1!$A$1:$BT$1,0),0)</f>
        <v>197658.22999999169</v>
      </c>
      <c r="BF53" s="37">
        <f>VLOOKUP($BC53&amp;"_"&amp;$AZ$7,データシート1!$A:$BT,MATCH("cb_"&amp;BF$12,データシート1!$A$1:$BT$1,0),0)</f>
        <v>546672.70000000205</v>
      </c>
      <c r="BG53" s="37">
        <f>VLOOKUP($BC53&amp;"_"&amp;$AZ$7,データシート1!$A:$BT,MATCH("cb_"&amp;BG$12,データシート1!$A$1:$BT$1,0),0)</f>
        <v>71940.899999999994</v>
      </c>
      <c r="BH53" s="37">
        <f>VLOOKUP($BC53&amp;"_"&amp;$AZ$7,データシート1!$A:$BT,MATCH("cb_"&amp;BH$12,データシート1!$A$1:$BT$1,0),0)</f>
        <v>3973.6</v>
      </c>
      <c r="BI53" s="37">
        <f>VLOOKUP($BC53&amp;"_"&amp;$AZ$7,データシート1!$A:$BT,MATCH("cb_"&amp;BI$12,データシート1!$A$1:$BT$1,0),0)</f>
        <v>0</v>
      </c>
      <c r="BJ53" s="37">
        <f>VLOOKUP($BC53&amp;"_"&amp;$AZ$7,データシート1!$A:$BT,MATCH("cb_"&amp;BJ$12,データシート1!$A$1:$BT$1,0),0)</f>
        <v>14302.1</v>
      </c>
      <c r="BK53" s="37">
        <f t="shared" si="3"/>
        <v>834547.52999999374</v>
      </c>
      <c r="BL53" s="39"/>
      <c r="BM53" s="855" t="str">
        <f t="shared" si="4"/>
        <v>41</v>
      </c>
      <c r="BN53" s="119" t="str">
        <f t="shared" si="5"/>
        <v>佐賀県</v>
      </c>
      <c r="BO53" s="37">
        <f>BE53*VLOOKUP(BO$12,別紙!$B$4:$E$10,MATCH("設備利用率",別紙!$B$4:$E$4,0),0)/100*8760/10^3</f>
        <v>237213.59498759001</v>
      </c>
      <c r="BP53" s="37">
        <f>BF53*VLOOKUP(BP$12,別紙!$B$4:$E$10,MATCH("設備利用率",別紙!$B$4:$E$4,0),0)/100*8760/10^3</f>
        <v>723116.78065200255</v>
      </c>
      <c r="BQ53" s="37">
        <f>BG53*VLOOKUP(BQ$12,別紙!$B$4:$E$10,MATCH("設備利用率",別紙!$B$4:$E$4,0),0)/100*8760/10^3</f>
        <v>156290.16643199997</v>
      </c>
      <c r="BR53" s="37">
        <f>BH53*VLOOKUP(BR$12,別紙!$B$4:$E$10,MATCH("設備利用率",別紙!$B$4:$E$4,0),0)/100*8760/10^3</f>
        <v>20885.241599999998</v>
      </c>
      <c r="BS53" s="37">
        <f>BI53*VLOOKUP(BS$12,別紙!$B$4:$E$10,MATCH("設備利用率",別紙!$B$4:$E$4,0),0)/100*8760/10^3</f>
        <v>0</v>
      </c>
      <c r="BT53" s="37">
        <f>BJ53*VLOOKUP(BT$12,別紙!$B$4:$E$10,MATCH("設備利用率",別紙!$B$4:$E$4,0),0)/100*8760/10^3</f>
        <v>100229.1168</v>
      </c>
      <c r="BU53" s="37">
        <f t="shared" si="6"/>
        <v>1237734.9004715926</v>
      </c>
      <c r="BV53" s="39"/>
      <c r="BW53" s="35" t="str">
        <f t="shared" si="7"/>
        <v>41</v>
      </c>
      <c r="BX53" s="35" t="str">
        <f t="shared" si="8"/>
        <v>佐賀県</v>
      </c>
      <c r="BY53" s="35">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5384960.189229629</v>
      </c>
      <c r="BZ53" s="39"/>
      <c r="CA53" s="35" t="str">
        <f t="shared" si="9"/>
        <v>41</v>
      </c>
      <c r="CB53" s="35" t="str">
        <f t="shared" si="10"/>
        <v>佐賀県</v>
      </c>
      <c r="CC53" s="234">
        <f t="shared" si="11"/>
        <v>4.4051132534282618E-2</v>
      </c>
      <c r="CD53" s="234">
        <f t="shared" si="16"/>
        <v>0.13428451747856868</v>
      </c>
      <c r="CE53" s="234">
        <f t="shared" si="17"/>
        <v>2.9023458101806097E-2</v>
      </c>
      <c r="CF53" s="234">
        <f t="shared" si="18"/>
        <v>3.8784393692960308E-3</v>
      </c>
      <c r="CG53" s="234">
        <f t="shared" si="19"/>
        <v>0</v>
      </c>
      <c r="CH53" s="234">
        <f t="shared" si="20"/>
        <v>1.8612786961817587E-2</v>
      </c>
      <c r="CI53" s="234">
        <f t="shared" si="12"/>
        <v>0.22985033444577102</v>
      </c>
      <c r="CK53" s="19" t="str">
        <f t="shared" si="13"/>
        <v>41</v>
      </c>
      <c r="CL53" s="19" t="str">
        <f t="shared" si="14"/>
        <v>佐賀県</v>
      </c>
      <c r="CM53" s="19">
        <f>VLOOKUP($CK53&amp;"_"&amp;$AZ$7,データシート1!$A:$BT,MATCH("ca_太陽光発電（10kW未満）",データシート1!$A$1:$BT$1,0),0)</f>
        <v>39584</v>
      </c>
      <c r="CN53" s="19">
        <f>VLOOKUP($CK53&amp;"_"&amp;$AZ$5,データシート1!$A:$BT,MATCH("ab_家庭",データシート1!$A$1:$BT$1,0),0)</f>
        <v>343375</v>
      </c>
      <c r="CO53" s="234">
        <f t="shared" si="15"/>
        <v>0.11527921368765927</v>
      </c>
    </row>
    <row r="54" spans="1:93" ht="30" customHeight="1">
      <c r="A54" s="183"/>
      <c r="B54" s="496"/>
      <c r="C54" s="242"/>
      <c r="D54" s="242"/>
      <c r="E54" s="242"/>
      <c r="F54" s="242"/>
      <c r="G54" s="242"/>
      <c r="H54" s="242"/>
      <c r="I54" s="242"/>
      <c r="J54" s="242"/>
      <c r="K54" s="480"/>
      <c r="L54" s="242"/>
      <c r="M54" s="496"/>
      <c r="N54" s="242"/>
      <c r="O54" s="242"/>
      <c r="P54" s="242"/>
      <c r="Q54" s="242"/>
      <c r="R54" s="242"/>
      <c r="S54" s="242"/>
      <c r="T54" s="242"/>
      <c r="U54" s="242"/>
      <c r="V54" s="242"/>
      <c r="W54" s="480"/>
      <c r="X54" s="242"/>
      <c r="Y54" s="496"/>
      <c r="Z54" s="242"/>
      <c r="AA54" s="242"/>
      <c r="AB54" s="242"/>
      <c r="AC54" s="242"/>
      <c r="AD54" s="242"/>
      <c r="AE54" s="242"/>
      <c r="AF54" s="242"/>
      <c r="AG54" s="242"/>
      <c r="AH54" s="242"/>
      <c r="AI54" s="480"/>
      <c r="AJ54" s="183"/>
      <c r="AK54" s="479"/>
      <c r="AL54" s="183"/>
      <c r="AM54" s="183"/>
      <c r="AN54" s="183"/>
      <c r="AO54" s="183"/>
      <c r="AP54" s="183"/>
      <c r="AQ54" s="183"/>
      <c r="AR54" s="183"/>
      <c r="AS54" s="183"/>
      <c r="AT54" s="485"/>
      <c r="AU54" s="183"/>
      <c r="AX54" s="19" t="str">
        <f>比較地域マスタ!$Y47</f>
        <v>42</v>
      </c>
      <c r="AY54" s="19" t="str">
        <f>IF(IFERROR(比較地域マスタ!$Z47,"")=0,"",IFERROR(比較地域マスタ!$Z47,""))</f>
        <v>長崎県</v>
      </c>
      <c r="BC54" s="855" t="str">
        <f t="shared" si="0"/>
        <v>42</v>
      </c>
      <c r="BD54" s="119" t="str">
        <f t="shared" si="2"/>
        <v>長崎県</v>
      </c>
      <c r="BE54" s="37">
        <f>VLOOKUP($BC54&amp;"_"&amp;$AZ$7,データシート1!$A:$BT,MATCH("cb_"&amp;BE$12,データシート1!$A$1:$BT$1,0),0)</f>
        <v>225946.59199998993</v>
      </c>
      <c r="BF54" s="37">
        <f>VLOOKUP($BC54&amp;"_"&amp;$AZ$7,データシート1!$A:$BT,MATCH("cb_"&amp;BF$12,データシート1!$A$1:$BT$1,0),0)</f>
        <v>808541.64999999385</v>
      </c>
      <c r="BG54" s="37">
        <f>VLOOKUP($BC54&amp;"_"&amp;$AZ$7,データシート1!$A:$BT,MATCH("cb_"&amp;BG$12,データシート1!$A$1:$BT$1,0),0)</f>
        <v>114919.32</v>
      </c>
      <c r="BH54" s="37">
        <f>VLOOKUP($BC54&amp;"_"&amp;$AZ$7,データシート1!$A:$BT,MATCH("cb_"&amp;BH$12,データシート1!$A$1:$BT$1,0),0)</f>
        <v>378.9</v>
      </c>
      <c r="BI54" s="37">
        <f>VLOOKUP($BC54&amp;"_"&amp;$AZ$7,データシート1!$A:$BT,MATCH("cb_"&amp;BI$12,データシート1!$A$1:$BT$1,0),0)</f>
        <v>115</v>
      </c>
      <c r="BJ54" s="37">
        <f>VLOOKUP($BC54&amp;"_"&amp;$AZ$7,データシート1!$A:$BT,MATCH("cb_"&amp;BJ$12,データシート1!$A$1:$BT$1,0),0)</f>
        <v>14083.624</v>
      </c>
      <c r="BK54" s="37">
        <f t="shared" si="3"/>
        <v>1163985.0859999838</v>
      </c>
      <c r="BL54" s="39"/>
      <c r="BM54" s="855" t="str">
        <f t="shared" si="4"/>
        <v>42</v>
      </c>
      <c r="BN54" s="119" t="str">
        <f t="shared" si="5"/>
        <v>長崎県</v>
      </c>
      <c r="BO54" s="37">
        <f>BE54*VLOOKUP(BO$12,別紙!$B$4:$E$10,MATCH("設備利用率",別紙!$B$4:$E$4,0),0)/100*8760/10^3</f>
        <v>271163.02399102791</v>
      </c>
      <c r="BP54" s="37">
        <f>BF54*VLOOKUP(BP$12,別紙!$B$4:$E$10,MATCH("設備利用率",別紙!$B$4:$E$4,0),0)/100*8760/10^3</f>
        <v>1069506.5529539918</v>
      </c>
      <c r="BQ54" s="37">
        <f>BG54*VLOOKUP(BQ$12,別紙!$B$4:$E$10,MATCH("設備利用率",別紙!$B$4:$E$4,0),0)/100*8760/10^3</f>
        <v>249659.92431360003</v>
      </c>
      <c r="BR54" s="37">
        <f>BH54*VLOOKUP(BR$12,別紙!$B$4:$E$10,MATCH("設備利用率",別紙!$B$4:$E$4,0),0)/100*8760/10^3</f>
        <v>1991.4984000000002</v>
      </c>
      <c r="BS54" s="37">
        <f>BI54*VLOOKUP(BS$12,別紙!$B$4:$E$10,MATCH("設備利用率",別紙!$B$4:$E$4,0),0)/100*8760/10^3</f>
        <v>805.92</v>
      </c>
      <c r="BT54" s="37">
        <f>BJ54*VLOOKUP(BT$12,別紙!$B$4:$E$10,MATCH("設備利用率",別紙!$B$4:$E$4,0),0)/100*8760/10^3</f>
        <v>98698.036991999994</v>
      </c>
      <c r="BU54" s="37">
        <f t="shared" si="6"/>
        <v>1691824.9566506194</v>
      </c>
      <c r="BV54" s="39"/>
      <c r="BW54" s="35" t="str">
        <f t="shared" si="7"/>
        <v>42</v>
      </c>
      <c r="BX54" s="35" t="str">
        <f t="shared" si="8"/>
        <v>長崎県</v>
      </c>
      <c r="BY54" s="35">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7799315.8546153726</v>
      </c>
      <c r="BZ54" s="39"/>
      <c r="CA54" s="35" t="str">
        <f t="shared" si="9"/>
        <v>42</v>
      </c>
      <c r="CB54" s="35" t="str">
        <f t="shared" si="10"/>
        <v>長崎県</v>
      </c>
      <c r="CC54" s="234">
        <f t="shared" si="11"/>
        <v>3.4767539749087445E-2</v>
      </c>
      <c r="CD54" s="234">
        <f t="shared" si="16"/>
        <v>0.13712825238653387</v>
      </c>
      <c r="CE54" s="234">
        <f t="shared" si="17"/>
        <v>3.2010490274715531E-2</v>
      </c>
      <c r="CF54" s="234">
        <f t="shared" si="18"/>
        <v>2.5534270404262426E-4</v>
      </c>
      <c r="CG54" s="234">
        <f t="shared" si="19"/>
        <v>1.0333214028293054E-4</v>
      </c>
      <c r="CH54" s="234">
        <f t="shared" si="20"/>
        <v>1.2654704442261281E-2</v>
      </c>
      <c r="CI54" s="234">
        <f t="shared" si="12"/>
        <v>0.21691966169692362</v>
      </c>
      <c r="CK54" s="19" t="str">
        <f t="shared" si="13"/>
        <v>42</v>
      </c>
      <c r="CL54" s="19" t="str">
        <f t="shared" si="14"/>
        <v>長崎県</v>
      </c>
      <c r="CM54" s="19">
        <f>VLOOKUP($CK54&amp;"_"&amp;$AZ$7,データシート1!$A:$BT,MATCH("ca_太陽光発電（10kW未満）",データシート1!$A$1:$BT$1,0),0)</f>
        <v>45775</v>
      </c>
      <c r="CN54" s="19">
        <f>VLOOKUP($CK54&amp;"_"&amp;$AZ$5,データシート1!$A:$BT,MATCH("ab_家庭",データシート1!$A$1:$BT$1,0),0)</f>
        <v>632920</v>
      </c>
      <c r="CO54" s="234">
        <f t="shared" si="15"/>
        <v>7.2323516400176951E-2</v>
      </c>
    </row>
    <row r="55" spans="1:93" ht="30" customHeight="1">
      <c r="A55" s="183"/>
      <c r="B55" s="496"/>
      <c r="C55" s="242"/>
      <c r="D55" s="242"/>
      <c r="E55" s="242"/>
      <c r="F55" s="242"/>
      <c r="G55" s="242"/>
      <c r="H55" s="242"/>
      <c r="I55" s="242"/>
      <c r="J55" s="242"/>
      <c r="K55" s="480"/>
      <c r="L55" s="242"/>
      <c r="M55" s="496"/>
      <c r="N55" s="242"/>
      <c r="O55" s="242"/>
      <c r="P55" s="242"/>
      <c r="Q55" s="242"/>
      <c r="R55" s="242"/>
      <c r="S55" s="242"/>
      <c r="T55" s="242"/>
      <c r="U55" s="242"/>
      <c r="V55" s="242"/>
      <c r="W55" s="480"/>
      <c r="X55" s="242"/>
      <c r="Y55" s="496"/>
      <c r="Z55" s="242"/>
      <c r="AA55" s="242"/>
      <c r="AB55" s="242"/>
      <c r="AC55" s="242"/>
      <c r="AD55" s="242"/>
      <c r="AE55" s="242"/>
      <c r="AF55" s="242"/>
      <c r="AG55" s="242"/>
      <c r="AH55" s="242"/>
      <c r="AI55" s="480"/>
      <c r="AJ55" s="183"/>
      <c r="AK55" s="479"/>
      <c r="AL55" s="183"/>
      <c r="AM55" s="183"/>
      <c r="AN55" s="183"/>
      <c r="AO55" s="183"/>
      <c r="AP55" s="183"/>
      <c r="AQ55" s="183"/>
      <c r="AR55" s="183"/>
      <c r="AS55" s="183"/>
      <c r="AT55" s="485"/>
      <c r="AU55" s="183"/>
      <c r="AX55" s="19" t="str">
        <f>比較地域マスタ!$Y48</f>
        <v>43</v>
      </c>
      <c r="AY55" s="19" t="str">
        <f>IF(IFERROR(比較地域マスタ!$Z48,"")=0,"",IFERROR(比較地域マスタ!$Z48,""))</f>
        <v>熊本県</v>
      </c>
      <c r="BC55" s="855" t="str">
        <f t="shared" si="0"/>
        <v>43</v>
      </c>
      <c r="BD55" s="119" t="str">
        <f t="shared" si="2"/>
        <v>熊本県</v>
      </c>
      <c r="BE55" s="37">
        <f>VLOOKUP($BC55&amp;"_"&amp;$AZ$7,データシート1!$A:$BT,MATCH("cb_"&amp;BE$12,データシート1!$A$1:$BT$1,0),0)</f>
        <v>405334.61199996993</v>
      </c>
      <c r="BF55" s="37">
        <f>VLOOKUP($BC55&amp;"_"&amp;$AZ$7,データシート1!$A:$BT,MATCH("cb_"&amp;BF$12,データシート1!$A$1:$BT$1,0),0)</f>
        <v>1599362.620000002</v>
      </c>
      <c r="BG55" s="37">
        <f>VLOOKUP($BC55&amp;"_"&amp;$AZ$7,データシート1!$A:$BT,MATCH("cb_"&amp;BG$12,データシート1!$A$1:$BT$1,0),0)</f>
        <v>42757.7</v>
      </c>
      <c r="BH55" s="37">
        <f>VLOOKUP($BC55&amp;"_"&amp;$AZ$7,データシート1!$A:$BT,MATCH("cb_"&amp;BH$12,データシート1!$A$1:$BT$1,0),0)</f>
        <v>158242.79999999999</v>
      </c>
      <c r="BI55" s="37">
        <f>VLOOKUP($BC55&amp;"_"&amp;$AZ$7,データシート1!$A:$BT,MATCH("cb_"&amp;BI$12,データシート1!$A$1:$BT$1,0),0)</f>
        <v>9472.2999999999993</v>
      </c>
      <c r="BJ55" s="37">
        <f>VLOOKUP($BC55&amp;"_"&amp;$AZ$7,データシート1!$A:$BT,MATCH("cb_"&amp;BJ$12,データシート1!$A$1:$BT$1,0),0)</f>
        <v>40176.575000000004</v>
      </c>
      <c r="BK55" s="37">
        <f t="shared" si="3"/>
        <v>2255346.6069999719</v>
      </c>
      <c r="BL55" s="39"/>
      <c r="BM55" s="855" t="str">
        <f t="shared" si="4"/>
        <v>43</v>
      </c>
      <c r="BN55" s="119" t="str">
        <f t="shared" si="5"/>
        <v>熊本県</v>
      </c>
      <c r="BO55" s="37">
        <f>BE55*VLOOKUP(BO$12,別紙!$B$4:$E$10,MATCH("設備利用率",別紙!$B$4:$E$4,0),0)/100*8760/10^3</f>
        <v>486450.17455340386</v>
      </c>
      <c r="BP55" s="37">
        <f>BF55*VLOOKUP(BP$12,別紙!$B$4:$E$10,MATCH("設備利用率",別紙!$B$4:$E$4,0),0)/100*8760/10^3</f>
        <v>2115572.8992312024</v>
      </c>
      <c r="BQ55" s="37">
        <f>BG55*VLOOKUP(BQ$12,別紙!$B$4:$E$10,MATCH("設備利用率",別紙!$B$4:$E$4,0),0)/100*8760/10^3</f>
        <v>92890.248095999981</v>
      </c>
      <c r="BR55" s="37">
        <f>BH55*VLOOKUP(BR$12,別紙!$B$4:$E$10,MATCH("設備利用率",別紙!$B$4:$E$4,0),0)/100*8760/10^3</f>
        <v>831724.1568</v>
      </c>
      <c r="BS55" s="37">
        <f>BI55*VLOOKUP(BS$12,別紙!$B$4:$E$10,MATCH("設備利用率",別紙!$B$4:$E$4,0),0)/100*8760/10^3</f>
        <v>66381.878400000001</v>
      </c>
      <c r="BT55" s="37">
        <f>BJ55*VLOOKUP(BT$12,別紙!$B$4:$E$10,MATCH("設備利用率",別紙!$B$4:$E$4,0),0)/100*8760/10^3</f>
        <v>281557.4376</v>
      </c>
      <c r="BU55" s="37">
        <f t="shared" si="6"/>
        <v>3874576.7946806061</v>
      </c>
      <c r="BV55" s="39"/>
      <c r="BW55" s="35" t="str">
        <f t="shared" si="7"/>
        <v>43</v>
      </c>
      <c r="BX55" s="35" t="str">
        <f t="shared" si="8"/>
        <v>熊本県</v>
      </c>
      <c r="BY55" s="35">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10644443.057264619</v>
      </c>
      <c r="BZ55" s="39"/>
      <c r="CA55" s="35" t="str">
        <f t="shared" si="9"/>
        <v>43</v>
      </c>
      <c r="CB55" s="35" t="str">
        <f t="shared" si="10"/>
        <v>熊本県</v>
      </c>
      <c r="CC55" s="234">
        <f t="shared" si="11"/>
        <v>4.5699917970007026E-2</v>
      </c>
      <c r="CD55" s="234">
        <f t="shared" si="16"/>
        <v>0.19874904566165782</v>
      </c>
      <c r="CE55" s="234">
        <f t="shared" si="17"/>
        <v>8.7266423988810061E-3</v>
      </c>
      <c r="CF55" s="234">
        <f t="shared" si="18"/>
        <v>7.8136935143108779E-2</v>
      </c>
      <c r="CG55" s="234">
        <f t="shared" si="19"/>
        <v>6.2362941905819771E-3</v>
      </c>
      <c r="CH55" s="234">
        <f t="shared" si="20"/>
        <v>2.6451119714322933E-2</v>
      </c>
      <c r="CI55" s="234">
        <f t="shared" si="12"/>
        <v>0.36399995507855953</v>
      </c>
      <c r="CK55" s="19" t="str">
        <f t="shared" si="13"/>
        <v>43</v>
      </c>
      <c r="CL55" s="19" t="str">
        <f t="shared" si="14"/>
        <v>熊本県</v>
      </c>
      <c r="CM55" s="19">
        <f>VLOOKUP($CK55&amp;"_"&amp;$AZ$7,データシート1!$A:$BT,MATCH("ca_太陽光発電（10kW未満）",データシート1!$A$1:$BT$1,0),0)</f>
        <v>80328</v>
      </c>
      <c r="CN55" s="19">
        <f>VLOOKUP($CK55&amp;"_"&amp;$AZ$5,データシート1!$A:$BT,MATCH("ab_家庭",データシート1!$A$1:$BT$1,0),0)</f>
        <v>803966</v>
      </c>
      <c r="CO55" s="234">
        <f t="shared" si="15"/>
        <v>9.9914673008560065E-2</v>
      </c>
    </row>
    <row r="56" spans="1:93" ht="30" customHeight="1">
      <c r="A56" s="183"/>
      <c r="B56" s="496"/>
      <c r="C56" s="242"/>
      <c r="D56" s="242"/>
      <c r="E56" s="242"/>
      <c r="F56" s="242"/>
      <c r="G56" s="242"/>
      <c r="H56" s="242"/>
      <c r="I56" s="242"/>
      <c r="J56" s="242"/>
      <c r="K56" s="480"/>
      <c r="L56" s="242"/>
      <c r="M56" s="496"/>
      <c r="N56" s="242"/>
      <c r="O56" s="242"/>
      <c r="P56" s="242"/>
      <c r="Q56" s="242"/>
      <c r="R56" s="242"/>
      <c r="S56" s="242"/>
      <c r="T56" s="242"/>
      <c r="U56" s="242"/>
      <c r="V56" s="242"/>
      <c r="W56" s="480"/>
      <c r="X56" s="242"/>
      <c r="Y56" s="496"/>
      <c r="Z56" s="242"/>
      <c r="AA56" s="242"/>
      <c r="AB56" s="242"/>
      <c r="AC56" s="242"/>
      <c r="AD56" s="242"/>
      <c r="AE56" s="242"/>
      <c r="AF56" s="242"/>
      <c r="AG56" s="242"/>
      <c r="AH56" s="242"/>
      <c r="AI56" s="480"/>
      <c r="AJ56" s="183"/>
      <c r="AK56" s="479"/>
      <c r="AL56" s="183"/>
      <c r="AM56" s="183"/>
      <c r="AN56" s="183"/>
      <c r="AO56" s="183"/>
      <c r="AP56" s="183"/>
      <c r="AQ56" s="183"/>
      <c r="AR56" s="183"/>
      <c r="AS56" s="183"/>
      <c r="AT56" s="485"/>
      <c r="AU56" s="183"/>
      <c r="AX56" s="19" t="str">
        <f>比較地域マスタ!$Y49</f>
        <v>44</v>
      </c>
      <c r="AY56" s="19" t="str">
        <f>IF(IFERROR(比較地域マスタ!$Z49,"")=0,"",IFERROR(比較地域マスタ!$Z49,""))</f>
        <v>大分県</v>
      </c>
      <c r="BC56" s="855" t="str">
        <f t="shared" si="0"/>
        <v>44</v>
      </c>
      <c r="BD56" s="119" t="str">
        <f t="shared" si="2"/>
        <v>大分県</v>
      </c>
      <c r="BE56" s="37">
        <f>VLOOKUP($BC56&amp;"_"&amp;$AZ$7,データシート1!$A:$BT,MATCH("cb_"&amp;BE$12,データシート1!$A$1:$BT$1,0),0)</f>
        <v>222691.52399999212</v>
      </c>
      <c r="BF56" s="37">
        <f>VLOOKUP($BC56&amp;"_"&amp;$AZ$7,データシート1!$A:$BT,MATCH("cb_"&amp;BF$12,データシート1!$A$1:$BT$1,0),0)</f>
        <v>1359018.3099999889</v>
      </c>
      <c r="BG56" s="37">
        <f>VLOOKUP($BC56&amp;"_"&amp;$AZ$7,データシート1!$A:$BT,MATCH("cb_"&amp;BG$12,データシート1!$A$1:$BT$1,0),0)</f>
        <v>25416.400000000001</v>
      </c>
      <c r="BH56" s="37">
        <f>VLOOKUP($BC56&amp;"_"&amp;$AZ$7,データシート1!$A:$BT,MATCH("cb_"&amp;BH$12,データシート1!$A$1:$BT$1,0),0)</f>
        <v>35794.6</v>
      </c>
      <c r="BI56" s="37">
        <f>VLOOKUP($BC56&amp;"_"&amp;$AZ$7,データシート1!$A:$BT,MATCH("cb_"&amp;BI$12,データシート1!$A$1:$BT$1,0),0)</f>
        <v>30863.1</v>
      </c>
      <c r="BJ56" s="37">
        <f>VLOOKUP($BC56&amp;"_"&amp;$AZ$7,データシート1!$A:$BT,MATCH("cb_"&amp;BJ$12,データシート1!$A$1:$BT$1,0),0)</f>
        <v>116210</v>
      </c>
      <c r="BK56" s="37">
        <f t="shared" si="3"/>
        <v>1789993.933999981</v>
      </c>
      <c r="BL56" s="39"/>
      <c r="BM56" s="855" t="str">
        <f t="shared" si="4"/>
        <v>44</v>
      </c>
      <c r="BN56" s="119" t="str">
        <f t="shared" si="5"/>
        <v>大分県</v>
      </c>
      <c r="BO56" s="37">
        <f>BE56*VLOOKUP(BO$12,別紙!$B$4:$E$10,MATCH("設備利用率",別紙!$B$4:$E$4,0),0)/100*8760/10^3</f>
        <v>267256.55178287055</v>
      </c>
      <c r="BP56" s="37">
        <f>BF56*VLOOKUP(BP$12,別紙!$B$4:$E$10,MATCH("設備利用率",別紙!$B$4:$E$4,0),0)/100*8760/10^3</f>
        <v>1797655.0597355852</v>
      </c>
      <c r="BQ56" s="37">
        <f>BG56*VLOOKUP(BQ$12,別紙!$B$4:$E$10,MATCH("設備利用率",別紙!$B$4:$E$4,0),0)/100*8760/10^3</f>
        <v>55216.620672000012</v>
      </c>
      <c r="BR56" s="37">
        <f>BH56*VLOOKUP(BR$12,別紙!$B$4:$E$10,MATCH("設備利用率",別紙!$B$4:$E$4,0),0)/100*8760/10^3</f>
        <v>188136.41759999999</v>
      </c>
      <c r="BS56" s="37">
        <f>BI56*VLOOKUP(BS$12,別紙!$B$4:$E$10,MATCH("設備利用率",別紙!$B$4:$E$4,0),0)/100*8760/10^3</f>
        <v>216288.60479999997</v>
      </c>
      <c r="BT56" s="37">
        <f>BJ56*VLOOKUP(BT$12,別紙!$B$4:$E$10,MATCH("設備利用率",別紙!$B$4:$E$4,0),0)/100*8760/10^3</f>
        <v>814399.68</v>
      </c>
      <c r="BU56" s="37">
        <f t="shared" si="6"/>
        <v>3338952.9345904556</v>
      </c>
      <c r="BV56" s="39"/>
      <c r="BW56" s="35" t="str">
        <f t="shared" si="7"/>
        <v>44</v>
      </c>
      <c r="BX56" s="35" t="str">
        <f t="shared" si="8"/>
        <v>大分県</v>
      </c>
      <c r="BY56" s="35">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11987645.210683992</v>
      </c>
      <c r="BZ56" s="39"/>
      <c r="CA56" s="35" t="str">
        <f t="shared" si="9"/>
        <v>44</v>
      </c>
      <c r="CB56" s="35" t="str">
        <f t="shared" si="10"/>
        <v>大分県</v>
      </c>
      <c r="CC56" s="234">
        <f t="shared" si="11"/>
        <v>2.2294332797293506E-2</v>
      </c>
      <c r="CD56" s="234">
        <f t="shared" si="16"/>
        <v>0.14995898094593463</v>
      </c>
      <c r="CE56" s="234">
        <f t="shared" si="17"/>
        <v>4.6061273670986013E-3</v>
      </c>
      <c r="CF56" s="234">
        <f t="shared" si="18"/>
        <v>1.5694193004004101E-2</v>
      </c>
      <c r="CG56" s="234">
        <f t="shared" si="19"/>
        <v>1.8042626470729437E-2</v>
      </c>
      <c r="CH56" s="234">
        <f t="shared" si="20"/>
        <v>6.7936585183065487E-2</v>
      </c>
      <c r="CI56" s="234">
        <f t="shared" si="12"/>
        <v>0.27853284576812576</v>
      </c>
      <c r="CK56" s="19" t="str">
        <f t="shared" si="13"/>
        <v>44</v>
      </c>
      <c r="CL56" s="19" t="str">
        <f t="shared" si="14"/>
        <v>大分県</v>
      </c>
      <c r="CM56" s="19">
        <f>VLOOKUP($CK56&amp;"_"&amp;$AZ$7,データシート1!$A:$BT,MATCH("ca_太陽光発電（10kW未満）",データシート1!$A$1:$BT$1,0),0)</f>
        <v>46055</v>
      </c>
      <c r="CN56" s="19">
        <f>VLOOKUP($CK56&amp;"_"&amp;$AZ$5,データシート1!$A:$BT,MATCH("ab_家庭",データシート1!$A$1:$BT$1,0),0)</f>
        <v>546685</v>
      </c>
      <c r="CO56" s="234">
        <f t="shared" si="15"/>
        <v>8.4244125959190397E-2</v>
      </c>
    </row>
    <row r="57" spans="1:93" ht="30" customHeight="1">
      <c r="A57" s="183"/>
      <c r="B57" s="496"/>
      <c r="C57" s="242"/>
      <c r="D57" s="242"/>
      <c r="E57" s="242"/>
      <c r="F57" s="242"/>
      <c r="G57" s="242"/>
      <c r="H57" s="242"/>
      <c r="I57" s="242"/>
      <c r="J57" s="242"/>
      <c r="K57" s="480"/>
      <c r="L57" s="242"/>
      <c r="M57" s="496"/>
      <c r="N57" s="242"/>
      <c r="O57" s="242"/>
      <c r="P57" s="242"/>
      <c r="Q57" s="242"/>
      <c r="R57" s="242"/>
      <c r="S57" s="242"/>
      <c r="T57" s="242"/>
      <c r="U57" s="242"/>
      <c r="V57" s="242"/>
      <c r="W57" s="480"/>
      <c r="X57" s="242"/>
      <c r="Y57" s="496"/>
      <c r="Z57" s="242"/>
      <c r="AA57" s="242"/>
      <c r="AB57" s="242"/>
      <c r="AC57" s="242"/>
      <c r="AD57" s="242"/>
      <c r="AE57" s="242"/>
      <c r="AF57" s="242"/>
      <c r="AG57" s="242"/>
      <c r="AH57" s="242"/>
      <c r="AI57" s="480"/>
      <c r="AJ57" s="183"/>
      <c r="AK57" s="479"/>
      <c r="AL57" s="183"/>
      <c r="AM57" s="183"/>
      <c r="AN57" s="183"/>
      <c r="AO57" s="183"/>
      <c r="AP57" s="183"/>
      <c r="AQ57" s="183"/>
      <c r="AR57" s="183"/>
      <c r="AS57" s="183"/>
      <c r="AT57" s="485"/>
      <c r="AU57" s="183"/>
      <c r="AX57" s="19" t="str">
        <f>比較地域マスタ!$Y50</f>
        <v>45</v>
      </c>
      <c r="AY57" s="19" t="str">
        <f>IF(IFERROR(比較地域マスタ!$Z50,"")=0,"",IFERROR(比較地域マスタ!$Z50,""))</f>
        <v>宮崎県</v>
      </c>
      <c r="BC57" s="855" t="str">
        <f t="shared" si="0"/>
        <v>45</v>
      </c>
      <c r="BD57" s="119" t="str">
        <f t="shared" si="2"/>
        <v>宮崎県</v>
      </c>
      <c r="BE57" s="37">
        <f>VLOOKUP($BC57&amp;"_"&amp;$AZ$7,データシート1!$A:$BT,MATCH("cb_"&amp;BE$12,データシート1!$A$1:$BT$1,0),0)</f>
        <v>266630.98099998548</v>
      </c>
      <c r="BF57" s="37">
        <f>VLOOKUP($BC57&amp;"_"&amp;$AZ$7,データシート1!$A:$BT,MATCH("cb_"&amp;BF$12,データシート1!$A$1:$BT$1,0),0)</f>
        <v>1376450.4099999794</v>
      </c>
      <c r="BG57" s="37">
        <f>VLOOKUP($BC57&amp;"_"&amp;$AZ$7,データシート1!$A:$BT,MATCH("cb_"&amp;BG$12,データシート1!$A$1:$BT$1,0),0)</f>
        <v>92897.5</v>
      </c>
      <c r="BH57" s="37">
        <f>VLOOKUP($BC57&amp;"_"&amp;$AZ$7,データシート1!$A:$BT,MATCH("cb_"&amp;BH$12,データシート1!$A$1:$BT$1,0),0)</f>
        <v>65444.4</v>
      </c>
      <c r="BI57" s="37">
        <f>VLOOKUP($BC57&amp;"_"&amp;$AZ$7,データシート1!$A:$BT,MATCH("cb_"&amp;BI$12,データシート1!$A$1:$BT$1,0),0)</f>
        <v>0</v>
      </c>
      <c r="BJ57" s="37">
        <f>VLOOKUP($BC57&amp;"_"&amp;$AZ$7,データシート1!$A:$BT,MATCH("cb_"&amp;BJ$12,データシート1!$A$1:$BT$1,0),0)</f>
        <v>104289.51300000001</v>
      </c>
      <c r="BK57" s="37">
        <f t="shared" si="3"/>
        <v>1905712.8039999648</v>
      </c>
      <c r="BL57" s="39"/>
      <c r="BM57" s="855" t="str">
        <f t="shared" si="4"/>
        <v>45</v>
      </c>
      <c r="BN57" s="119" t="str">
        <f t="shared" si="5"/>
        <v>宮崎県</v>
      </c>
      <c r="BO57" s="37">
        <f>BE57*VLOOKUP(BO$12,別紙!$B$4:$E$10,MATCH("設備利用率",別紙!$B$4:$E$4,0),0)/100*8760/10^3</f>
        <v>319989.17291770258</v>
      </c>
      <c r="BP57" s="37">
        <f>BF57*VLOOKUP(BP$12,別紙!$B$4:$E$10,MATCH("設備利用率",別紙!$B$4:$E$4,0),0)/100*8760/10^3</f>
        <v>1820713.5443315729</v>
      </c>
      <c r="BQ57" s="37">
        <f>BG57*VLOOKUP(BQ$12,別紙!$B$4:$E$10,MATCH("設備利用率",別紙!$B$4:$E$4,0),0)/100*8760/10^3</f>
        <v>201817.9608</v>
      </c>
      <c r="BR57" s="37">
        <f>BH57*VLOOKUP(BR$12,別紙!$B$4:$E$10,MATCH("設備利用率",別紙!$B$4:$E$4,0),0)/100*8760/10^3</f>
        <v>343975.76639999996</v>
      </c>
      <c r="BS57" s="37">
        <f>BI57*VLOOKUP(BS$12,別紙!$B$4:$E$10,MATCH("設備利用率",別紙!$B$4:$E$4,0),0)/100*8760/10^3</f>
        <v>0</v>
      </c>
      <c r="BT57" s="37">
        <f>BJ57*VLOOKUP(BT$12,別紙!$B$4:$E$10,MATCH("設備利用率",別紙!$B$4:$E$4,0),0)/100*8760/10^3</f>
        <v>730860.9071040001</v>
      </c>
      <c r="BU57" s="37">
        <f t="shared" si="6"/>
        <v>3417357.3515532757</v>
      </c>
      <c r="BV57" s="39"/>
      <c r="BW57" s="35" t="str">
        <f t="shared" si="7"/>
        <v>45</v>
      </c>
      <c r="BX57" s="35" t="str">
        <f t="shared" si="8"/>
        <v>宮崎県</v>
      </c>
      <c r="BY57" s="35">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7117278.7737751659</v>
      </c>
      <c r="BZ57" s="39"/>
      <c r="CA57" s="35" t="str">
        <f t="shared" si="9"/>
        <v>45</v>
      </c>
      <c r="CB57" s="35" t="str">
        <f t="shared" si="10"/>
        <v>宮崎県</v>
      </c>
      <c r="CC57" s="234">
        <f t="shared" si="11"/>
        <v>4.4959482842903041E-2</v>
      </c>
      <c r="CD57" s="234">
        <f t="shared" si="16"/>
        <v>0.25581596593353967</v>
      </c>
      <c r="CE57" s="234">
        <f t="shared" si="17"/>
        <v>2.8356056747929122E-2</v>
      </c>
      <c r="CF57" s="234">
        <f t="shared" si="18"/>
        <v>4.8329674491244839E-2</v>
      </c>
      <c r="CG57" s="234">
        <f t="shared" si="19"/>
        <v>0</v>
      </c>
      <c r="CH57" s="234">
        <f t="shared" si="20"/>
        <v>0.10268825071135086</v>
      </c>
      <c r="CI57" s="234">
        <f t="shared" si="12"/>
        <v>0.48014943072696759</v>
      </c>
      <c r="CK57" s="19" t="str">
        <f t="shared" si="13"/>
        <v>45</v>
      </c>
      <c r="CL57" s="19" t="str">
        <f t="shared" si="14"/>
        <v>宮崎県</v>
      </c>
      <c r="CM57" s="19">
        <f>VLOOKUP($CK57&amp;"_"&amp;$AZ$7,データシート1!$A:$BT,MATCH("ca_太陽光発電（10kW未満）",データシート1!$A$1:$BT$1,0),0)</f>
        <v>52295</v>
      </c>
      <c r="CN57" s="19">
        <f>VLOOKUP($CK57&amp;"_"&amp;$AZ$5,データシート1!$A:$BT,MATCH("ab_家庭",データシート1!$A$1:$BT$1,0),0)</f>
        <v>532172</v>
      </c>
      <c r="CO57" s="234">
        <f t="shared" si="15"/>
        <v>9.8267101613763966E-2</v>
      </c>
    </row>
    <row r="58" spans="1:93" ht="30" customHeight="1">
      <c r="A58" s="183"/>
      <c r="B58" s="496"/>
      <c r="C58" s="242"/>
      <c r="D58" s="242"/>
      <c r="E58" s="242"/>
      <c r="F58" s="242"/>
      <c r="G58" s="242"/>
      <c r="H58" s="242"/>
      <c r="I58" s="242"/>
      <c r="J58" s="242"/>
      <c r="K58" s="480"/>
      <c r="L58" s="242"/>
      <c r="M58" s="496"/>
      <c r="N58" s="242"/>
      <c r="O58" s="242"/>
      <c r="P58" s="242"/>
      <c r="Q58" s="242"/>
      <c r="R58" s="242"/>
      <c r="S58" s="242"/>
      <c r="T58" s="242"/>
      <c r="U58" s="242"/>
      <c r="V58" s="242"/>
      <c r="W58" s="480"/>
      <c r="X58" s="242"/>
      <c r="Y58" s="496"/>
      <c r="Z58" s="242"/>
      <c r="AA58" s="242"/>
      <c r="AB58" s="242"/>
      <c r="AC58" s="242"/>
      <c r="AD58" s="242"/>
      <c r="AE58" s="242"/>
      <c r="AF58" s="242"/>
      <c r="AG58" s="242"/>
      <c r="AH58" s="242"/>
      <c r="AI58" s="480"/>
      <c r="AJ58" s="183"/>
      <c r="AK58" s="479"/>
      <c r="AL58" s="183"/>
      <c r="AM58" s="183"/>
      <c r="AN58" s="183"/>
      <c r="AO58" s="183"/>
      <c r="AP58" s="183"/>
      <c r="AQ58" s="183"/>
      <c r="AR58" s="183"/>
      <c r="AS58" s="183"/>
      <c r="AT58" s="485"/>
      <c r="AU58" s="183"/>
      <c r="AX58" s="19" t="str">
        <f>比較地域マスタ!$Y51</f>
        <v>46</v>
      </c>
      <c r="AY58" s="19" t="str">
        <f>IF(IFERROR(比較地域マスタ!$Z51,"")=0,"",IFERROR(比較地域マスタ!$Z51,""))</f>
        <v>鹿児島県</v>
      </c>
      <c r="BC58" s="855" t="str">
        <f t="shared" si="0"/>
        <v>46</v>
      </c>
      <c r="BD58" s="119" t="str">
        <f t="shared" si="2"/>
        <v>鹿児島県</v>
      </c>
      <c r="BE58" s="37">
        <f>VLOOKUP($BC58&amp;"_"&amp;$AZ$7,データシート1!$A:$BT,MATCH("cb_"&amp;BE$12,データシート1!$A$1:$BT$1,0),0)</f>
        <v>311361.98299998371</v>
      </c>
      <c r="BF58" s="37">
        <f>VLOOKUP($BC58&amp;"_"&amp;$AZ$7,データシート1!$A:$BT,MATCH("cb_"&amp;BF$12,データシート1!$A$1:$BT$1,0),0)</f>
        <v>2209998.5999999489</v>
      </c>
      <c r="BG58" s="37">
        <f>VLOOKUP($BC58&amp;"_"&amp;$AZ$7,データシート1!$A:$BT,MATCH("cb_"&amp;BG$12,データシート1!$A$1:$BT$1,0),0)</f>
        <v>273598.7</v>
      </c>
      <c r="BH58" s="37">
        <f>VLOOKUP($BC58&amp;"_"&amp;$AZ$7,データシート1!$A:$BT,MATCH("cb_"&amp;BH$12,データシート1!$A$1:$BT$1,0),0)</f>
        <v>17086.2</v>
      </c>
      <c r="BI58" s="37">
        <f>VLOOKUP($BC58&amp;"_"&amp;$AZ$7,データシート1!$A:$BT,MATCH("cb_"&amp;BI$12,データシート1!$A$1:$BT$1,0),0)</f>
        <v>6384.5</v>
      </c>
      <c r="BJ58" s="37">
        <f>VLOOKUP($BC58&amp;"_"&amp;$AZ$7,データシート1!$A:$BT,MATCH("cb_"&amp;BJ$12,データシート1!$A$1:$BT$1,0),0)</f>
        <v>101243.86199999999</v>
      </c>
      <c r="BK58" s="37">
        <f t="shared" si="3"/>
        <v>2919673.8449999331</v>
      </c>
      <c r="BL58" s="39"/>
      <c r="BM58" s="855" t="str">
        <f t="shared" si="4"/>
        <v>46</v>
      </c>
      <c r="BN58" s="119" t="str">
        <f t="shared" si="5"/>
        <v>鹿児島県</v>
      </c>
      <c r="BO58" s="37">
        <f>BE58*VLOOKUP(BO$12,別紙!$B$4:$E$10,MATCH("設備利用率",別紙!$B$4:$E$4,0),0)/100*8760/10^3</f>
        <v>373671.74303794047</v>
      </c>
      <c r="BP58" s="37">
        <f>BF58*VLOOKUP(BP$12,別紙!$B$4:$E$10,MATCH("設備利用率",別紙!$B$4:$E$4,0),0)/100*8760/10^3</f>
        <v>2923297.7481359323</v>
      </c>
      <c r="BQ58" s="37">
        <f>BG58*VLOOKUP(BQ$12,別紙!$B$4:$E$10,MATCH("設備利用率",別紙!$B$4:$E$4,0),0)/100*8760/10^3</f>
        <v>594387.70377600018</v>
      </c>
      <c r="BR58" s="37">
        <f>BH58*VLOOKUP(BR$12,別紙!$B$4:$E$10,MATCH("設備利用率",別紙!$B$4:$E$4,0),0)/100*8760/10^3</f>
        <v>89805.06719999999</v>
      </c>
      <c r="BS58" s="37">
        <f>BI58*VLOOKUP(BS$12,別紙!$B$4:$E$10,MATCH("設備利用率",別紙!$B$4:$E$4,0),0)/100*8760/10^3</f>
        <v>44742.576000000001</v>
      </c>
      <c r="BT58" s="37">
        <f>BJ58*VLOOKUP(BT$12,別紙!$B$4:$E$10,MATCH("設備利用率",別紙!$B$4:$E$4,0),0)/100*8760/10^3</f>
        <v>709516.98489599989</v>
      </c>
      <c r="BU58" s="37">
        <f t="shared" si="6"/>
        <v>4735421.8230458722</v>
      </c>
      <c r="BV58" s="39"/>
      <c r="BW58" s="35" t="str">
        <f t="shared" si="7"/>
        <v>46</v>
      </c>
      <c r="BX58" s="35" t="str">
        <f t="shared" si="8"/>
        <v>鹿児島県</v>
      </c>
      <c r="BY58" s="35">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9320465.0668661911</v>
      </c>
      <c r="BZ58" s="39"/>
      <c r="CA58" s="35" t="str">
        <f t="shared" si="9"/>
        <v>46</v>
      </c>
      <c r="CB58" s="35" t="str">
        <f t="shared" si="10"/>
        <v>鹿児島県</v>
      </c>
      <c r="CC58" s="234">
        <f t="shared" si="11"/>
        <v>4.0091534098049005E-2</v>
      </c>
      <c r="CD58" s="234">
        <f t="shared" si="16"/>
        <v>0.31364290592409561</v>
      </c>
      <c r="CE58" s="234">
        <f t="shared" si="17"/>
        <v>6.3772322465862799E-2</v>
      </c>
      <c r="CF58" s="234">
        <f t="shared" si="18"/>
        <v>9.6352560259308009E-3</v>
      </c>
      <c r="CG58" s="234">
        <f t="shared" si="19"/>
        <v>4.8004660367279017E-3</v>
      </c>
      <c r="CH58" s="234">
        <f t="shared" si="20"/>
        <v>7.6124633245855819E-2</v>
      </c>
      <c r="CI58" s="234">
        <f t="shared" si="12"/>
        <v>0.50806711779652192</v>
      </c>
      <c r="CK58" s="19" t="str">
        <f t="shared" si="13"/>
        <v>46</v>
      </c>
      <c r="CL58" s="19" t="str">
        <f t="shared" si="14"/>
        <v>鹿児島県</v>
      </c>
      <c r="CM58" s="19">
        <f>VLOOKUP($CK58&amp;"_"&amp;$AZ$7,データシート1!$A:$BT,MATCH("ca_太陽光発電（10kW未満）",データシート1!$A$1:$BT$1,0),0)</f>
        <v>62967</v>
      </c>
      <c r="CN58" s="19">
        <f>VLOOKUP($CK58&amp;"_"&amp;$AZ$5,データシート1!$A:$BT,MATCH("ab_家庭",データシート1!$A$1:$BT$1,0),0)</f>
        <v>812740</v>
      </c>
      <c r="CO58" s="234">
        <f t="shared" si="15"/>
        <v>7.7474961242217685E-2</v>
      </c>
    </row>
    <row r="59" spans="1:93" ht="30" customHeight="1">
      <c r="A59" s="183"/>
      <c r="B59" s="496"/>
      <c r="C59" s="242"/>
      <c r="D59" s="242"/>
      <c r="E59" s="242"/>
      <c r="F59" s="242"/>
      <c r="G59" s="242"/>
      <c r="H59" s="242"/>
      <c r="I59" s="242"/>
      <c r="J59" s="242"/>
      <c r="K59" s="480"/>
      <c r="L59" s="242"/>
      <c r="M59" s="496"/>
      <c r="N59" s="242"/>
      <c r="O59" s="242"/>
      <c r="P59" s="242"/>
      <c r="Q59" s="242"/>
      <c r="R59" s="242"/>
      <c r="S59" s="242"/>
      <c r="T59" s="242"/>
      <c r="U59" s="242"/>
      <c r="V59" s="242"/>
      <c r="W59" s="480"/>
      <c r="X59" s="242"/>
      <c r="Y59" s="496"/>
      <c r="Z59" s="242"/>
      <c r="AA59" s="242"/>
      <c r="AB59" s="242"/>
      <c r="AC59" s="242"/>
      <c r="AD59" s="242"/>
      <c r="AE59" s="242"/>
      <c r="AF59" s="242"/>
      <c r="AG59" s="242"/>
      <c r="AH59" s="242"/>
      <c r="AI59" s="480"/>
      <c r="AJ59" s="183"/>
      <c r="AK59" s="479"/>
      <c r="AL59" s="183"/>
      <c r="AM59" s="183"/>
      <c r="AN59" s="183"/>
      <c r="AO59" s="183"/>
      <c r="AP59" s="183"/>
      <c r="AQ59" s="183"/>
      <c r="AR59" s="183"/>
      <c r="AS59" s="183"/>
      <c r="AT59" s="485"/>
      <c r="AU59" s="183"/>
      <c r="AX59" s="19" t="str">
        <f>比較地域マスタ!$Y52</f>
        <v>47</v>
      </c>
      <c r="AY59" s="19" t="str">
        <f>IF(IFERROR(比較地域マスタ!$Z52,"")=0,"",IFERROR(比較地域マスタ!$Z52,""))</f>
        <v>沖縄県</v>
      </c>
      <c r="BC59" s="855" t="str">
        <f t="shared" si="0"/>
        <v>47</v>
      </c>
      <c r="BD59" s="119" t="str">
        <f t="shared" si="2"/>
        <v>沖縄県</v>
      </c>
      <c r="BE59" s="37">
        <f>VLOOKUP($BC59&amp;"_"&amp;$AZ$7,データシート1!$A:$BT,MATCH("cb_"&amp;BE$12,データシート1!$A$1:$BT$1,0),0)</f>
        <v>136435.15600000028</v>
      </c>
      <c r="BF59" s="37">
        <f>VLOOKUP($BC59&amp;"_"&amp;$AZ$7,データシート1!$A:$BT,MATCH("cb_"&amp;BF$12,データシート1!$A$1:$BT$1,0),0)</f>
        <v>305342.24000000476</v>
      </c>
      <c r="BG59" s="37">
        <f>VLOOKUP($BC59&amp;"_"&amp;$AZ$7,データシート1!$A:$BT,MATCH("cb_"&amp;BG$12,データシート1!$A$1:$BT$1,0),0)</f>
        <v>16456</v>
      </c>
      <c r="BH59" s="37">
        <f>VLOOKUP($BC59&amp;"_"&amp;$AZ$7,データシート1!$A:$BT,MATCH("cb_"&amp;BH$12,データシート1!$A$1:$BT$1,0),0)</f>
        <v>1761.9</v>
      </c>
      <c r="BI59" s="37">
        <f>VLOOKUP($BC59&amp;"_"&amp;$AZ$7,データシート1!$A:$BT,MATCH("cb_"&amp;BI$12,データシート1!$A$1:$BT$1,0),0)</f>
        <v>0</v>
      </c>
      <c r="BJ59" s="37">
        <f>VLOOKUP($BC59&amp;"_"&amp;$AZ$7,データシート1!$A:$BT,MATCH("cb_"&amp;BJ$12,データシート1!$A$1:$BT$1,0),0)</f>
        <v>59827</v>
      </c>
      <c r="BK59" s="37">
        <f t="shared" si="3"/>
        <v>519822.2960000051</v>
      </c>
      <c r="BL59" s="39"/>
      <c r="BM59" s="855" t="str">
        <f t="shared" si="4"/>
        <v>47</v>
      </c>
      <c r="BN59" s="119" t="str">
        <f t="shared" si="5"/>
        <v>沖縄県</v>
      </c>
      <c r="BO59" s="37">
        <f>BE59*VLOOKUP(BO$12,別紙!$B$4:$E$10,MATCH("設備利用率",別紙!$B$4:$E$4,0),0)/100*8760/10^3</f>
        <v>163738.55941872034</v>
      </c>
      <c r="BP59" s="37">
        <f>BF59*VLOOKUP(BP$12,別紙!$B$4:$E$10,MATCH("設備利用率",別紙!$B$4:$E$4,0),0)/100*8760/10^3</f>
        <v>403894.50138240622</v>
      </c>
      <c r="BQ59" s="37">
        <f>BG59*VLOOKUP(BQ$12,別紙!$B$4:$E$10,MATCH("設備利用率",別紙!$B$4:$E$4,0),0)/100*8760/10^3</f>
        <v>35750.330879999994</v>
      </c>
      <c r="BR59" s="37">
        <f>BH59*VLOOKUP(BR$12,別紙!$B$4:$E$10,MATCH("設備利用率",別紙!$B$4:$E$4,0),0)/100*8760/10^3</f>
        <v>9260.5464000000011</v>
      </c>
      <c r="BS59" s="37">
        <f>BI59*VLOOKUP(BS$12,別紙!$B$4:$E$10,MATCH("設備利用率",別紙!$B$4:$E$4,0),0)/100*8760/10^3</f>
        <v>0</v>
      </c>
      <c r="BT59" s="37">
        <f>BJ59*VLOOKUP(BT$12,別紙!$B$4:$E$10,MATCH("設備利用率",別紙!$B$4:$E$4,0),0)/100*8760/10^3</f>
        <v>419267.61599999998</v>
      </c>
      <c r="BU59" s="37">
        <f t="shared" si="6"/>
        <v>1031911.5540811266</v>
      </c>
      <c r="BV59" s="39"/>
      <c r="BW59" s="35" t="str">
        <f t="shared" si="7"/>
        <v>47</v>
      </c>
      <c r="BX59" s="35" t="str">
        <f t="shared" si="8"/>
        <v>沖縄県</v>
      </c>
      <c r="BY59" s="35">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7771475.8433337379</v>
      </c>
      <c r="BZ59" s="39"/>
      <c r="CA59" s="35" t="str">
        <f t="shared" si="9"/>
        <v>47</v>
      </c>
      <c r="CB59" s="35" t="str">
        <f t="shared" si="10"/>
        <v>沖縄県</v>
      </c>
      <c r="CC59" s="234">
        <f t="shared" si="11"/>
        <v>2.1069171766026008E-2</v>
      </c>
      <c r="CD59" s="234">
        <f t="shared" si="16"/>
        <v>5.1971402797174132E-2</v>
      </c>
      <c r="CE59" s="234">
        <f t="shared" si="17"/>
        <v>4.6001984179962581E-3</v>
      </c>
      <c r="CF59" s="234">
        <f t="shared" si="18"/>
        <v>1.1916071781839955E-3</v>
      </c>
      <c r="CG59" s="234">
        <f t="shared" si="19"/>
        <v>0</v>
      </c>
      <c r="CH59" s="234">
        <f t="shared" si="20"/>
        <v>5.3949548895483194E-2</v>
      </c>
      <c r="CI59" s="234">
        <f t="shared" si="12"/>
        <v>0.13278192905486358</v>
      </c>
      <c r="CK59" s="19" t="str">
        <f t="shared" si="13"/>
        <v>47</v>
      </c>
      <c r="CL59" s="19" t="str">
        <f t="shared" si="14"/>
        <v>沖縄県</v>
      </c>
      <c r="CM59" s="19">
        <f>VLOOKUP($CK59&amp;"_"&amp;$AZ$7,データシート1!$A:$BT,MATCH("ca_太陽光発電（10kW未満）",データシート1!$A$1:$BT$1,0),0)</f>
        <v>25562</v>
      </c>
      <c r="CN59" s="19">
        <f>VLOOKUP($CK59&amp;"_"&amp;$AZ$5,データシート1!$A:$BT,MATCH("ab_家庭",データシート1!$A$1:$BT$1,0),0)</f>
        <v>693790</v>
      </c>
      <c r="CO59" s="234">
        <f t="shared" si="15"/>
        <v>3.6844001787284336E-2</v>
      </c>
    </row>
    <row r="60" spans="1:93" ht="30" customHeight="1">
      <c r="A60" s="183"/>
      <c r="B60" s="496"/>
      <c r="C60" s="242"/>
      <c r="D60" s="242"/>
      <c r="E60" s="242"/>
      <c r="F60" s="242"/>
      <c r="G60" s="242"/>
      <c r="H60" s="242"/>
      <c r="I60" s="242"/>
      <c r="J60" s="242"/>
      <c r="K60" s="480"/>
      <c r="L60" s="242"/>
      <c r="M60" s="496"/>
      <c r="N60" s="242"/>
      <c r="O60" s="242"/>
      <c r="P60" s="242"/>
      <c r="Q60" s="242"/>
      <c r="R60" s="242"/>
      <c r="S60" s="242"/>
      <c r="T60" s="242"/>
      <c r="U60" s="242"/>
      <c r="V60" s="242"/>
      <c r="W60" s="480"/>
      <c r="X60" s="242"/>
      <c r="Y60" s="496"/>
      <c r="Z60" s="242"/>
      <c r="AA60" s="242"/>
      <c r="AB60" s="242"/>
      <c r="AC60" s="242"/>
      <c r="AD60" s="242"/>
      <c r="AE60" s="242"/>
      <c r="AF60" s="242"/>
      <c r="AG60" s="242"/>
      <c r="AH60" s="242"/>
      <c r="AI60" s="480"/>
      <c r="AJ60" s="183"/>
      <c r="AK60" s="479"/>
      <c r="AL60" s="183"/>
      <c r="AM60" s="183"/>
      <c r="AN60" s="183"/>
      <c r="AO60" s="183"/>
      <c r="AP60" s="183"/>
      <c r="AQ60" s="183"/>
      <c r="AR60" s="183"/>
      <c r="AS60" s="183"/>
      <c r="AT60" s="485"/>
      <c r="AU60" s="183"/>
      <c r="AX60" s="19">
        <f>比較地域マスタ!$Y53</f>
        <v>0</v>
      </c>
      <c r="AY60" s="19" t="str">
        <f>IF(IFERROR(比較地域マスタ!$Z53,"")=0,"",IFERROR(比較地域マスタ!$Z53,""))</f>
        <v/>
      </c>
      <c r="BC60" s="855">
        <f>AX60</f>
        <v>0</v>
      </c>
      <c r="BD60" s="119" t="str">
        <f t="shared" si="2"/>
        <v/>
      </c>
      <c r="BE60" s="37" t="e">
        <f>VLOOKUP($BC60&amp;"_"&amp;$AZ$7,データシート1!$A:$BT,MATCH("cb_"&amp;BE$12,データシート1!$A$1:$BT$1,0),0)</f>
        <v>#N/A</v>
      </c>
      <c r="BF60" s="37" t="e">
        <f>VLOOKUP($BC60&amp;"_"&amp;$AZ$7,データシート1!$A:$BT,MATCH("cb_"&amp;BF$12,データシート1!$A$1:$BT$1,0),0)</f>
        <v>#N/A</v>
      </c>
      <c r="BG60" s="37" t="e">
        <f>VLOOKUP($BC60&amp;"_"&amp;$AZ$7,データシート1!$A:$BT,MATCH("cb_"&amp;BG$12,データシート1!$A$1:$BT$1,0),0)</f>
        <v>#N/A</v>
      </c>
      <c r="BH60" s="37" t="e">
        <f>VLOOKUP($BC60&amp;"_"&amp;$AZ$7,データシート1!$A:$BT,MATCH("cb_"&amp;BH$12,データシート1!$A$1:$BT$1,0),0)</f>
        <v>#N/A</v>
      </c>
      <c r="BI60" s="37" t="e">
        <f>VLOOKUP($BC60&amp;"_"&amp;$AZ$7,データシート1!$A:$BT,MATCH("cb_"&amp;BI$12,データシート1!$A$1:$BT$1,0),0)</f>
        <v>#N/A</v>
      </c>
      <c r="BJ60" s="37" t="e">
        <f>VLOOKUP($BC60&amp;"_"&amp;$AZ$7,データシート1!$A:$BT,MATCH("cb_"&amp;BJ$12,データシート1!$A$1:$BT$1,0),0)</f>
        <v>#N/A</v>
      </c>
      <c r="BK60" s="37" t="e">
        <f t="shared" si="3"/>
        <v>#N/A</v>
      </c>
      <c r="BL60" s="39"/>
      <c r="BM60" s="855">
        <f t="shared" si="4"/>
        <v>0</v>
      </c>
      <c r="BN60" s="119" t="str">
        <f t="shared" si="5"/>
        <v/>
      </c>
      <c r="BO60" s="37" t="e">
        <f>BE60*VLOOKUP(BO$12,別紙!$B$4:$E$10,MATCH("設備利用率",別紙!$B$4:$E$4,0),0)/100*8760/10^3</f>
        <v>#N/A</v>
      </c>
      <c r="BP60" s="37" t="e">
        <f>BF60*VLOOKUP(BP$12,別紙!$B$4:$E$10,MATCH("設備利用率",別紙!$B$4:$E$4,0),0)/100*8760/10^3</f>
        <v>#N/A</v>
      </c>
      <c r="BQ60" s="37" t="e">
        <f>BG60*VLOOKUP(BQ$12,別紙!$B$4:$E$10,MATCH("設備利用率",別紙!$B$4:$E$4,0),0)/100*8760/10^3</f>
        <v>#N/A</v>
      </c>
      <c r="BR60" s="37" t="e">
        <f>BH60*VLOOKUP(BR$12,別紙!$B$4:$E$10,MATCH("設備利用率",別紙!$B$4:$E$4,0),0)/100*8760/10^3</f>
        <v>#N/A</v>
      </c>
      <c r="BS60" s="37" t="e">
        <f>BI60*VLOOKUP(BS$12,別紙!$B$4:$E$10,MATCH("設備利用率",別紙!$B$4:$E$4,0),0)/100*8760/10^3</f>
        <v>#N/A</v>
      </c>
      <c r="BT60" s="37" t="e">
        <f>BJ60*VLOOKUP(BT$12,別紙!$B$4:$E$10,MATCH("設備利用率",別紙!$B$4:$E$4,0),0)/100*8760/10^3</f>
        <v>#N/A</v>
      </c>
      <c r="BU60" s="37" t="e">
        <f t="shared" si="6"/>
        <v>#N/A</v>
      </c>
      <c r="BV60" s="39"/>
      <c r="BW60" s="35">
        <f t="shared" si="7"/>
        <v>0</v>
      </c>
      <c r="BX60" s="35" t="str">
        <f t="shared" si="8"/>
        <v/>
      </c>
      <c r="BY60" s="35"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9"/>
      <c r="CA60" s="35">
        <f t="shared" si="9"/>
        <v>0</v>
      </c>
      <c r="CB60" s="35" t="str">
        <f t="shared" si="10"/>
        <v/>
      </c>
      <c r="CC60" s="234" t="e">
        <f t="shared" si="11"/>
        <v>#N/A</v>
      </c>
      <c r="CD60" s="234" t="e">
        <f t="shared" si="16"/>
        <v>#N/A</v>
      </c>
      <c r="CE60" s="234" t="e">
        <f t="shared" si="17"/>
        <v>#N/A</v>
      </c>
      <c r="CF60" s="234" t="e">
        <f t="shared" si="18"/>
        <v>#N/A</v>
      </c>
      <c r="CG60" s="234" t="e">
        <f t="shared" si="19"/>
        <v>#N/A</v>
      </c>
      <c r="CH60" s="234" t="e">
        <f t="shared" si="20"/>
        <v>#N/A</v>
      </c>
      <c r="CI60" s="234" t="e">
        <f t="shared" si="12"/>
        <v>#N/A</v>
      </c>
      <c r="CK60" s="19">
        <f t="shared" si="13"/>
        <v>0</v>
      </c>
      <c r="CL60" s="19" t="str">
        <f t="shared" si="14"/>
        <v/>
      </c>
      <c r="CM60" s="19" t="e">
        <f>VLOOKUP($CK60&amp;"_"&amp;$AZ$7,データシート1!$A:$BT,MATCH("ca_太陽光発電（10kW未満）",データシート1!$A$1:$BT$1,0),0)</f>
        <v>#N/A</v>
      </c>
      <c r="CN60" s="19" t="e">
        <f>VLOOKUP($CK60&amp;"_"&amp;$AZ$5,データシート1!$A:$BT,MATCH("ab_家庭",データシート1!$A$1:$BT$1,0),0)</f>
        <v>#N/A</v>
      </c>
      <c r="CO60" s="234" t="e">
        <f t="shared" si="15"/>
        <v>#N/A</v>
      </c>
    </row>
    <row r="61" spans="1:93" ht="30" customHeight="1">
      <c r="A61" s="183"/>
      <c r="B61" s="496"/>
      <c r="C61" s="242"/>
      <c r="D61" s="242"/>
      <c r="E61" s="242"/>
      <c r="F61" s="242"/>
      <c r="G61" s="242"/>
      <c r="H61" s="242"/>
      <c r="I61" s="242"/>
      <c r="J61" s="242"/>
      <c r="K61" s="480"/>
      <c r="L61" s="242"/>
      <c r="M61" s="496"/>
      <c r="N61" s="242"/>
      <c r="O61" s="242"/>
      <c r="P61" s="242"/>
      <c r="Q61" s="242"/>
      <c r="R61" s="242"/>
      <c r="S61" s="242"/>
      <c r="T61" s="242"/>
      <c r="U61" s="242"/>
      <c r="V61" s="242"/>
      <c r="W61" s="480"/>
      <c r="X61" s="242"/>
      <c r="Y61" s="496"/>
      <c r="Z61" s="242"/>
      <c r="AA61" s="242"/>
      <c r="AB61" s="242"/>
      <c r="AC61" s="242"/>
      <c r="AD61" s="242"/>
      <c r="AE61" s="242"/>
      <c r="AF61" s="242"/>
      <c r="AG61" s="242"/>
      <c r="AH61" s="242"/>
      <c r="AI61" s="480"/>
      <c r="AJ61" s="183"/>
      <c r="AK61" s="479"/>
      <c r="AL61" s="183"/>
      <c r="AM61" s="183"/>
      <c r="AN61" s="183"/>
      <c r="AO61" s="183"/>
      <c r="AP61" s="183"/>
      <c r="AQ61" s="183"/>
      <c r="AR61" s="183"/>
      <c r="AS61" s="183"/>
      <c r="AT61" s="485"/>
      <c r="AU61" s="183"/>
    </row>
    <row r="62" spans="1:93" ht="30" customHeight="1">
      <c r="A62" s="183"/>
      <c r="B62" s="496"/>
      <c r="C62" s="242"/>
      <c r="D62" s="242"/>
      <c r="E62" s="242"/>
      <c r="F62" s="242"/>
      <c r="G62" s="242"/>
      <c r="H62" s="242"/>
      <c r="I62" s="242"/>
      <c r="J62" s="242"/>
      <c r="K62" s="480"/>
      <c r="L62" s="242"/>
      <c r="M62" s="496"/>
      <c r="N62" s="242"/>
      <c r="O62" s="242"/>
      <c r="P62" s="242"/>
      <c r="Q62" s="242"/>
      <c r="R62" s="242"/>
      <c r="S62" s="242"/>
      <c r="T62" s="242"/>
      <c r="U62" s="242"/>
      <c r="V62" s="242"/>
      <c r="W62" s="480"/>
      <c r="X62" s="242"/>
      <c r="Y62" s="496"/>
      <c r="Z62" s="242"/>
      <c r="AA62" s="242"/>
      <c r="AB62" s="242"/>
      <c r="AC62" s="242"/>
      <c r="AD62" s="242"/>
      <c r="AE62" s="242"/>
      <c r="AF62" s="242"/>
      <c r="AG62" s="242"/>
      <c r="AH62" s="242"/>
      <c r="AI62" s="480"/>
      <c r="AJ62" s="183"/>
      <c r="AK62" s="479"/>
      <c r="AL62" s="183"/>
      <c r="AM62" s="183"/>
      <c r="AN62" s="183"/>
      <c r="AO62" s="183"/>
      <c r="AP62" s="183"/>
      <c r="AQ62" s="183"/>
      <c r="AR62" s="183"/>
      <c r="AS62" s="183"/>
      <c r="AT62" s="485"/>
      <c r="AU62" s="183"/>
    </row>
    <row r="63" spans="1:93" ht="30" customHeight="1">
      <c r="A63" s="183"/>
      <c r="B63" s="501"/>
      <c r="C63" s="490"/>
      <c r="D63" s="490"/>
      <c r="E63" s="490"/>
      <c r="F63" s="490"/>
      <c r="G63" s="490"/>
      <c r="H63" s="490"/>
      <c r="I63" s="490"/>
      <c r="J63" s="490"/>
      <c r="K63" s="492"/>
      <c r="L63" s="242"/>
      <c r="M63" s="501"/>
      <c r="N63" s="490"/>
      <c r="O63" s="490"/>
      <c r="P63" s="490"/>
      <c r="Q63" s="490"/>
      <c r="R63" s="490"/>
      <c r="S63" s="490"/>
      <c r="T63" s="490"/>
      <c r="U63" s="490"/>
      <c r="V63" s="490"/>
      <c r="W63" s="492"/>
      <c r="X63" s="242"/>
      <c r="Y63" s="501"/>
      <c r="Z63" s="490"/>
      <c r="AA63" s="490"/>
      <c r="AB63" s="490"/>
      <c r="AC63" s="490"/>
      <c r="AD63" s="490"/>
      <c r="AE63" s="490"/>
      <c r="AF63" s="490"/>
      <c r="AG63" s="490"/>
      <c r="AH63" s="490"/>
      <c r="AI63" s="492"/>
      <c r="AJ63" s="183"/>
      <c r="AK63" s="487"/>
      <c r="AL63" s="488"/>
      <c r="AM63" s="488"/>
      <c r="AN63" s="488"/>
      <c r="AO63" s="488"/>
      <c r="AP63" s="488"/>
      <c r="AQ63" s="488"/>
      <c r="AR63" s="488"/>
      <c r="AS63" s="488"/>
      <c r="AT63" s="502"/>
      <c r="AU63" s="183"/>
    </row>
    <row r="64" spans="1:93" ht="54" customHeight="1">
      <c r="A64" s="183"/>
      <c r="B64" s="568" t="s">
        <v>494</v>
      </c>
      <c r="C64" s="242"/>
      <c r="D64" s="242"/>
      <c r="E64" s="242"/>
      <c r="F64" s="242"/>
      <c r="G64" s="242"/>
      <c r="H64" s="242"/>
      <c r="I64" s="242"/>
      <c r="J64" s="242"/>
      <c r="K64" s="242"/>
      <c r="L64" s="242"/>
      <c r="M64" s="242"/>
      <c r="N64" s="242"/>
      <c r="O64" s="242"/>
      <c r="P64" s="242"/>
      <c r="Q64" s="242"/>
      <c r="R64" s="242"/>
      <c r="S64" s="242"/>
      <c r="T64" s="242"/>
      <c r="U64" s="242"/>
      <c r="V64" s="242"/>
      <c r="W64" s="242"/>
      <c r="X64" s="242"/>
      <c r="Y64" s="242"/>
      <c r="Z64" s="242"/>
      <c r="AA64" s="242"/>
      <c r="AB64" s="242"/>
      <c r="AC64" s="242"/>
      <c r="AD64" s="242"/>
      <c r="AE64" s="242"/>
      <c r="AF64" s="242"/>
      <c r="AG64" s="242"/>
      <c r="AH64" s="242"/>
      <c r="AI64" s="242"/>
      <c r="AJ64" s="183"/>
      <c r="AK64" s="183"/>
      <c r="AL64" s="183"/>
      <c r="AM64" s="183"/>
      <c r="AN64" s="183"/>
      <c r="AO64" s="183"/>
      <c r="AP64" s="183"/>
      <c r="AQ64" s="183"/>
      <c r="AR64" s="183"/>
      <c r="AS64" s="183"/>
      <c r="AT64" s="183"/>
      <c r="AU64" s="183"/>
      <c r="AX64" s="17"/>
      <c r="AY64" s="17"/>
      <c r="AZ64" s="17"/>
      <c r="BA64" s="17"/>
      <c r="BB64" s="17"/>
      <c r="BC64" s="17"/>
      <c r="BD64" s="17"/>
      <c r="BE64" s="17"/>
      <c r="BF64" s="17"/>
      <c r="BG64" s="17"/>
      <c r="BH64" s="17"/>
      <c r="BI64" s="17"/>
      <c r="BJ64" s="17"/>
      <c r="BK64" s="17"/>
      <c r="BL64" s="17"/>
      <c r="BM64" s="17"/>
      <c r="BN64" s="17"/>
      <c r="BO64" s="17"/>
      <c r="BP64" s="17"/>
      <c r="BQ64" s="17"/>
      <c r="BR64" s="17"/>
      <c r="BS64" s="17"/>
      <c r="BT64" s="17"/>
      <c r="BU64" s="17"/>
      <c r="BV64" s="17"/>
      <c r="BW64" s="17"/>
      <c r="BX64" s="17"/>
      <c r="BY64" s="17"/>
      <c r="BZ64" s="17"/>
      <c r="CA64" s="17"/>
      <c r="CB64" s="17"/>
      <c r="CC64" s="17"/>
      <c r="CD64" s="17"/>
      <c r="CE64" s="17"/>
      <c r="CF64" s="17"/>
      <c r="CG64" s="17"/>
      <c r="CH64" s="17"/>
      <c r="CI64" s="17"/>
      <c r="CJ64" s="17"/>
      <c r="CK64" s="17"/>
      <c r="CL64" s="17"/>
      <c r="CM64" s="17"/>
      <c r="CN64" s="17"/>
      <c r="CO64" s="17"/>
    </row>
    <row r="65" spans="1:93" ht="45" customHeight="1">
      <c r="A65" s="183"/>
      <c r="B65" s="550" t="s">
        <v>495</v>
      </c>
      <c r="C65" s="551"/>
      <c r="D65" s="552"/>
      <c r="E65" s="552"/>
      <c r="F65" s="553"/>
      <c r="G65" s="475"/>
      <c r="H65" s="475"/>
      <c r="I65" s="475"/>
      <c r="J65" s="475"/>
      <c r="K65" s="475"/>
      <c r="L65" s="475"/>
      <c r="M65" s="554"/>
      <c r="N65" s="555"/>
      <c r="O65" s="478"/>
      <c r="P65" s="183"/>
      <c r="Q65" s="550" t="s">
        <v>496</v>
      </c>
      <c r="R65" s="475"/>
      <c r="S65" s="475"/>
      <c r="T65" s="475"/>
      <c r="U65" s="475"/>
      <c r="V65" s="475"/>
      <c r="W65" s="475"/>
      <c r="X65" s="475"/>
      <c r="Y65" s="475"/>
      <c r="Z65" s="475"/>
      <c r="AA65" s="554"/>
      <c r="AB65" s="475"/>
      <c r="AC65" s="555"/>
      <c r="AD65" s="557"/>
      <c r="AE65" s="558"/>
      <c r="AG65" s="560" t="s">
        <v>497</v>
      </c>
      <c r="AH65" s="561"/>
      <c r="AI65" s="561"/>
      <c r="AJ65" s="561"/>
      <c r="AK65" s="561"/>
      <c r="AL65" s="561"/>
      <c r="AM65" s="561"/>
      <c r="AN65" s="561"/>
      <c r="AO65" s="562"/>
      <c r="AP65" s="562"/>
      <c r="AQ65" s="554"/>
      <c r="AR65" s="554"/>
      <c r="AS65" s="554"/>
      <c r="AT65" s="558"/>
      <c r="AU65" s="183"/>
      <c r="AX65" s="17"/>
      <c r="AY65" s="17"/>
      <c r="AZ65" s="17"/>
      <c r="BA65" s="17"/>
      <c r="BB65" s="17"/>
      <c r="BC65" s="17"/>
      <c r="BD65" s="17"/>
      <c r="BE65" s="17"/>
      <c r="BF65" s="17"/>
      <c r="BG65" s="17"/>
      <c r="BH65" s="17"/>
      <c r="BI65" s="17"/>
      <c r="BJ65" s="17"/>
      <c r="BK65" s="17"/>
      <c r="BL65" s="17"/>
      <c r="BM65" s="17"/>
      <c r="BN65" s="17"/>
      <c r="BO65" s="17"/>
      <c r="BP65" s="17"/>
      <c r="BQ65" s="17"/>
      <c r="BR65" s="17"/>
      <c r="BS65" s="17"/>
      <c r="BT65" s="17"/>
      <c r="BU65" s="17"/>
      <c r="BV65" s="17"/>
      <c r="BW65" s="17"/>
      <c r="BX65" s="17"/>
      <c r="BY65" s="17"/>
      <c r="BZ65" s="17"/>
      <c r="CA65" s="17"/>
      <c r="CB65" s="17"/>
      <c r="CC65" s="17"/>
      <c r="CD65" s="17"/>
      <c r="CE65" s="17"/>
      <c r="CF65" s="17"/>
      <c r="CG65" s="17"/>
      <c r="CH65" s="17"/>
      <c r="CI65" s="17"/>
      <c r="CJ65" s="17"/>
      <c r="CK65" s="17"/>
      <c r="CL65" s="17"/>
      <c r="CM65" s="17"/>
      <c r="CN65" s="17"/>
      <c r="CO65" s="17"/>
    </row>
    <row r="66" spans="1:93" ht="30" customHeight="1">
      <c r="A66" s="183"/>
      <c r="B66" s="556"/>
      <c r="C66" s="181"/>
      <c r="D66" s="182"/>
      <c r="E66" s="182"/>
      <c r="F66" s="181"/>
      <c r="G66" s="183"/>
      <c r="H66" s="183"/>
      <c r="I66" s="183"/>
      <c r="J66" s="183"/>
      <c r="K66" s="183"/>
      <c r="L66" s="183"/>
      <c r="M66" s="183"/>
      <c r="N66" s="183"/>
      <c r="O66" s="485"/>
      <c r="P66" s="183"/>
      <c r="Q66" s="479"/>
      <c r="R66" s="183"/>
      <c r="S66" s="183"/>
      <c r="T66" s="183"/>
      <c r="U66" s="183"/>
      <c r="V66" s="183"/>
      <c r="W66" s="183"/>
      <c r="X66" s="183"/>
      <c r="Y66" s="183"/>
      <c r="Z66" s="183"/>
      <c r="AA66" s="183"/>
      <c r="AB66" s="183"/>
      <c r="AC66" s="183"/>
      <c r="AD66" s="183"/>
      <c r="AE66" s="485"/>
      <c r="AF66" s="183"/>
      <c r="AG66" s="479"/>
      <c r="AH66" s="183"/>
      <c r="AI66" s="183"/>
      <c r="AJ66" s="183"/>
      <c r="AK66" s="183"/>
      <c r="AL66" s="183"/>
      <c r="AM66" s="183"/>
      <c r="AN66" s="183"/>
      <c r="AO66" s="183"/>
      <c r="AP66" s="183"/>
      <c r="AQ66" s="183"/>
      <c r="AR66" s="183"/>
      <c r="AS66" s="183"/>
      <c r="AT66" s="485"/>
      <c r="AU66" s="183"/>
      <c r="AX66" s="17"/>
      <c r="AY66" s="17"/>
      <c r="AZ66" s="17"/>
      <c r="BA66" s="17"/>
      <c r="BB66" s="17"/>
      <c r="BC66" s="17"/>
      <c r="BD66" s="17"/>
      <c r="BE66" s="17"/>
      <c r="BF66" s="17"/>
      <c r="BG66" s="17"/>
      <c r="BH66" s="17"/>
      <c r="BI66" s="17"/>
      <c r="BJ66" s="17"/>
      <c r="BK66" s="17"/>
      <c r="BL66" s="17"/>
      <c r="BM66" s="17"/>
      <c r="BN66" s="17"/>
      <c r="BO66" s="17"/>
      <c r="BP66" s="17"/>
      <c r="BQ66" s="17"/>
      <c r="BR66" s="17"/>
      <c r="BS66" s="17"/>
      <c r="BT66" s="17"/>
      <c r="BU66" s="17"/>
      <c r="BV66" s="17"/>
      <c r="BW66" s="17"/>
      <c r="BX66" s="17"/>
      <c r="BY66" s="17"/>
      <c r="BZ66" s="17"/>
      <c r="CA66" s="17"/>
      <c r="CB66" s="17"/>
      <c r="CC66" s="17"/>
      <c r="CD66" s="17"/>
      <c r="CE66" s="17"/>
      <c r="CF66" s="17"/>
      <c r="CG66" s="17"/>
      <c r="CH66" s="17"/>
      <c r="CI66" s="17"/>
      <c r="CJ66" s="17"/>
      <c r="CK66" s="17"/>
      <c r="CL66" s="17"/>
      <c r="CM66" s="17"/>
      <c r="CN66" s="17"/>
      <c r="CO66" s="17"/>
    </row>
    <row r="67" spans="1:93" ht="30" customHeight="1">
      <c r="A67" s="183"/>
      <c r="B67" s="556"/>
      <c r="C67" s="181"/>
      <c r="D67" s="182"/>
      <c r="E67" s="182"/>
      <c r="F67" s="181"/>
      <c r="G67" s="183"/>
      <c r="H67" s="183"/>
      <c r="I67" s="183"/>
      <c r="J67" s="183"/>
      <c r="K67" s="183"/>
      <c r="L67" s="245"/>
      <c r="M67" s="245"/>
      <c r="N67" s="183"/>
      <c r="O67" s="485"/>
      <c r="P67" s="183"/>
      <c r="Q67" s="479"/>
      <c r="R67" s="183"/>
      <c r="S67" s="183"/>
      <c r="T67" s="183"/>
      <c r="U67" s="183"/>
      <c r="V67" s="183"/>
      <c r="W67" s="183"/>
      <c r="X67" s="183"/>
      <c r="Y67" s="183"/>
      <c r="Z67" s="183"/>
      <c r="AA67" s="238"/>
      <c r="AB67" s="246" t="s">
        <v>498</v>
      </c>
      <c r="AC67" s="183"/>
      <c r="AD67" s="183"/>
      <c r="AE67" s="485"/>
      <c r="AF67" s="183"/>
      <c r="AG67" s="479"/>
      <c r="AH67" s="183"/>
      <c r="AI67" s="183"/>
      <c r="AJ67" s="183"/>
      <c r="AK67" s="183"/>
      <c r="AL67" s="183"/>
      <c r="AM67" s="183"/>
      <c r="AN67" s="183"/>
      <c r="AO67" s="183"/>
      <c r="AP67" s="183"/>
      <c r="AQ67" s="183"/>
      <c r="AR67" s="183"/>
      <c r="AS67" s="183"/>
      <c r="AT67" s="485"/>
      <c r="AU67" s="183"/>
      <c r="AX67" s="17"/>
      <c r="AY67" s="17"/>
      <c r="AZ67" s="17"/>
      <c r="BA67" s="17"/>
      <c r="BB67" s="17"/>
      <c r="BC67" s="17"/>
      <c r="BD67" s="17"/>
      <c r="BE67" s="17"/>
      <c r="BF67" s="17"/>
      <c r="BG67" s="17"/>
      <c r="BH67" s="17"/>
      <c r="BI67" s="17"/>
      <c r="BJ67" s="17"/>
      <c r="BK67" s="17"/>
      <c r="BL67" s="17"/>
      <c r="BM67" s="17"/>
      <c r="BN67" s="17"/>
      <c r="BO67" s="17"/>
      <c r="BP67" s="17"/>
      <c r="BQ67" s="17"/>
      <c r="BR67" s="17"/>
      <c r="BS67" s="17"/>
      <c r="BT67" s="17"/>
      <c r="BU67" s="17"/>
      <c r="BV67" s="17"/>
      <c r="BW67" s="17"/>
      <c r="BX67" s="17"/>
      <c r="BY67" s="17"/>
      <c r="BZ67" s="17"/>
      <c r="CA67" s="17"/>
      <c r="CB67" s="17"/>
      <c r="CC67" s="17"/>
      <c r="CD67" s="17"/>
      <c r="CE67" s="17"/>
      <c r="CF67" s="17"/>
      <c r="CG67" s="17"/>
      <c r="CH67" s="17"/>
      <c r="CI67" s="17"/>
      <c r="CJ67" s="17"/>
      <c r="CK67" s="17"/>
      <c r="CL67" s="17"/>
      <c r="CM67" s="17"/>
      <c r="CN67" s="17"/>
      <c r="CO67" s="17"/>
    </row>
    <row r="68" spans="1:93" ht="29.45" customHeight="1">
      <c r="A68" s="183"/>
      <c r="B68" s="556"/>
      <c r="C68" s="181"/>
      <c r="D68" s="182"/>
      <c r="E68" s="182"/>
      <c r="F68" s="181"/>
      <c r="G68" s="183"/>
      <c r="H68" s="183"/>
      <c r="I68" s="183"/>
      <c r="J68" s="183"/>
      <c r="K68" s="183"/>
      <c r="L68" s="183"/>
      <c r="M68" s="183"/>
      <c r="N68" s="183"/>
      <c r="O68" s="485"/>
      <c r="P68" s="183"/>
      <c r="Q68" s="479"/>
      <c r="R68" s="183"/>
      <c r="S68" s="183"/>
      <c r="T68" s="183"/>
      <c r="U68" s="183"/>
      <c r="V68" s="183"/>
      <c r="W68" s="183"/>
      <c r="X68" s="183"/>
      <c r="Y68" s="183"/>
      <c r="Z68" s="183"/>
      <c r="AA68" s="183"/>
      <c r="AB68" s="183"/>
      <c r="AC68" s="183"/>
      <c r="AD68" s="183"/>
      <c r="AE68" s="485"/>
      <c r="AF68" s="183"/>
      <c r="AG68" s="479"/>
      <c r="AH68" s="183"/>
      <c r="AI68" s="183"/>
      <c r="AJ68" s="183"/>
      <c r="AK68" s="183"/>
      <c r="AL68" s="183"/>
      <c r="AM68" s="183"/>
      <c r="AN68" s="183"/>
      <c r="AO68" s="183"/>
      <c r="AP68" s="183"/>
      <c r="AQ68" s="183"/>
      <c r="AR68" s="183"/>
      <c r="AS68" s="183"/>
      <c r="AT68" s="485"/>
      <c r="AU68" s="183"/>
      <c r="AX68" s="17"/>
      <c r="AY68" s="17"/>
      <c r="AZ68" s="17"/>
      <c r="BA68" s="17"/>
      <c r="BB68" s="17"/>
      <c r="BC68" s="17"/>
      <c r="BD68" s="17"/>
      <c r="BE68" s="17"/>
      <c r="BF68" s="17"/>
      <c r="BG68" s="17"/>
      <c r="BH68" s="17"/>
      <c r="BI68" s="17"/>
      <c r="BJ68" s="17"/>
      <c r="BK68" s="17"/>
      <c r="BL68" s="17"/>
      <c r="BM68" s="17"/>
      <c r="BN68" s="17"/>
      <c r="BO68" s="17"/>
      <c r="BP68" s="17"/>
      <c r="BQ68" s="17"/>
      <c r="BR68" s="17"/>
      <c r="BS68" s="17"/>
      <c r="BT68" s="17"/>
      <c r="BU68" s="17"/>
      <c r="BV68" s="17"/>
      <c r="BW68" s="17"/>
      <c r="BX68" s="17"/>
      <c r="BY68" s="17"/>
      <c r="BZ68" s="17"/>
      <c r="CA68" s="17"/>
      <c r="CB68" s="17"/>
      <c r="CC68" s="17"/>
      <c r="CD68" s="17"/>
      <c r="CE68" s="17"/>
      <c r="CF68" s="17"/>
      <c r="CG68" s="17"/>
      <c r="CH68" s="17"/>
      <c r="CI68" s="17"/>
      <c r="CJ68" s="17"/>
      <c r="CK68" s="17"/>
      <c r="CL68" s="17"/>
      <c r="CM68" s="17"/>
      <c r="CN68" s="17"/>
      <c r="CO68" s="17"/>
    </row>
    <row r="69" spans="1:93" ht="29.45" customHeight="1">
      <c r="A69" s="183"/>
      <c r="B69" s="556"/>
      <c r="C69" s="181"/>
      <c r="D69" s="182"/>
      <c r="E69" s="182"/>
      <c r="F69" s="181"/>
      <c r="G69" s="183"/>
      <c r="H69" s="183"/>
      <c r="I69" s="183"/>
      <c r="J69" s="183"/>
      <c r="K69" s="183"/>
      <c r="L69" s="183"/>
      <c r="M69" s="183"/>
      <c r="N69" s="183"/>
      <c r="O69" s="485"/>
      <c r="P69" s="183"/>
      <c r="Q69" s="479"/>
      <c r="R69" s="183"/>
      <c r="S69" s="183"/>
      <c r="T69" s="183"/>
      <c r="U69" s="183"/>
      <c r="V69" s="183"/>
      <c r="W69" s="183"/>
      <c r="X69" s="183"/>
      <c r="Y69" s="183"/>
      <c r="Z69" s="183"/>
      <c r="AA69" s="183"/>
      <c r="AB69" s="183"/>
      <c r="AC69" s="183"/>
      <c r="AD69" s="183"/>
      <c r="AE69" s="485"/>
      <c r="AF69" s="183"/>
      <c r="AG69" s="479"/>
      <c r="AH69" s="183"/>
      <c r="AI69" s="183"/>
      <c r="AJ69" s="183"/>
      <c r="AK69" s="183"/>
      <c r="AL69" s="183"/>
      <c r="AM69" s="183"/>
      <c r="AN69" s="183"/>
      <c r="AO69" s="183"/>
      <c r="AP69" s="183"/>
      <c r="AQ69" s="183"/>
      <c r="AR69" s="183"/>
      <c r="AS69" s="183"/>
      <c r="AT69" s="485"/>
      <c r="AU69" s="183"/>
      <c r="AX69" s="17"/>
      <c r="AY69" s="17"/>
      <c r="AZ69" s="17"/>
      <c r="BA69" s="17"/>
      <c r="BB69" s="17"/>
      <c r="BC69" s="165" t="s">
        <v>499</v>
      </c>
      <c r="BD69" s="17"/>
      <c r="BE69" s="17"/>
      <c r="BF69" s="17"/>
      <c r="BG69" s="17"/>
      <c r="BH69" s="17"/>
      <c r="BI69" s="17"/>
      <c r="BJ69" s="549" t="s">
        <v>500</v>
      </c>
      <c r="BK69" s="17"/>
      <c r="BL69" s="17"/>
      <c r="BM69" s="165" t="s">
        <v>501</v>
      </c>
      <c r="BN69" s="17"/>
      <c r="BO69" s="17"/>
      <c r="BP69" s="17"/>
      <c r="BQ69" s="17"/>
      <c r="BR69" s="17"/>
      <c r="BS69" s="17"/>
      <c r="BT69" s="17"/>
      <c r="BU69" s="17"/>
      <c r="BV69" s="17"/>
      <c r="BW69" s="17"/>
      <c r="BX69" s="17"/>
      <c r="BY69" s="17"/>
      <c r="BZ69" s="17"/>
      <c r="CA69" s="17"/>
      <c r="CB69" s="17"/>
      <c r="CC69" s="17"/>
      <c r="CD69" s="17"/>
      <c r="CE69" s="17"/>
      <c r="CF69" s="17"/>
      <c r="CG69" s="17"/>
      <c r="CH69" s="17"/>
      <c r="CI69" s="17"/>
      <c r="CJ69" s="17"/>
      <c r="CK69" s="17"/>
      <c r="CL69" s="17"/>
      <c r="CM69" s="17"/>
      <c r="CN69" s="17"/>
      <c r="CO69" s="17"/>
    </row>
    <row r="70" spans="1:93" ht="29.45" customHeight="1">
      <c r="A70" s="183"/>
      <c r="B70" s="556"/>
      <c r="C70" s="181"/>
      <c r="D70" s="182"/>
      <c r="E70" s="182"/>
      <c r="F70" s="181"/>
      <c r="G70" s="183"/>
      <c r="H70" s="183"/>
      <c r="I70" s="183"/>
      <c r="J70" s="183"/>
      <c r="K70" s="183"/>
      <c r="L70" s="183"/>
      <c r="M70" s="183"/>
      <c r="N70" s="183"/>
      <c r="O70" s="485"/>
      <c r="P70" s="183"/>
      <c r="Q70" s="479"/>
      <c r="R70" s="183"/>
      <c r="S70" s="183"/>
      <c r="T70" s="183"/>
      <c r="U70" s="183"/>
      <c r="V70" s="183"/>
      <c r="W70" s="183"/>
      <c r="X70" s="183"/>
      <c r="Y70" s="183"/>
      <c r="Z70" s="183"/>
      <c r="AA70" s="183"/>
      <c r="AB70" s="183"/>
      <c r="AC70" s="183"/>
      <c r="AD70" s="183"/>
      <c r="AE70" s="485"/>
      <c r="AF70" s="183"/>
      <c r="AG70" s="479"/>
      <c r="AH70" s="183"/>
      <c r="AI70" s="183"/>
      <c r="AJ70" s="183"/>
      <c r="AK70" s="183"/>
      <c r="AL70" s="183"/>
      <c r="AM70" s="183"/>
      <c r="AN70" s="183"/>
      <c r="AO70" s="183"/>
      <c r="AP70" s="183"/>
      <c r="AQ70" s="183"/>
      <c r="AR70" s="183"/>
      <c r="AS70" s="183"/>
      <c r="AT70" s="485"/>
      <c r="AU70" s="183"/>
      <c r="AX70" s="17"/>
      <c r="AY70" s="17"/>
      <c r="AZ70" s="17"/>
      <c r="BA70" s="17"/>
      <c r="BB70" s="17"/>
      <c r="BC70" s="17"/>
      <c r="BD70" s="17"/>
      <c r="BE70" s="17"/>
      <c r="BF70" s="17"/>
      <c r="BG70" s="17"/>
      <c r="BH70" s="17"/>
      <c r="BI70" s="17"/>
      <c r="BJ70" s="17"/>
      <c r="BK70" s="17"/>
      <c r="BL70" s="17"/>
      <c r="BM70" s="17"/>
      <c r="BN70" s="17"/>
      <c r="BO70" s="17"/>
      <c r="BP70" s="17"/>
      <c r="BQ70" s="17"/>
      <c r="BR70" s="17"/>
      <c r="BS70" s="17"/>
      <c r="BT70" s="17"/>
      <c r="BU70" s="17"/>
      <c r="BV70" s="17"/>
      <c r="BW70" s="17"/>
      <c r="BX70" s="17"/>
      <c r="BY70" s="17"/>
      <c r="BZ70" s="17"/>
      <c r="CA70" s="17"/>
      <c r="CB70" s="17"/>
      <c r="CC70" s="17"/>
      <c r="CD70" s="17"/>
      <c r="CE70" s="17"/>
      <c r="CF70" s="17"/>
      <c r="CG70" s="17"/>
      <c r="CH70" s="17"/>
      <c r="CI70" s="17"/>
      <c r="CJ70" s="17"/>
      <c r="CK70" s="17"/>
      <c r="CL70" s="17"/>
      <c r="CM70" s="17"/>
      <c r="CN70" s="17"/>
      <c r="CO70" s="17"/>
    </row>
    <row r="71" spans="1:93" ht="29.45" customHeight="1">
      <c r="A71" s="238"/>
      <c r="B71" s="556"/>
      <c r="C71" s="181"/>
      <c r="D71" s="182"/>
      <c r="E71" s="182"/>
      <c r="F71" s="181"/>
      <c r="G71" s="183"/>
      <c r="H71" s="183"/>
      <c r="I71" s="183"/>
      <c r="J71" s="183"/>
      <c r="K71" s="183"/>
      <c r="L71" s="183"/>
      <c r="M71" s="183"/>
      <c r="N71" s="183"/>
      <c r="O71" s="485"/>
      <c r="P71" s="183"/>
      <c r="Q71" s="479"/>
      <c r="R71" s="183"/>
      <c r="S71" s="183"/>
      <c r="T71" s="183"/>
      <c r="U71" s="183"/>
      <c r="V71" s="183"/>
      <c r="W71" s="183"/>
      <c r="X71" s="183"/>
      <c r="Y71" s="183"/>
      <c r="Z71" s="183"/>
      <c r="AA71" s="183"/>
      <c r="AB71" s="183"/>
      <c r="AC71" s="183"/>
      <c r="AD71" s="183"/>
      <c r="AE71" s="485"/>
      <c r="AF71" s="183"/>
      <c r="AG71" s="479"/>
      <c r="AH71" s="183"/>
      <c r="AI71" s="183"/>
      <c r="AJ71" s="183"/>
      <c r="AK71" s="183"/>
      <c r="AL71" s="183"/>
      <c r="AM71" s="183"/>
      <c r="AN71" s="183"/>
      <c r="AO71" s="183"/>
      <c r="AP71" s="183"/>
      <c r="AQ71" s="183"/>
      <c r="AR71" s="183"/>
      <c r="AS71" s="183"/>
      <c r="AT71" s="485"/>
      <c r="AU71" s="183"/>
      <c r="AX71" s="19" t="s">
        <v>502</v>
      </c>
      <c r="AY71" s="19" t="s">
        <v>487</v>
      </c>
      <c r="BB71" s="23" t="s">
        <v>503</v>
      </c>
      <c r="BC71" s="19"/>
      <c r="BD71" s="19" t="s">
        <v>487</v>
      </c>
      <c r="BE71" s="19" t="s">
        <v>414</v>
      </c>
      <c r="BF71" s="19" t="s">
        <v>504</v>
      </c>
      <c r="BG71" s="19" t="s">
        <v>505</v>
      </c>
      <c r="BH71" s="19" t="s">
        <v>506</v>
      </c>
      <c r="BI71" s="19" t="s">
        <v>507</v>
      </c>
      <c r="BJ71" s="19" t="s">
        <v>508</v>
      </c>
      <c r="BK71" s="19" t="s">
        <v>509</v>
      </c>
      <c r="BL71" s="19" t="s">
        <v>510</v>
      </c>
      <c r="BM71" s="19" t="s">
        <v>511</v>
      </c>
    </row>
    <row r="72" spans="1:93" ht="29.45" customHeight="1">
      <c r="A72" s="183"/>
      <c r="B72" s="556"/>
      <c r="C72" s="181"/>
      <c r="D72" s="182"/>
      <c r="E72" s="182"/>
      <c r="F72" s="181"/>
      <c r="G72" s="183"/>
      <c r="H72" s="183"/>
      <c r="I72" s="183"/>
      <c r="J72" s="183"/>
      <c r="K72" s="183"/>
      <c r="L72" s="183"/>
      <c r="M72" s="183"/>
      <c r="N72" s="183"/>
      <c r="O72" s="485"/>
      <c r="P72" s="183"/>
      <c r="Q72" s="479"/>
      <c r="R72" s="183"/>
      <c r="S72" s="183"/>
      <c r="T72" s="183"/>
      <c r="U72" s="183"/>
      <c r="V72" s="183"/>
      <c r="W72" s="183"/>
      <c r="X72" s="183"/>
      <c r="Y72" s="183"/>
      <c r="Z72" s="183"/>
      <c r="AA72" s="183"/>
      <c r="AB72" s="183"/>
      <c r="AC72" s="183"/>
      <c r="AD72" s="183"/>
      <c r="AE72" s="485"/>
      <c r="AF72" s="183"/>
      <c r="AG72" s="479"/>
      <c r="AH72" s="183"/>
      <c r="AI72" s="183"/>
      <c r="AJ72" s="183"/>
      <c r="AK72" s="183"/>
      <c r="AL72" s="183"/>
      <c r="AM72" s="183"/>
      <c r="AN72" s="183"/>
      <c r="AO72" s="183"/>
      <c r="AP72" s="183"/>
      <c r="AQ72" s="183"/>
      <c r="AR72" s="183"/>
      <c r="AS72" s="183"/>
      <c r="AT72" s="485"/>
      <c r="AU72" s="183"/>
      <c r="AX72" s="19" t="str">
        <f>比較地域マスタ!AD7</f>
        <v>28208</v>
      </c>
      <c r="AY72" s="19" t="str">
        <f>IF(IFERROR(比較地域マスタ!$AE7,"")=0,"",IFERROR(比較地域マスタ!$AE7,""))</f>
        <v>相生市</v>
      </c>
      <c r="AZ72" s="17"/>
      <c r="BA72" s="23">
        <v>1</v>
      </c>
      <c r="BB72" s="23">
        <v>1</v>
      </c>
      <c r="BC72" s="19" t="str">
        <f>AX72</f>
        <v>28208</v>
      </c>
      <c r="BD72" s="19" t="str">
        <f>AY72</f>
        <v>相生市</v>
      </c>
      <c r="BE72" s="35">
        <f>VLOOKUP(BC72&amp;"_"&amp;$AZ$9,データシート3!A:AB,MATCH("ea_"&amp;"太陽光（建物系）"&amp;"_年間発電",データシート3!$A$1:$AB$1,0),0)/10^3+VLOOKUP(BC72&amp;"_"&amp;$AZ$9,データシート3!A:AB,MATCH("ea_"&amp;"太陽光（土地系）"&amp;"_年間発電",データシート3!$A$1:$AB$1,0),0)/10^3</f>
        <v>310862.46399999998</v>
      </c>
      <c r="BF72" s="35">
        <f>VLOOKUP(BC72&amp;"_"&amp;$AZ$9,データシート3!A:AB,MATCH("ea_"&amp;"風力（陸上）"&amp;"_年間発電",データシート3!$A$1:$AB$1,0),0)/10^3</f>
        <v>121103.829</v>
      </c>
      <c r="BG72" s="35">
        <f>VLOOKUP(BC72&amp;"_"&amp;$AZ$9,データシート3!A:AB,MATCH("ea_"&amp;"中小水（河川）"&amp;"_年間発電",データシート3!$A$1:$AB$1,0),0)/10^3+VLOOKUP(BC72&amp;"_"&amp;$AZ$9,データシート3!A:AB,MATCH("ea_"&amp;"中小水（農業用水路）"&amp;"_年間発電",データシート3!$A$1:$AB$1,0),0)/10^3</f>
        <v>0</v>
      </c>
      <c r="BH72" s="35">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5">
        <f>SUM(BE72:BH72)</f>
        <v>431966.29299999995</v>
      </c>
      <c r="BJ72" s="35">
        <f>(VLOOKUP($BC72&amp;"_"&amp;$AZ$8,データシート3!$A:$AN,MATCH("da_合計",データシート3!$A$1:$AN$1,0),0))/10^3</f>
        <v>235875.98395284271</v>
      </c>
      <c r="BK72" s="35">
        <f t="shared" ref="BK72:BK103" si="21">BI72-BJ72</f>
        <v>196090.30904715724</v>
      </c>
      <c r="BL72" s="35">
        <f t="shared" ref="BL72:BL103" si="22">IF(BK72&gt;0,0,BK72)</f>
        <v>0</v>
      </c>
      <c r="BM72" s="35">
        <f t="shared" ref="BM72:BM103" si="23">IF(BK72&gt;0,BK72,0)</f>
        <v>196090.30904715724</v>
      </c>
    </row>
    <row r="73" spans="1:93" ht="29.45" customHeight="1">
      <c r="A73" s="183"/>
      <c r="B73" s="556"/>
      <c r="C73" s="181"/>
      <c r="D73" s="182"/>
      <c r="E73" s="182"/>
      <c r="F73" s="181"/>
      <c r="G73" s="183"/>
      <c r="H73" s="183"/>
      <c r="I73" s="183"/>
      <c r="J73" s="183"/>
      <c r="K73" s="183"/>
      <c r="L73" s="183"/>
      <c r="M73" s="183"/>
      <c r="N73" s="183"/>
      <c r="O73" s="485"/>
      <c r="P73" s="183"/>
      <c r="Q73" s="479"/>
      <c r="R73" s="183"/>
      <c r="S73" s="183"/>
      <c r="T73" s="183"/>
      <c r="U73" s="183"/>
      <c r="V73" s="183"/>
      <c r="W73" s="183"/>
      <c r="X73" s="183"/>
      <c r="Y73" s="183"/>
      <c r="Z73" s="183"/>
      <c r="AA73" s="183"/>
      <c r="AB73" s="183"/>
      <c r="AC73" s="183"/>
      <c r="AD73" s="183"/>
      <c r="AE73" s="485"/>
      <c r="AF73" s="183"/>
      <c r="AG73" s="479"/>
      <c r="AH73" s="183"/>
      <c r="AI73" s="183"/>
      <c r="AJ73" s="183"/>
      <c r="AK73" s="183"/>
      <c r="AL73" s="183"/>
      <c r="AM73" s="183"/>
      <c r="AN73" s="183"/>
      <c r="AO73" s="183"/>
      <c r="AP73" s="183"/>
      <c r="AQ73" s="183"/>
      <c r="AR73" s="183"/>
      <c r="AS73" s="183"/>
      <c r="AT73" s="485"/>
      <c r="AU73" s="183"/>
      <c r="AX73" s="19" t="str">
        <f>比較地域マスタ!AD8</f>
        <v>28203</v>
      </c>
      <c r="AY73" s="19" t="str">
        <f>IF(IFERROR(比較地域マスタ!$AE8,"")=0,"",IFERROR(比較地域マスタ!$AE8,""))</f>
        <v>明石市</v>
      </c>
      <c r="AZ73" s="17"/>
      <c r="BA73" s="23">
        <v>2</v>
      </c>
      <c r="BB73" s="23">
        <v>1</v>
      </c>
      <c r="BC73" s="19" t="str">
        <f t="shared" ref="BC73:BC136" si="24">AX73</f>
        <v>28203</v>
      </c>
      <c r="BD73" s="19" t="str">
        <f t="shared" ref="BD73:BD136" si="25">AY73</f>
        <v>明石市</v>
      </c>
      <c r="BE73" s="35">
        <f>VLOOKUP(BC73&amp;"_"&amp;$AZ$9,データシート3!A:AB,MATCH("ea_"&amp;"太陽光（建物系）"&amp;"_年間発電",データシート3!$A$1:$AB$1,0),0)/10^3+VLOOKUP(BC73&amp;"_"&amp;$AZ$9,データシート3!A:AB,MATCH("ea_"&amp;"太陽光（土地系）"&amp;"_年間発電",データシート3!$A$1:$AB$1,0),0)/10^3</f>
        <v>1087639.173</v>
      </c>
      <c r="BF73" s="35">
        <f>VLOOKUP(BC73&amp;"_"&amp;$AZ$9,データシート3!A:AB,MATCH("ea_"&amp;"風力（陸上）"&amp;"_年間発電",データシート3!$A$1:$AB$1,0),0)/10^3</f>
        <v>0</v>
      </c>
      <c r="BG73" s="35">
        <f>VLOOKUP(BC73&amp;"_"&amp;$AZ$9,データシート3!A:AB,MATCH("ea_"&amp;"中小水（河川）"&amp;"_年間発電",データシート3!$A$1:$AB$1,0),0)/10^3+VLOOKUP(BC73&amp;"_"&amp;$AZ$9,データシート3!A:AB,MATCH("ea_"&amp;"中小水（農業用水路）"&amp;"_年間発電",データシート3!$A$1:$AB$1,0),0)/10^3</f>
        <v>0</v>
      </c>
      <c r="BH73" s="35">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5">
        <f t="shared" ref="BI73:BI136" si="26">SUM(BE73:BH73)</f>
        <v>1087639.173</v>
      </c>
      <c r="BJ73" s="35">
        <f>(VLOOKUP($BC73&amp;"_"&amp;$AZ$8,データシート3!$A:$AN,MATCH("da_合計",データシート3!$A$1:$AN$1,0),0))/10^3</f>
        <v>2034446.6031167973</v>
      </c>
      <c r="BK73" s="35">
        <f t="shared" si="21"/>
        <v>-946807.43011679733</v>
      </c>
      <c r="BL73" s="35">
        <f t="shared" si="22"/>
        <v>-946807.43011679733</v>
      </c>
      <c r="BM73" s="35">
        <f t="shared" si="23"/>
        <v>0</v>
      </c>
      <c r="BW73" s="999"/>
    </row>
    <row r="74" spans="1:93" ht="29.45" customHeight="1">
      <c r="A74" s="183"/>
      <c r="B74" s="556"/>
      <c r="C74" s="181"/>
      <c r="D74" s="182"/>
      <c r="E74" s="182"/>
      <c r="F74" s="181"/>
      <c r="G74" s="183"/>
      <c r="H74" s="183"/>
      <c r="I74" s="183"/>
      <c r="J74" s="183"/>
      <c r="K74" s="183"/>
      <c r="L74" s="183"/>
      <c r="M74" s="183"/>
      <c r="N74" s="183"/>
      <c r="O74" s="485"/>
      <c r="P74" s="183"/>
      <c r="Q74" s="479"/>
      <c r="R74" s="183"/>
      <c r="S74" s="183"/>
      <c r="T74" s="183"/>
      <c r="U74" s="183"/>
      <c r="V74" s="183"/>
      <c r="W74" s="183"/>
      <c r="X74" s="183"/>
      <c r="Y74" s="183"/>
      <c r="Z74" s="183"/>
      <c r="AA74" s="183"/>
      <c r="AB74" s="183"/>
      <c r="AC74" s="183"/>
      <c r="AD74" s="183"/>
      <c r="AE74" s="485"/>
      <c r="AF74" s="183"/>
      <c r="AG74" s="479"/>
      <c r="AH74" s="183"/>
      <c r="AI74" s="183"/>
      <c r="AJ74" s="183"/>
      <c r="AK74" s="183"/>
      <c r="AL74" s="183"/>
      <c r="AM74" s="183"/>
      <c r="AN74" s="183"/>
      <c r="AO74" s="183"/>
      <c r="AP74" s="183"/>
      <c r="AQ74" s="183"/>
      <c r="AR74" s="183"/>
      <c r="AS74" s="183"/>
      <c r="AT74" s="485"/>
      <c r="AU74" s="183"/>
      <c r="AX74" s="19" t="str">
        <f>比較地域マスタ!AD9</f>
        <v>28212</v>
      </c>
      <c r="AY74" s="19" t="str">
        <f>IF(IFERROR(比較地域マスタ!$AE9,"")=0,"",IFERROR(比較地域マスタ!$AE9,""))</f>
        <v>赤穂市</v>
      </c>
      <c r="AZ74" s="17"/>
      <c r="BA74" s="23">
        <v>3</v>
      </c>
      <c r="BB74" s="23">
        <v>1</v>
      </c>
      <c r="BC74" s="19" t="str">
        <f t="shared" si="24"/>
        <v>28212</v>
      </c>
      <c r="BD74" s="19" t="str">
        <f t="shared" si="25"/>
        <v>赤穂市</v>
      </c>
      <c r="BE74" s="35">
        <f>VLOOKUP(BC74&amp;"_"&amp;$AZ$9,データシート3!A:AB,MATCH("ea_"&amp;"太陽光（建物系）"&amp;"_年間発電",データシート3!$A$1:$AB$1,0),0)/10^3+VLOOKUP(BC74&amp;"_"&amp;$AZ$9,データシート3!A:AB,MATCH("ea_"&amp;"太陽光（土地系）"&amp;"_年間発電",データシート3!$A$1:$AB$1,0),0)/10^3</f>
        <v>575499.99300000002</v>
      </c>
      <c r="BF74" s="35">
        <f>VLOOKUP(BC74&amp;"_"&amp;$AZ$9,データシート3!A:AB,MATCH("ea_"&amp;"風力（陸上）"&amp;"_年間発電",データシート3!$A$1:$AB$1,0),0)/10^3</f>
        <v>203187.924</v>
      </c>
      <c r="BG74" s="35">
        <f>VLOOKUP(BC74&amp;"_"&amp;$AZ$9,データシート3!A:AB,MATCH("ea_"&amp;"中小水（河川）"&amp;"_年間発電",データシート3!$A$1:$AB$1,0),0)/10^3+VLOOKUP(BC74&amp;"_"&amp;$AZ$9,データシート3!A:AB,MATCH("ea_"&amp;"中小水（農業用水路）"&amp;"_年間発電",データシート3!$A$1:$AB$1,0),0)/10^3</f>
        <v>0</v>
      </c>
      <c r="BH74" s="35">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5">
        <f t="shared" si="26"/>
        <v>778687.91700000002</v>
      </c>
      <c r="BJ74" s="35">
        <f>(VLOOKUP($BC74&amp;"_"&amp;$AZ$8,データシート3!$A:$AN,MATCH("da_合計",データシート3!$A$1:$AN$1,0),0))/10^3</f>
        <v>385937.10311158496</v>
      </c>
      <c r="BK74" s="35">
        <f t="shared" si="21"/>
        <v>392750.81388841505</v>
      </c>
      <c r="BL74" s="35">
        <f t="shared" si="22"/>
        <v>0</v>
      </c>
      <c r="BM74" s="35">
        <f t="shared" si="23"/>
        <v>392750.81388841505</v>
      </c>
      <c r="BW74" s="999"/>
    </row>
    <row r="75" spans="1:93" ht="29.45" customHeight="1">
      <c r="A75" s="183"/>
      <c r="B75" s="556"/>
      <c r="C75" s="181"/>
      <c r="D75" s="182"/>
      <c r="E75" s="182"/>
      <c r="F75" s="181"/>
      <c r="G75" s="183"/>
      <c r="H75" s="183"/>
      <c r="I75" s="183"/>
      <c r="J75" s="183"/>
      <c r="K75" s="183"/>
      <c r="L75" s="183"/>
      <c r="M75" s="183"/>
      <c r="N75" s="183"/>
      <c r="O75" s="485"/>
      <c r="P75" s="183"/>
      <c r="Q75" s="479"/>
      <c r="R75" s="183"/>
      <c r="S75" s="183"/>
      <c r="T75" s="183"/>
      <c r="U75" s="183"/>
      <c r="V75" s="183"/>
      <c r="W75" s="183"/>
      <c r="X75" s="183"/>
      <c r="Y75" s="183"/>
      <c r="Z75" s="183"/>
      <c r="AA75" s="183"/>
      <c r="AB75" s="183"/>
      <c r="AC75" s="183"/>
      <c r="AD75" s="183"/>
      <c r="AE75" s="485"/>
      <c r="AF75" s="183"/>
      <c r="AG75" s="479"/>
      <c r="AH75" s="183"/>
      <c r="AI75" s="183"/>
      <c r="AJ75" s="183"/>
      <c r="AK75" s="183"/>
      <c r="AL75" s="183"/>
      <c r="AM75" s="183"/>
      <c r="AN75" s="183"/>
      <c r="AO75" s="183"/>
      <c r="AP75" s="183"/>
      <c r="AQ75" s="183"/>
      <c r="AR75" s="183"/>
      <c r="AS75" s="183"/>
      <c r="AT75" s="485"/>
      <c r="AU75" s="183"/>
      <c r="AX75" s="19" t="str">
        <f>比較地域マスタ!AD10</f>
        <v>28225</v>
      </c>
      <c r="AY75" s="19" t="str">
        <f>IF(IFERROR(比較地域マスタ!$AE10,"")=0,"",IFERROR(比較地域マスタ!$AE10,""))</f>
        <v>朝来市</v>
      </c>
      <c r="AZ75" s="17"/>
      <c r="BA75" s="23">
        <v>4</v>
      </c>
      <c r="BB75" s="23">
        <v>1</v>
      </c>
      <c r="BC75" s="19" t="str">
        <f t="shared" si="24"/>
        <v>28225</v>
      </c>
      <c r="BD75" s="19" t="str">
        <f t="shared" si="25"/>
        <v>朝来市</v>
      </c>
      <c r="BE75" s="35">
        <f>VLOOKUP(BC75&amp;"_"&amp;$AZ$9,データシート3!A:AB,MATCH("ea_"&amp;"太陽光（建物系）"&amp;"_年間発電",データシート3!$A$1:$AB$1,0),0)/10^3+VLOOKUP(BC75&amp;"_"&amp;$AZ$9,データシート3!A:AB,MATCH("ea_"&amp;"太陽光（土地系）"&amp;"_年間発電",データシート3!$A$1:$AB$1,0),0)/10^3</f>
        <v>483199.37500000012</v>
      </c>
      <c r="BF75" s="35">
        <f>VLOOKUP(BC75&amp;"_"&amp;$AZ$9,データシート3!A:AB,MATCH("ea_"&amp;"風力（陸上）"&amp;"_年間発電",データシート3!$A$1:$AB$1,0),0)/10^3</f>
        <v>1084114.746</v>
      </c>
      <c r="BG75" s="35">
        <f>VLOOKUP(BC75&amp;"_"&amp;$AZ$9,データシート3!A:AB,MATCH("ea_"&amp;"中小水（河川）"&amp;"_年間発電",データシート3!$A$1:$AB$1,0),0)/10^3+VLOOKUP(BC75&amp;"_"&amp;$AZ$9,データシート3!A:AB,MATCH("ea_"&amp;"中小水（農業用水路）"&amp;"_年間発電",データシート3!$A$1:$AB$1,0),0)/10^3</f>
        <v>4759.38</v>
      </c>
      <c r="BH75" s="35">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5">
        <f t="shared" si="26"/>
        <v>1572073.5010000002</v>
      </c>
      <c r="BJ75" s="35">
        <f>(VLOOKUP($BC75&amp;"_"&amp;$AZ$8,データシート3!$A:$AN,MATCH("da_合計",データシート3!$A$1:$AN$1,0),0))/10^3</f>
        <v>171662.36651274579</v>
      </c>
      <c r="BK75" s="35">
        <f t="shared" si="21"/>
        <v>1400411.1344872543</v>
      </c>
      <c r="BL75" s="35">
        <f t="shared" si="22"/>
        <v>0</v>
      </c>
      <c r="BM75" s="35">
        <f t="shared" si="23"/>
        <v>1400411.1344872543</v>
      </c>
      <c r="BW75" s="999"/>
    </row>
    <row r="76" spans="1:93" ht="30" customHeight="1">
      <c r="A76" s="183"/>
      <c r="B76" s="556"/>
      <c r="C76" s="181"/>
      <c r="D76" s="182"/>
      <c r="E76" s="182"/>
      <c r="F76" s="181"/>
      <c r="G76" s="183"/>
      <c r="H76" s="183"/>
      <c r="I76" s="183"/>
      <c r="J76" s="183"/>
      <c r="K76" s="183"/>
      <c r="L76" s="183"/>
      <c r="M76" s="183"/>
      <c r="N76" s="183"/>
      <c r="O76" s="485"/>
      <c r="P76" s="183"/>
      <c r="Q76" s="479"/>
      <c r="R76" s="183"/>
      <c r="S76" s="183"/>
      <c r="T76" s="183"/>
      <c r="U76" s="183"/>
      <c r="V76" s="183"/>
      <c r="W76" s="183"/>
      <c r="X76" s="183"/>
      <c r="Y76" s="183"/>
      <c r="Z76" s="183"/>
      <c r="AA76" s="183"/>
      <c r="AB76" s="183"/>
      <c r="AC76" s="183"/>
      <c r="AD76" s="183"/>
      <c r="AE76" s="485"/>
      <c r="AF76" s="183"/>
      <c r="AG76" s="479"/>
      <c r="AH76" s="183"/>
      <c r="AI76" s="183"/>
      <c r="AJ76" s="183"/>
      <c r="AK76" s="183"/>
      <c r="AL76" s="183"/>
      <c r="AM76" s="183"/>
      <c r="AN76" s="183"/>
      <c r="AO76" s="183"/>
      <c r="AP76" s="183"/>
      <c r="AQ76" s="183"/>
      <c r="AR76" s="183"/>
      <c r="AS76" s="183"/>
      <c r="AT76" s="485"/>
      <c r="AU76" s="183"/>
      <c r="AX76" s="19" t="str">
        <f>比較地域マスタ!AD11</f>
        <v>28206</v>
      </c>
      <c r="AY76" s="19" t="str">
        <f>IF(IFERROR(比較地域マスタ!$AE11,"")=0,"",IFERROR(比較地域マスタ!$AE11,""))</f>
        <v>芦屋市</v>
      </c>
      <c r="AZ76" s="17"/>
      <c r="BA76" s="23">
        <v>5</v>
      </c>
      <c r="BB76" s="23">
        <v>1</v>
      </c>
      <c r="BC76" s="19" t="str">
        <f t="shared" si="24"/>
        <v>28206</v>
      </c>
      <c r="BD76" s="19" t="str">
        <f t="shared" si="25"/>
        <v>芦屋市</v>
      </c>
      <c r="BE76" s="35">
        <f>VLOOKUP(BC76&amp;"_"&amp;$AZ$9,データシート3!A:AB,MATCH("ea_"&amp;"太陽光（建物系）"&amp;"_年間発電",データシート3!$A$1:$AB$1,0),0)/10^3+VLOOKUP(BC76&amp;"_"&amp;$AZ$9,データシート3!A:AB,MATCH("ea_"&amp;"太陽光（土地系）"&amp;"_年間発電",データシート3!$A$1:$AB$1,0),0)/10^3</f>
        <v>211909.12900000004</v>
      </c>
      <c r="BF76" s="35">
        <f>VLOOKUP(BC76&amp;"_"&amp;$AZ$9,データシート3!A:AB,MATCH("ea_"&amp;"風力（陸上）"&amp;"_年間発電",データシート3!$A$1:$AB$1,0),0)/10^3</f>
        <v>0</v>
      </c>
      <c r="BG76" s="35">
        <f>VLOOKUP(BC76&amp;"_"&amp;$AZ$9,データシート3!A:AB,MATCH("ea_"&amp;"中小水（河川）"&amp;"_年間発電",データシート3!$A$1:$AB$1,0),0)/10^3+VLOOKUP(BC76&amp;"_"&amp;$AZ$9,データシート3!A:AB,MATCH("ea_"&amp;"中小水（農業用水路）"&amp;"_年間発電",データシート3!$A$1:$AB$1,0),0)/10^3</f>
        <v>776.55899999999997</v>
      </c>
      <c r="BH76" s="35">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3.6789999999999998</v>
      </c>
      <c r="BI76" s="35">
        <f t="shared" si="26"/>
        <v>212689.36700000006</v>
      </c>
      <c r="BJ76" s="35">
        <f>(VLOOKUP($BC76&amp;"_"&amp;$AZ$8,データシート3!$A:$AN,MATCH("da_合計",データシート3!$A$1:$AN$1,0),0))/10^3</f>
        <v>357432.65044554789</v>
      </c>
      <c r="BK76" s="35">
        <f t="shared" si="21"/>
        <v>-144743.28344554783</v>
      </c>
      <c r="BL76" s="35">
        <f t="shared" si="22"/>
        <v>-144743.28344554783</v>
      </c>
      <c r="BM76" s="35">
        <f t="shared" si="23"/>
        <v>0</v>
      </c>
      <c r="BW76" s="999"/>
    </row>
    <row r="77" spans="1:93" ht="30" customHeight="1">
      <c r="A77" s="183"/>
      <c r="B77" s="556"/>
      <c r="C77" s="181"/>
      <c r="D77" s="182"/>
      <c r="E77" s="182"/>
      <c r="F77" s="181"/>
      <c r="G77" s="183"/>
      <c r="H77" s="183"/>
      <c r="I77" s="183"/>
      <c r="J77" s="183"/>
      <c r="K77" s="183"/>
      <c r="L77" s="183"/>
      <c r="M77" s="183"/>
      <c r="N77" s="183"/>
      <c r="O77" s="485"/>
      <c r="P77" s="183"/>
      <c r="Q77" s="479"/>
      <c r="R77" s="183"/>
      <c r="S77" s="183"/>
      <c r="T77" s="183"/>
      <c r="U77" s="183"/>
      <c r="V77" s="183"/>
      <c r="W77" s="183"/>
      <c r="X77" s="183"/>
      <c r="Y77" s="183"/>
      <c r="Z77" s="183"/>
      <c r="AA77" s="183"/>
      <c r="AB77" s="183"/>
      <c r="AC77" s="183"/>
      <c r="AD77" s="183"/>
      <c r="AE77" s="485"/>
      <c r="AF77" s="183"/>
      <c r="AG77" s="479"/>
      <c r="AH77" s="183"/>
      <c r="AI77" s="183"/>
      <c r="AJ77" s="183"/>
      <c r="AK77" s="183"/>
      <c r="AL77" s="183"/>
      <c r="AM77" s="183"/>
      <c r="AN77" s="183"/>
      <c r="AO77" s="183"/>
      <c r="AP77" s="183"/>
      <c r="AQ77" s="183"/>
      <c r="AR77" s="183"/>
      <c r="AS77" s="183"/>
      <c r="AT77" s="485"/>
      <c r="AU77" s="183"/>
      <c r="AX77" s="19" t="str">
        <f>比較地域マスタ!AD12</f>
        <v>28202</v>
      </c>
      <c r="AY77" s="19" t="str">
        <f>IF(IFERROR(比較地域マスタ!$AE12,"")=0,"",IFERROR(比較地域マスタ!$AE12,""))</f>
        <v>尼崎市</v>
      </c>
      <c r="AZ77" s="17"/>
      <c r="BA77" s="23">
        <v>6</v>
      </c>
      <c r="BB77" s="23">
        <v>1</v>
      </c>
      <c r="BC77" s="19" t="str">
        <f t="shared" si="24"/>
        <v>28202</v>
      </c>
      <c r="BD77" s="19" t="str">
        <f t="shared" si="25"/>
        <v>尼崎市</v>
      </c>
      <c r="BE77" s="35">
        <f>VLOOKUP(BC77&amp;"_"&amp;$AZ$9,データシート3!A:AB,MATCH("ea_"&amp;"太陽光（建物系）"&amp;"_年間発電",データシート3!$A$1:$AB$1,0),0)/10^3+VLOOKUP(BC77&amp;"_"&amp;$AZ$9,データシート3!A:AB,MATCH("ea_"&amp;"太陽光（土地系）"&amp;"_年間発電",データシート3!$A$1:$AB$1,0),0)/10^3</f>
        <v>1179036.1100000001</v>
      </c>
      <c r="BF77" s="35">
        <f>VLOOKUP(BC77&amp;"_"&amp;$AZ$9,データシート3!A:AB,MATCH("ea_"&amp;"風力（陸上）"&amp;"_年間発電",データシート3!$A$1:$AB$1,0),0)/10^3</f>
        <v>0</v>
      </c>
      <c r="BG77" s="35">
        <f>VLOOKUP(BC77&amp;"_"&amp;$AZ$9,データシート3!A:AB,MATCH("ea_"&amp;"中小水（河川）"&amp;"_年間発電",データシート3!$A$1:$AB$1,0),0)/10^3+VLOOKUP(BC77&amp;"_"&amp;$AZ$9,データシート3!A:AB,MATCH("ea_"&amp;"中小水（農業用水路）"&amp;"_年間発電",データシート3!$A$1:$AB$1,0),0)/10^3</f>
        <v>0</v>
      </c>
      <c r="BH77" s="35">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5">
        <f t="shared" si="26"/>
        <v>1179036.1100000001</v>
      </c>
      <c r="BJ77" s="35">
        <f>(VLOOKUP($BC77&amp;"_"&amp;$AZ$8,データシート3!$A:$AN,MATCH("da_合計",データシート3!$A$1:$AN$1,0),0))/10^3</f>
        <v>2973089.6939338627</v>
      </c>
      <c r="BK77" s="35">
        <f t="shared" si="21"/>
        <v>-1794053.5839338626</v>
      </c>
      <c r="BL77" s="35">
        <f t="shared" si="22"/>
        <v>-1794053.5839338626</v>
      </c>
      <c r="BM77" s="35">
        <f t="shared" si="23"/>
        <v>0</v>
      </c>
      <c r="BW77" s="999"/>
    </row>
    <row r="78" spans="1:93" ht="30" customHeight="1">
      <c r="A78" s="183"/>
      <c r="B78" s="556"/>
      <c r="C78" s="181"/>
      <c r="D78" s="182"/>
      <c r="E78" s="182"/>
      <c r="F78" s="181"/>
      <c r="G78" s="183"/>
      <c r="H78" s="183"/>
      <c r="I78" s="183"/>
      <c r="J78" s="183"/>
      <c r="K78" s="183"/>
      <c r="L78" s="183"/>
      <c r="M78" s="183"/>
      <c r="N78" s="183"/>
      <c r="O78" s="485"/>
      <c r="P78" s="183"/>
      <c r="Q78" s="479"/>
      <c r="R78" s="183"/>
      <c r="S78" s="183"/>
      <c r="T78" s="183"/>
      <c r="U78" s="183"/>
      <c r="V78" s="183"/>
      <c r="W78" s="183"/>
      <c r="X78" s="183"/>
      <c r="Y78" s="183"/>
      <c r="Z78" s="183"/>
      <c r="AA78" s="183"/>
      <c r="AB78" s="183"/>
      <c r="AC78" s="183"/>
      <c r="AD78" s="183"/>
      <c r="AE78" s="485"/>
      <c r="AF78" s="183"/>
      <c r="AG78" s="479"/>
      <c r="AH78" s="183"/>
      <c r="AI78" s="183"/>
      <c r="AJ78" s="183"/>
      <c r="AK78" s="183"/>
      <c r="AL78" s="183"/>
      <c r="AM78" s="183"/>
      <c r="AN78" s="183"/>
      <c r="AO78" s="183"/>
      <c r="AP78" s="183"/>
      <c r="AQ78" s="183"/>
      <c r="AR78" s="183"/>
      <c r="AS78" s="183"/>
      <c r="AT78" s="485"/>
      <c r="AU78" s="183"/>
      <c r="AX78" s="19" t="str">
        <f>比較地域マスタ!AD13</f>
        <v>28226</v>
      </c>
      <c r="AY78" s="19" t="str">
        <f>IF(IFERROR(比較地域マスタ!$AE13,"")=0,"",IFERROR(比較地域マスタ!$AE13,""))</f>
        <v>淡路市</v>
      </c>
      <c r="AZ78" s="17"/>
      <c r="BA78" s="23">
        <v>7</v>
      </c>
      <c r="BB78" s="23">
        <v>1</v>
      </c>
      <c r="BC78" s="19" t="str">
        <f t="shared" si="24"/>
        <v>28226</v>
      </c>
      <c r="BD78" s="19" t="str">
        <f t="shared" si="25"/>
        <v>淡路市</v>
      </c>
      <c r="BE78" s="35">
        <f>VLOOKUP(BC78&amp;"_"&amp;$AZ$9,データシート3!A:AB,MATCH("ea_"&amp;"太陽光（建物系）"&amp;"_年間発電",データシート3!$A$1:$AB$1,0),0)/10^3+VLOOKUP(BC78&amp;"_"&amp;$AZ$9,データシート3!A:AB,MATCH("ea_"&amp;"太陽光（土地系）"&amp;"_年間発電",データシート3!$A$1:$AB$1,0),0)/10^3</f>
        <v>928818.81799999997</v>
      </c>
      <c r="BF78" s="35">
        <f>VLOOKUP(BC78&amp;"_"&amp;$AZ$9,データシート3!A:AB,MATCH("ea_"&amp;"風力（陸上）"&amp;"_年間発電",データシート3!$A$1:$AB$1,0),0)/10^3</f>
        <v>66579.811000000002</v>
      </c>
      <c r="BG78" s="35">
        <f>VLOOKUP(BC78&amp;"_"&amp;$AZ$9,データシート3!A:AB,MATCH("ea_"&amp;"中小水（河川）"&amp;"_年間発電",データシート3!$A$1:$AB$1,0),0)/10^3+VLOOKUP(BC78&amp;"_"&amp;$AZ$9,データシート3!A:AB,MATCH("ea_"&amp;"中小水（農業用水路）"&amp;"_年間発電",データシート3!$A$1:$AB$1,0),0)/10^3</f>
        <v>1970.6959999999999</v>
      </c>
      <c r="BH78" s="35">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5">
        <f t="shared" si="26"/>
        <v>997369.32499999995</v>
      </c>
      <c r="BJ78" s="35">
        <f>(VLOOKUP($BC78&amp;"_"&amp;$AZ$8,データシート3!$A:$AN,MATCH("da_合計",データシート3!$A$1:$AN$1,0),0))/10^3</f>
        <v>227292.37186225533</v>
      </c>
      <c r="BK78" s="35">
        <f t="shared" si="21"/>
        <v>770076.95313774468</v>
      </c>
      <c r="BL78" s="35">
        <f t="shared" si="22"/>
        <v>0</v>
      </c>
      <c r="BM78" s="35">
        <f t="shared" si="23"/>
        <v>770076.95313774468</v>
      </c>
      <c r="BW78" s="999"/>
    </row>
    <row r="79" spans="1:93" ht="30" customHeight="1">
      <c r="A79" s="183"/>
      <c r="B79" s="556"/>
      <c r="C79" s="181"/>
      <c r="D79" s="182"/>
      <c r="E79" s="182"/>
      <c r="F79" s="181"/>
      <c r="G79" s="183"/>
      <c r="H79" s="183"/>
      <c r="I79" s="183"/>
      <c r="J79" s="183"/>
      <c r="K79" s="183"/>
      <c r="L79" s="183"/>
      <c r="M79" s="183"/>
      <c r="N79" s="183"/>
      <c r="O79" s="485"/>
      <c r="P79" s="183"/>
      <c r="Q79" s="479"/>
      <c r="R79" s="183"/>
      <c r="S79" s="183"/>
      <c r="T79" s="183"/>
      <c r="U79" s="183"/>
      <c r="V79" s="183"/>
      <c r="W79" s="183"/>
      <c r="X79" s="183"/>
      <c r="Y79" s="183"/>
      <c r="Z79" s="183"/>
      <c r="AA79" s="183"/>
      <c r="AB79" s="183"/>
      <c r="AC79" s="183"/>
      <c r="AD79" s="183"/>
      <c r="AE79" s="485"/>
      <c r="AF79" s="183"/>
      <c r="AG79" s="479"/>
      <c r="AH79" s="183"/>
      <c r="AI79" s="183"/>
      <c r="AJ79" s="183"/>
      <c r="AK79" s="183"/>
      <c r="AL79" s="183"/>
      <c r="AM79" s="183"/>
      <c r="AN79" s="183"/>
      <c r="AO79" s="183"/>
      <c r="AP79" s="183"/>
      <c r="AQ79" s="183"/>
      <c r="AR79" s="183"/>
      <c r="AS79" s="183"/>
      <c r="AT79" s="485"/>
      <c r="AU79" s="183"/>
      <c r="AX79" s="19" t="str">
        <f>比較地域マスタ!AD14</f>
        <v>28207</v>
      </c>
      <c r="AY79" s="19" t="str">
        <f>IF(IFERROR(比較地域マスタ!$AE14,"")=0,"",IFERROR(比較地域マスタ!$AE14,""))</f>
        <v>伊丹市</v>
      </c>
      <c r="AZ79" s="17"/>
      <c r="BA79" s="23">
        <v>8</v>
      </c>
      <c r="BB79" s="23">
        <v>1</v>
      </c>
      <c r="BC79" s="19" t="str">
        <f t="shared" si="24"/>
        <v>28207</v>
      </c>
      <c r="BD79" s="19" t="str">
        <f t="shared" si="25"/>
        <v>伊丹市</v>
      </c>
      <c r="BE79" s="35">
        <f>VLOOKUP(BC79&amp;"_"&amp;$AZ$9,データシート3!A:AB,MATCH("ea_"&amp;"太陽光（建物系）"&amp;"_年間発電",データシート3!$A$1:$AB$1,0),0)/10^3+VLOOKUP(BC79&amp;"_"&amp;$AZ$9,データシート3!A:AB,MATCH("ea_"&amp;"太陽光（土地系）"&amp;"_年間発電",データシート3!$A$1:$AB$1,0),0)/10^3</f>
        <v>505850.23</v>
      </c>
      <c r="BF79" s="35">
        <f>VLOOKUP(BC79&amp;"_"&amp;$AZ$9,データシート3!A:AB,MATCH("ea_"&amp;"風力（陸上）"&amp;"_年間発電",データシート3!$A$1:$AB$1,0),0)/10^3</f>
        <v>0</v>
      </c>
      <c r="BG79" s="35">
        <f>VLOOKUP(BC79&amp;"_"&amp;$AZ$9,データシート3!A:AB,MATCH("ea_"&amp;"中小水（河川）"&amp;"_年間発電",データシート3!$A$1:$AB$1,0),0)/10^3+VLOOKUP(BC79&amp;"_"&amp;$AZ$9,データシート3!A:AB,MATCH("ea_"&amp;"中小水（農業用水路）"&amp;"_年間発電",データシート3!$A$1:$AB$1,0),0)/10^3</f>
        <v>0</v>
      </c>
      <c r="BH79" s="35">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5">
        <f t="shared" si="26"/>
        <v>505850.23</v>
      </c>
      <c r="BJ79" s="35">
        <f>(VLOOKUP($BC79&amp;"_"&amp;$AZ$8,データシート3!$A:$AN,MATCH("da_合計",データシート3!$A$1:$AN$1,0),0))/10^3</f>
        <v>1230048.6425320976</v>
      </c>
      <c r="BK79" s="35">
        <f t="shared" si="21"/>
        <v>-724198.41253209766</v>
      </c>
      <c r="BL79" s="35">
        <f>IF(BK79&gt;0,0,BK79)</f>
        <v>-724198.41253209766</v>
      </c>
      <c r="BM79" s="35">
        <f>IF(BK79&gt;0,BK79,0)</f>
        <v>0</v>
      </c>
      <c r="BW79" s="999"/>
    </row>
    <row r="80" spans="1:93" ht="30" customHeight="1">
      <c r="A80" s="183"/>
      <c r="B80" s="556"/>
      <c r="C80" s="181"/>
      <c r="D80" s="182"/>
      <c r="E80" s="182"/>
      <c r="F80" s="181"/>
      <c r="G80" s="183"/>
      <c r="H80" s="183"/>
      <c r="I80" s="183"/>
      <c r="J80" s="183"/>
      <c r="K80" s="183"/>
      <c r="L80" s="183"/>
      <c r="M80" s="183"/>
      <c r="N80" s="183"/>
      <c r="O80" s="485"/>
      <c r="P80" s="183"/>
      <c r="Q80" s="479"/>
      <c r="R80" s="183"/>
      <c r="S80" s="183"/>
      <c r="T80" s="183"/>
      <c r="U80" s="183"/>
      <c r="V80" s="183"/>
      <c r="W80" s="183"/>
      <c r="X80" s="183"/>
      <c r="Y80" s="183"/>
      <c r="Z80" s="183"/>
      <c r="AA80" s="183"/>
      <c r="AB80" s="183"/>
      <c r="AC80" s="183"/>
      <c r="AD80" s="183"/>
      <c r="AE80" s="485"/>
      <c r="AF80" s="183"/>
      <c r="AG80" s="479"/>
      <c r="AH80" s="183"/>
      <c r="AI80" s="183"/>
      <c r="AJ80" s="183"/>
      <c r="AK80" s="183"/>
      <c r="AL80" s="183"/>
      <c r="AM80" s="183"/>
      <c r="AN80" s="183"/>
      <c r="AO80" s="183"/>
      <c r="AP80" s="183"/>
      <c r="AQ80" s="183"/>
      <c r="AR80" s="183"/>
      <c r="AS80" s="183"/>
      <c r="AT80" s="485"/>
      <c r="AU80" s="183"/>
      <c r="AX80" s="19" t="str">
        <f>比較地域マスタ!AD15</f>
        <v>28442</v>
      </c>
      <c r="AY80" s="19" t="str">
        <f>IF(IFERROR(比較地域マスタ!$AE15,"")=0,"",IFERROR(比較地域マスタ!$AE15,""))</f>
        <v>市川町</v>
      </c>
      <c r="AZ80" s="17"/>
      <c r="BA80" s="23">
        <v>9</v>
      </c>
      <c r="BB80" s="23">
        <v>1</v>
      </c>
      <c r="BC80" s="19" t="str">
        <f t="shared" si="24"/>
        <v>28442</v>
      </c>
      <c r="BD80" s="19" t="str">
        <f t="shared" si="25"/>
        <v>市川町</v>
      </c>
      <c r="BE80" s="35">
        <f>VLOOKUP(BC80&amp;"_"&amp;$AZ$9,データシート3!A:AB,MATCH("ea_"&amp;"太陽光（建物系）"&amp;"_年間発電",データシート3!$A$1:$AB$1,0),0)/10^3+VLOOKUP(BC80&amp;"_"&amp;$AZ$9,データシート3!A:AB,MATCH("ea_"&amp;"太陽光（土地系）"&amp;"_年間発電",データシート3!$A$1:$AB$1,0),0)/10^3</f>
        <v>306516.47600000002</v>
      </c>
      <c r="BF80" s="35">
        <f>VLOOKUP(BC80&amp;"_"&amp;$AZ$9,データシート3!A:AB,MATCH("ea_"&amp;"風力（陸上）"&amp;"_年間発電",データシート3!$A$1:$AB$1,0),0)/10^3</f>
        <v>40415.055</v>
      </c>
      <c r="BG80" s="35">
        <f>VLOOKUP(BC80&amp;"_"&amp;$AZ$9,データシート3!A:AB,MATCH("ea_"&amp;"中小水（河川）"&amp;"_年間発電",データシート3!$A$1:$AB$1,0),0)/10^3+VLOOKUP(BC80&amp;"_"&amp;$AZ$9,データシート3!A:AB,MATCH("ea_"&amp;"中小水（農業用水路）"&amp;"_年間発電",データシート3!$A$1:$AB$1,0),0)/10^3</f>
        <v>400.19900000000001</v>
      </c>
      <c r="BH80" s="35">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5">
        <f t="shared" si="26"/>
        <v>347331.73000000004</v>
      </c>
      <c r="BJ80" s="35">
        <f>(VLOOKUP($BC80&amp;"_"&amp;$AZ$8,データシート3!$A:$AN,MATCH("da_合計",データシート3!$A$1:$AN$1,0),0))/10^3</f>
        <v>58590.598149501777</v>
      </c>
      <c r="BK80" s="35">
        <f t="shared" si="21"/>
        <v>288741.13185049826</v>
      </c>
      <c r="BL80" s="35">
        <f t="shared" si="22"/>
        <v>0</v>
      </c>
      <c r="BM80" s="35">
        <f t="shared" si="23"/>
        <v>288741.13185049826</v>
      </c>
      <c r="BW80" s="999"/>
    </row>
    <row r="81" spans="1:93" ht="30" customHeight="1">
      <c r="A81" s="183"/>
      <c r="B81" s="556"/>
      <c r="C81" s="181"/>
      <c r="D81" s="182"/>
      <c r="E81" s="182"/>
      <c r="F81" s="181"/>
      <c r="G81" s="183"/>
      <c r="H81" s="183"/>
      <c r="I81" s="183"/>
      <c r="J81" s="183"/>
      <c r="K81" s="183"/>
      <c r="L81" s="183"/>
      <c r="M81" s="183"/>
      <c r="N81" s="183"/>
      <c r="O81" s="485"/>
      <c r="P81" s="183"/>
      <c r="Q81" s="479"/>
      <c r="R81" s="183"/>
      <c r="S81" s="183"/>
      <c r="T81" s="183"/>
      <c r="U81" s="183"/>
      <c r="V81" s="183"/>
      <c r="W81" s="183"/>
      <c r="X81" s="183"/>
      <c r="Y81" s="183"/>
      <c r="Z81" s="183"/>
      <c r="AA81" s="183"/>
      <c r="AB81" s="183"/>
      <c r="AC81" s="183"/>
      <c r="AD81" s="183"/>
      <c r="AE81" s="485"/>
      <c r="AF81" s="183"/>
      <c r="AG81" s="479"/>
      <c r="AH81" s="183"/>
      <c r="AI81" s="183"/>
      <c r="AJ81" s="183"/>
      <c r="AK81" s="183"/>
      <c r="AL81" s="183"/>
      <c r="AM81" s="183"/>
      <c r="AN81" s="183"/>
      <c r="AO81" s="183"/>
      <c r="AP81" s="183"/>
      <c r="AQ81" s="183"/>
      <c r="AR81" s="183"/>
      <c r="AS81" s="183"/>
      <c r="AT81" s="485"/>
      <c r="AU81" s="183"/>
      <c r="AX81" s="19" t="str">
        <f>比較地域マスタ!AD16</f>
        <v>28301</v>
      </c>
      <c r="AY81" s="19" t="str">
        <f>IF(IFERROR(比較地域マスタ!$AE16,"")=0,"",IFERROR(比較地域マスタ!$AE16,""))</f>
        <v>猪名川町</v>
      </c>
      <c r="AZ81" s="17"/>
      <c r="BA81" s="23">
        <v>10</v>
      </c>
      <c r="BB81" s="23">
        <v>1</v>
      </c>
      <c r="BC81" s="19" t="str">
        <f t="shared" si="24"/>
        <v>28301</v>
      </c>
      <c r="BD81" s="19" t="str">
        <f t="shared" si="25"/>
        <v>猪名川町</v>
      </c>
      <c r="BE81" s="35">
        <f>VLOOKUP(BC81&amp;"_"&amp;$AZ$9,データシート3!A:AB,MATCH("ea_"&amp;"太陽光（建物系）"&amp;"_年間発電",データシート3!$A$1:$AB$1,0),0)/10^3+VLOOKUP(BC81&amp;"_"&amp;$AZ$9,データシート3!A:AB,MATCH("ea_"&amp;"太陽光（土地系）"&amp;"_年間発電",データシート3!$A$1:$AB$1,0),0)/10^3</f>
        <v>205120.41099999999</v>
      </c>
      <c r="BF81" s="35">
        <f>VLOOKUP(BC81&amp;"_"&amp;$AZ$9,データシート3!A:AB,MATCH("ea_"&amp;"風力（陸上）"&amp;"_年間発電",データシート3!$A$1:$AB$1,0),0)/10^3</f>
        <v>124234.102</v>
      </c>
      <c r="BG81" s="35">
        <f>VLOOKUP(BC81&amp;"_"&amp;$AZ$9,データシート3!A:AB,MATCH("ea_"&amp;"中小水（河川）"&amp;"_年間発電",データシート3!$A$1:$AB$1,0),0)/10^3+VLOOKUP(BC81&amp;"_"&amp;$AZ$9,データシート3!A:AB,MATCH("ea_"&amp;"中小水（農業用水路）"&amp;"_年間発電",データシート3!$A$1:$AB$1,0),0)/10^3</f>
        <v>0</v>
      </c>
      <c r="BH81" s="35">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5">
        <f t="shared" si="26"/>
        <v>329354.51299999998</v>
      </c>
      <c r="BJ81" s="35">
        <f>(VLOOKUP($BC81&amp;"_"&amp;$AZ$8,データシート3!$A:$AN,MATCH("da_合計",データシート3!$A$1:$AN$1,0),0))/10^3</f>
        <v>103948.04738001288</v>
      </c>
      <c r="BK81" s="35">
        <f t="shared" si="21"/>
        <v>225406.46561998711</v>
      </c>
      <c r="BL81" s="35">
        <f t="shared" si="22"/>
        <v>0</v>
      </c>
      <c r="BM81" s="35">
        <f t="shared" si="23"/>
        <v>225406.46561998711</v>
      </c>
      <c r="BW81" s="999"/>
    </row>
    <row r="82" spans="1:93" ht="30" customHeight="1">
      <c r="A82" s="183"/>
      <c r="B82" s="556"/>
      <c r="C82" s="181"/>
      <c r="D82" s="182"/>
      <c r="E82" s="182"/>
      <c r="F82" s="181"/>
      <c r="G82" s="183"/>
      <c r="H82" s="183"/>
      <c r="I82" s="183"/>
      <c r="J82" s="183"/>
      <c r="K82" s="183"/>
      <c r="L82" s="183"/>
      <c r="M82" s="183"/>
      <c r="N82" s="183"/>
      <c r="O82" s="485"/>
      <c r="P82" s="183"/>
      <c r="Q82" s="479"/>
      <c r="R82" s="183"/>
      <c r="S82" s="183"/>
      <c r="T82" s="183"/>
      <c r="U82" s="183"/>
      <c r="V82" s="183"/>
      <c r="W82" s="183"/>
      <c r="X82" s="183"/>
      <c r="Y82" s="183"/>
      <c r="Z82" s="183"/>
      <c r="AA82" s="183"/>
      <c r="AB82" s="183"/>
      <c r="AC82" s="183"/>
      <c r="AD82" s="183"/>
      <c r="AE82" s="485"/>
      <c r="AF82" s="183"/>
      <c r="AG82" s="479"/>
      <c r="AH82" s="183"/>
      <c r="AI82" s="183"/>
      <c r="AJ82" s="183"/>
      <c r="AK82" s="183"/>
      <c r="AL82" s="183"/>
      <c r="AM82" s="183"/>
      <c r="AN82" s="183"/>
      <c r="AO82" s="183"/>
      <c r="AP82" s="183"/>
      <c r="AQ82" s="183"/>
      <c r="AR82" s="183"/>
      <c r="AS82" s="183"/>
      <c r="AT82" s="485"/>
      <c r="AU82" s="183"/>
      <c r="AX82" s="19" t="str">
        <f>比較地域マスタ!AD17</f>
        <v>28381</v>
      </c>
      <c r="AY82" s="19" t="str">
        <f>IF(IFERROR(比較地域マスタ!$AE17,"")=0,"",IFERROR(比較地域マスタ!$AE17,""))</f>
        <v>稲美町</v>
      </c>
      <c r="AZ82" s="17"/>
      <c r="BA82" s="23">
        <v>11</v>
      </c>
      <c r="BB82" s="23">
        <v>1</v>
      </c>
      <c r="BC82" s="19" t="str">
        <f t="shared" si="24"/>
        <v>28381</v>
      </c>
      <c r="BD82" s="19" t="str">
        <f t="shared" si="25"/>
        <v>稲美町</v>
      </c>
      <c r="BE82" s="35">
        <f>VLOOKUP(BC82&amp;"_"&amp;$AZ$9,データシート3!A:AB,MATCH("ea_"&amp;"太陽光（建物系）"&amp;"_年間発電",データシート3!$A$1:$AB$1,0),0)/10^3+VLOOKUP(BC82&amp;"_"&amp;$AZ$9,データシート3!A:AB,MATCH("ea_"&amp;"太陽光（土地系）"&amp;"_年間発電",データシート3!$A$1:$AB$1,0),0)/10^3</f>
        <v>909411.99300000013</v>
      </c>
      <c r="BF82" s="35">
        <f>VLOOKUP(BC82&amp;"_"&amp;$AZ$9,データシート3!A:AB,MATCH("ea_"&amp;"風力（陸上）"&amp;"_年間発電",データシート3!$A$1:$AB$1,0),0)/10^3</f>
        <v>0</v>
      </c>
      <c r="BG82" s="35">
        <f>VLOOKUP(BC82&amp;"_"&amp;$AZ$9,データシート3!A:AB,MATCH("ea_"&amp;"中小水（河川）"&amp;"_年間発電",データシート3!$A$1:$AB$1,0),0)/10^3+VLOOKUP(BC82&amp;"_"&amp;$AZ$9,データシート3!A:AB,MATCH("ea_"&amp;"中小水（農業用水路）"&amp;"_年間発電",データシート3!$A$1:$AB$1,0),0)/10^3</f>
        <v>0</v>
      </c>
      <c r="BH82" s="35">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5">
        <f t="shared" si="26"/>
        <v>909411.99300000013</v>
      </c>
      <c r="BJ82" s="35">
        <f>(VLOOKUP($BC82&amp;"_"&amp;$AZ$8,データシート3!$A:$AN,MATCH("da_合計",データシート3!$A$1:$AN$1,0),0))/10^3</f>
        <v>198318.18950846142</v>
      </c>
      <c r="BK82" s="35">
        <f t="shared" si="21"/>
        <v>711093.80349153874</v>
      </c>
      <c r="BL82" s="35">
        <f t="shared" si="22"/>
        <v>0</v>
      </c>
      <c r="BM82" s="35">
        <f t="shared" si="23"/>
        <v>711093.80349153874</v>
      </c>
      <c r="BW82" s="999"/>
    </row>
    <row r="83" spans="1:93" ht="30" customHeight="1">
      <c r="A83" s="183"/>
      <c r="B83" s="556"/>
      <c r="C83" s="181"/>
      <c r="D83" s="182"/>
      <c r="E83" s="182"/>
      <c r="F83" s="181"/>
      <c r="G83" s="183"/>
      <c r="H83" s="183"/>
      <c r="I83" s="183"/>
      <c r="J83" s="183"/>
      <c r="K83" s="183"/>
      <c r="L83" s="183"/>
      <c r="M83" s="183"/>
      <c r="N83" s="183"/>
      <c r="O83" s="485"/>
      <c r="P83" s="183"/>
      <c r="Q83" s="479"/>
      <c r="R83" s="183"/>
      <c r="S83" s="183"/>
      <c r="T83" s="183"/>
      <c r="U83" s="183"/>
      <c r="V83" s="183"/>
      <c r="W83" s="183"/>
      <c r="X83" s="183"/>
      <c r="Y83" s="183"/>
      <c r="Z83" s="183"/>
      <c r="AA83" s="183"/>
      <c r="AB83" s="183"/>
      <c r="AC83" s="183"/>
      <c r="AD83" s="183"/>
      <c r="AE83" s="485"/>
      <c r="AF83" s="183"/>
      <c r="AG83" s="479"/>
      <c r="AH83" s="183"/>
      <c r="AI83" s="183"/>
      <c r="AJ83" s="183"/>
      <c r="AK83" s="183"/>
      <c r="AL83" s="183"/>
      <c r="AM83" s="183"/>
      <c r="AN83" s="183"/>
      <c r="AO83" s="183"/>
      <c r="AP83" s="183"/>
      <c r="AQ83" s="183"/>
      <c r="AR83" s="183"/>
      <c r="AS83" s="183"/>
      <c r="AT83" s="485"/>
      <c r="AU83" s="183"/>
      <c r="AX83" s="19" t="str">
        <f>比較地域マスタ!AD18</f>
        <v>28218</v>
      </c>
      <c r="AY83" s="19" t="str">
        <f>IF(IFERROR(比較地域マスタ!$AE18,"")=0,"",IFERROR(比較地域マスタ!$AE18,""))</f>
        <v>小野市</v>
      </c>
      <c r="AZ83" s="17"/>
      <c r="BA83" s="23">
        <v>12</v>
      </c>
      <c r="BB83" s="23">
        <v>1</v>
      </c>
      <c r="BC83" s="19" t="str">
        <f t="shared" si="24"/>
        <v>28218</v>
      </c>
      <c r="BD83" s="19" t="str">
        <f t="shared" si="25"/>
        <v>小野市</v>
      </c>
      <c r="BE83" s="35">
        <f>VLOOKUP(BC83&amp;"_"&amp;$AZ$9,データシート3!A:AB,MATCH("ea_"&amp;"太陽光（建物系）"&amp;"_年間発電",データシート3!$A$1:$AB$1,0),0)/10^3+VLOOKUP(BC83&amp;"_"&amp;$AZ$9,データシート3!A:AB,MATCH("ea_"&amp;"太陽光（土地系）"&amp;"_年間発電",データシート3!$A$1:$AB$1,0),0)/10^3</f>
        <v>800631.95</v>
      </c>
      <c r="BF83" s="35">
        <f>VLOOKUP(BC83&amp;"_"&amp;$AZ$9,データシート3!A:AB,MATCH("ea_"&amp;"風力（陸上）"&amp;"_年間発電",データシート3!$A$1:$AB$1,0),0)/10^3</f>
        <v>5438.9160000000002</v>
      </c>
      <c r="BG83" s="35">
        <f>VLOOKUP(BC83&amp;"_"&amp;$AZ$9,データシート3!A:AB,MATCH("ea_"&amp;"中小水（河川）"&amp;"_年間発電",データシート3!$A$1:$AB$1,0),0)/10^3+VLOOKUP(BC83&amp;"_"&amp;$AZ$9,データシート3!A:AB,MATCH("ea_"&amp;"中小水（農業用水路）"&amp;"_年間発電",データシート3!$A$1:$AB$1,0),0)/10^3</f>
        <v>0</v>
      </c>
      <c r="BH83" s="35">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5">
        <f t="shared" si="26"/>
        <v>806070.86599999992</v>
      </c>
      <c r="BJ83" s="35">
        <f>(VLOOKUP($BC83&amp;"_"&amp;$AZ$8,データシート3!$A:$AN,MATCH("da_合計",データシート3!$A$1:$AN$1,0),0))/10^3</f>
        <v>394133.38579673355</v>
      </c>
      <c r="BK83" s="35">
        <f t="shared" si="21"/>
        <v>411937.48020326637</v>
      </c>
      <c r="BL83" s="35">
        <f t="shared" si="22"/>
        <v>0</v>
      </c>
      <c r="BM83" s="35">
        <f t="shared" si="23"/>
        <v>411937.48020326637</v>
      </c>
      <c r="BW83" s="999"/>
    </row>
    <row r="84" spans="1:93" ht="30" customHeight="1">
      <c r="A84" s="183"/>
      <c r="B84" s="556"/>
      <c r="C84" s="181"/>
      <c r="D84" s="182"/>
      <c r="E84" s="182"/>
      <c r="F84" s="181"/>
      <c r="G84" s="183"/>
      <c r="H84" s="183"/>
      <c r="I84" s="183"/>
      <c r="J84" s="183"/>
      <c r="K84" s="183"/>
      <c r="L84" s="183"/>
      <c r="M84" s="183"/>
      <c r="N84" s="183"/>
      <c r="O84" s="485"/>
      <c r="P84" s="183"/>
      <c r="Q84" s="479"/>
      <c r="R84" s="183"/>
      <c r="S84" s="183"/>
      <c r="T84" s="183"/>
      <c r="U84" s="183"/>
      <c r="V84" s="183"/>
      <c r="W84" s="183"/>
      <c r="X84" s="183"/>
      <c r="Y84" s="183"/>
      <c r="Z84" s="183"/>
      <c r="AA84" s="183"/>
      <c r="AB84" s="183"/>
      <c r="AC84" s="183"/>
      <c r="AD84" s="183"/>
      <c r="AE84" s="485"/>
      <c r="AF84" s="183"/>
      <c r="AG84" s="479"/>
      <c r="AH84" s="183"/>
      <c r="AI84" s="183"/>
      <c r="AJ84" s="183"/>
      <c r="AK84" s="183"/>
      <c r="AL84" s="183"/>
      <c r="AM84" s="183"/>
      <c r="AN84" s="183"/>
      <c r="AO84" s="183"/>
      <c r="AP84" s="183"/>
      <c r="AQ84" s="183"/>
      <c r="AR84" s="183"/>
      <c r="AS84" s="183"/>
      <c r="AT84" s="485"/>
      <c r="AU84" s="183"/>
      <c r="AX84" s="19" t="str">
        <f>比較地域マスタ!AD19</f>
        <v>28210</v>
      </c>
      <c r="AY84" s="19" t="str">
        <f>IF(IFERROR(比較地域マスタ!$AE19,"")=0,"",IFERROR(比較地域マスタ!$AE19,""))</f>
        <v>加古川市</v>
      </c>
      <c r="AZ84" s="17"/>
      <c r="BA84" s="23">
        <v>13</v>
      </c>
      <c r="BB84" s="23">
        <v>1</v>
      </c>
      <c r="BC84" s="19" t="str">
        <f t="shared" si="24"/>
        <v>28210</v>
      </c>
      <c r="BD84" s="19" t="str">
        <f t="shared" si="25"/>
        <v>加古川市</v>
      </c>
      <c r="BE84" s="35">
        <f>VLOOKUP(BC84&amp;"_"&amp;$AZ$9,データシート3!A:AB,MATCH("ea_"&amp;"太陽光（建物系）"&amp;"_年間発電",データシート3!$A$1:$AB$1,0),0)/10^3+VLOOKUP(BC84&amp;"_"&amp;$AZ$9,データシート3!A:AB,MATCH("ea_"&amp;"太陽光（土地系）"&amp;"_年間発電",データシート3!$A$1:$AB$1,0),0)/10^3</f>
        <v>1620404.1599999997</v>
      </c>
      <c r="BF84" s="35">
        <f>VLOOKUP(BC84&amp;"_"&amp;$AZ$9,データシート3!A:AB,MATCH("ea_"&amp;"風力（陸上）"&amp;"_年間発電",データシート3!$A$1:$AB$1,0),0)/10^3</f>
        <v>38940.682000000001</v>
      </c>
      <c r="BG84" s="35">
        <f>VLOOKUP(BC84&amp;"_"&amp;$AZ$9,データシート3!A:AB,MATCH("ea_"&amp;"中小水（河川）"&amp;"_年間発電",データシート3!$A$1:$AB$1,0),0)/10^3+VLOOKUP(BC84&amp;"_"&amp;$AZ$9,データシート3!A:AB,MATCH("ea_"&amp;"中小水（農業用水路）"&amp;"_年間発電",データシート3!$A$1:$AB$1,0),0)/10^3</f>
        <v>0</v>
      </c>
      <c r="BH84" s="35">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5">
        <f t="shared" si="26"/>
        <v>1659344.8419999997</v>
      </c>
      <c r="BJ84" s="35">
        <f>(VLOOKUP($BC84&amp;"_"&amp;$AZ$8,データシート3!$A:$AN,MATCH("da_合計",データシート3!$A$1:$AN$1,0),0))/10^3</f>
        <v>1858818.9402367349</v>
      </c>
      <c r="BK84" s="35">
        <f t="shared" si="21"/>
        <v>-199474.09823673521</v>
      </c>
      <c r="BL84" s="35">
        <f t="shared" si="22"/>
        <v>-199474.09823673521</v>
      </c>
      <c r="BM84" s="35">
        <f t="shared" si="23"/>
        <v>0</v>
      </c>
      <c r="BW84" s="999"/>
    </row>
    <row r="85" spans="1:93" ht="30" customHeight="1">
      <c r="A85" s="183"/>
      <c r="B85" s="556"/>
      <c r="C85" s="181"/>
      <c r="D85" s="182"/>
      <c r="E85" s="182"/>
      <c r="F85" s="181"/>
      <c r="G85" s="183"/>
      <c r="H85" s="183"/>
      <c r="I85" s="183"/>
      <c r="J85" s="183"/>
      <c r="K85" s="183"/>
      <c r="L85" s="183"/>
      <c r="M85" s="183"/>
      <c r="N85" s="183"/>
      <c r="O85" s="485"/>
      <c r="P85" s="183"/>
      <c r="Q85" s="479"/>
      <c r="R85" s="183"/>
      <c r="S85" s="183"/>
      <c r="T85" s="183"/>
      <c r="U85" s="183"/>
      <c r="V85" s="183"/>
      <c r="W85" s="183"/>
      <c r="X85" s="183"/>
      <c r="Y85" s="183"/>
      <c r="Z85" s="183"/>
      <c r="AA85" s="183"/>
      <c r="AB85" s="183"/>
      <c r="AC85" s="183"/>
      <c r="AD85" s="183"/>
      <c r="AE85" s="485"/>
      <c r="AF85" s="183"/>
      <c r="AG85" s="479"/>
      <c r="AH85" s="183"/>
      <c r="AI85" s="183"/>
      <c r="AJ85" s="183"/>
      <c r="AK85" s="183"/>
      <c r="AL85" s="183"/>
      <c r="AM85" s="183"/>
      <c r="AN85" s="183"/>
      <c r="AO85" s="183"/>
      <c r="AP85" s="183"/>
      <c r="AQ85" s="183"/>
      <c r="AR85" s="183"/>
      <c r="AS85" s="183"/>
      <c r="AT85" s="485"/>
      <c r="AU85" s="183"/>
      <c r="AX85" s="19" t="str">
        <f>比較地域マスタ!AD20</f>
        <v>28220</v>
      </c>
      <c r="AY85" s="19" t="str">
        <f>IF(IFERROR(比較地域マスタ!$AE20,"")=0,"",IFERROR(比較地域マスタ!$AE20,""))</f>
        <v>加西市</v>
      </c>
      <c r="AZ85" s="17"/>
      <c r="BA85" s="23">
        <v>14</v>
      </c>
      <c r="BB85" s="23">
        <v>1</v>
      </c>
      <c r="BC85" s="19" t="str">
        <f t="shared" si="24"/>
        <v>28220</v>
      </c>
      <c r="BD85" s="19" t="str">
        <f t="shared" si="25"/>
        <v>加西市</v>
      </c>
      <c r="BE85" s="35">
        <f>VLOOKUP(BC85&amp;"_"&amp;$AZ$9,データシート3!A:AB,MATCH("ea_"&amp;"太陽光（建物系）"&amp;"_年間発電",データシート3!$A$1:$AB$1,0),0)/10^3+VLOOKUP(BC85&amp;"_"&amp;$AZ$9,データシート3!A:AB,MATCH("ea_"&amp;"太陽光（土地系）"&amp;"_年間発電",データシート3!$A$1:$AB$1,0),0)/10^3</f>
        <v>1593335.6269999996</v>
      </c>
      <c r="BF85" s="35">
        <f>VLOOKUP(BC85&amp;"_"&amp;$AZ$9,データシート3!A:AB,MATCH("ea_"&amp;"風力（陸上）"&amp;"_年間発電",データシート3!$A$1:$AB$1,0),0)/10^3</f>
        <v>26309.221000000001</v>
      </c>
      <c r="BG85" s="35">
        <f>VLOOKUP(BC85&amp;"_"&amp;$AZ$9,データシート3!A:AB,MATCH("ea_"&amp;"中小水（河川）"&amp;"_年間発電",データシート3!$A$1:$AB$1,0),0)/10^3+VLOOKUP(BC85&amp;"_"&amp;$AZ$9,データシート3!A:AB,MATCH("ea_"&amp;"中小水（農業用水路）"&amp;"_年間発電",データシート3!$A$1:$AB$1,0),0)/10^3</f>
        <v>861.54999999999984</v>
      </c>
      <c r="BH85" s="35">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5">
        <f t="shared" si="26"/>
        <v>1620506.3979999996</v>
      </c>
      <c r="BJ85" s="35">
        <f>(VLOOKUP($BC85&amp;"_"&amp;$AZ$8,データシート3!$A:$AN,MATCH("da_合計",データシート3!$A$1:$AN$1,0),0))/10^3</f>
        <v>364213.74870504573</v>
      </c>
      <c r="BK85" s="35">
        <f t="shared" si="21"/>
        <v>1256292.6492949538</v>
      </c>
      <c r="BL85" s="35">
        <f t="shared" si="22"/>
        <v>0</v>
      </c>
      <c r="BM85" s="35">
        <f t="shared" si="23"/>
        <v>1256292.6492949538</v>
      </c>
      <c r="BW85" s="999"/>
    </row>
    <row r="86" spans="1:93" ht="30" customHeight="1">
      <c r="A86" s="183"/>
      <c r="B86" s="556"/>
      <c r="C86" s="181"/>
      <c r="D86" s="182"/>
      <c r="E86" s="182"/>
      <c r="F86" s="181"/>
      <c r="G86" s="183"/>
      <c r="H86" s="183"/>
      <c r="I86" s="183"/>
      <c r="J86" s="183"/>
      <c r="K86" s="183"/>
      <c r="L86" s="183"/>
      <c r="M86" s="183"/>
      <c r="N86" s="183"/>
      <c r="O86" s="485"/>
      <c r="P86" s="183"/>
      <c r="Q86" s="479"/>
      <c r="R86" s="183"/>
      <c r="S86" s="183"/>
      <c r="T86" s="183"/>
      <c r="U86" s="183"/>
      <c r="V86" s="183"/>
      <c r="W86" s="183"/>
      <c r="X86" s="183"/>
      <c r="Y86" s="183"/>
      <c r="Z86" s="183"/>
      <c r="AA86" s="183"/>
      <c r="AB86" s="183"/>
      <c r="AC86" s="183"/>
      <c r="AD86" s="183"/>
      <c r="AE86" s="485"/>
      <c r="AF86" s="183"/>
      <c r="AG86" s="479"/>
      <c r="AH86" s="183"/>
      <c r="AI86" s="183"/>
      <c r="AJ86" s="183"/>
      <c r="AK86" s="183"/>
      <c r="AL86" s="183"/>
      <c r="AM86" s="183"/>
      <c r="AN86" s="183"/>
      <c r="AO86" s="183"/>
      <c r="AP86" s="183"/>
      <c r="AQ86" s="183"/>
      <c r="AR86" s="183"/>
      <c r="AS86" s="183"/>
      <c r="AT86" s="485"/>
      <c r="AU86" s="183"/>
      <c r="AX86" s="19" t="str">
        <f>比較地域マスタ!AD21</f>
        <v>28228</v>
      </c>
      <c r="AY86" s="19" t="str">
        <f>IF(IFERROR(比較地域マスタ!$AE21,"")=0,"",IFERROR(比較地域マスタ!$AE21,""))</f>
        <v>加東市</v>
      </c>
      <c r="AZ86" s="17"/>
      <c r="BA86" s="23">
        <v>15</v>
      </c>
      <c r="BB86" s="23">
        <v>1</v>
      </c>
      <c r="BC86" s="19" t="str">
        <f t="shared" si="24"/>
        <v>28228</v>
      </c>
      <c r="BD86" s="19" t="str">
        <f t="shared" si="25"/>
        <v>加東市</v>
      </c>
      <c r="BE86" s="35">
        <f>VLOOKUP(BC86&amp;"_"&amp;$AZ$9,データシート3!A:AB,MATCH("ea_"&amp;"太陽光（建物系）"&amp;"_年間発電",データシート3!$A$1:$AB$1,0),0)/10^3+VLOOKUP(BC86&amp;"_"&amp;$AZ$9,データシート3!A:AB,MATCH("ea_"&amp;"太陽光（土地系）"&amp;"_年間発電",データシート3!$A$1:$AB$1,0),0)/10^3</f>
        <v>959230.25000000023</v>
      </c>
      <c r="BF86" s="35">
        <f>VLOOKUP(BC86&amp;"_"&amp;$AZ$9,データシート3!A:AB,MATCH("ea_"&amp;"風力（陸上）"&amp;"_年間発電",データシート3!$A$1:$AB$1,0),0)/10^3</f>
        <v>73178.339999999982</v>
      </c>
      <c r="BG86" s="35">
        <f>VLOOKUP(BC86&amp;"_"&amp;$AZ$9,データシート3!A:AB,MATCH("ea_"&amp;"中小水（河川）"&amp;"_年間発電",データシート3!$A$1:$AB$1,0),0)/10^3+VLOOKUP(BC86&amp;"_"&amp;$AZ$9,データシート3!A:AB,MATCH("ea_"&amp;"中小水（農業用水路）"&amp;"_年間発電",データシート3!$A$1:$AB$1,0),0)/10^3</f>
        <v>0</v>
      </c>
      <c r="BH86" s="35">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5">
        <f t="shared" si="26"/>
        <v>1032408.5900000002</v>
      </c>
      <c r="BJ86" s="35">
        <f>(VLOOKUP($BC86&amp;"_"&amp;$AZ$8,データシート3!$A:$AN,MATCH("da_合計",データシート3!$A$1:$AN$1,0),0))/10^3</f>
        <v>402724.07716381125</v>
      </c>
      <c r="BK86" s="35">
        <f t="shared" si="21"/>
        <v>629684.51283618901</v>
      </c>
      <c r="BL86" s="35">
        <f t="shared" si="22"/>
        <v>0</v>
      </c>
      <c r="BM86" s="35">
        <f t="shared" si="23"/>
        <v>629684.51283618901</v>
      </c>
      <c r="BW86" s="999"/>
    </row>
    <row r="87" spans="1:93" ht="30" customHeight="1">
      <c r="A87" s="183"/>
      <c r="B87" s="556"/>
      <c r="C87" s="181"/>
      <c r="D87" s="182"/>
      <c r="E87" s="182"/>
      <c r="F87" s="181"/>
      <c r="G87" s="183"/>
      <c r="H87" s="183"/>
      <c r="I87" s="183"/>
      <c r="J87" s="183"/>
      <c r="K87" s="183"/>
      <c r="L87" s="183"/>
      <c r="M87" s="183"/>
      <c r="N87" s="183"/>
      <c r="O87" s="485"/>
      <c r="P87" s="183"/>
      <c r="Q87" s="479"/>
      <c r="R87" s="183"/>
      <c r="S87" s="183"/>
      <c r="T87" s="183"/>
      <c r="U87" s="183"/>
      <c r="V87" s="183"/>
      <c r="W87" s="183"/>
      <c r="X87" s="183"/>
      <c r="Y87" s="183"/>
      <c r="Z87" s="183"/>
      <c r="AA87" s="183"/>
      <c r="AB87" s="183"/>
      <c r="AC87" s="183"/>
      <c r="AD87" s="183"/>
      <c r="AE87" s="485"/>
      <c r="AF87" s="183"/>
      <c r="AG87" s="479"/>
      <c r="AH87" s="183"/>
      <c r="AI87" s="183"/>
      <c r="AJ87" s="183"/>
      <c r="AK87" s="183"/>
      <c r="AL87" s="183"/>
      <c r="AM87" s="183"/>
      <c r="AN87" s="183"/>
      <c r="AO87" s="183"/>
      <c r="AP87" s="183"/>
      <c r="AQ87" s="183"/>
      <c r="AR87" s="183"/>
      <c r="AS87" s="183"/>
      <c r="AT87" s="485"/>
      <c r="AU87" s="183"/>
      <c r="AX87" s="19" t="str">
        <f>比較地域マスタ!AD22</f>
        <v>28446</v>
      </c>
      <c r="AY87" s="19" t="str">
        <f>IF(IFERROR(比較地域マスタ!$AE22,"")=0,"",IFERROR(比較地域マスタ!$AE22,""))</f>
        <v>神河町</v>
      </c>
      <c r="AZ87" s="17"/>
      <c r="BA87" s="23">
        <v>16</v>
      </c>
      <c r="BB87" s="23">
        <v>1</v>
      </c>
      <c r="BC87" s="19" t="str">
        <f t="shared" si="24"/>
        <v>28446</v>
      </c>
      <c r="BD87" s="19" t="str">
        <f t="shared" si="25"/>
        <v>神河町</v>
      </c>
      <c r="BE87" s="35">
        <f>VLOOKUP(BC87&amp;"_"&amp;$AZ$9,データシート3!A:AB,MATCH("ea_"&amp;"太陽光（建物系）"&amp;"_年間発電",データシート3!$A$1:$AB$1,0),0)/10^3+VLOOKUP(BC87&amp;"_"&amp;$AZ$9,データシート3!A:AB,MATCH("ea_"&amp;"太陽光（土地系）"&amp;"_年間発電",データシート3!$A$1:$AB$1,0),0)/10^3</f>
        <v>241436.18700000003</v>
      </c>
      <c r="BF87" s="35">
        <f>VLOOKUP(BC87&amp;"_"&amp;$AZ$9,データシート3!A:AB,MATCH("ea_"&amp;"風力（陸上）"&amp;"_年間発電",データシート3!$A$1:$AB$1,0),0)/10^3</f>
        <v>667281.10499999998</v>
      </c>
      <c r="BG87" s="35">
        <f>VLOOKUP(BC87&amp;"_"&amp;$AZ$9,データシート3!A:AB,MATCH("ea_"&amp;"中小水（河川）"&amp;"_年間発電",データシート3!$A$1:$AB$1,0),0)/10^3+VLOOKUP(BC87&amp;"_"&amp;$AZ$9,データシート3!A:AB,MATCH("ea_"&amp;"中小水（農業用水路）"&amp;"_年間発電",データシート3!$A$1:$AB$1,0),0)/10^3</f>
        <v>698.27599999999995</v>
      </c>
      <c r="BH87" s="35">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5">
        <f t="shared" si="26"/>
        <v>909415.56799999997</v>
      </c>
      <c r="BJ87" s="35">
        <f>(VLOOKUP($BC87&amp;"_"&amp;$AZ$8,データシート3!$A:$AN,MATCH("da_合計",データシート3!$A$1:$AN$1,0),0))/10^3</f>
        <v>56871.785839197502</v>
      </c>
      <c r="BK87" s="35">
        <f t="shared" si="21"/>
        <v>852543.78216080251</v>
      </c>
      <c r="BL87" s="35">
        <f t="shared" si="22"/>
        <v>0</v>
      </c>
      <c r="BM87" s="35">
        <f t="shared" si="23"/>
        <v>852543.78216080251</v>
      </c>
      <c r="BW87" s="999"/>
    </row>
    <row r="88" spans="1:93" ht="30" customHeight="1">
      <c r="A88" s="183"/>
      <c r="B88" s="556"/>
      <c r="C88" s="181"/>
      <c r="D88" s="182"/>
      <c r="E88" s="182"/>
      <c r="F88" s="181"/>
      <c r="G88" s="183"/>
      <c r="H88" s="183"/>
      <c r="I88" s="183"/>
      <c r="J88" s="183"/>
      <c r="K88" s="183"/>
      <c r="L88" s="183"/>
      <c r="M88" s="183"/>
      <c r="N88" s="183"/>
      <c r="O88" s="485"/>
      <c r="P88" s="183"/>
      <c r="Q88" s="479"/>
      <c r="R88" s="183"/>
      <c r="S88" s="183"/>
      <c r="T88" s="183"/>
      <c r="U88" s="183"/>
      <c r="V88" s="183"/>
      <c r="W88" s="183"/>
      <c r="X88" s="183"/>
      <c r="Y88" s="183"/>
      <c r="Z88" s="183"/>
      <c r="AA88" s="183"/>
      <c r="AB88" s="183"/>
      <c r="AC88" s="183"/>
      <c r="AD88" s="183"/>
      <c r="AE88" s="485"/>
      <c r="AF88" s="183"/>
      <c r="AG88" s="479"/>
      <c r="AH88" s="183"/>
      <c r="AI88" s="183"/>
      <c r="AJ88" s="183"/>
      <c r="AK88" s="183"/>
      <c r="AL88" s="183"/>
      <c r="AM88" s="183"/>
      <c r="AN88" s="183"/>
      <c r="AO88" s="183"/>
      <c r="AP88" s="183"/>
      <c r="AQ88" s="183"/>
      <c r="AR88" s="183"/>
      <c r="AS88" s="183"/>
      <c r="AT88" s="485"/>
      <c r="AU88" s="183"/>
      <c r="AX88" s="19" t="str">
        <f>比較地域マスタ!AD23</f>
        <v>28481</v>
      </c>
      <c r="AY88" s="19" t="str">
        <f>IF(IFERROR(比較地域マスタ!$AE23,"")=0,"",IFERROR(比較地域マスタ!$AE23,""))</f>
        <v>上郡町</v>
      </c>
      <c r="AZ88" s="17"/>
      <c r="BA88" s="23">
        <v>17</v>
      </c>
      <c r="BB88" s="23">
        <v>1</v>
      </c>
      <c r="BC88" s="19" t="str">
        <f t="shared" si="24"/>
        <v>28481</v>
      </c>
      <c r="BD88" s="19" t="str">
        <f t="shared" si="25"/>
        <v>上郡町</v>
      </c>
      <c r="BE88" s="35">
        <f>VLOOKUP(BC88&amp;"_"&amp;$AZ$9,データシート3!A:AB,MATCH("ea_"&amp;"太陽光（建物系）"&amp;"_年間発電",データシート3!$A$1:$AB$1,0),0)/10^3+VLOOKUP(BC88&amp;"_"&amp;$AZ$9,データシート3!A:AB,MATCH("ea_"&amp;"太陽光（土地系）"&amp;"_年間発電",データシート3!$A$1:$AB$1,0),0)/10^3</f>
        <v>358295.66099999996</v>
      </c>
      <c r="BF88" s="35">
        <f>VLOOKUP(BC88&amp;"_"&amp;$AZ$9,データシート3!A:AB,MATCH("ea_"&amp;"風力（陸上）"&amp;"_年間発電",データシート3!$A$1:$AB$1,0),0)/10^3</f>
        <v>196481.448</v>
      </c>
      <c r="BG88" s="35">
        <f>VLOOKUP(BC88&amp;"_"&amp;$AZ$9,データシート3!A:AB,MATCH("ea_"&amp;"中小水（河川）"&amp;"_年間発電",データシート3!$A$1:$AB$1,0),0)/10^3+VLOOKUP(BC88&amp;"_"&amp;$AZ$9,データシート3!A:AB,MATCH("ea_"&amp;"中小水（農業用水路）"&amp;"_年間発電",データシート3!$A$1:$AB$1,0),0)/10^3</f>
        <v>0</v>
      </c>
      <c r="BH88" s="35">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5">
        <f t="shared" si="26"/>
        <v>554777.10899999994</v>
      </c>
      <c r="BJ88" s="35">
        <f>(VLOOKUP($BC88&amp;"_"&amp;$AZ$8,データシート3!$A:$AN,MATCH("da_合計",データシート3!$A$1:$AN$1,0),0))/10^3</f>
        <v>82952.155034076161</v>
      </c>
      <c r="BK88" s="35">
        <f t="shared" si="21"/>
        <v>471824.95396592375</v>
      </c>
      <c r="BL88" s="35">
        <f t="shared" si="22"/>
        <v>0</v>
      </c>
      <c r="BM88" s="35">
        <f t="shared" si="23"/>
        <v>471824.95396592375</v>
      </c>
      <c r="BW88" s="999"/>
    </row>
    <row r="89" spans="1:93" ht="30" customHeight="1">
      <c r="A89" s="183"/>
      <c r="B89" s="556"/>
      <c r="C89" s="181"/>
      <c r="D89" s="182"/>
      <c r="E89" s="182"/>
      <c r="F89" s="181"/>
      <c r="G89" s="183"/>
      <c r="H89" s="183"/>
      <c r="I89" s="183"/>
      <c r="J89" s="183"/>
      <c r="K89" s="183"/>
      <c r="L89" s="183"/>
      <c r="M89" s="183"/>
      <c r="N89" s="183"/>
      <c r="O89" s="485"/>
      <c r="P89" s="183"/>
      <c r="Q89" s="479"/>
      <c r="R89" s="183"/>
      <c r="S89" s="183"/>
      <c r="T89" s="183"/>
      <c r="U89" s="183"/>
      <c r="V89" s="183"/>
      <c r="W89" s="183"/>
      <c r="X89" s="183"/>
      <c r="Y89" s="183"/>
      <c r="Z89" s="183"/>
      <c r="AA89" s="183"/>
      <c r="AB89" s="183"/>
      <c r="AC89" s="183"/>
      <c r="AD89" s="183"/>
      <c r="AE89" s="485"/>
      <c r="AF89" s="183"/>
      <c r="AG89" s="479"/>
      <c r="AH89" s="183"/>
      <c r="AI89" s="183"/>
      <c r="AJ89" s="183"/>
      <c r="AK89" s="183"/>
      <c r="AL89" s="183"/>
      <c r="AM89" s="183"/>
      <c r="AN89" s="183"/>
      <c r="AO89" s="183"/>
      <c r="AP89" s="183"/>
      <c r="AQ89" s="183"/>
      <c r="AR89" s="183"/>
      <c r="AS89" s="183"/>
      <c r="AT89" s="485"/>
      <c r="AU89" s="183"/>
      <c r="AX89" s="19" t="str">
        <f>比較地域マスタ!AD24</f>
        <v>28585</v>
      </c>
      <c r="AY89" s="19" t="str">
        <f>IF(IFERROR(比較地域マスタ!$AE24,"")=0,"",IFERROR(比較地域マスタ!$AE24,""))</f>
        <v>香美町</v>
      </c>
      <c r="AZ89" s="17"/>
      <c r="BA89" s="23">
        <v>18</v>
      </c>
      <c r="BB89" s="23">
        <v>1</v>
      </c>
      <c r="BC89" s="19" t="str">
        <f t="shared" si="24"/>
        <v>28585</v>
      </c>
      <c r="BD89" s="19" t="str">
        <f t="shared" si="25"/>
        <v>香美町</v>
      </c>
      <c r="BE89" s="35">
        <f>VLOOKUP(BC89&amp;"_"&amp;$AZ$9,データシート3!A:AB,MATCH("ea_"&amp;"太陽光（建物系）"&amp;"_年間発電",データシート3!$A$1:$AB$1,0),0)/10^3+VLOOKUP(BC89&amp;"_"&amp;$AZ$9,データシート3!A:AB,MATCH("ea_"&amp;"太陽光（土地系）"&amp;"_年間発電",データシート3!$A$1:$AB$1,0),0)/10^3</f>
        <v>297827.87599999999</v>
      </c>
      <c r="BF89" s="35">
        <f>VLOOKUP(BC89&amp;"_"&amp;$AZ$9,データシート3!A:AB,MATCH("ea_"&amp;"風力（陸上）"&amp;"_年間発電",データシート3!$A$1:$AB$1,0),0)/10^3</f>
        <v>1238078.149</v>
      </c>
      <c r="BG89" s="35">
        <f>VLOOKUP(BC89&amp;"_"&amp;$AZ$9,データシート3!A:AB,MATCH("ea_"&amp;"中小水（河川）"&amp;"_年間発電",データシート3!$A$1:$AB$1,0),0)/10^3+VLOOKUP(BC89&amp;"_"&amp;$AZ$9,データシート3!A:AB,MATCH("ea_"&amp;"中小水（農業用水路）"&amp;"_年間発電",データシート3!$A$1:$AB$1,0),0)/10^3</f>
        <v>36828.252999999997</v>
      </c>
      <c r="BH89" s="35">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929.85599999999999</v>
      </c>
      <c r="BI89" s="35">
        <f t="shared" si="26"/>
        <v>1573664.1339999998</v>
      </c>
      <c r="BJ89" s="35">
        <f>(VLOOKUP($BC89&amp;"_"&amp;$AZ$8,データシート3!$A:$AN,MATCH("da_合計",データシート3!$A$1:$AN$1,0),0))/10^3</f>
        <v>75411.819700411608</v>
      </c>
      <c r="BK89" s="35">
        <f t="shared" si="21"/>
        <v>1498252.3142995883</v>
      </c>
      <c r="BL89" s="35">
        <f t="shared" si="22"/>
        <v>0</v>
      </c>
      <c r="BM89" s="35">
        <f t="shared" si="23"/>
        <v>1498252.3142995883</v>
      </c>
      <c r="BW89" s="999"/>
    </row>
    <row r="90" spans="1:93" ht="30" customHeight="1">
      <c r="A90" s="183"/>
      <c r="B90" s="556"/>
      <c r="C90" s="181"/>
      <c r="D90" s="182"/>
      <c r="E90" s="182"/>
      <c r="F90" s="181"/>
      <c r="G90" s="183"/>
      <c r="H90" s="183"/>
      <c r="I90" s="183"/>
      <c r="J90" s="183"/>
      <c r="K90" s="183"/>
      <c r="L90" s="183"/>
      <c r="M90" s="183"/>
      <c r="N90" s="183"/>
      <c r="O90" s="485"/>
      <c r="P90" s="183"/>
      <c r="Q90" s="479"/>
      <c r="R90" s="183"/>
      <c r="S90" s="183"/>
      <c r="T90" s="183"/>
      <c r="U90" s="183"/>
      <c r="V90" s="183"/>
      <c r="W90" s="183"/>
      <c r="X90" s="183"/>
      <c r="Y90" s="183"/>
      <c r="Z90" s="183"/>
      <c r="AA90" s="183"/>
      <c r="AB90" s="183"/>
      <c r="AC90" s="183"/>
      <c r="AD90" s="183"/>
      <c r="AE90" s="485"/>
      <c r="AF90" s="183"/>
      <c r="AG90" s="479"/>
      <c r="AH90" s="183"/>
      <c r="AI90" s="183"/>
      <c r="AJ90" s="183"/>
      <c r="AK90" s="183"/>
      <c r="AL90" s="183"/>
      <c r="AM90" s="183"/>
      <c r="AN90" s="183"/>
      <c r="AO90" s="183"/>
      <c r="AP90" s="183"/>
      <c r="AQ90" s="183"/>
      <c r="AR90" s="183"/>
      <c r="AS90" s="183"/>
      <c r="AT90" s="485"/>
      <c r="AU90" s="183"/>
      <c r="AX90" s="19" t="str">
        <f>比較地域マスタ!AD25</f>
        <v>28217</v>
      </c>
      <c r="AY90" s="19" t="str">
        <f>IF(IFERROR(比較地域マスタ!$AE25,"")=0,"",IFERROR(比較地域マスタ!$AE25,""))</f>
        <v>川西市</v>
      </c>
      <c r="AZ90" s="17"/>
      <c r="BA90" s="23">
        <v>19</v>
      </c>
      <c r="BB90" s="23">
        <v>1</v>
      </c>
      <c r="BC90" s="19" t="str">
        <f t="shared" si="24"/>
        <v>28217</v>
      </c>
      <c r="BD90" s="19" t="str">
        <f t="shared" si="25"/>
        <v>川西市</v>
      </c>
      <c r="BE90" s="35">
        <f>VLOOKUP(BC90&amp;"_"&amp;$AZ$9,データシート3!A:AB,MATCH("ea_"&amp;"太陽光（建物系）"&amp;"_年間発電",データシート3!$A$1:$AB$1,0),0)/10^3+VLOOKUP(BC90&amp;"_"&amp;$AZ$9,データシート3!A:AB,MATCH("ea_"&amp;"太陽光（土地系）"&amp;"_年間発電",データシート3!$A$1:$AB$1,0),0)/10^3</f>
        <v>505737.28499999997</v>
      </c>
      <c r="BF90" s="35">
        <f>VLOOKUP(BC90&amp;"_"&amp;$AZ$9,データシート3!A:AB,MATCH("ea_"&amp;"風力（陸上）"&amp;"_年間発電",データシート3!$A$1:$AB$1,0),0)/10^3</f>
        <v>5049.7020000000002</v>
      </c>
      <c r="BG90" s="35">
        <f>VLOOKUP(BC90&amp;"_"&amp;$AZ$9,データシート3!A:AB,MATCH("ea_"&amp;"中小水（河川）"&amp;"_年間発電",データシート3!$A$1:$AB$1,0),0)/10^3+VLOOKUP(BC90&amp;"_"&amp;$AZ$9,データシート3!A:AB,MATCH("ea_"&amp;"中小水（農業用水路）"&amp;"_年間発電",データシート3!$A$1:$AB$1,0),0)/10^3</f>
        <v>557.34400000000016</v>
      </c>
      <c r="BH90" s="35">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5">
        <f t="shared" si="26"/>
        <v>511344.33099999995</v>
      </c>
      <c r="BJ90" s="35">
        <f>(VLOOKUP($BC90&amp;"_"&amp;$AZ$8,データシート3!$A:$AN,MATCH("da_合計",データシート3!$A$1:$AN$1,0),0))/10^3</f>
        <v>585297.39753243118</v>
      </c>
      <c r="BK90" s="35">
        <f t="shared" si="21"/>
        <v>-73953.066532431229</v>
      </c>
      <c r="BL90" s="35">
        <f t="shared" si="22"/>
        <v>-73953.066532431229</v>
      </c>
      <c r="BM90" s="35">
        <f t="shared" si="23"/>
        <v>0</v>
      </c>
      <c r="BW90" s="999"/>
    </row>
    <row r="91" spans="1:93" s="172" customFormat="1" ht="30" customHeight="1">
      <c r="A91" s="183"/>
      <c r="B91" s="556"/>
      <c r="C91" s="181"/>
      <c r="D91" s="182"/>
      <c r="E91" s="182"/>
      <c r="F91" s="181"/>
      <c r="G91" s="183"/>
      <c r="H91" s="183"/>
      <c r="I91" s="183"/>
      <c r="J91" s="183"/>
      <c r="K91" s="183"/>
      <c r="L91" s="183"/>
      <c r="M91" s="183"/>
      <c r="N91" s="183"/>
      <c r="O91" s="485"/>
      <c r="P91" s="183"/>
      <c r="Q91" s="479"/>
      <c r="R91" s="183"/>
      <c r="S91" s="183"/>
      <c r="T91" s="183"/>
      <c r="U91" s="183"/>
      <c r="V91" s="183"/>
      <c r="W91" s="183"/>
      <c r="X91" s="183"/>
      <c r="Y91" s="183"/>
      <c r="Z91" s="183"/>
      <c r="AA91" s="183"/>
      <c r="AB91" s="183"/>
      <c r="AC91" s="183"/>
      <c r="AD91" s="183"/>
      <c r="AE91" s="485"/>
      <c r="AF91" s="183"/>
      <c r="AG91" s="479"/>
      <c r="AH91" s="183"/>
      <c r="AI91" s="183"/>
      <c r="AJ91" s="183"/>
      <c r="AK91" s="183"/>
      <c r="AL91" s="183"/>
      <c r="AM91" s="183"/>
      <c r="AN91" s="183"/>
      <c r="AO91" s="183"/>
      <c r="AP91" s="183"/>
      <c r="AQ91" s="183"/>
      <c r="AR91" s="183"/>
      <c r="AS91" s="183"/>
      <c r="AT91" s="485"/>
      <c r="AU91" s="250"/>
      <c r="AW91" s="17"/>
      <c r="AX91" s="19" t="str">
        <f>比較地域マスタ!AD26</f>
        <v>28100</v>
      </c>
      <c r="AY91" s="19" t="str">
        <f>IF(IFERROR(比較地域マスタ!$AE26,"")=0,"",IFERROR(比較地域マスタ!$AE26,""))</f>
        <v>神戸市</v>
      </c>
      <c r="BA91" s="23">
        <v>20</v>
      </c>
      <c r="BB91" s="23">
        <v>1</v>
      </c>
      <c r="BC91" s="19" t="str">
        <f t="shared" si="24"/>
        <v>28100</v>
      </c>
      <c r="BD91" s="19" t="str">
        <f t="shared" si="25"/>
        <v>神戸市</v>
      </c>
      <c r="BE91" s="35">
        <f>VLOOKUP(BC91&amp;"_"&amp;$AZ$9,データシート3!A:AB,MATCH("ea_"&amp;"太陽光（建物系）"&amp;"_年間発電",データシート3!$A$1:$AB$1,0),0)/10^3+VLOOKUP(BC91&amp;"_"&amp;$AZ$9,データシート3!A:AB,MATCH("ea_"&amp;"太陽光（土地系）"&amp;"_年間発電",データシート3!$A$1:$AB$1,0),0)/10^3</f>
        <v>5679452.5319999997</v>
      </c>
      <c r="BF91" s="35">
        <f>VLOOKUP(BC91&amp;"_"&amp;$AZ$9,データシート3!A:AB,MATCH("ea_"&amp;"風力（陸上）"&amp;"_年間発電",データシート3!$A$1:$AB$1,0),0)/10^3</f>
        <v>589123.92500000016</v>
      </c>
      <c r="BG91" s="35">
        <f>VLOOKUP(BC91&amp;"_"&amp;$AZ$9,データシート3!A:AB,MATCH("ea_"&amp;"中小水（河川）"&amp;"_年間発電",データシート3!$A$1:$AB$1,0),0)/10^3+VLOOKUP(BC91&amp;"_"&amp;$AZ$9,データシート3!A:AB,MATCH("ea_"&amp;"中小水（農業用水路）"&amp;"_年間発電",データシート3!$A$1:$AB$1,0),0)/10^3</f>
        <v>6242.8760000000002</v>
      </c>
      <c r="BH91" s="35">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551.38900000000001</v>
      </c>
      <c r="BI91" s="35">
        <f t="shared" si="26"/>
        <v>6275370.7220000001</v>
      </c>
      <c r="BJ91" s="35">
        <f>(VLOOKUP($BC91&amp;"_"&amp;$AZ$8,データシート3!$A:$AN,MATCH("da_合計",データシート3!$A$1:$AN$1,0),0))/10^3</f>
        <v>9896276.8147524018</v>
      </c>
      <c r="BK91" s="35">
        <f t="shared" si="21"/>
        <v>-3620906.0927524017</v>
      </c>
      <c r="BL91" s="35">
        <f t="shared" si="22"/>
        <v>-3620906.0927524017</v>
      </c>
      <c r="BM91" s="35">
        <f t="shared" si="23"/>
        <v>0</v>
      </c>
      <c r="BN91" s="23"/>
      <c r="BO91" s="23"/>
      <c r="BP91" s="23"/>
      <c r="BQ91" s="23"/>
      <c r="BR91" s="23"/>
      <c r="BS91" s="23"/>
      <c r="BT91" s="23"/>
      <c r="BU91" s="23"/>
      <c r="BV91" s="23"/>
      <c r="BW91" s="999"/>
      <c r="BX91" s="23"/>
      <c r="BY91" s="23"/>
      <c r="BZ91" s="23"/>
      <c r="CA91" s="23"/>
      <c r="CB91" s="23"/>
      <c r="CC91" s="23"/>
      <c r="CD91" s="23"/>
      <c r="CE91" s="87"/>
      <c r="CF91" s="87"/>
      <c r="CG91" s="87"/>
      <c r="CH91" s="87"/>
      <c r="CI91" s="87"/>
      <c r="CJ91" s="87"/>
      <c r="CK91" s="87"/>
      <c r="CL91" s="87"/>
      <c r="CM91" s="87"/>
      <c r="CN91" s="87"/>
      <c r="CO91" s="87"/>
    </row>
    <row r="92" spans="1:93" ht="30" customHeight="1">
      <c r="A92" s="183"/>
      <c r="B92" s="556"/>
      <c r="C92" s="181"/>
      <c r="D92" s="182"/>
      <c r="E92" s="182"/>
      <c r="F92" s="181"/>
      <c r="G92" s="183"/>
      <c r="H92" s="183"/>
      <c r="I92" s="183"/>
      <c r="J92" s="183"/>
      <c r="K92" s="183"/>
      <c r="L92" s="183"/>
      <c r="M92" s="183"/>
      <c r="N92" s="183"/>
      <c r="O92" s="485"/>
      <c r="P92" s="183"/>
      <c r="Q92" s="479"/>
      <c r="R92" s="183"/>
      <c r="S92" s="183"/>
      <c r="T92" s="183"/>
      <c r="U92" s="183"/>
      <c r="V92" s="183"/>
      <c r="W92" s="183"/>
      <c r="X92" s="183"/>
      <c r="Y92" s="183"/>
      <c r="Z92" s="183"/>
      <c r="AA92" s="183"/>
      <c r="AB92" s="183"/>
      <c r="AC92" s="183"/>
      <c r="AD92" s="183"/>
      <c r="AE92" s="485"/>
      <c r="AF92" s="183"/>
      <c r="AG92" s="479"/>
      <c r="AH92" s="183"/>
      <c r="AI92" s="183"/>
      <c r="AJ92" s="183"/>
      <c r="AK92" s="183"/>
      <c r="AL92" s="183"/>
      <c r="AM92" s="183"/>
      <c r="AN92" s="183"/>
      <c r="AO92" s="183"/>
      <c r="AP92" s="183"/>
      <c r="AQ92" s="183"/>
      <c r="AR92" s="183"/>
      <c r="AS92" s="183"/>
      <c r="AT92" s="485"/>
      <c r="AU92" s="183"/>
      <c r="AX92" s="19" t="str">
        <f>比較地域マスタ!AD27</f>
        <v>28501</v>
      </c>
      <c r="AY92" s="19" t="str">
        <f>IF(IFERROR(比較地域マスタ!$AE27,"")=0,"",IFERROR(比較地域マスタ!$AE27,""))</f>
        <v>佐用町</v>
      </c>
      <c r="AZ92" s="17"/>
      <c r="BA92" s="23">
        <v>21</v>
      </c>
      <c r="BB92" s="23">
        <v>1</v>
      </c>
      <c r="BC92" s="19" t="str">
        <f t="shared" si="24"/>
        <v>28501</v>
      </c>
      <c r="BD92" s="19" t="str">
        <f t="shared" si="25"/>
        <v>佐用町</v>
      </c>
      <c r="BE92" s="35">
        <f>VLOOKUP(BC92&amp;"_"&amp;$AZ$9,データシート3!A:AB,MATCH("ea_"&amp;"太陽光（建物系）"&amp;"_年間発電",データシート3!$A$1:$AB$1,0),0)/10^3+VLOOKUP(BC92&amp;"_"&amp;$AZ$9,データシート3!A:AB,MATCH("ea_"&amp;"太陽光（土地系）"&amp;"_年間発電",データシート3!$A$1:$AB$1,0),0)/10^3</f>
        <v>464991.53399999999</v>
      </c>
      <c r="BF92" s="35">
        <f>VLOOKUP(BC92&amp;"_"&amp;$AZ$9,データシート3!A:AB,MATCH("ea_"&amp;"風力（陸上）"&amp;"_年間発電",データシート3!$A$1:$AB$1,0),0)/10^3</f>
        <v>252876.57000000004</v>
      </c>
      <c r="BG92" s="35">
        <f>VLOOKUP(BC92&amp;"_"&amp;$AZ$9,データシート3!A:AB,MATCH("ea_"&amp;"中小水（河川）"&amp;"_年間発電",データシート3!$A$1:$AB$1,0),0)/10^3+VLOOKUP(BC92&amp;"_"&amp;$AZ$9,データシート3!A:AB,MATCH("ea_"&amp;"中小水（農業用水路）"&amp;"_年間発電",データシート3!$A$1:$AB$1,0),0)/10^3</f>
        <v>5378.9099999999989</v>
      </c>
      <c r="BH92" s="35">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5">
        <f t="shared" si="26"/>
        <v>723247.01400000008</v>
      </c>
      <c r="BJ92" s="35">
        <f>(VLOOKUP($BC92&amp;"_"&amp;$AZ$8,データシート3!$A:$AN,MATCH("da_合計",データシート3!$A$1:$AN$1,0),0))/10^3</f>
        <v>82923.690158584199</v>
      </c>
      <c r="BK92" s="35">
        <f>BI92-BJ92</f>
        <v>640323.32384141593</v>
      </c>
      <c r="BL92" s="35">
        <f t="shared" si="22"/>
        <v>0</v>
      </c>
      <c r="BM92" s="35">
        <f t="shared" si="23"/>
        <v>640323.32384141593</v>
      </c>
      <c r="BW92" s="999"/>
    </row>
    <row r="93" spans="1:93" ht="30" customHeight="1">
      <c r="A93" s="183"/>
      <c r="B93" s="556"/>
      <c r="C93" s="181"/>
      <c r="D93" s="182"/>
      <c r="E93" s="182"/>
      <c r="F93" s="181"/>
      <c r="G93" s="183"/>
      <c r="H93" s="183"/>
      <c r="I93" s="183"/>
      <c r="J93" s="183"/>
      <c r="K93" s="183"/>
      <c r="L93" s="183"/>
      <c r="M93" s="183"/>
      <c r="N93" s="183"/>
      <c r="O93" s="485"/>
      <c r="P93" s="183"/>
      <c r="Q93" s="479"/>
      <c r="R93" s="183"/>
      <c r="S93" s="183"/>
      <c r="T93" s="183"/>
      <c r="U93" s="183"/>
      <c r="V93" s="183"/>
      <c r="W93" s="183"/>
      <c r="X93" s="183"/>
      <c r="Y93" s="183"/>
      <c r="Z93" s="183"/>
      <c r="AA93" s="183"/>
      <c r="AB93" s="183"/>
      <c r="AC93" s="183"/>
      <c r="AD93" s="183"/>
      <c r="AE93" s="485"/>
      <c r="AF93" s="183"/>
      <c r="AG93" s="479"/>
      <c r="AH93" s="183"/>
      <c r="AI93" s="183"/>
      <c r="AJ93" s="183"/>
      <c r="AK93" s="183"/>
      <c r="AL93" s="183"/>
      <c r="AM93" s="183"/>
      <c r="AN93" s="183"/>
      <c r="AO93" s="183"/>
      <c r="AP93" s="183"/>
      <c r="AQ93" s="183"/>
      <c r="AR93" s="183"/>
      <c r="AS93" s="183"/>
      <c r="AT93" s="485"/>
      <c r="AU93" s="183"/>
      <c r="AX93" s="19" t="str">
        <f>比較地域マスタ!AD28</f>
        <v>28219</v>
      </c>
      <c r="AY93" s="19" t="str">
        <f>IF(IFERROR(比較地域マスタ!$AE28,"")=0,"",IFERROR(比較地域マスタ!$AE28,""))</f>
        <v>三田市</v>
      </c>
      <c r="AZ93" s="17"/>
      <c r="BA93" s="23">
        <v>22</v>
      </c>
      <c r="BB93" s="23">
        <v>1</v>
      </c>
      <c r="BC93" s="19" t="str">
        <f t="shared" si="24"/>
        <v>28219</v>
      </c>
      <c r="BD93" s="19" t="str">
        <f t="shared" si="25"/>
        <v>三田市</v>
      </c>
      <c r="BE93" s="35">
        <f>VLOOKUP(BC93&amp;"_"&amp;$AZ$9,データシート3!A:AB,MATCH("ea_"&amp;"太陽光（建物系）"&amp;"_年間発電",データシート3!$A$1:$AB$1,0),0)/10^3+VLOOKUP(BC93&amp;"_"&amp;$AZ$9,データシート3!A:AB,MATCH("ea_"&amp;"太陽光（土地系）"&amp;"_年間発電",データシート3!$A$1:$AB$1,0),0)/10^3</f>
        <v>863674.52500000014</v>
      </c>
      <c r="BF93" s="35">
        <f>VLOOKUP(BC93&amp;"_"&amp;$AZ$9,データシート3!A:AB,MATCH("ea_"&amp;"風力（陸上）"&amp;"_年間発電",データシート3!$A$1:$AB$1,0),0)/10^3</f>
        <v>264881.14799999999</v>
      </c>
      <c r="BG93" s="35">
        <f>VLOOKUP(BC93&amp;"_"&amp;$AZ$9,データシート3!A:AB,MATCH("ea_"&amp;"中小水（河川）"&amp;"_年間発電",データシート3!$A$1:$AB$1,0),0)/10^3+VLOOKUP(BC93&amp;"_"&amp;$AZ$9,データシート3!A:AB,MATCH("ea_"&amp;"中小水（農業用水路）"&amp;"_年間発電",データシート3!$A$1:$AB$1,0),0)/10^3</f>
        <v>696.22699999999986</v>
      </c>
      <c r="BH93" s="35">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5">
        <f t="shared" si="26"/>
        <v>1129251.9000000001</v>
      </c>
      <c r="BJ93" s="35">
        <f>(VLOOKUP($BC93&amp;"_"&amp;$AZ$8,データシート3!$A:$AN,MATCH("da_合計",データシート3!$A$1:$AN$1,0),0))/10^3</f>
        <v>762484.50231131259</v>
      </c>
      <c r="BK93" s="35">
        <f t="shared" si="21"/>
        <v>366767.39768868755</v>
      </c>
      <c r="BL93" s="35">
        <f t="shared" si="22"/>
        <v>0</v>
      </c>
      <c r="BM93" s="35">
        <f t="shared" si="23"/>
        <v>366767.39768868755</v>
      </c>
      <c r="BW93" s="999"/>
    </row>
    <row r="94" spans="1:93" ht="30" customHeight="1">
      <c r="A94" s="183"/>
      <c r="B94" s="556"/>
      <c r="C94" s="181"/>
      <c r="D94" s="182"/>
      <c r="E94" s="182"/>
      <c r="F94" s="181"/>
      <c r="G94" s="183"/>
      <c r="H94" s="183"/>
      <c r="I94" s="183"/>
      <c r="J94" s="183"/>
      <c r="K94" s="183"/>
      <c r="L94" s="183"/>
      <c r="M94" s="183"/>
      <c r="N94" s="183"/>
      <c r="O94" s="485"/>
      <c r="P94" s="183"/>
      <c r="Q94" s="479"/>
      <c r="R94" s="183"/>
      <c r="S94" s="183"/>
      <c r="T94" s="183"/>
      <c r="U94" s="183"/>
      <c r="V94" s="183"/>
      <c r="W94" s="183"/>
      <c r="X94" s="183"/>
      <c r="Y94" s="183"/>
      <c r="Z94" s="183"/>
      <c r="AA94" s="183"/>
      <c r="AB94" s="183"/>
      <c r="AC94" s="183"/>
      <c r="AD94" s="183"/>
      <c r="AE94" s="485"/>
      <c r="AF94" s="183"/>
      <c r="AG94" s="479"/>
      <c r="AH94" s="183"/>
      <c r="AI94" s="183"/>
      <c r="AJ94" s="183"/>
      <c r="AK94" s="183"/>
      <c r="AL94" s="183"/>
      <c r="AM94" s="183"/>
      <c r="AN94" s="183"/>
      <c r="AO94" s="183"/>
      <c r="AP94" s="183"/>
      <c r="AQ94" s="183"/>
      <c r="AR94" s="183"/>
      <c r="AS94" s="183"/>
      <c r="AT94" s="485"/>
      <c r="AU94" s="183"/>
      <c r="AX94" s="19" t="str">
        <f>比較地域マスタ!AD29</f>
        <v>28227</v>
      </c>
      <c r="AY94" s="19" t="str">
        <f>IF(IFERROR(比較地域マスタ!$AE29,"")=0,"",IFERROR(比較地域マスタ!$AE29,""))</f>
        <v>宍粟市</v>
      </c>
      <c r="AZ94" s="17"/>
      <c r="BA94" s="23">
        <v>23</v>
      </c>
      <c r="BB94" s="23">
        <v>1</v>
      </c>
      <c r="BC94" s="19" t="str">
        <f t="shared" si="24"/>
        <v>28227</v>
      </c>
      <c r="BD94" s="19" t="str">
        <f t="shared" si="25"/>
        <v>宍粟市</v>
      </c>
      <c r="BE94" s="35">
        <f>VLOOKUP(BC94&amp;"_"&amp;$AZ$9,データシート3!A:AB,MATCH("ea_"&amp;"太陽光（建物系）"&amp;"_年間発電",データシート3!$A$1:$AB$1,0),0)/10^3+VLOOKUP(BC94&amp;"_"&amp;$AZ$9,データシート3!A:AB,MATCH("ea_"&amp;"太陽光（土地系）"&amp;"_年間発電",データシート3!$A$1:$AB$1,0),0)/10^3</f>
        <v>597321.11199999996</v>
      </c>
      <c r="BF94" s="35">
        <f>VLOOKUP(BC94&amp;"_"&amp;$AZ$9,データシート3!A:AB,MATCH("ea_"&amp;"風力（陸上）"&amp;"_年間発電",データシート3!$A$1:$AB$1,0),0)/10^3</f>
        <v>2187508.2820000001</v>
      </c>
      <c r="BG94" s="35">
        <f>VLOOKUP(BC94&amp;"_"&amp;$AZ$9,データシート3!A:AB,MATCH("ea_"&amp;"中小水（河川）"&amp;"_年間発電",データシート3!$A$1:$AB$1,0),0)/10^3+VLOOKUP(BC94&amp;"_"&amp;$AZ$9,データシート3!A:AB,MATCH("ea_"&amp;"中小水（農業用水路）"&amp;"_年間発電",データシート3!$A$1:$AB$1,0),0)/10^3</f>
        <v>63495.123</v>
      </c>
      <c r="BH94" s="35">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5">
        <f t="shared" si="26"/>
        <v>2848324.5170000005</v>
      </c>
      <c r="BJ94" s="35">
        <f>(VLOOKUP($BC94&amp;"_"&amp;$AZ$8,データシート3!$A:$AN,MATCH("da_合計",データシート3!$A$1:$AN$1,0),0))/10^3</f>
        <v>177797.55589440963</v>
      </c>
      <c r="BK94" s="35">
        <f t="shared" si="21"/>
        <v>2670526.9611055907</v>
      </c>
      <c r="BL94" s="35">
        <f t="shared" si="22"/>
        <v>0</v>
      </c>
      <c r="BM94" s="35">
        <f t="shared" si="23"/>
        <v>2670526.9611055907</v>
      </c>
      <c r="BW94" s="999"/>
    </row>
    <row r="95" spans="1:93" ht="30" customHeight="1">
      <c r="A95" s="183"/>
      <c r="B95" s="556"/>
      <c r="C95" s="181"/>
      <c r="D95" s="182"/>
      <c r="E95" s="182"/>
      <c r="F95" s="181"/>
      <c r="G95" s="183"/>
      <c r="H95" s="183"/>
      <c r="I95" s="183"/>
      <c r="J95" s="183"/>
      <c r="K95" s="183"/>
      <c r="L95" s="183"/>
      <c r="M95" s="183"/>
      <c r="N95" s="183"/>
      <c r="O95" s="485"/>
      <c r="P95" s="183"/>
      <c r="Q95" s="479"/>
      <c r="R95" s="183"/>
      <c r="S95" s="183"/>
      <c r="T95" s="183"/>
      <c r="U95" s="183"/>
      <c r="V95" s="183"/>
      <c r="W95" s="183"/>
      <c r="X95" s="183"/>
      <c r="Y95" s="183"/>
      <c r="Z95" s="183"/>
      <c r="AA95" s="183"/>
      <c r="AB95" s="183"/>
      <c r="AC95" s="183"/>
      <c r="AD95" s="183"/>
      <c r="AE95" s="485"/>
      <c r="AF95" s="183"/>
      <c r="AG95" s="479"/>
      <c r="AH95" s="183"/>
      <c r="AI95" s="183"/>
      <c r="AJ95" s="183"/>
      <c r="AK95" s="183"/>
      <c r="AL95" s="183"/>
      <c r="AM95" s="183"/>
      <c r="AN95" s="183"/>
      <c r="AO95" s="183"/>
      <c r="AP95" s="183"/>
      <c r="AQ95" s="183"/>
      <c r="AR95" s="183"/>
      <c r="AS95" s="183"/>
      <c r="AT95" s="485"/>
      <c r="AU95" s="183"/>
      <c r="AX95" s="19" t="str">
        <f>比較地域マスタ!AD30</f>
        <v>28586</v>
      </c>
      <c r="AY95" s="19" t="str">
        <f>IF(IFERROR(比較地域マスタ!$AE30,"")=0,"",IFERROR(比較地域マスタ!$AE30,""))</f>
        <v>新温泉町</v>
      </c>
      <c r="AZ95" s="17"/>
      <c r="BA95" s="23">
        <v>24</v>
      </c>
      <c r="BB95" s="23">
        <v>1</v>
      </c>
      <c r="BC95" s="19" t="str">
        <f t="shared" si="24"/>
        <v>28586</v>
      </c>
      <c r="BD95" s="19" t="str">
        <f t="shared" si="25"/>
        <v>新温泉町</v>
      </c>
      <c r="BE95" s="35">
        <f>VLOOKUP(BC95&amp;"_"&amp;$AZ$9,データシート3!A:AB,MATCH("ea_"&amp;"太陽光（建物系）"&amp;"_年間発電",データシート3!$A$1:$AB$1,0),0)/10^3+VLOOKUP(BC95&amp;"_"&amp;$AZ$9,データシート3!A:AB,MATCH("ea_"&amp;"太陽光（土地系）"&amp;"_年間発電",データシート3!$A$1:$AB$1,0),0)/10^3</f>
        <v>259374.06200000003</v>
      </c>
      <c r="BF95" s="35">
        <f>VLOOKUP(BC95&amp;"_"&amp;$AZ$9,データシート3!A:AB,MATCH("ea_"&amp;"風力（陸上）"&amp;"_年間発電",データシート3!$A$1:$AB$1,0),0)/10^3</f>
        <v>641595.196</v>
      </c>
      <c r="BG95" s="35">
        <f>VLOOKUP(BC95&amp;"_"&amp;$AZ$9,データシート3!A:AB,MATCH("ea_"&amp;"中小水（河川）"&amp;"_年間発電",データシート3!$A$1:$AB$1,0),0)/10^3+VLOOKUP(BC95&amp;"_"&amp;$AZ$9,データシート3!A:AB,MATCH("ea_"&amp;"中小水（農業用水路）"&amp;"_年間発電",データシート3!$A$1:$AB$1,0),0)/10^3</f>
        <v>17971.592000000001</v>
      </c>
      <c r="BH95" s="35">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114.79099999999998</v>
      </c>
      <c r="BI95" s="35">
        <f t="shared" si="26"/>
        <v>919055.64099999995</v>
      </c>
      <c r="BJ95" s="35">
        <f>(VLOOKUP($BC95&amp;"_"&amp;$AZ$8,データシート3!$A:$AN,MATCH("da_合計",データシート3!$A$1:$AN$1,0),0))/10^3</f>
        <v>61072.075180931868</v>
      </c>
      <c r="BK95" s="35">
        <f t="shared" si="21"/>
        <v>857983.56581906811</v>
      </c>
      <c r="BL95" s="35">
        <f t="shared" si="22"/>
        <v>0</v>
      </c>
      <c r="BM95" s="35">
        <f t="shared" si="23"/>
        <v>857983.56581906811</v>
      </c>
      <c r="BW95" s="999"/>
    </row>
    <row r="96" spans="1:93" ht="30" customHeight="1">
      <c r="A96" s="183"/>
      <c r="B96" s="556"/>
      <c r="C96" s="181"/>
      <c r="D96" s="182"/>
      <c r="E96" s="182"/>
      <c r="F96" s="181"/>
      <c r="G96" s="183"/>
      <c r="H96" s="183"/>
      <c r="I96" s="183"/>
      <c r="J96" s="183"/>
      <c r="K96" s="183"/>
      <c r="L96" s="183"/>
      <c r="M96" s="183"/>
      <c r="N96" s="183"/>
      <c r="O96" s="485"/>
      <c r="P96" s="183"/>
      <c r="Q96" s="479"/>
      <c r="R96" s="183"/>
      <c r="S96" s="183"/>
      <c r="T96" s="183"/>
      <c r="U96" s="183"/>
      <c r="V96" s="183"/>
      <c r="W96" s="183"/>
      <c r="X96" s="183"/>
      <c r="Y96" s="183"/>
      <c r="Z96" s="183"/>
      <c r="AA96" s="183"/>
      <c r="AB96" s="183"/>
      <c r="AC96" s="183"/>
      <c r="AD96" s="183"/>
      <c r="AE96" s="485"/>
      <c r="AF96" s="183"/>
      <c r="AG96" s="479"/>
      <c r="AH96" s="183"/>
      <c r="AI96" s="183"/>
      <c r="AJ96" s="183"/>
      <c r="AK96" s="183"/>
      <c r="AL96" s="183"/>
      <c r="AM96" s="183"/>
      <c r="AN96" s="183"/>
      <c r="AO96" s="183"/>
      <c r="AP96" s="183"/>
      <c r="AQ96" s="183"/>
      <c r="AR96" s="183"/>
      <c r="AS96" s="183"/>
      <c r="AT96" s="485"/>
      <c r="AU96" s="183"/>
      <c r="AX96" s="19" t="str">
        <f>比較地域マスタ!AD31</f>
        <v>28205</v>
      </c>
      <c r="AY96" s="19" t="str">
        <f>IF(IFERROR(比較地域マスタ!$AE31,"")=0,"",IFERROR(比較地域マスタ!$AE31,""))</f>
        <v>洲本市</v>
      </c>
      <c r="AZ96" s="17"/>
      <c r="BA96" s="23">
        <v>25</v>
      </c>
      <c r="BB96" s="23">
        <v>1</v>
      </c>
      <c r="BC96" s="19" t="str">
        <f t="shared" si="24"/>
        <v>28205</v>
      </c>
      <c r="BD96" s="19" t="str">
        <f t="shared" si="25"/>
        <v>洲本市</v>
      </c>
      <c r="BE96" s="35">
        <f>VLOOKUP(BC96&amp;"_"&amp;$AZ$9,データシート3!A:AB,MATCH("ea_"&amp;"太陽光（建物系）"&amp;"_年間発電",データシート3!$A$1:$AB$1,0),0)/10^3+VLOOKUP(BC96&amp;"_"&amp;$AZ$9,データシート3!A:AB,MATCH("ea_"&amp;"太陽光（土地系）"&amp;"_年間発電",データシート3!$A$1:$AB$1,0),0)/10^3</f>
        <v>843765.04200000013</v>
      </c>
      <c r="BF96" s="35">
        <f>VLOOKUP(BC96&amp;"_"&amp;$AZ$9,データシート3!A:AB,MATCH("ea_"&amp;"風力（陸上）"&amp;"_年間発電",データシート3!$A$1:$AB$1,0),0)/10^3</f>
        <v>430591.06099999993</v>
      </c>
      <c r="BG96" s="35">
        <f>VLOOKUP(BC96&amp;"_"&amp;$AZ$9,データシート3!A:AB,MATCH("ea_"&amp;"中小水（河川）"&amp;"_年間発電",データシート3!$A$1:$AB$1,0),0)/10^3+VLOOKUP(BC96&amp;"_"&amp;$AZ$9,データシート3!A:AB,MATCH("ea_"&amp;"中小水（農業用水路）"&amp;"_年間発電",データシート3!$A$1:$AB$1,0),0)/10^3</f>
        <v>710.16800000000001</v>
      </c>
      <c r="BH96" s="35">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5">
        <f t="shared" si="26"/>
        <v>1275066.2710000002</v>
      </c>
      <c r="BJ96" s="35">
        <f>(VLOOKUP($BC96&amp;"_"&amp;$AZ$8,データシート3!$A:$AN,MATCH("da_合計",データシート3!$A$1:$AN$1,0),0))/10^3</f>
        <v>248504.53515932351</v>
      </c>
      <c r="BK96" s="35">
        <f t="shared" si="21"/>
        <v>1026561.7358406767</v>
      </c>
      <c r="BL96" s="35">
        <f t="shared" si="22"/>
        <v>0</v>
      </c>
      <c r="BM96" s="35">
        <f t="shared" si="23"/>
        <v>1026561.7358406767</v>
      </c>
      <c r="BW96" s="999"/>
    </row>
    <row r="97" spans="1:75" ht="30" customHeight="1">
      <c r="A97" s="183"/>
      <c r="B97" s="556"/>
      <c r="C97" s="181"/>
      <c r="D97" s="182"/>
      <c r="E97" s="182"/>
      <c r="F97" s="181"/>
      <c r="G97" s="183"/>
      <c r="H97" s="183"/>
      <c r="I97" s="183"/>
      <c r="J97" s="183"/>
      <c r="K97" s="183"/>
      <c r="L97" s="183"/>
      <c r="M97" s="183"/>
      <c r="N97" s="183"/>
      <c r="O97" s="485"/>
      <c r="P97" s="183"/>
      <c r="Q97" s="479"/>
      <c r="R97" s="183"/>
      <c r="S97" s="183"/>
      <c r="T97" s="183"/>
      <c r="U97" s="183"/>
      <c r="V97" s="183"/>
      <c r="W97" s="183"/>
      <c r="X97" s="183"/>
      <c r="Y97" s="183"/>
      <c r="Z97" s="183"/>
      <c r="AA97" s="183"/>
      <c r="AB97" s="183"/>
      <c r="AC97" s="183"/>
      <c r="AD97" s="183"/>
      <c r="AE97" s="485"/>
      <c r="AF97" s="183"/>
      <c r="AG97" s="479"/>
      <c r="AH97" s="183"/>
      <c r="AI97" s="183"/>
      <c r="AJ97" s="183"/>
      <c r="AK97" s="183"/>
      <c r="AL97" s="183"/>
      <c r="AM97" s="183"/>
      <c r="AN97" s="183"/>
      <c r="AO97" s="183"/>
      <c r="AP97" s="183"/>
      <c r="AQ97" s="183"/>
      <c r="AR97" s="183"/>
      <c r="AS97" s="183"/>
      <c r="AT97" s="485"/>
      <c r="AU97" s="183"/>
      <c r="AX97" s="19" t="str">
        <f>比較地域マスタ!AD32</f>
        <v>28464</v>
      </c>
      <c r="AY97" s="19" t="str">
        <f>IF(IFERROR(比較地域マスタ!$AE32,"")=0,"",IFERROR(比較地域マスタ!$AE32,""))</f>
        <v>太子町</v>
      </c>
      <c r="AZ97" s="17"/>
      <c r="BA97" s="23">
        <v>26</v>
      </c>
      <c r="BB97" s="23">
        <v>1</v>
      </c>
      <c r="BC97" s="19" t="str">
        <f t="shared" si="24"/>
        <v>28464</v>
      </c>
      <c r="BD97" s="19" t="str">
        <f t="shared" si="25"/>
        <v>太子町</v>
      </c>
      <c r="BE97" s="35">
        <f>VLOOKUP(BC97&amp;"_"&amp;$AZ$9,データシート3!A:AB,MATCH("ea_"&amp;"太陽光（建物系）"&amp;"_年間発電",データシート3!$A$1:$AB$1,0),0)/10^3+VLOOKUP(BC97&amp;"_"&amp;$AZ$9,データシート3!A:AB,MATCH("ea_"&amp;"太陽光（土地系）"&amp;"_年間発電",データシート3!$A$1:$AB$1,0),0)/10^3</f>
        <v>237534.10700000002</v>
      </c>
      <c r="BF97" s="35">
        <f>VLOOKUP(BC97&amp;"_"&amp;$AZ$9,データシート3!A:AB,MATCH("ea_"&amp;"風力（陸上）"&amp;"_年間発電",データシート3!$A$1:$AB$1,0),0)/10^3</f>
        <v>0</v>
      </c>
      <c r="BG97" s="35">
        <f>VLOOKUP(BC97&amp;"_"&amp;$AZ$9,データシート3!A:AB,MATCH("ea_"&amp;"中小水（河川）"&amp;"_年間発電",データシート3!$A$1:$AB$1,0),0)/10^3+VLOOKUP(BC97&amp;"_"&amp;$AZ$9,データシート3!A:AB,MATCH("ea_"&amp;"中小水（農業用水路）"&amp;"_年間発電",データシート3!$A$1:$AB$1,0),0)/10^3</f>
        <v>0</v>
      </c>
      <c r="BH97" s="35">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5">
        <f t="shared" si="26"/>
        <v>237534.10700000002</v>
      </c>
      <c r="BJ97" s="35">
        <f>(VLOOKUP($BC97&amp;"_"&amp;$AZ$8,データシート3!$A:$AN,MATCH("da_合計",データシート3!$A$1:$AN$1,0),0))/10^3</f>
        <v>224136.05637682305</v>
      </c>
      <c r="BK97" s="35">
        <f t="shared" si="21"/>
        <v>13398.050623176969</v>
      </c>
      <c r="BL97" s="35">
        <f t="shared" si="22"/>
        <v>0</v>
      </c>
      <c r="BM97" s="35">
        <f t="shared" si="23"/>
        <v>13398.050623176969</v>
      </c>
      <c r="BW97" s="999"/>
    </row>
    <row r="98" spans="1:75" ht="30" customHeight="1">
      <c r="A98" s="183"/>
      <c r="B98" s="556"/>
      <c r="C98" s="181"/>
      <c r="D98" s="182"/>
      <c r="E98" s="182"/>
      <c r="F98" s="181"/>
      <c r="G98" s="183"/>
      <c r="H98" s="183"/>
      <c r="I98" s="183"/>
      <c r="J98" s="183"/>
      <c r="K98" s="183"/>
      <c r="L98" s="183"/>
      <c r="M98" s="183"/>
      <c r="N98" s="183"/>
      <c r="O98" s="485"/>
      <c r="P98" s="183"/>
      <c r="Q98" s="479"/>
      <c r="R98" s="183"/>
      <c r="S98" s="183"/>
      <c r="T98" s="183"/>
      <c r="U98" s="183"/>
      <c r="V98" s="183"/>
      <c r="W98" s="183"/>
      <c r="X98" s="183"/>
      <c r="Y98" s="183"/>
      <c r="Z98" s="183"/>
      <c r="AA98" s="183"/>
      <c r="AB98" s="183"/>
      <c r="AC98" s="183"/>
      <c r="AD98" s="183"/>
      <c r="AE98" s="485"/>
      <c r="AF98" s="183"/>
      <c r="AG98" s="479"/>
      <c r="AH98" s="183"/>
      <c r="AI98" s="183"/>
      <c r="AJ98" s="183"/>
      <c r="AK98" s="183"/>
      <c r="AL98" s="183"/>
      <c r="AM98" s="183"/>
      <c r="AN98" s="183"/>
      <c r="AO98" s="183"/>
      <c r="AP98" s="183"/>
      <c r="AQ98" s="183"/>
      <c r="AR98" s="183"/>
      <c r="AS98" s="183"/>
      <c r="AT98" s="485"/>
      <c r="AU98" s="183"/>
      <c r="AX98" s="19" t="str">
        <f>比較地域マスタ!AD33</f>
        <v>28216</v>
      </c>
      <c r="AY98" s="19" t="str">
        <f>IF(IFERROR(比較地域マスタ!$AE33,"")=0,"",IFERROR(比較地域マスタ!$AE33,""))</f>
        <v>高砂市</v>
      </c>
      <c r="AZ98" s="17"/>
      <c r="BA98" s="23">
        <v>27</v>
      </c>
      <c r="BB98" s="23">
        <v>1</v>
      </c>
      <c r="BC98" s="19" t="str">
        <f t="shared" si="24"/>
        <v>28216</v>
      </c>
      <c r="BD98" s="19" t="str">
        <f t="shared" si="25"/>
        <v>高砂市</v>
      </c>
      <c r="BE98" s="35">
        <f>VLOOKUP(BC98&amp;"_"&amp;$AZ$9,データシート3!A:AB,MATCH("ea_"&amp;"太陽光（建物系）"&amp;"_年間発電",データシート3!$A$1:$AB$1,0),0)/10^3+VLOOKUP(BC98&amp;"_"&amp;$AZ$9,データシート3!A:AB,MATCH("ea_"&amp;"太陽光（土地系）"&amp;"_年間発電",データシート3!$A$1:$AB$1,0),0)/10^3</f>
        <v>537400.97399999993</v>
      </c>
      <c r="BF98" s="35">
        <f>VLOOKUP(BC98&amp;"_"&amp;$AZ$9,データシート3!A:AB,MATCH("ea_"&amp;"風力（陸上）"&amp;"_年間発電",データシート3!$A$1:$AB$1,0),0)/10^3</f>
        <v>0</v>
      </c>
      <c r="BG98" s="35">
        <f>VLOOKUP(BC98&amp;"_"&amp;$AZ$9,データシート3!A:AB,MATCH("ea_"&amp;"中小水（河川）"&amp;"_年間発電",データシート3!$A$1:$AB$1,0),0)/10^3+VLOOKUP(BC98&amp;"_"&amp;$AZ$9,データシート3!A:AB,MATCH("ea_"&amp;"中小水（農業用水路）"&amp;"_年間発電",データシート3!$A$1:$AB$1,0),0)/10^3</f>
        <v>0</v>
      </c>
      <c r="BH98" s="35">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5">
        <f t="shared" si="26"/>
        <v>537400.97399999993</v>
      </c>
      <c r="BJ98" s="35">
        <f>(VLOOKUP($BC98&amp;"_"&amp;$AZ$8,データシート3!$A:$AN,MATCH("da_合計",データシート3!$A$1:$AN$1,0),0))/10^3</f>
        <v>969398.63417254738</v>
      </c>
      <c r="BK98" s="35">
        <f t="shared" si="21"/>
        <v>-431997.66017254745</v>
      </c>
      <c r="BL98" s="35">
        <f t="shared" si="22"/>
        <v>-431997.66017254745</v>
      </c>
      <c r="BM98" s="35">
        <f t="shared" si="23"/>
        <v>0</v>
      </c>
      <c r="BW98" s="999"/>
    </row>
    <row r="99" spans="1:75" ht="30" customHeight="1">
      <c r="A99" s="183"/>
      <c r="B99" s="556"/>
      <c r="C99" s="181"/>
      <c r="D99" s="182"/>
      <c r="E99" s="182"/>
      <c r="F99" s="181"/>
      <c r="G99" s="183"/>
      <c r="H99" s="183"/>
      <c r="I99" s="183"/>
      <c r="J99" s="183"/>
      <c r="K99" s="183"/>
      <c r="L99" s="183"/>
      <c r="M99" s="183"/>
      <c r="N99" s="183"/>
      <c r="O99" s="485"/>
      <c r="P99" s="183"/>
      <c r="Q99" s="479"/>
      <c r="R99" s="183"/>
      <c r="S99" s="183"/>
      <c r="T99" s="183"/>
      <c r="U99" s="183"/>
      <c r="V99" s="183"/>
      <c r="W99" s="183"/>
      <c r="X99" s="183"/>
      <c r="Y99" s="183"/>
      <c r="Z99" s="183"/>
      <c r="AA99" s="183"/>
      <c r="AB99" s="183"/>
      <c r="AC99" s="183"/>
      <c r="AD99" s="183"/>
      <c r="AE99" s="485"/>
      <c r="AF99" s="183"/>
      <c r="AG99" s="479"/>
      <c r="AH99" s="183"/>
      <c r="AI99" s="183"/>
      <c r="AJ99" s="183"/>
      <c r="AK99" s="183"/>
      <c r="AL99" s="183"/>
      <c r="AM99" s="183"/>
      <c r="AN99" s="183"/>
      <c r="AO99" s="183"/>
      <c r="AP99" s="183"/>
      <c r="AQ99" s="183"/>
      <c r="AR99" s="183"/>
      <c r="AS99" s="183"/>
      <c r="AT99" s="485"/>
      <c r="AU99" s="183"/>
      <c r="AX99" s="19" t="str">
        <f>比較地域マスタ!AD34</f>
        <v>28365</v>
      </c>
      <c r="AY99" s="19" t="str">
        <f>IF(IFERROR(比較地域マスタ!$AE34,"")=0,"",IFERROR(比較地域マスタ!$AE34,""))</f>
        <v>多可町</v>
      </c>
      <c r="AZ99" s="17"/>
      <c r="BA99" s="23">
        <v>28</v>
      </c>
      <c r="BB99" s="23">
        <v>1</v>
      </c>
      <c r="BC99" s="19" t="str">
        <f t="shared" si="24"/>
        <v>28365</v>
      </c>
      <c r="BD99" s="19" t="str">
        <f t="shared" si="25"/>
        <v>多可町</v>
      </c>
      <c r="BE99" s="35">
        <f>VLOOKUP(BC99&amp;"_"&amp;$AZ$9,データシート3!A:AB,MATCH("ea_"&amp;"太陽光（建物系）"&amp;"_年間発電",データシート3!$A$1:$AB$1,0),0)/10^3+VLOOKUP(BC99&amp;"_"&amp;$AZ$9,データシート3!A:AB,MATCH("ea_"&amp;"太陽光（土地系）"&amp;"_年間発電",データシート3!$A$1:$AB$1,0),0)/10^3</f>
        <v>501692.75399999996</v>
      </c>
      <c r="BF99" s="35">
        <f>VLOOKUP(BC99&amp;"_"&amp;$AZ$9,データシート3!A:AB,MATCH("ea_"&amp;"風力（陸上）"&amp;"_年間発電",データシート3!$A$1:$AB$1,0),0)/10^3</f>
        <v>224517.45800000001</v>
      </c>
      <c r="BG99" s="35">
        <f>VLOOKUP(BC99&amp;"_"&amp;$AZ$9,データシート3!A:AB,MATCH("ea_"&amp;"中小水（河川）"&amp;"_年間発電",データシート3!$A$1:$AB$1,0),0)/10^3+VLOOKUP(BC99&amp;"_"&amp;$AZ$9,データシート3!A:AB,MATCH("ea_"&amp;"中小水（農業用水路）"&amp;"_年間発電",データシート3!$A$1:$AB$1,0),0)/10^3</f>
        <v>1648.4729999999997</v>
      </c>
      <c r="BH99" s="35">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5">
        <f t="shared" si="26"/>
        <v>727858.68499999994</v>
      </c>
      <c r="BJ99" s="35">
        <f>(VLOOKUP($BC99&amp;"_"&amp;$AZ$8,データシート3!$A:$AN,MATCH("da_合計",データシート3!$A$1:$AN$1,0),0))/10^3</f>
        <v>103463.90007012662</v>
      </c>
      <c r="BK99" s="35">
        <f t="shared" si="21"/>
        <v>624394.78492987331</v>
      </c>
      <c r="BL99" s="35">
        <f t="shared" si="22"/>
        <v>0</v>
      </c>
      <c r="BM99" s="35">
        <f t="shared" si="23"/>
        <v>624394.78492987331</v>
      </c>
      <c r="BW99" s="999"/>
    </row>
    <row r="100" spans="1:75" ht="30" customHeight="1">
      <c r="A100" s="183"/>
      <c r="B100" s="556"/>
      <c r="C100" s="181"/>
      <c r="D100" s="182"/>
      <c r="E100" s="182"/>
      <c r="F100" s="181"/>
      <c r="G100" s="183"/>
      <c r="H100" s="183"/>
      <c r="I100" s="183"/>
      <c r="J100" s="183"/>
      <c r="K100" s="183"/>
      <c r="L100" s="183"/>
      <c r="M100" s="183"/>
      <c r="N100" s="183"/>
      <c r="O100" s="485"/>
      <c r="P100" s="183"/>
      <c r="Q100" s="479"/>
      <c r="R100" s="183"/>
      <c r="S100" s="183"/>
      <c r="T100" s="183"/>
      <c r="U100" s="183"/>
      <c r="V100" s="183"/>
      <c r="W100" s="183"/>
      <c r="X100" s="183"/>
      <c r="Y100" s="183"/>
      <c r="Z100" s="183"/>
      <c r="AA100" s="183"/>
      <c r="AB100" s="183"/>
      <c r="AC100" s="183"/>
      <c r="AD100" s="183"/>
      <c r="AE100" s="485"/>
      <c r="AF100" s="183"/>
      <c r="AG100" s="479"/>
      <c r="AH100" s="183"/>
      <c r="AI100" s="183"/>
      <c r="AJ100" s="183"/>
      <c r="AK100" s="183"/>
      <c r="AL100" s="183"/>
      <c r="AM100" s="183"/>
      <c r="AN100" s="183"/>
      <c r="AO100" s="183"/>
      <c r="AP100" s="183"/>
      <c r="AQ100" s="183"/>
      <c r="AR100" s="183"/>
      <c r="AS100" s="183"/>
      <c r="AT100" s="485"/>
      <c r="AU100" s="183"/>
      <c r="AX100" s="19" t="str">
        <f>比較地域マスタ!AD35</f>
        <v>28214</v>
      </c>
      <c r="AY100" s="19" t="str">
        <f>IF(IFERROR(比較地域マスタ!$AE35,"")=0,"",IFERROR(比較地域マスタ!$AE35,""))</f>
        <v>宝塚市</v>
      </c>
      <c r="AZ100" s="17"/>
      <c r="BA100" s="23">
        <v>29</v>
      </c>
      <c r="BB100" s="23">
        <v>1</v>
      </c>
      <c r="BC100" s="19" t="str">
        <f t="shared" si="24"/>
        <v>28214</v>
      </c>
      <c r="BD100" s="19" t="str">
        <f t="shared" si="25"/>
        <v>宝塚市</v>
      </c>
      <c r="BE100" s="35">
        <f>VLOOKUP(BC100&amp;"_"&amp;$AZ$9,データシート3!A:AB,MATCH("ea_"&amp;"太陽光（建物系）"&amp;"_年間発電",データシート3!$A$1:$AB$1,0),0)/10^3+VLOOKUP(BC100&amp;"_"&amp;$AZ$9,データシート3!A:AB,MATCH("ea_"&amp;"太陽光（土地系）"&amp;"_年間発電",データシート3!$A$1:$AB$1,0),0)/10^3</f>
        <v>700024.07700000005</v>
      </c>
      <c r="BF100" s="35">
        <f>VLOOKUP(BC100&amp;"_"&amp;$AZ$9,データシート3!A:AB,MATCH("ea_"&amp;"風力（陸上）"&amp;"_年間発電",データシート3!$A$1:$AB$1,0),0)/10^3</f>
        <v>166057.35500000001</v>
      </c>
      <c r="BG100" s="35">
        <f>VLOOKUP(BC100&amp;"_"&amp;$AZ$9,データシート3!A:AB,MATCH("ea_"&amp;"中小水（河川）"&amp;"_年間発電",データシート3!$A$1:$AB$1,0),0)/10^3+VLOOKUP(BC100&amp;"_"&amp;$AZ$9,データシート3!A:AB,MATCH("ea_"&amp;"中小水（農業用水路）"&amp;"_年間発電",データシート3!$A$1:$AB$1,0),0)/10^3</f>
        <v>51.658000000000001</v>
      </c>
      <c r="BH100" s="35">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5">
        <f t="shared" si="26"/>
        <v>866133.09000000008</v>
      </c>
      <c r="BJ100" s="35">
        <f>(VLOOKUP($BC100&amp;"_"&amp;$AZ$8,データシート3!$A:$AN,MATCH("da_合計",データシート3!$A$1:$AN$1,0),0))/10^3</f>
        <v>837659.81294676592</v>
      </c>
      <c r="BK100" s="35">
        <f t="shared" si="21"/>
        <v>28473.277053234167</v>
      </c>
      <c r="BL100" s="35">
        <f t="shared" si="22"/>
        <v>0</v>
      </c>
      <c r="BM100" s="35">
        <f t="shared" si="23"/>
        <v>28473.277053234167</v>
      </c>
      <c r="BW100" s="999"/>
    </row>
    <row r="101" spans="1:75" ht="30" customHeight="1">
      <c r="A101" s="183"/>
      <c r="B101" s="556"/>
      <c r="C101" s="181"/>
      <c r="D101" s="182"/>
      <c r="E101" s="182"/>
      <c r="F101" s="181"/>
      <c r="G101" s="183"/>
      <c r="H101" s="183"/>
      <c r="I101" s="183"/>
      <c r="J101" s="183"/>
      <c r="K101" s="183"/>
      <c r="L101" s="183"/>
      <c r="M101" s="183"/>
      <c r="N101" s="183"/>
      <c r="O101" s="485"/>
      <c r="P101" s="183"/>
      <c r="Q101" s="479"/>
      <c r="R101" s="183"/>
      <c r="S101" s="183"/>
      <c r="T101" s="183"/>
      <c r="U101" s="183"/>
      <c r="V101" s="183"/>
      <c r="W101" s="183"/>
      <c r="X101" s="183"/>
      <c r="Y101" s="183"/>
      <c r="Z101" s="183"/>
      <c r="AA101" s="183"/>
      <c r="AB101" s="183"/>
      <c r="AC101" s="183"/>
      <c r="AD101" s="183"/>
      <c r="AE101" s="485"/>
      <c r="AF101" s="183"/>
      <c r="AG101" s="479"/>
      <c r="AH101" s="183"/>
      <c r="AI101" s="183"/>
      <c r="AJ101" s="183"/>
      <c r="AK101" s="183"/>
      <c r="AL101" s="183"/>
      <c r="AM101" s="183"/>
      <c r="AN101" s="183"/>
      <c r="AO101" s="183"/>
      <c r="AP101" s="183"/>
      <c r="AQ101" s="183"/>
      <c r="AR101" s="183"/>
      <c r="AS101" s="183"/>
      <c r="AT101" s="485"/>
      <c r="AU101" s="183"/>
      <c r="AX101" s="19" t="str">
        <f>比較地域マスタ!AD36</f>
        <v>28229</v>
      </c>
      <c r="AY101" s="19" t="str">
        <f>IF(IFERROR(比較地域マスタ!$AE36,"")=0,"",IFERROR(比較地域マスタ!$AE36,""))</f>
        <v>たつの市</v>
      </c>
      <c r="AZ101" s="17"/>
      <c r="BA101" s="23">
        <v>30</v>
      </c>
      <c r="BB101" s="23">
        <v>1</v>
      </c>
      <c r="BC101" s="19" t="str">
        <f t="shared" si="24"/>
        <v>28229</v>
      </c>
      <c r="BD101" s="19" t="str">
        <f t="shared" si="25"/>
        <v>たつの市</v>
      </c>
      <c r="BE101" s="35">
        <f>VLOOKUP(BC101&amp;"_"&amp;$AZ$9,データシート3!A:AB,MATCH("ea_"&amp;"太陽光（建物系）"&amp;"_年間発電",データシート3!$A$1:$AB$1,0),0)/10^3+VLOOKUP(BC101&amp;"_"&amp;$AZ$9,データシート3!A:AB,MATCH("ea_"&amp;"太陽光（土地系）"&amp;"_年間発電",データシート3!$A$1:$AB$1,0),0)/10^3</f>
        <v>978679.24599999993</v>
      </c>
      <c r="BF101" s="35">
        <f>VLOOKUP(BC101&amp;"_"&amp;$AZ$9,データシート3!A:AB,MATCH("ea_"&amp;"風力（陸上）"&amp;"_年間発電",データシート3!$A$1:$AB$1,0),0)/10^3</f>
        <v>248459.158</v>
      </c>
      <c r="BG101" s="35">
        <f>VLOOKUP(BC101&amp;"_"&amp;$AZ$9,データシート3!A:AB,MATCH("ea_"&amp;"中小水（河川）"&amp;"_年間発電",データシート3!$A$1:$AB$1,0),0)/10^3+VLOOKUP(BC101&amp;"_"&amp;$AZ$9,データシート3!A:AB,MATCH("ea_"&amp;"中小水（農業用水路）"&amp;"_年間発電",データシート3!$A$1:$AB$1,0),0)/10^3</f>
        <v>1711.318</v>
      </c>
      <c r="BH101" s="35">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5">
        <f t="shared" si="26"/>
        <v>1228849.7219999998</v>
      </c>
      <c r="BJ101" s="35">
        <f>(VLOOKUP($BC101&amp;"_"&amp;$AZ$8,データシート3!$A:$AN,MATCH("da_合計",データシート3!$A$1:$AN$1,0),0))/10^3</f>
        <v>536298.70842533512</v>
      </c>
      <c r="BK101" s="35">
        <f t="shared" si="21"/>
        <v>692551.01357466471</v>
      </c>
      <c r="BL101" s="35">
        <f t="shared" si="22"/>
        <v>0</v>
      </c>
      <c r="BM101" s="35">
        <f t="shared" si="23"/>
        <v>692551.01357466471</v>
      </c>
      <c r="BW101" s="999"/>
    </row>
    <row r="102" spans="1:75" ht="30" customHeight="1">
      <c r="A102" s="183"/>
      <c r="B102" s="556"/>
      <c r="C102" s="181"/>
      <c r="D102" s="182"/>
      <c r="E102" s="182"/>
      <c r="F102" s="181"/>
      <c r="G102" s="183"/>
      <c r="H102" s="183"/>
      <c r="I102" s="183"/>
      <c r="J102" s="183"/>
      <c r="K102" s="183"/>
      <c r="L102" s="183"/>
      <c r="M102" s="183"/>
      <c r="N102" s="183"/>
      <c r="O102" s="485"/>
      <c r="P102" s="183"/>
      <c r="Q102" s="479"/>
      <c r="R102" s="183"/>
      <c r="S102" s="183"/>
      <c r="T102" s="183"/>
      <c r="U102" s="183"/>
      <c r="V102" s="183"/>
      <c r="W102" s="183"/>
      <c r="X102" s="183"/>
      <c r="Y102" s="183"/>
      <c r="Z102" s="183"/>
      <c r="AA102" s="183"/>
      <c r="AB102" s="183"/>
      <c r="AC102" s="183"/>
      <c r="AD102" s="183"/>
      <c r="AE102" s="485"/>
      <c r="AF102" s="183"/>
      <c r="AG102" s="479"/>
      <c r="AH102" s="183"/>
      <c r="AI102" s="183"/>
      <c r="AJ102" s="183"/>
      <c r="AK102" s="183"/>
      <c r="AL102" s="183"/>
      <c r="AM102" s="183"/>
      <c r="AN102" s="183"/>
      <c r="AO102" s="183"/>
      <c r="AP102" s="183"/>
      <c r="AQ102" s="183"/>
      <c r="AR102" s="183"/>
      <c r="AS102" s="183"/>
      <c r="AT102" s="485"/>
      <c r="AU102" s="183"/>
      <c r="AX102" s="19" t="str">
        <f>比較地域マスタ!AD37</f>
        <v>28221</v>
      </c>
      <c r="AY102" s="19" t="str">
        <f>IF(IFERROR(比較地域マスタ!$AE37,"")=0,"",IFERROR(比較地域マスタ!$AE37,""))</f>
        <v>丹波篠山市</v>
      </c>
      <c r="AZ102" s="17"/>
      <c r="BA102" s="23">
        <v>31</v>
      </c>
      <c r="BB102" s="23">
        <v>1</v>
      </c>
      <c r="BC102" s="19" t="str">
        <f t="shared" si="24"/>
        <v>28221</v>
      </c>
      <c r="BD102" s="19" t="str">
        <f t="shared" si="25"/>
        <v>丹波篠山市</v>
      </c>
      <c r="BE102" s="35">
        <f>VLOOKUP(BC102&amp;"_"&amp;$AZ$9,データシート3!A:AB,MATCH("ea_"&amp;"太陽光（建物系）"&amp;"_年間発電",データシート3!$A$1:$AB$1,0),0)/10^3+VLOOKUP(BC102&amp;"_"&amp;$AZ$9,データシート3!A:AB,MATCH("ea_"&amp;"太陽光（土地系）"&amp;"_年間発電",データシート3!$A$1:$AB$1,0),0)/10^3</f>
        <v>1172631.1039999998</v>
      </c>
      <c r="BF102" s="35">
        <f>VLOOKUP(BC102&amp;"_"&amp;$AZ$9,データシート3!A:AB,MATCH("ea_"&amp;"風力（陸上）"&amp;"_年間発電",データシート3!$A$1:$AB$1,0),0)/10^3</f>
        <v>795543.58600000001</v>
      </c>
      <c r="BG102" s="35">
        <f>VLOOKUP(BC102&amp;"_"&amp;$AZ$9,データシート3!A:AB,MATCH("ea_"&amp;"中小水（河川）"&amp;"_年間発電",データシート3!$A$1:$AB$1,0),0)/10^3+VLOOKUP(BC102&amp;"_"&amp;$AZ$9,データシート3!A:AB,MATCH("ea_"&amp;"中小水（農業用水路）"&amp;"_年間発電",データシート3!$A$1:$AB$1,0),0)/10^3</f>
        <v>0</v>
      </c>
      <c r="BH102" s="35">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5">
        <f t="shared" si="26"/>
        <v>1968174.69</v>
      </c>
      <c r="BJ102" s="35">
        <f>(VLOOKUP($BC102&amp;"_"&amp;$AZ$8,データシート3!$A:$AN,MATCH("da_合計",データシート3!$A$1:$AN$1,0),0))/10^3</f>
        <v>340949.92460255331</v>
      </c>
      <c r="BK102" s="35">
        <f t="shared" si="21"/>
        <v>1627224.7653974467</v>
      </c>
      <c r="BL102" s="35">
        <f t="shared" si="22"/>
        <v>0</v>
      </c>
      <c r="BM102" s="35">
        <f t="shared" si="23"/>
        <v>1627224.7653974467</v>
      </c>
      <c r="BW102" s="999"/>
    </row>
    <row r="103" spans="1:75" ht="30" customHeight="1">
      <c r="A103" s="183"/>
      <c r="B103" s="556"/>
      <c r="C103" s="181"/>
      <c r="D103" s="182"/>
      <c r="E103" s="182"/>
      <c r="F103" s="181"/>
      <c r="G103" s="183"/>
      <c r="H103" s="183"/>
      <c r="I103" s="183"/>
      <c r="J103" s="183"/>
      <c r="K103" s="183"/>
      <c r="L103" s="183"/>
      <c r="M103" s="183"/>
      <c r="N103" s="183"/>
      <c r="O103" s="485"/>
      <c r="P103" s="183"/>
      <c r="Q103" s="479"/>
      <c r="R103" s="183"/>
      <c r="S103" s="183"/>
      <c r="T103" s="183"/>
      <c r="U103" s="183"/>
      <c r="V103" s="183"/>
      <c r="W103" s="183"/>
      <c r="X103" s="183"/>
      <c r="Y103" s="183"/>
      <c r="Z103" s="183"/>
      <c r="AA103" s="183"/>
      <c r="AB103" s="183"/>
      <c r="AC103" s="183"/>
      <c r="AD103" s="183"/>
      <c r="AE103" s="485"/>
      <c r="AF103" s="183"/>
      <c r="AG103" s="479"/>
      <c r="AH103" s="183"/>
      <c r="AI103" s="183"/>
      <c r="AJ103" s="183"/>
      <c r="AK103" s="183"/>
      <c r="AL103" s="183"/>
      <c r="AM103" s="183"/>
      <c r="AN103" s="183"/>
      <c r="AO103" s="183"/>
      <c r="AP103" s="183"/>
      <c r="AQ103" s="183"/>
      <c r="AR103" s="183"/>
      <c r="AS103" s="183"/>
      <c r="AT103" s="485"/>
      <c r="AU103" s="183"/>
      <c r="AX103" s="19" t="str">
        <f>比較地域マスタ!AD38</f>
        <v>28223</v>
      </c>
      <c r="AY103" s="19" t="str">
        <f>IF(IFERROR(比較地域マスタ!$AE38,"")=0,"",IFERROR(比較地域マスタ!$AE38,""))</f>
        <v>丹波市</v>
      </c>
      <c r="AZ103" s="17"/>
      <c r="BA103" s="23">
        <v>32</v>
      </c>
      <c r="BB103" s="23">
        <v>1</v>
      </c>
      <c r="BC103" s="19" t="str">
        <f t="shared" si="24"/>
        <v>28223</v>
      </c>
      <c r="BD103" s="19" t="str">
        <f t="shared" si="25"/>
        <v>丹波市</v>
      </c>
      <c r="BE103" s="35">
        <f>VLOOKUP(BC103&amp;"_"&amp;$AZ$9,データシート3!A:AB,MATCH("ea_"&amp;"太陽光（建物系）"&amp;"_年間発電",データシート3!$A$1:$AB$1,0),0)/10^3+VLOOKUP(BC103&amp;"_"&amp;$AZ$9,データシート3!A:AB,MATCH("ea_"&amp;"太陽光（土地系）"&amp;"_年間発電",データシート3!$A$1:$AB$1,0),0)/10^3</f>
        <v>1433930.696</v>
      </c>
      <c r="BF103" s="35">
        <f>VLOOKUP(BC103&amp;"_"&amp;$AZ$9,データシート3!A:AB,MATCH("ea_"&amp;"風力（陸上）"&amp;"_年間発電",データシート3!$A$1:$AB$1,0),0)/10^3</f>
        <v>816818.45200000016</v>
      </c>
      <c r="BG103" s="35">
        <f>VLOOKUP(BC103&amp;"_"&amp;$AZ$9,データシート3!A:AB,MATCH("ea_"&amp;"中小水（河川）"&amp;"_年間発電",データシート3!$A$1:$AB$1,0),0)/10^3+VLOOKUP(BC103&amp;"_"&amp;$AZ$9,データシート3!A:AB,MATCH("ea_"&amp;"中小水（農業用水路）"&amp;"_年間発電",データシート3!$A$1:$AB$1,0),0)/10^3</f>
        <v>329.10599999999999</v>
      </c>
      <c r="BH103" s="35">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5">
        <f t="shared" si="26"/>
        <v>2251078.2540000002</v>
      </c>
      <c r="BJ103" s="35">
        <f>(VLOOKUP($BC103&amp;"_"&amp;$AZ$8,データシート3!$A:$AN,MATCH("da_合計",データシート3!$A$1:$AN$1,0),0))/10^3</f>
        <v>386900.43118448707</v>
      </c>
      <c r="BK103" s="35">
        <f t="shared" si="21"/>
        <v>1864177.8228155132</v>
      </c>
      <c r="BL103" s="35">
        <f t="shared" si="22"/>
        <v>0</v>
      </c>
      <c r="BM103" s="35">
        <f t="shared" si="23"/>
        <v>1864177.8228155132</v>
      </c>
      <c r="BW103" s="999"/>
    </row>
    <row r="104" spans="1:75" ht="30" customHeight="1">
      <c r="A104" s="183"/>
      <c r="B104" s="556"/>
      <c r="C104" s="181"/>
      <c r="D104" s="182"/>
      <c r="E104" s="182"/>
      <c r="F104" s="181"/>
      <c r="G104" s="183"/>
      <c r="H104" s="183"/>
      <c r="I104" s="183"/>
      <c r="J104" s="183"/>
      <c r="K104" s="183"/>
      <c r="L104" s="183"/>
      <c r="M104" s="183"/>
      <c r="N104" s="183"/>
      <c r="O104" s="485"/>
      <c r="P104" s="183"/>
      <c r="Q104" s="479"/>
      <c r="R104" s="183"/>
      <c r="S104" s="183"/>
      <c r="T104" s="183"/>
      <c r="U104" s="183"/>
      <c r="V104" s="183"/>
      <c r="W104" s="183"/>
      <c r="X104" s="183"/>
      <c r="Y104" s="183"/>
      <c r="Z104" s="183"/>
      <c r="AA104" s="183"/>
      <c r="AB104" s="183"/>
      <c r="AC104" s="183"/>
      <c r="AD104" s="183"/>
      <c r="AE104" s="485"/>
      <c r="AF104" s="183"/>
      <c r="AG104" s="479"/>
      <c r="AH104" s="183"/>
      <c r="AI104" s="183"/>
      <c r="AJ104" s="183"/>
      <c r="AK104" s="183"/>
      <c r="AL104" s="183"/>
      <c r="AM104" s="183"/>
      <c r="AN104" s="183"/>
      <c r="AO104" s="183"/>
      <c r="AP104" s="183"/>
      <c r="AQ104" s="183"/>
      <c r="AR104" s="183"/>
      <c r="AS104" s="183"/>
      <c r="AT104" s="485"/>
      <c r="AU104" s="183"/>
      <c r="AX104" s="19" t="str">
        <f>比較地域マスタ!AD39</f>
        <v>28209</v>
      </c>
      <c r="AY104" s="19" t="str">
        <f>IF(IFERROR(比較地域マスタ!$AE39,"")=0,"",IFERROR(比較地域マスタ!$AE39,""))</f>
        <v>豊岡市</v>
      </c>
      <c r="AZ104" s="17"/>
      <c r="BA104" s="23">
        <v>33</v>
      </c>
      <c r="BB104" s="23">
        <v>1</v>
      </c>
      <c r="BC104" s="19" t="str">
        <f t="shared" si="24"/>
        <v>28209</v>
      </c>
      <c r="BD104" s="19" t="str">
        <f t="shared" si="25"/>
        <v>豊岡市</v>
      </c>
      <c r="BE104" s="35">
        <f>VLOOKUP(BC104&amp;"_"&amp;$AZ$9,データシート3!A:AB,MATCH("ea_"&amp;"太陽光（建物系）"&amp;"_年間発電",データシート3!$A$1:$AB$1,0),0)/10^3+VLOOKUP(BC104&amp;"_"&amp;$AZ$9,データシート3!A:AB,MATCH("ea_"&amp;"太陽光（土地系）"&amp;"_年間発電",データシート3!$A$1:$AB$1,0),0)/10^3</f>
        <v>1093790.348</v>
      </c>
      <c r="BF104" s="35">
        <f>VLOOKUP(BC104&amp;"_"&amp;$AZ$9,データシート3!A:AB,MATCH("ea_"&amp;"風力（陸上）"&amp;"_年間発電",データシート3!$A$1:$AB$1,0),0)/10^3</f>
        <v>1817238.757</v>
      </c>
      <c r="BG104" s="35">
        <f>VLOOKUP(BC104&amp;"_"&amp;$AZ$9,データシート3!A:AB,MATCH("ea_"&amp;"中小水（河川）"&amp;"_年間発電",データシート3!$A$1:$AB$1,0),0)/10^3+VLOOKUP(BC104&amp;"_"&amp;$AZ$9,データシート3!A:AB,MATCH("ea_"&amp;"中小水（農業用水路）"&amp;"_年間発電",データシート3!$A$1:$AB$1,0),0)/10^3</f>
        <v>7573.2650000000003</v>
      </c>
      <c r="BH104" s="35">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870.25300000000004</v>
      </c>
      <c r="BI104" s="35">
        <f t="shared" si="26"/>
        <v>2919472.6230000001</v>
      </c>
      <c r="BJ104" s="35">
        <f>(VLOOKUP($BC104&amp;"_"&amp;$AZ$8,データシート3!$A:$AN,MATCH("da_合計",データシート3!$A$1:$AN$1,0),0))/10^3</f>
        <v>423325.99840095587</v>
      </c>
      <c r="BK104" s="35">
        <f t="shared" ref="BK104:BK135" si="27">BI104-BJ104</f>
        <v>2496146.6245990442</v>
      </c>
      <c r="BL104" s="35">
        <f t="shared" ref="BL104:BL135" si="28">IF(BK104&gt;0,0,BK104)</f>
        <v>0</v>
      </c>
      <c r="BM104" s="35">
        <f t="shared" ref="BM104:BM135" si="29">IF(BK104&gt;0,BK104,0)</f>
        <v>2496146.6245990442</v>
      </c>
      <c r="BW104" s="999"/>
    </row>
    <row r="105" spans="1:75" ht="30" customHeight="1">
      <c r="A105" s="183"/>
      <c r="B105" s="556"/>
      <c r="C105" s="181"/>
      <c r="D105" s="182"/>
      <c r="E105" s="182"/>
      <c r="F105" s="181"/>
      <c r="G105" s="183"/>
      <c r="H105" s="183"/>
      <c r="I105" s="183"/>
      <c r="J105" s="183"/>
      <c r="K105" s="183"/>
      <c r="L105" s="183"/>
      <c r="M105" s="183"/>
      <c r="N105" s="183"/>
      <c r="O105" s="485"/>
      <c r="P105" s="183"/>
      <c r="Q105" s="479"/>
      <c r="R105" s="183"/>
      <c r="S105" s="183"/>
      <c r="T105" s="183"/>
      <c r="U105" s="183"/>
      <c r="V105" s="183"/>
      <c r="W105" s="183"/>
      <c r="X105" s="183"/>
      <c r="Y105" s="183"/>
      <c r="Z105" s="183"/>
      <c r="AA105" s="183"/>
      <c r="AB105" s="183"/>
      <c r="AC105" s="183"/>
      <c r="AD105" s="183"/>
      <c r="AE105" s="485"/>
      <c r="AF105" s="183"/>
      <c r="AG105" s="479"/>
      <c r="AH105" s="183"/>
      <c r="AI105" s="183"/>
      <c r="AJ105" s="183"/>
      <c r="AK105" s="183"/>
      <c r="AL105" s="183"/>
      <c r="AM105" s="183"/>
      <c r="AN105" s="183"/>
      <c r="AO105" s="183"/>
      <c r="AP105" s="183"/>
      <c r="AQ105" s="183"/>
      <c r="AR105" s="183"/>
      <c r="AS105" s="183"/>
      <c r="AT105" s="485"/>
      <c r="AU105" s="183"/>
      <c r="AX105" s="19" t="str">
        <f>比較地域マスタ!AD40</f>
        <v>28204</v>
      </c>
      <c r="AY105" s="19" t="str">
        <f>IF(IFERROR(比較地域マスタ!$AE40,"")=0,"",IFERROR(比較地域マスタ!$AE40,""))</f>
        <v>西宮市</v>
      </c>
      <c r="AZ105" s="17"/>
      <c r="BA105" s="23">
        <v>34</v>
      </c>
      <c r="BB105" s="23">
        <v>1</v>
      </c>
      <c r="BC105" s="19" t="str">
        <f t="shared" si="24"/>
        <v>28204</v>
      </c>
      <c r="BD105" s="19" t="str">
        <f t="shared" si="25"/>
        <v>西宮市</v>
      </c>
      <c r="BE105" s="35">
        <f>VLOOKUP(BC105&amp;"_"&amp;$AZ$9,データシート3!A:AB,MATCH("ea_"&amp;"太陽光（建物系）"&amp;"_年間発電",データシート3!$A$1:$AB$1,0),0)/10^3+VLOOKUP(BC105&amp;"_"&amp;$AZ$9,データシート3!A:AB,MATCH("ea_"&amp;"太陽光（土地系）"&amp;"_年間発電",データシート3!$A$1:$AB$1,0),0)/10^3</f>
        <v>1086516.2569999998</v>
      </c>
      <c r="BF105" s="35">
        <f>VLOOKUP(BC105&amp;"_"&amp;$AZ$9,データシート3!A:AB,MATCH("ea_"&amp;"風力（陸上）"&amp;"_年間発電",データシート3!$A$1:$AB$1,0),0)/10^3</f>
        <v>79617.684999999998</v>
      </c>
      <c r="BG105" s="35">
        <f>VLOOKUP(BC105&amp;"_"&amp;$AZ$9,データシート3!A:AB,MATCH("ea_"&amp;"中小水（河川）"&amp;"_年間発電",データシート3!$A$1:$AB$1,0),0)/10^3+VLOOKUP(BC105&amp;"_"&amp;$AZ$9,データシート3!A:AB,MATCH("ea_"&amp;"中小水（農業用水路）"&amp;"_年間発電",データシート3!$A$1:$AB$1,0),0)/10^3</f>
        <v>8210.89</v>
      </c>
      <c r="BH105" s="35">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579.351</v>
      </c>
      <c r="BI105" s="35">
        <f t="shared" si="26"/>
        <v>1174924.1829999997</v>
      </c>
      <c r="BJ105" s="35">
        <f>(VLOOKUP($BC105&amp;"_"&amp;$AZ$8,データシート3!$A:$AN,MATCH("da_合計",データシート3!$A$1:$AN$1,0),0))/10^3</f>
        <v>2078671.4558030094</v>
      </c>
      <c r="BK105" s="35">
        <f t="shared" si="27"/>
        <v>-903747.27280300972</v>
      </c>
      <c r="BL105" s="35">
        <f t="shared" si="28"/>
        <v>-903747.27280300972</v>
      </c>
      <c r="BM105" s="35">
        <f t="shared" si="29"/>
        <v>0</v>
      </c>
      <c r="BW105" s="999"/>
    </row>
    <row r="106" spans="1:75" ht="30" customHeight="1">
      <c r="A106" s="183"/>
      <c r="B106" s="556"/>
      <c r="C106" s="181"/>
      <c r="D106" s="182"/>
      <c r="E106" s="182"/>
      <c r="F106" s="181"/>
      <c r="G106" s="183"/>
      <c r="H106" s="183"/>
      <c r="I106" s="183"/>
      <c r="J106" s="183"/>
      <c r="K106" s="183"/>
      <c r="L106" s="183"/>
      <c r="M106" s="183"/>
      <c r="N106" s="183"/>
      <c r="O106" s="485"/>
      <c r="P106" s="183"/>
      <c r="Q106" s="479"/>
      <c r="R106" s="183"/>
      <c r="S106" s="183"/>
      <c r="T106" s="183"/>
      <c r="U106" s="183"/>
      <c r="V106" s="183"/>
      <c r="W106" s="242"/>
      <c r="X106" s="242"/>
      <c r="Y106" s="242"/>
      <c r="Z106" s="242"/>
      <c r="AA106" s="242"/>
      <c r="AB106" s="242"/>
      <c r="AC106" s="242"/>
      <c r="AD106" s="242"/>
      <c r="AE106" s="480"/>
      <c r="AF106" s="242"/>
      <c r="AG106" s="496"/>
      <c r="AH106" s="242"/>
      <c r="AI106" s="242"/>
      <c r="AJ106" s="242"/>
      <c r="AK106" s="242"/>
      <c r="AL106" s="242"/>
      <c r="AM106" s="242"/>
      <c r="AN106" s="242"/>
      <c r="AO106" s="242"/>
      <c r="AP106" s="242"/>
      <c r="AQ106" s="242"/>
      <c r="AR106" s="242"/>
      <c r="AS106" s="242"/>
      <c r="AT106" s="485"/>
      <c r="AU106" s="183"/>
      <c r="AX106" s="19" t="str">
        <f>比較地域マスタ!AD41</f>
        <v>28213</v>
      </c>
      <c r="AY106" s="19" t="str">
        <f>IF(IFERROR(比較地域マスタ!$AE41,"")=0,"",IFERROR(比較地域マスタ!$AE41,""))</f>
        <v>西脇市</v>
      </c>
      <c r="AZ106" s="17"/>
      <c r="BA106" s="23">
        <v>35</v>
      </c>
      <c r="BB106" s="23">
        <v>1</v>
      </c>
      <c r="BC106" s="19" t="str">
        <f t="shared" si="24"/>
        <v>28213</v>
      </c>
      <c r="BD106" s="19" t="str">
        <f t="shared" si="25"/>
        <v>西脇市</v>
      </c>
      <c r="BE106" s="35">
        <f>VLOOKUP(BC106&amp;"_"&amp;$AZ$9,データシート3!A:AB,MATCH("ea_"&amp;"太陽光（建物系）"&amp;"_年間発電",データシート3!$A$1:$AB$1,0),0)/10^3+VLOOKUP(BC106&amp;"_"&amp;$AZ$9,データシート3!A:AB,MATCH("ea_"&amp;"太陽光（土地系）"&amp;"_年間発電",データシート3!$A$1:$AB$1,0),0)/10^3</f>
        <v>583880.94799999997</v>
      </c>
      <c r="BF106" s="35">
        <f>VLOOKUP(BC106&amp;"_"&amp;$AZ$9,データシート3!A:AB,MATCH("ea_"&amp;"風力（陸上）"&amp;"_年間発電",データシート3!$A$1:$AB$1,0),0)/10^3</f>
        <v>123571.568</v>
      </c>
      <c r="BG106" s="35">
        <f>VLOOKUP(BC106&amp;"_"&amp;$AZ$9,データシート3!A:AB,MATCH("ea_"&amp;"中小水（河川）"&amp;"_年間発電",データシート3!$A$1:$AB$1,0),0)/10^3+VLOOKUP(BC106&amp;"_"&amp;$AZ$9,データシート3!A:AB,MATCH("ea_"&amp;"中小水（農業用水路）"&amp;"_年間発電",データシート3!$A$1:$AB$1,0),0)/10^3</f>
        <v>0</v>
      </c>
      <c r="BH106" s="35">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5">
        <f t="shared" si="26"/>
        <v>707452.51599999995</v>
      </c>
      <c r="BJ106" s="35">
        <f>(VLOOKUP($BC106&amp;"_"&amp;$AZ$8,データシート3!$A:$AN,MATCH("da_合計",データシート3!$A$1:$AN$1,0),0))/10^3</f>
        <v>211662.97211982572</v>
      </c>
      <c r="BK106" s="35">
        <f t="shared" si="27"/>
        <v>495789.54388017423</v>
      </c>
      <c r="BL106" s="35">
        <f t="shared" si="28"/>
        <v>0</v>
      </c>
      <c r="BM106" s="35">
        <f t="shared" si="29"/>
        <v>495789.54388017423</v>
      </c>
      <c r="BW106" s="999"/>
    </row>
    <row r="107" spans="1:75" ht="30" customHeight="1">
      <c r="A107" s="183"/>
      <c r="B107" s="556"/>
      <c r="C107" s="181"/>
      <c r="D107" s="182"/>
      <c r="E107" s="182"/>
      <c r="F107" s="181"/>
      <c r="G107" s="183"/>
      <c r="H107" s="183"/>
      <c r="I107" s="183"/>
      <c r="J107" s="183"/>
      <c r="K107" s="183"/>
      <c r="L107" s="183"/>
      <c r="M107" s="183"/>
      <c r="N107" s="183"/>
      <c r="O107" s="485"/>
      <c r="P107" s="183"/>
      <c r="Q107" s="479"/>
      <c r="R107" s="183"/>
      <c r="S107" s="183"/>
      <c r="T107" s="183"/>
      <c r="U107" s="183"/>
      <c r="V107" s="183"/>
      <c r="W107" s="183"/>
      <c r="X107" s="183"/>
      <c r="Y107" s="183"/>
      <c r="Z107" s="183"/>
      <c r="AA107" s="183"/>
      <c r="AB107" s="183"/>
      <c r="AC107" s="183"/>
      <c r="AD107" s="183"/>
      <c r="AE107" s="485"/>
      <c r="AF107" s="183"/>
      <c r="AG107" s="479"/>
      <c r="AH107" s="183"/>
      <c r="AI107" s="183"/>
      <c r="AJ107" s="183"/>
      <c r="AK107" s="183"/>
      <c r="AL107" s="183"/>
      <c r="AM107" s="183"/>
      <c r="AN107" s="183"/>
      <c r="AO107" s="183"/>
      <c r="AP107" s="183"/>
      <c r="AQ107" s="183"/>
      <c r="AR107" s="183"/>
      <c r="AS107" s="183"/>
      <c r="AT107" s="485"/>
      <c r="AU107" s="183"/>
      <c r="AX107" s="19" t="str">
        <f>比較地域マスタ!AD42</f>
        <v>28382</v>
      </c>
      <c r="AY107" s="19" t="str">
        <f>IF(IFERROR(比較地域マスタ!$AE42,"")=0,"",IFERROR(比較地域マスタ!$AE42,""))</f>
        <v>播磨町</v>
      </c>
      <c r="AZ107" s="17"/>
      <c r="BA107" s="23">
        <v>36</v>
      </c>
      <c r="BB107" s="23">
        <v>1</v>
      </c>
      <c r="BC107" s="19" t="str">
        <f t="shared" si="24"/>
        <v>28382</v>
      </c>
      <c r="BD107" s="19" t="str">
        <f t="shared" si="25"/>
        <v>播磨町</v>
      </c>
      <c r="BE107" s="35">
        <f>VLOOKUP(BC107&amp;"_"&amp;$AZ$9,データシート3!A:AB,MATCH("ea_"&amp;"太陽光（建物系）"&amp;"_年間発電",データシート3!$A$1:$AB$1,0),0)/10^3+VLOOKUP(BC107&amp;"_"&amp;$AZ$9,データシート3!A:AB,MATCH("ea_"&amp;"太陽光（土地系）"&amp;"_年間発電",データシート3!$A$1:$AB$1,0),0)/10^3</f>
        <v>204503.04300000001</v>
      </c>
      <c r="BF107" s="35">
        <f>VLOOKUP(BC107&amp;"_"&amp;$AZ$9,データシート3!A:AB,MATCH("ea_"&amp;"風力（陸上）"&amp;"_年間発電",データシート3!$A$1:$AB$1,0),0)/10^3</f>
        <v>0</v>
      </c>
      <c r="BG107" s="35">
        <f>VLOOKUP(BC107&amp;"_"&amp;$AZ$9,データシート3!A:AB,MATCH("ea_"&amp;"中小水（河川）"&amp;"_年間発電",データシート3!$A$1:$AB$1,0),0)/10^3+VLOOKUP(BC107&amp;"_"&amp;$AZ$9,データシート3!A:AB,MATCH("ea_"&amp;"中小水（農業用水路）"&amp;"_年間発電",データシート3!$A$1:$AB$1,0),0)/10^3</f>
        <v>0</v>
      </c>
      <c r="BH107" s="35">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5">
        <f t="shared" si="26"/>
        <v>204503.04300000001</v>
      </c>
      <c r="BJ107" s="35">
        <f>(VLOOKUP($BC107&amp;"_"&amp;$AZ$8,データシート3!$A:$AN,MATCH("da_合計",データシート3!$A$1:$AN$1,0),0))/10^3</f>
        <v>347400.39552104648</v>
      </c>
      <c r="BK107" s="35">
        <f t="shared" si="27"/>
        <v>-142897.35252104647</v>
      </c>
      <c r="BL107" s="35">
        <f t="shared" si="28"/>
        <v>-142897.35252104647</v>
      </c>
      <c r="BM107" s="35">
        <f t="shared" si="29"/>
        <v>0</v>
      </c>
      <c r="BW107" s="999"/>
    </row>
    <row r="108" spans="1:75" ht="30" customHeight="1">
      <c r="A108" s="183"/>
      <c r="B108" s="556"/>
      <c r="C108" s="181"/>
      <c r="D108" s="182"/>
      <c r="E108" s="182"/>
      <c r="F108" s="181"/>
      <c r="G108" s="183"/>
      <c r="H108" s="183"/>
      <c r="I108" s="183"/>
      <c r="J108" s="183"/>
      <c r="K108" s="183"/>
      <c r="L108" s="183"/>
      <c r="M108" s="183"/>
      <c r="N108" s="183"/>
      <c r="O108" s="485"/>
      <c r="P108" s="183"/>
      <c r="Q108" s="479"/>
      <c r="R108" s="183"/>
      <c r="S108" s="183"/>
      <c r="T108" s="183"/>
      <c r="U108" s="183"/>
      <c r="V108" s="183"/>
      <c r="W108" s="183"/>
      <c r="X108" s="183"/>
      <c r="Y108" s="183"/>
      <c r="Z108" s="183"/>
      <c r="AA108" s="183"/>
      <c r="AB108" s="183"/>
      <c r="AC108" s="183"/>
      <c r="AD108" s="183"/>
      <c r="AE108" s="485"/>
      <c r="AF108" s="183"/>
      <c r="AG108" s="479"/>
      <c r="AH108" s="183"/>
      <c r="AI108" s="183"/>
      <c r="AJ108" s="183"/>
      <c r="AK108" s="183"/>
      <c r="AL108" s="183"/>
      <c r="AM108" s="183"/>
      <c r="AN108" s="183"/>
      <c r="AO108" s="183"/>
      <c r="AP108" s="183"/>
      <c r="AQ108" s="183"/>
      <c r="AR108" s="183"/>
      <c r="AS108" s="183"/>
      <c r="AT108" s="485"/>
      <c r="AU108" s="183"/>
      <c r="AX108" s="19" t="str">
        <f>比較地域マスタ!AD43</f>
        <v>28201</v>
      </c>
      <c r="AY108" s="19" t="str">
        <f>IF(IFERROR(比較地域マスタ!$AE43,"")=0,"",IFERROR(比較地域マスタ!$AE43,""))</f>
        <v>姫路市</v>
      </c>
      <c r="AZ108" s="17"/>
      <c r="BA108" s="23">
        <v>37</v>
      </c>
      <c r="BB108" s="23">
        <v>1</v>
      </c>
      <c r="BC108" s="19" t="str">
        <f t="shared" si="24"/>
        <v>28201</v>
      </c>
      <c r="BD108" s="19" t="str">
        <f t="shared" si="25"/>
        <v>姫路市</v>
      </c>
      <c r="BE108" s="35">
        <f>VLOOKUP(BC108&amp;"_"&amp;$AZ$9,データシート3!A:AB,MATCH("ea_"&amp;"太陽光（建物系）"&amp;"_年間発電",データシート3!$A$1:$AB$1,0),0)/10^3+VLOOKUP(BC108&amp;"_"&amp;$AZ$9,データシート3!A:AB,MATCH("ea_"&amp;"太陽光（土地系）"&amp;"_年間発電",データシート3!$A$1:$AB$1,0),0)/10^3</f>
        <v>3563140.1370000001</v>
      </c>
      <c r="BF108" s="35">
        <f>VLOOKUP(BC108&amp;"_"&amp;$AZ$9,データシート3!A:AB,MATCH("ea_"&amp;"風力（陸上）"&amp;"_年間発電",データシート3!$A$1:$AB$1,0),0)/10^3</f>
        <v>237829.26</v>
      </c>
      <c r="BG108" s="35">
        <f>VLOOKUP(BC108&amp;"_"&amp;$AZ$9,データシート3!A:AB,MATCH("ea_"&amp;"中小水（河川）"&amp;"_年間発電",データシート3!$A$1:$AB$1,0),0)/10^3+VLOOKUP(BC108&amp;"_"&amp;$AZ$9,データシート3!A:AB,MATCH("ea_"&amp;"中小水（農業用水路）"&amp;"_年間発電",データシート3!$A$1:$AB$1,0),0)/10^3</f>
        <v>0</v>
      </c>
      <c r="BH108" s="35">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5">
        <f t="shared" si="26"/>
        <v>3800969.3969999999</v>
      </c>
      <c r="BJ108" s="35">
        <f>(VLOOKUP($BC108&amp;"_"&amp;$AZ$8,データシート3!$A:$AN,MATCH("da_合計",データシート3!$A$1:$AN$1,0),0))/10^3</f>
        <v>4169170.260919095</v>
      </c>
      <c r="BK108" s="35">
        <f t="shared" si="27"/>
        <v>-368200.86391909514</v>
      </c>
      <c r="BL108" s="35">
        <f t="shared" si="28"/>
        <v>-368200.86391909514</v>
      </c>
      <c r="BM108" s="35">
        <f t="shared" si="29"/>
        <v>0</v>
      </c>
      <c r="BW108" s="999"/>
    </row>
    <row r="109" spans="1:75" ht="30" customHeight="1">
      <c r="A109" s="183"/>
      <c r="B109" s="556"/>
      <c r="C109" s="181"/>
      <c r="D109" s="182"/>
      <c r="E109" s="182"/>
      <c r="F109" s="181"/>
      <c r="G109" s="183"/>
      <c r="H109" s="183"/>
      <c r="I109" s="183"/>
      <c r="J109" s="183"/>
      <c r="K109" s="183"/>
      <c r="L109" s="183"/>
      <c r="M109" s="183"/>
      <c r="N109" s="183"/>
      <c r="O109" s="485"/>
      <c r="P109" s="183"/>
      <c r="Q109" s="479"/>
      <c r="R109" s="183"/>
      <c r="S109" s="183"/>
      <c r="T109" s="183"/>
      <c r="U109" s="183"/>
      <c r="V109" s="183"/>
      <c r="W109" s="183"/>
      <c r="X109" s="183"/>
      <c r="Y109" s="183"/>
      <c r="Z109" s="183"/>
      <c r="AA109" s="183"/>
      <c r="AB109" s="183"/>
      <c r="AC109" s="183"/>
      <c r="AD109" s="183"/>
      <c r="AE109" s="485"/>
      <c r="AF109" s="183"/>
      <c r="AG109" s="479"/>
      <c r="AH109" s="183"/>
      <c r="AI109" s="183"/>
      <c r="AJ109" s="183"/>
      <c r="AK109" s="183"/>
      <c r="AL109" s="183"/>
      <c r="AM109" s="183"/>
      <c r="AN109" s="183"/>
      <c r="AO109" s="183"/>
      <c r="AP109" s="183"/>
      <c r="AQ109" s="183"/>
      <c r="AR109" s="183"/>
      <c r="AS109" s="183"/>
      <c r="AT109" s="485"/>
      <c r="AU109" s="183"/>
      <c r="AX109" s="19" t="str">
        <f>比較地域マスタ!AD44</f>
        <v>28443</v>
      </c>
      <c r="AY109" s="19" t="str">
        <f>IF(IFERROR(比較地域マスタ!$AE44,"")=0,"",IFERROR(比較地域マスタ!$AE44,""))</f>
        <v>福崎町</v>
      </c>
      <c r="AZ109" s="17"/>
      <c r="BA109" s="23">
        <v>38</v>
      </c>
      <c r="BB109" s="23">
        <v>1</v>
      </c>
      <c r="BC109" s="19" t="str">
        <f t="shared" si="24"/>
        <v>28443</v>
      </c>
      <c r="BD109" s="19" t="str">
        <f t="shared" si="25"/>
        <v>福崎町</v>
      </c>
      <c r="BE109" s="35">
        <f>VLOOKUP(BC109&amp;"_"&amp;$AZ$9,データシート3!A:AB,MATCH("ea_"&amp;"太陽光（建物系）"&amp;"_年間発電",データシート3!$A$1:$AB$1,0),0)/10^3+VLOOKUP(BC109&amp;"_"&amp;$AZ$9,データシート3!A:AB,MATCH("ea_"&amp;"太陽光（土地系）"&amp;"_年間発電",データシート3!$A$1:$AB$1,0),0)/10^3</f>
        <v>361089.90799999994</v>
      </c>
      <c r="BF109" s="35">
        <f>VLOOKUP(BC109&amp;"_"&amp;$AZ$9,データシート3!A:AB,MATCH("ea_"&amp;"風力（陸上）"&amp;"_年間発電",データシート3!$A$1:$AB$1,0),0)/10^3</f>
        <v>13630.449000000001</v>
      </c>
      <c r="BG109" s="35">
        <f>VLOOKUP(BC109&amp;"_"&amp;$AZ$9,データシート3!A:AB,MATCH("ea_"&amp;"中小水（河川）"&amp;"_年間発電",データシート3!$A$1:$AB$1,0),0)/10^3+VLOOKUP(BC109&amp;"_"&amp;$AZ$9,データシート3!A:AB,MATCH("ea_"&amp;"中小水（農業用水路）"&amp;"_年間発電",データシート3!$A$1:$AB$1,0),0)/10^3</f>
        <v>0</v>
      </c>
      <c r="BH109" s="35">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5">
        <f t="shared" si="26"/>
        <v>374720.35699999996</v>
      </c>
      <c r="BJ109" s="35">
        <f>(VLOOKUP($BC109&amp;"_"&amp;$AZ$8,データシート3!$A:$AN,MATCH("da_合計",データシート3!$A$1:$AN$1,0),0))/10^3</f>
        <v>228751.33901014194</v>
      </c>
      <c r="BK109" s="35">
        <f t="shared" si="27"/>
        <v>145969.01798985802</v>
      </c>
      <c r="BL109" s="35">
        <f t="shared" si="28"/>
        <v>0</v>
      </c>
      <c r="BM109" s="35">
        <f t="shared" si="29"/>
        <v>145969.01798985802</v>
      </c>
      <c r="BW109" s="999"/>
    </row>
    <row r="110" spans="1:75" ht="30" customHeight="1">
      <c r="A110" s="183"/>
      <c r="B110" s="556"/>
      <c r="C110" s="181"/>
      <c r="D110" s="182"/>
      <c r="E110" s="182"/>
      <c r="F110" s="181"/>
      <c r="G110" s="183"/>
      <c r="H110" s="183"/>
      <c r="I110" s="183"/>
      <c r="J110" s="183"/>
      <c r="K110" s="183"/>
      <c r="L110" s="183"/>
      <c r="M110" s="183"/>
      <c r="N110" s="183"/>
      <c r="O110" s="485"/>
      <c r="P110" s="183"/>
      <c r="Q110" s="479"/>
      <c r="R110" s="183"/>
      <c r="S110" s="183"/>
      <c r="T110" s="183"/>
      <c r="U110" s="183"/>
      <c r="V110" s="183"/>
      <c r="W110" s="183"/>
      <c r="X110" s="183"/>
      <c r="Y110" s="183"/>
      <c r="Z110" s="183"/>
      <c r="AA110" s="183"/>
      <c r="AB110" s="183"/>
      <c r="AC110" s="183"/>
      <c r="AD110" s="183"/>
      <c r="AE110" s="485"/>
      <c r="AF110" s="183"/>
      <c r="AG110" s="479"/>
      <c r="AH110" s="183"/>
      <c r="AI110" s="183"/>
      <c r="AJ110" s="183"/>
      <c r="AK110" s="183"/>
      <c r="AL110" s="183"/>
      <c r="AM110" s="183"/>
      <c r="AN110" s="183"/>
      <c r="AO110" s="183"/>
      <c r="AP110" s="183"/>
      <c r="AQ110" s="183"/>
      <c r="AR110" s="183"/>
      <c r="AS110" s="183"/>
      <c r="AT110" s="485"/>
      <c r="AU110" s="183"/>
      <c r="AX110" s="19" t="str">
        <f>比較地域マスタ!AD45</f>
        <v>28215</v>
      </c>
      <c r="AY110" s="19" t="str">
        <f>IF(IFERROR(比較地域マスタ!$AE45,"")=0,"",IFERROR(比較地域マスタ!$AE45,""))</f>
        <v>三木市</v>
      </c>
      <c r="AZ110" s="17"/>
      <c r="BA110" s="23">
        <v>39</v>
      </c>
      <c r="BB110" s="23">
        <v>1</v>
      </c>
      <c r="BC110" s="19" t="str">
        <f t="shared" si="24"/>
        <v>28215</v>
      </c>
      <c r="BD110" s="19" t="str">
        <f t="shared" si="25"/>
        <v>三木市</v>
      </c>
      <c r="BE110" s="35">
        <f>VLOOKUP(BC110&amp;"_"&amp;$AZ$9,データシート3!A:AB,MATCH("ea_"&amp;"太陽光（建物系）"&amp;"_年間発電",データシート3!$A$1:$AB$1,0),0)/10^3+VLOOKUP(BC110&amp;"_"&amp;$AZ$9,データシート3!A:AB,MATCH("ea_"&amp;"太陽光（土地系）"&amp;"_年間発電",データシート3!$A$1:$AB$1,0),0)/10^3</f>
        <v>1169246.892</v>
      </c>
      <c r="BF110" s="35">
        <f>VLOOKUP(BC110&amp;"_"&amp;$AZ$9,データシート3!A:AB,MATCH("ea_"&amp;"風力（陸上）"&amp;"_年間発電",データシート3!$A$1:$AB$1,0),0)/10^3</f>
        <v>52150.63900000001</v>
      </c>
      <c r="BG110" s="35">
        <f>VLOOKUP(BC110&amp;"_"&amp;$AZ$9,データシート3!A:AB,MATCH("ea_"&amp;"中小水（河川）"&amp;"_年間発電",データシート3!$A$1:$AB$1,0),0)/10^3+VLOOKUP(BC110&amp;"_"&amp;$AZ$9,データシート3!A:AB,MATCH("ea_"&amp;"中小水（農業用水路）"&amp;"_年間発電",データシート3!$A$1:$AB$1,0),0)/10^3</f>
        <v>3645.6439999999998</v>
      </c>
      <c r="BH110" s="35">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5">
        <f t="shared" si="26"/>
        <v>1225043.175</v>
      </c>
      <c r="BJ110" s="35">
        <f>(VLOOKUP($BC110&amp;"_"&amp;$AZ$8,データシート3!$A:$AN,MATCH("da_合計",データシート3!$A$1:$AN$1,0),0))/10^3</f>
        <v>473067.54111684079</v>
      </c>
      <c r="BK110" s="35">
        <f t="shared" si="27"/>
        <v>751975.63388315926</v>
      </c>
      <c r="BL110" s="35">
        <f t="shared" si="28"/>
        <v>0</v>
      </c>
      <c r="BM110" s="35">
        <f t="shared" si="29"/>
        <v>751975.63388315926</v>
      </c>
      <c r="BW110" s="999"/>
    </row>
    <row r="111" spans="1:75" ht="30" customHeight="1">
      <c r="A111" s="183"/>
      <c r="B111" s="556"/>
      <c r="C111" s="181"/>
      <c r="D111" s="182"/>
      <c r="E111" s="182"/>
      <c r="F111" s="181"/>
      <c r="G111" s="183"/>
      <c r="H111" s="183"/>
      <c r="I111" s="183"/>
      <c r="J111" s="183"/>
      <c r="K111" s="183"/>
      <c r="L111" s="183"/>
      <c r="M111" s="183"/>
      <c r="N111" s="183"/>
      <c r="O111" s="485"/>
      <c r="P111" s="183"/>
      <c r="Q111" s="479"/>
      <c r="R111" s="183"/>
      <c r="S111" s="183"/>
      <c r="T111" s="183"/>
      <c r="U111" s="183"/>
      <c r="V111" s="183"/>
      <c r="W111" s="183"/>
      <c r="X111" s="183"/>
      <c r="Y111" s="183"/>
      <c r="Z111" s="183"/>
      <c r="AA111" s="183"/>
      <c r="AB111" s="183"/>
      <c r="AC111" s="183"/>
      <c r="AD111" s="183"/>
      <c r="AE111" s="485"/>
      <c r="AF111" s="183"/>
      <c r="AG111" s="479"/>
      <c r="AH111" s="183"/>
      <c r="AI111" s="183"/>
      <c r="AJ111" s="183"/>
      <c r="AK111" s="183"/>
      <c r="AL111" s="183"/>
      <c r="AM111" s="183"/>
      <c r="AN111" s="183"/>
      <c r="AO111" s="183"/>
      <c r="AP111" s="183"/>
      <c r="AQ111" s="183"/>
      <c r="AR111" s="183"/>
      <c r="AS111" s="183"/>
      <c r="AT111" s="485"/>
      <c r="AU111" s="183"/>
      <c r="AX111" s="19" t="str">
        <f>比較地域マスタ!AD46</f>
        <v>28224</v>
      </c>
      <c r="AY111" s="19" t="str">
        <f>IF(IFERROR(比較地域マスタ!$AE46,"")=0,"",IFERROR(比較地域マスタ!$AE46,""))</f>
        <v>南あわじ市</v>
      </c>
      <c r="AZ111" s="17"/>
      <c r="BA111" s="23">
        <v>40</v>
      </c>
      <c r="BB111" s="23">
        <v>1</v>
      </c>
      <c r="BC111" s="19" t="str">
        <f t="shared" si="24"/>
        <v>28224</v>
      </c>
      <c r="BD111" s="19" t="str">
        <f t="shared" si="25"/>
        <v>南あわじ市</v>
      </c>
      <c r="BE111" s="35">
        <f>VLOOKUP(BC111&amp;"_"&amp;$AZ$9,データシート3!A:AB,MATCH("ea_"&amp;"太陽光（建物系）"&amp;"_年間発電",データシート3!$A$1:$AB$1,0),0)/10^3+VLOOKUP(BC111&amp;"_"&amp;$AZ$9,データシート3!A:AB,MATCH("ea_"&amp;"太陽光（土地系）"&amp;"_年間発電",データシート3!$A$1:$AB$1,0),0)/10^3</f>
        <v>1410863.953</v>
      </c>
      <c r="BF111" s="35">
        <f>VLOOKUP(BC111&amp;"_"&amp;$AZ$9,データシート3!A:AB,MATCH("ea_"&amp;"風力（陸上）"&amp;"_年間発電",データシート3!$A$1:$AB$1,0),0)/10^3</f>
        <v>402369.103</v>
      </c>
      <c r="BG111" s="35">
        <f>VLOOKUP(BC111&amp;"_"&amp;$AZ$9,データシート3!A:AB,MATCH("ea_"&amp;"中小水（河川）"&amp;"_年間発電",データシート3!$A$1:$AB$1,0),0)/10^3+VLOOKUP(BC111&amp;"_"&amp;$AZ$9,データシート3!A:AB,MATCH("ea_"&amp;"中小水（農業用水路）"&amp;"_年間発電",データシート3!$A$1:$AB$1,0),0)/10^3</f>
        <v>492.79</v>
      </c>
      <c r="BH111" s="35">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5">
        <f t="shared" si="26"/>
        <v>1813725.8459999999</v>
      </c>
      <c r="BJ111" s="35">
        <f>(VLOOKUP($BC111&amp;"_"&amp;$AZ$8,データシート3!$A:$AN,MATCH("da_合計",データシート3!$A$1:$AN$1,0),0))/10^3</f>
        <v>218990.5997892695</v>
      </c>
      <c r="BK111" s="35">
        <f t="shared" si="27"/>
        <v>1594735.2462107304</v>
      </c>
      <c r="BL111" s="35">
        <f t="shared" si="28"/>
        <v>0</v>
      </c>
      <c r="BM111" s="35">
        <f t="shared" si="29"/>
        <v>1594735.2462107304</v>
      </c>
      <c r="BW111" s="999"/>
    </row>
    <row r="112" spans="1:75" ht="30" customHeight="1">
      <c r="A112" s="183"/>
      <c r="B112" s="556"/>
      <c r="C112" s="181"/>
      <c r="D112" s="182"/>
      <c r="E112" s="182"/>
      <c r="F112" s="181"/>
      <c r="G112" s="183"/>
      <c r="H112" s="183"/>
      <c r="I112" s="183"/>
      <c r="J112" s="183"/>
      <c r="K112" s="183"/>
      <c r="L112" s="183"/>
      <c r="M112" s="183"/>
      <c r="N112" s="183"/>
      <c r="O112" s="485"/>
      <c r="P112" s="183"/>
      <c r="Q112" s="479"/>
      <c r="R112" s="183"/>
      <c r="S112" s="183"/>
      <c r="T112" s="183"/>
      <c r="U112" s="183"/>
      <c r="V112" s="183"/>
      <c r="W112" s="183"/>
      <c r="X112" s="183"/>
      <c r="Y112" s="183"/>
      <c r="Z112" s="183"/>
      <c r="AA112" s="183"/>
      <c r="AB112" s="183"/>
      <c r="AC112" s="183"/>
      <c r="AD112" s="183"/>
      <c r="AE112" s="485"/>
      <c r="AF112" s="183"/>
      <c r="AG112" s="479"/>
      <c r="AH112" s="183"/>
      <c r="AI112" s="183"/>
      <c r="AJ112" s="183"/>
      <c r="AK112" s="183"/>
      <c r="AL112" s="183"/>
      <c r="AM112" s="183"/>
      <c r="AN112" s="183"/>
      <c r="AO112" s="183"/>
      <c r="AP112" s="183"/>
      <c r="AQ112" s="183"/>
      <c r="AR112" s="183"/>
      <c r="AS112" s="183"/>
      <c r="AT112" s="485"/>
      <c r="AU112" s="183"/>
      <c r="AX112" s="19" t="str">
        <f>比較地域マスタ!AD47</f>
        <v>28222</v>
      </c>
      <c r="AY112" s="19" t="str">
        <f>IF(IFERROR(比較地域マスタ!$AE47,"")=0,"",IFERROR(比較地域マスタ!$AE47,""))</f>
        <v>養父市</v>
      </c>
      <c r="AZ112" s="17"/>
      <c r="BA112" s="23">
        <v>41</v>
      </c>
      <c r="BB112" s="23">
        <v>1</v>
      </c>
      <c r="BC112" s="19" t="str">
        <f t="shared" si="24"/>
        <v>28222</v>
      </c>
      <c r="BD112" s="19" t="str">
        <f t="shared" si="25"/>
        <v>養父市</v>
      </c>
      <c r="BE112" s="35">
        <f>VLOOKUP(BC112&amp;"_"&amp;$AZ$9,データシート3!A:AB,MATCH("ea_"&amp;"太陽光（建物系）"&amp;"_年間発電",データシート3!$A$1:$AB$1,0),0)/10^3+VLOOKUP(BC112&amp;"_"&amp;$AZ$9,データシート3!A:AB,MATCH("ea_"&amp;"太陽光（土地系）"&amp;"_年間発電",データシート3!$A$1:$AB$1,0),0)/10^3</f>
        <v>398081.36100000003</v>
      </c>
      <c r="BF112" s="35">
        <f>VLOOKUP(BC112&amp;"_"&amp;$AZ$9,データシート3!A:AB,MATCH("ea_"&amp;"風力（陸上）"&amp;"_年間発電",データシート3!$A$1:$AB$1,0),0)/10^3</f>
        <v>1181155.977</v>
      </c>
      <c r="BG112" s="35">
        <f>VLOOKUP(BC112&amp;"_"&amp;$AZ$9,データシート3!A:AB,MATCH("ea_"&amp;"中小水（河川）"&amp;"_年間発電",データシート3!$A$1:$AB$1,0),0)/10^3+VLOOKUP(BC112&amp;"_"&amp;$AZ$9,データシート3!A:AB,MATCH("ea_"&amp;"中小水（農業用水路）"&amp;"_年間発電",データシート3!$A$1:$AB$1,0),0)/10^3</f>
        <v>29679.797999999995</v>
      </c>
      <c r="BH112" s="35">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5">
        <f t="shared" si="26"/>
        <v>1608917.1359999999</v>
      </c>
      <c r="BJ112" s="35">
        <f>(VLOOKUP($BC112&amp;"_"&amp;$AZ$8,データシート3!$A:$AN,MATCH("da_合計",データシート3!$A$1:$AN$1,0),0))/10^3</f>
        <v>122608.62088764895</v>
      </c>
      <c r="BK112" s="35">
        <f t="shared" si="27"/>
        <v>1486308.5151123509</v>
      </c>
      <c r="BL112" s="35">
        <f t="shared" si="28"/>
        <v>0</v>
      </c>
      <c r="BM112" s="35">
        <f t="shared" si="29"/>
        <v>1486308.5151123509</v>
      </c>
      <c r="BW112" s="999"/>
    </row>
    <row r="113" spans="1:75" ht="30" customHeight="1">
      <c r="A113" s="183"/>
      <c r="B113" s="556"/>
      <c r="C113" s="181"/>
      <c r="D113" s="182"/>
      <c r="E113" s="182"/>
      <c r="F113" s="181"/>
      <c r="G113" s="183"/>
      <c r="H113" s="183"/>
      <c r="I113" s="183"/>
      <c r="J113" s="183"/>
      <c r="K113" s="183"/>
      <c r="L113" s="183"/>
      <c r="M113" s="183"/>
      <c r="N113" s="183"/>
      <c r="O113" s="485"/>
      <c r="P113" s="183"/>
      <c r="Q113" s="479"/>
      <c r="R113" s="183"/>
      <c r="S113" s="183"/>
      <c r="T113" s="183"/>
      <c r="U113" s="183"/>
      <c r="V113" s="183"/>
      <c r="W113" s="183"/>
      <c r="X113" s="183"/>
      <c r="Y113" s="183"/>
      <c r="Z113" s="183"/>
      <c r="AA113" s="183"/>
      <c r="AB113" s="183"/>
      <c r="AC113" s="183"/>
      <c r="AD113" s="183"/>
      <c r="AE113" s="485"/>
      <c r="AF113" s="183"/>
      <c r="AG113" s="479"/>
      <c r="AH113" s="183"/>
      <c r="AI113" s="183"/>
      <c r="AJ113" s="183"/>
      <c r="AK113" s="183"/>
      <c r="AL113" s="183"/>
      <c r="AM113" s="183"/>
      <c r="AN113" s="183"/>
      <c r="AO113" s="183"/>
      <c r="AP113" s="183"/>
      <c r="AQ113" s="183"/>
      <c r="AR113" s="183"/>
      <c r="AS113" s="183"/>
      <c r="AT113" s="485"/>
      <c r="AU113" s="183"/>
      <c r="AX113" s="19">
        <f>比較地域マスタ!AD48</f>
        <v>0</v>
      </c>
      <c r="AY113" s="19" t="str">
        <f>IF(IFERROR(比較地域マスタ!$AE48,"")=0,"",IFERROR(比較地域マスタ!$AE48,""))</f>
        <v/>
      </c>
      <c r="AZ113" s="17"/>
      <c r="BA113" s="23">
        <v>42</v>
      </c>
      <c r="BB113" s="23">
        <v>1</v>
      </c>
      <c r="BC113" s="19">
        <f t="shared" si="24"/>
        <v>0</v>
      </c>
      <c r="BD113" s="19" t="str">
        <f t="shared" si="25"/>
        <v/>
      </c>
      <c r="BE113" s="35" t="e">
        <f>VLOOKUP(BC113&amp;"_"&amp;$AZ$9,データシート3!A:AB,MATCH("ea_"&amp;"太陽光（建物系）"&amp;"_年間発電",データシート3!$A$1:$AB$1,0),0)/10^3+VLOOKUP(BC113&amp;"_"&amp;$AZ$9,データシート3!A:AB,MATCH("ea_"&amp;"太陽光（土地系）"&amp;"_年間発電",データシート3!$A$1:$AB$1,0),0)/10^3</f>
        <v>#N/A</v>
      </c>
      <c r="BF113" s="35" t="e">
        <f>VLOOKUP(BC113&amp;"_"&amp;$AZ$9,データシート3!A:AB,MATCH("ea_"&amp;"風力（陸上）"&amp;"_年間発電",データシート3!$A$1:$AB$1,0),0)/10^3</f>
        <v>#N/A</v>
      </c>
      <c r="BG113" s="35" t="e">
        <f>VLOOKUP(BC113&amp;"_"&amp;$AZ$9,データシート3!A:AB,MATCH("ea_"&amp;"中小水（河川）"&amp;"_年間発電",データシート3!$A$1:$AB$1,0),0)/10^3+VLOOKUP(BC113&amp;"_"&amp;$AZ$9,データシート3!A:AB,MATCH("ea_"&amp;"中小水（農業用水路）"&amp;"_年間発電",データシート3!$A$1:$AB$1,0),0)/10^3</f>
        <v>#N/A</v>
      </c>
      <c r="BH113" s="35"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5" t="e">
        <f t="shared" si="26"/>
        <v>#N/A</v>
      </c>
      <c r="BJ113" s="35" t="e">
        <f>(VLOOKUP($BC113&amp;"_"&amp;$AZ$8,データシート3!$A:$AN,MATCH("da_合計",データシート3!$A$1:$AN$1,0),0))/10^3</f>
        <v>#N/A</v>
      </c>
      <c r="BK113" s="35" t="e">
        <f t="shared" si="27"/>
        <v>#N/A</v>
      </c>
      <c r="BL113" s="35" t="e">
        <f t="shared" si="28"/>
        <v>#N/A</v>
      </c>
      <c r="BM113" s="35" t="e">
        <f t="shared" si="29"/>
        <v>#N/A</v>
      </c>
      <c r="BW113" s="999"/>
    </row>
    <row r="114" spans="1:75" ht="30" customHeight="1">
      <c r="A114" s="183"/>
      <c r="B114" s="556"/>
      <c r="C114" s="181"/>
      <c r="D114" s="182"/>
      <c r="E114" s="182"/>
      <c r="F114" s="181"/>
      <c r="G114" s="183"/>
      <c r="H114" s="183"/>
      <c r="I114" s="183"/>
      <c r="J114" s="183"/>
      <c r="K114" s="183"/>
      <c r="L114" s="183"/>
      <c r="M114" s="183"/>
      <c r="N114" s="183"/>
      <c r="O114" s="485"/>
      <c r="P114" s="183"/>
      <c r="Q114" s="479"/>
      <c r="R114" s="183"/>
      <c r="S114" s="183"/>
      <c r="T114" s="183"/>
      <c r="U114" s="183"/>
      <c r="V114" s="183"/>
      <c r="W114" s="183"/>
      <c r="X114" s="183"/>
      <c r="Y114" s="183"/>
      <c r="Z114" s="183"/>
      <c r="AA114" s="183"/>
      <c r="AB114" s="183"/>
      <c r="AC114" s="183"/>
      <c r="AD114" s="183"/>
      <c r="AE114" s="485"/>
      <c r="AF114" s="183"/>
      <c r="AG114" s="479"/>
      <c r="AH114" s="183"/>
      <c r="AI114" s="183"/>
      <c r="AJ114" s="183"/>
      <c r="AK114" s="183"/>
      <c r="AL114" s="183"/>
      <c r="AM114" s="183"/>
      <c r="AN114" s="183"/>
      <c r="AO114" s="183"/>
      <c r="AP114" s="183"/>
      <c r="AQ114" s="183"/>
      <c r="AR114" s="183"/>
      <c r="AS114" s="183"/>
      <c r="AT114" s="485"/>
      <c r="AU114" s="183"/>
      <c r="AX114" s="19">
        <f>比較地域マスタ!AD49</f>
        <v>0</v>
      </c>
      <c r="AY114" s="19" t="str">
        <f>IF(IFERROR(比較地域マスタ!$AE49,"")=0,"",IFERROR(比較地域マスタ!$AE49,""))</f>
        <v/>
      </c>
      <c r="AZ114" s="17"/>
      <c r="BA114" s="23">
        <v>43</v>
      </c>
      <c r="BB114" s="23">
        <v>1</v>
      </c>
      <c r="BC114" s="19">
        <f t="shared" si="24"/>
        <v>0</v>
      </c>
      <c r="BD114" s="19" t="str">
        <f t="shared" si="25"/>
        <v/>
      </c>
      <c r="BE114" s="35" t="e">
        <f>VLOOKUP(BC114&amp;"_"&amp;$AZ$9,データシート3!A:AB,MATCH("ea_"&amp;"太陽光（建物系）"&amp;"_年間発電",データシート3!$A$1:$AB$1,0),0)/10^3+VLOOKUP(BC114&amp;"_"&amp;$AZ$9,データシート3!A:AB,MATCH("ea_"&amp;"太陽光（土地系）"&amp;"_年間発電",データシート3!$A$1:$AB$1,0),0)/10^3</f>
        <v>#N/A</v>
      </c>
      <c r="BF114" s="35" t="e">
        <f>VLOOKUP(BC114&amp;"_"&amp;$AZ$9,データシート3!A:AB,MATCH("ea_"&amp;"風力（陸上）"&amp;"_年間発電",データシート3!$A$1:$AB$1,0),0)/10^3</f>
        <v>#N/A</v>
      </c>
      <c r="BG114" s="35" t="e">
        <f>VLOOKUP(BC114&amp;"_"&amp;$AZ$9,データシート3!A:AB,MATCH("ea_"&amp;"中小水（河川）"&amp;"_年間発電",データシート3!$A$1:$AB$1,0),0)/10^3+VLOOKUP(BC114&amp;"_"&amp;$AZ$9,データシート3!A:AB,MATCH("ea_"&amp;"中小水（農業用水路）"&amp;"_年間発電",データシート3!$A$1:$AB$1,0),0)/10^3</f>
        <v>#N/A</v>
      </c>
      <c r="BH114" s="35"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5" t="e">
        <f t="shared" si="26"/>
        <v>#N/A</v>
      </c>
      <c r="BJ114" s="35" t="e">
        <f>(VLOOKUP($BC114&amp;"_"&amp;$AZ$8,データシート3!$A:$AN,MATCH("da_合計",データシート3!$A$1:$AN$1,0),0))/10^3</f>
        <v>#N/A</v>
      </c>
      <c r="BK114" s="35" t="e">
        <f t="shared" si="27"/>
        <v>#N/A</v>
      </c>
      <c r="BL114" s="35" t="e">
        <f t="shared" si="28"/>
        <v>#N/A</v>
      </c>
      <c r="BM114" s="35" t="e">
        <f t="shared" si="29"/>
        <v>#N/A</v>
      </c>
      <c r="BW114" s="999"/>
    </row>
    <row r="115" spans="1:75" ht="30" customHeight="1">
      <c r="A115" s="183"/>
      <c r="B115" s="556"/>
      <c r="C115" s="181"/>
      <c r="D115" s="182"/>
      <c r="E115" s="182"/>
      <c r="F115" s="181"/>
      <c r="G115" s="183"/>
      <c r="H115" s="183"/>
      <c r="I115" s="183"/>
      <c r="J115" s="183"/>
      <c r="K115" s="183"/>
      <c r="L115" s="183"/>
      <c r="M115" s="183"/>
      <c r="N115" s="183"/>
      <c r="O115" s="485"/>
      <c r="P115" s="183"/>
      <c r="Q115" s="479"/>
      <c r="R115" s="183"/>
      <c r="S115" s="183"/>
      <c r="T115" s="183"/>
      <c r="U115" s="183"/>
      <c r="V115" s="183"/>
      <c r="W115" s="183"/>
      <c r="X115" s="183"/>
      <c r="Y115" s="183"/>
      <c r="Z115" s="183"/>
      <c r="AA115" s="183"/>
      <c r="AB115" s="183"/>
      <c r="AC115" s="183"/>
      <c r="AD115" s="183"/>
      <c r="AE115" s="485"/>
      <c r="AF115" s="183"/>
      <c r="AG115" s="479"/>
      <c r="AH115" s="183"/>
      <c r="AI115" s="183"/>
      <c r="AJ115" s="183"/>
      <c r="AK115" s="183"/>
      <c r="AL115" s="183"/>
      <c r="AM115" s="183"/>
      <c r="AN115" s="183"/>
      <c r="AO115" s="183"/>
      <c r="AP115" s="183"/>
      <c r="AQ115" s="183"/>
      <c r="AR115" s="183"/>
      <c r="AS115" s="183"/>
      <c r="AT115" s="485"/>
      <c r="AU115" s="183"/>
      <c r="AX115" s="19">
        <f>比較地域マスタ!AD50</f>
        <v>0</v>
      </c>
      <c r="AY115" s="19" t="str">
        <f>IF(IFERROR(比較地域マスタ!$AE50,"")=0,"",IFERROR(比較地域マスタ!$AE50,""))</f>
        <v/>
      </c>
      <c r="AZ115" s="17"/>
      <c r="BA115" s="23">
        <v>44</v>
      </c>
      <c r="BB115" s="23">
        <v>1</v>
      </c>
      <c r="BC115" s="19">
        <f t="shared" si="24"/>
        <v>0</v>
      </c>
      <c r="BD115" s="19" t="str">
        <f t="shared" si="25"/>
        <v/>
      </c>
      <c r="BE115" s="35" t="e">
        <f>VLOOKUP(BC115&amp;"_"&amp;$AZ$9,データシート3!A:AB,MATCH("ea_"&amp;"太陽光（建物系）"&amp;"_年間発電",データシート3!$A$1:$AB$1,0),0)/10^3+VLOOKUP(BC115&amp;"_"&amp;$AZ$9,データシート3!A:AB,MATCH("ea_"&amp;"太陽光（土地系）"&amp;"_年間発電",データシート3!$A$1:$AB$1,0),0)/10^3</f>
        <v>#N/A</v>
      </c>
      <c r="BF115" s="35" t="e">
        <f>VLOOKUP(BC115&amp;"_"&amp;$AZ$9,データシート3!A:AB,MATCH("ea_"&amp;"風力（陸上）"&amp;"_年間発電",データシート3!$A$1:$AB$1,0),0)/10^3</f>
        <v>#N/A</v>
      </c>
      <c r="BG115" s="35" t="e">
        <f>VLOOKUP(BC115&amp;"_"&amp;$AZ$9,データシート3!A:AB,MATCH("ea_"&amp;"中小水（河川）"&amp;"_年間発電",データシート3!$A$1:$AB$1,0),0)/10^3+VLOOKUP(BC115&amp;"_"&amp;$AZ$9,データシート3!A:AB,MATCH("ea_"&amp;"中小水（農業用水路）"&amp;"_年間発電",データシート3!$A$1:$AB$1,0),0)/10^3</f>
        <v>#N/A</v>
      </c>
      <c r="BH115" s="35"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5" t="e">
        <f t="shared" si="26"/>
        <v>#N/A</v>
      </c>
      <c r="BJ115" s="35" t="e">
        <f>(VLOOKUP($BC115&amp;"_"&amp;$AZ$8,データシート3!$A:$AN,MATCH("da_合計",データシート3!$A$1:$AN$1,0),0))/10^3</f>
        <v>#N/A</v>
      </c>
      <c r="BK115" s="35" t="e">
        <f t="shared" si="27"/>
        <v>#N/A</v>
      </c>
      <c r="BL115" s="35" t="e">
        <f t="shared" si="28"/>
        <v>#N/A</v>
      </c>
      <c r="BM115" s="35" t="e">
        <f t="shared" si="29"/>
        <v>#N/A</v>
      </c>
      <c r="BW115" s="999"/>
    </row>
    <row r="116" spans="1:75" ht="30" customHeight="1">
      <c r="A116" s="183"/>
      <c r="B116" s="556"/>
      <c r="C116" s="181"/>
      <c r="D116" s="182"/>
      <c r="E116" s="182"/>
      <c r="F116" s="181"/>
      <c r="G116" s="183"/>
      <c r="H116" s="183"/>
      <c r="I116" s="183"/>
      <c r="J116" s="183"/>
      <c r="K116" s="183"/>
      <c r="L116" s="183"/>
      <c r="M116" s="183"/>
      <c r="N116" s="183"/>
      <c r="O116" s="485"/>
      <c r="P116" s="183"/>
      <c r="Q116" s="479"/>
      <c r="R116" s="183"/>
      <c r="S116" s="183"/>
      <c r="T116" s="183"/>
      <c r="U116" s="183"/>
      <c r="V116" s="183"/>
      <c r="W116" s="183"/>
      <c r="X116" s="183"/>
      <c r="Y116" s="183"/>
      <c r="Z116" s="183"/>
      <c r="AA116" s="183"/>
      <c r="AB116" s="183"/>
      <c r="AC116" s="183"/>
      <c r="AD116" s="183"/>
      <c r="AE116" s="485"/>
      <c r="AF116" s="183"/>
      <c r="AG116" s="479"/>
      <c r="AH116" s="183"/>
      <c r="AI116" s="183"/>
      <c r="AJ116" s="183"/>
      <c r="AK116" s="183"/>
      <c r="AL116" s="183"/>
      <c r="AM116" s="183"/>
      <c r="AN116" s="183"/>
      <c r="AO116" s="183"/>
      <c r="AP116" s="183"/>
      <c r="AQ116" s="183"/>
      <c r="AR116" s="183"/>
      <c r="AS116" s="183"/>
      <c r="AT116" s="485"/>
      <c r="AU116" s="183"/>
      <c r="AX116" s="19">
        <f>比較地域マスタ!AD51</f>
        <v>0</v>
      </c>
      <c r="AY116" s="19" t="str">
        <f>IF(IFERROR(比較地域マスタ!$AE51,"")=0,"",IFERROR(比較地域マスタ!$AE51,""))</f>
        <v/>
      </c>
      <c r="AZ116" s="17"/>
      <c r="BA116" s="23">
        <v>45</v>
      </c>
      <c r="BB116" s="23">
        <v>1</v>
      </c>
      <c r="BC116" s="19">
        <f t="shared" si="24"/>
        <v>0</v>
      </c>
      <c r="BD116" s="19" t="str">
        <f t="shared" si="25"/>
        <v/>
      </c>
      <c r="BE116" s="35" t="e">
        <f>VLOOKUP(BC116&amp;"_"&amp;$AZ$9,データシート3!A:AB,MATCH("ea_"&amp;"太陽光（建物系）"&amp;"_年間発電",データシート3!$A$1:$AB$1,0),0)/10^3+VLOOKUP(BC116&amp;"_"&amp;$AZ$9,データシート3!A:AB,MATCH("ea_"&amp;"太陽光（土地系）"&amp;"_年間発電",データシート3!$A$1:$AB$1,0),0)/10^3</f>
        <v>#N/A</v>
      </c>
      <c r="BF116" s="35" t="e">
        <f>VLOOKUP(BC116&amp;"_"&amp;$AZ$9,データシート3!A:AB,MATCH("ea_"&amp;"風力（陸上）"&amp;"_年間発電",データシート3!$A$1:$AB$1,0),0)/10^3</f>
        <v>#N/A</v>
      </c>
      <c r="BG116" s="35" t="e">
        <f>VLOOKUP(BC116&amp;"_"&amp;$AZ$9,データシート3!A:AB,MATCH("ea_"&amp;"中小水（河川）"&amp;"_年間発電",データシート3!$A$1:$AB$1,0),0)/10^3+VLOOKUP(BC116&amp;"_"&amp;$AZ$9,データシート3!A:AB,MATCH("ea_"&amp;"中小水（農業用水路）"&amp;"_年間発電",データシート3!$A$1:$AB$1,0),0)/10^3</f>
        <v>#N/A</v>
      </c>
      <c r="BH116" s="35"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5" t="e">
        <f t="shared" si="26"/>
        <v>#N/A</v>
      </c>
      <c r="BJ116" s="35" t="e">
        <f>(VLOOKUP($BC116&amp;"_"&amp;$AZ$8,データシート3!$A:$AN,MATCH("da_合計",データシート3!$A$1:$AN$1,0),0))/10^3</f>
        <v>#N/A</v>
      </c>
      <c r="BK116" s="35" t="e">
        <f t="shared" si="27"/>
        <v>#N/A</v>
      </c>
      <c r="BL116" s="35" t="e">
        <f t="shared" si="28"/>
        <v>#N/A</v>
      </c>
      <c r="BM116" s="35" t="e">
        <f t="shared" si="29"/>
        <v>#N/A</v>
      </c>
      <c r="BW116" s="999"/>
    </row>
    <row r="117" spans="1:75" ht="30" customHeight="1">
      <c r="A117" s="183"/>
      <c r="B117" s="556"/>
      <c r="C117" s="181"/>
      <c r="D117" s="182"/>
      <c r="E117" s="182"/>
      <c r="F117" s="181"/>
      <c r="G117" s="183"/>
      <c r="H117" s="183"/>
      <c r="I117" s="183"/>
      <c r="J117" s="183"/>
      <c r="K117" s="183"/>
      <c r="L117" s="183"/>
      <c r="M117" s="183"/>
      <c r="N117" s="183"/>
      <c r="O117" s="485"/>
      <c r="P117" s="183"/>
      <c r="Q117" s="479"/>
      <c r="R117" s="183"/>
      <c r="S117" s="183"/>
      <c r="T117" s="183"/>
      <c r="U117" s="183"/>
      <c r="V117" s="183"/>
      <c r="W117" s="183"/>
      <c r="X117" s="183"/>
      <c r="Y117" s="183"/>
      <c r="Z117" s="183"/>
      <c r="AA117" s="183"/>
      <c r="AB117" s="183"/>
      <c r="AC117" s="183"/>
      <c r="AD117" s="183"/>
      <c r="AE117" s="485"/>
      <c r="AF117" s="183"/>
      <c r="AG117" s="479"/>
      <c r="AH117" s="183"/>
      <c r="AI117" s="183"/>
      <c r="AJ117" s="183"/>
      <c r="AK117" s="183"/>
      <c r="AL117" s="183"/>
      <c r="AM117" s="183"/>
      <c r="AN117" s="183"/>
      <c r="AO117" s="183"/>
      <c r="AP117" s="183"/>
      <c r="AQ117" s="183"/>
      <c r="AR117" s="183"/>
      <c r="AS117" s="183"/>
      <c r="AT117" s="485"/>
      <c r="AU117" s="183"/>
      <c r="AX117" s="19">
        <f>比較地域マスタ!AD52</f>
        <v>0</v>
      </c>
      <c r="AY117" s="19" t="str">
        <f>IF(IFERROR(比較地域マスタ!$AE52,"")=0,"",IFERROR(比較地域マスタ!$AE52,""))</f>
        <v/>
      </c>
      <c r="AZ117" s="17"/>
      <c r="BA117" s="23">
        <v>46</v>
      </c>
      <c r="BB117" s="23">
        <v>1</v>
      </c>
      <c r="BC117" s="19">
        <f t="shared" si="24"/>
        <v>0</v>
      </c>
      <c r="BD117" s="19" t="str">
        <f t="shared" si="25"/>
        <v/>
      </c>
      <c r="BE117" s="35" t="e">
        <f>VLOOKUP(BC117&amp;"_"&amp;$AZ$9,データシート3!A:AB,MATCH("ea_"&amp;"太陽光（建物系）"&amp;"_年間発電",データシート3!$A$1:$AB$1,0),0)/10^3+VLOOKUP(BC117&amp;"_"&amp;$AZ$9,データシート3!A:AB,MATCH("ea_"&amp;"太陽光（土地系）"&amp;"_年間発電",データシート3!$A$1:$AB$1,0),0)/10^3</f>
        <v>#N/A</v>
      </c>
      <c r="BF117" s="35" t="e">
        <f>VLOOKUP(BC117&amp;"_"&amp;$AZ$9,データシート3!A:AB,MATCH("ea_"&amp;"風力（陸上）"&amp;"_年間発電",データシート3!$A$1:$AB$1,0),0)/10^3</f>
        <v>#N/A</v>
      </c>
      <c r="BG117" s="35" t="e">
        <f>VLOOKUP(BC117&amp;"_"&amp;$AZ$9,データシート3!A:AB,MATCH("ea_"&amp;"中小水（河川）"&amp;"_年間発電",データシート3!$A$1:$AB$1,0),0)/10^3+VLOOKUP(BC117&amp;"_"&amp;$AZ$9,データシート3!A:AB,MATCH("ea_"&amp;"中小水（農業用水路）"&amp;"_年間発電",データシート3!$A$1:$AB$1,0),0)/10^3</f>
        <v>#N/A</v>
      </c>
      <c r="BH117" s="35"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5" t="e">
        <f t="shared" si="26"/>
        <v>#N/A</v>
      </c>
      <c r="BJ117" s="35" t="e">
        <f>(VLOOKUP($BC117&amp;"_"&amp;$AZ$8,データシート3!$A:$AN,MATCH("da_合計",データシート3!$A$1:$AN$1,0),0))/10^3</f>
        <v>#N/A</v>
      </c>
      <c r="BK117" s="35" t="e">
        <f t="shared" si="27"/>
        <v>#N/A</v>
      </c>
      <c r="BL117" s="35" t="e">
        <f t="shared" si="28"/>
        <v>#N/A</v>
      </c>
      <c r="BM117" s="35" t="e">
        <f t="shared" si="29"/>
        <v>#N/A</v>
      </c>
      <c r="BW117" s="999"/>
    </row>
    <row r="118" spans="1:75" ht="30" customHeight="1">
      <c r="A118" s="183"/>
      <c r="B118" s="556"/>
      <c r="C118" s="181"/>
      <c r="D118" s="182"/>
      <c r="E118" s="182"/>
      <c r="F118" s="181"/>
      <c r="G118" s="183"/>
      <c r="H118" s="183"/>
      <c r="I118" s="183"/>
      <c r="J118" s="183"/>
      <c r="K118" s="183"/>
      <c r="L118" s="183"/>
      <c r="M118" s="183"/>
      <c r="N118" s="183"/>
      <c r="O118" s="485"/>
      <c r="P118" s="183"/>
      <c r="Q118" s="479"/>
      <c r="R118" s="183"/>
      <c r="S118" s="183"/>
      <c r="T118" s="183"/>
      <c r="U118" s="183"/>
      <c r="V118" s="183"/>
      <c r="W118" s="183"/>
      <c r="X118" s="183"/>
      <c r="Y118" s="183"/>
      <c r="Z118" s="183"/>
      <c r="AA118" s="183"/>
      <c r="AB118" s="183"/>
      <c r="AC118" s="183"/>
      <c r="AD118" s="183"/>
      <c r="AE118" s="485"/>
      <c r="AF118" s="183"/>
      <c r="AG118" s="479"/>
      <c r="AH118" s="183"/>
      <c r="AI118" s="183"/>
      <c r="AJ118" s="183"/>
      <c r="AK118" s="183"/>
      <c r="AL118" s="183"/>
      <c r="AM118" s="183"/>
      <c r="AN118" s="183"/>
      <c r="AO118" s="183"/>
      <c r="AP118" s="183"/>
      <c r="AQ118" s="183"/>
      <c r="AR118" s="183"/>
      <c r="AS118" s="183"/>
      <c r="AT118" s="485"/>
      <c r="AU118" s="183"/>
      <c r="AX118" s="19">
        <f>比較地域マスタ!AD53</f>
        <v>0</v>
      </c>
      <c r="AY118" s="19" t="str">
        <f>IF(IFERROR(比較地域マスタ!$AE53,"")=0,"",IFERROR(比較地域マスタ!$AE53,""))</f>
        <v/>
      </c>
      <c r="AZ118" s="17"/>
      <c r="BA118" s="23">
        <v>47</v>
      </c>
      <c r="BB118" s="23">
        <v>1</v>
      </c>
      <c r="BC118" s="19">
        <f t="shared" si="24"/>
        <v>0</v>
      </c>
      <c r="BD118" s="19" t="str">
        <f t="shared" si="25"/>
        <v/>
      </c>
      <c r="BE118" s="35" t="e">
        <f>VLOOKUP(BC118&amp;"_"&amp;$AZ$9,データシート3!A:AB,MATCH("ea_"&amp;"太陽光（建物系）"&amp;"_年間発電",データシート3!$A$1:$AB$1,0),0)/10^3+VLOOKUP(BC118&amp;"_"&amp;$AZ$9,データシート3!A:AB,MATCH("ea_"&amp;"太陽光（土地系）"&amp;"_年間発電",データシート3!$A$1:$AB$1,0),0)/10^3</f>
        <v>#N/A</v>
      </c>
      <c r="BF118" s="35" t="e">
        <f>VLOOKUP(BC118&amp;"_"&amp;$AZ$9,データシート3!A:AB,MATCH("ea_"&amp;"風力（陸上）"&amp;"_年間発電",データシート3!$A$1:$AB$1,0),0)/10^3</f>
        <v>#N/A</v>
      </c>
      <c r="BG118" s="35" t="e">
        <f>VLOOKUP(BC118&amp;"_"&amp;$AZ$9,データシート3!A:AB,MATCH("ea_"&amp;"中小水（河川）"&amp;"_年間発電",データシート3!$A$1:$AB$1,0),0)/10^3+VLOOKUP(BC118&amp;"_"&amp;$AZ$9,データシート3!A:AB,MATCH("ea_"&amp;"中小水（農業用水路）"&amp;"_年間発電",データシート3!$A$1:$AB$1,0),0)/10^3</f>
        <v>#N/A</v>
      </c>
      <c r="BH118" s="35"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5" t="e">
        <f t="shared" si="26"/>
        <v>#N/A</v>
      </c>
      <c r="BJ118" s="35" t="e">
        <f>(VLOOKUP($BC118&amp;"_"&amp;$AZ$8,データシート3!$A:$AN,MATCH("da_合計",データシート3!$A$1:$AN$1,0),0))/10^3</f>
        <v>#N/A</v>
      </c>
      <c r="BK118" s="35" t="e">
        <f t="shared" si="27"/>
        <v>#N/A</v>
      </c>
      <c r="BL118" s="35" t="e">
        <f t="shared" si="28"/>
        <v>#N/A</v>
      </c>
      <c r="BM118" s="35" t="e">
        <f t="shared" si="29"/>
        <v>#N/A</v>
      </c>
      <c r="BW118" s="999"/>
    </row>
    <row r="119" spans="1:75" ht="30" customHeight="1">
      <c r="A119" s="183"/>
      <c r="B119" s="556"/>
      <c r="C119" s="181"/>
      <c r="D119" s="182"/>
      <c r="E119" s="182"/>
      <c r="F119" s="181"/>
      <c r="G119" s="183"/>
      <c r="H119" s="183"/>
      <c r="I119" s="183"/>
      <c r="J119" s="183"/>
      <c r="K119" s="183"/>
      <c r="L119" s="183"/>
      <c r="M119" s="183"/>
      <c r="N119" s="183"/>
      <c r="O119" s="485"/>
      <c r="P119" s="183"/>
      <c r="Q119" s="479"/>
      <c r="R119" s="183"/>
      <c r="S119" s="183"/>
      <c r="T119" s="183"/>
      <c r="U119" s="183"/>
      <c r="V119" s="183"/>
      <c r="W119" s="183"/>
      <c r="X119" s="183"/>
      <c r="Y119" s="183"/>
      <c r="Z119" s="183"/>
      <c r="AA119" s="183"/>
      <c r="AB119" s="183"/>
      <c r="AC119" s="183"/>
      <c r="AD119" s="183"/>
      <c r="AE119" s="485"/>
      <c r="AF119" s="183"/>
      <c r="AG119" s="479"/>
      <c r="AH119" s="183"/>
      <c r="AI119" s="183"/>
      <c r="AJ119" s="183"/>
      <c r="AK119" s="183"/>
      <c r="AL119" s="183"/>
      <c r="AM119" s="183"/>
      <c r="AN119" s="183"/>
      <c r="AO119" s="183"/>
      <c r="AP119" s="183"/>
      <c r="AQ119" s="242"/>
      <c r="AR119" s="247"/>
      <c r="AS119" s="242"/>
      <c r="AT119" s="480"/>
      <c r="AU119" s="183"/>
      <c r="AX119" s="19">
        <f>比較地域マスタ!AD54</f>
        <v>0</v>
      </c>
      <c r="AY119" s="19" t="str">
        <f>IF(IFERROR(比較地域マスタ!$AE54,"")=0,"",IFERROR(比較地域マスタ!$AE54,""))</f>
        <v/>
      </c>
      <c r="AZ119" s="17"/>
      <c r="BA119" s="23">
        <v>48</v>
      </c>
      <c r="BB119" s="23">
        <v>1</v>
      </c>
      <c r="BC119" s="19">
        <f>AX119</f>
        <v>0</v>
      </c>
      <c r="BD119" s="19" t="str">
        <f t="shared" si="25"/>
        <v/>
      </c>
      <c r="BE119" s="35" t="e">
        <f>VLOOKUP(BC119&amp;"_"&amp;$AZ$9,データシート3!A:AB,MATCH("ea_"&amp;"太陽光（建物系）"&amp;"_年間発電",データシート3!$A$1:$AB$1,0),0)/10^3+VLOOKUP(BC119&amp;"_"&amp;$AZ$9,データシート3!A:AB,MATCH("ea_"&amp;"太陽光（土地系）"&amp;"_年間発電",データシート3!$A$1:$AB$1,0),0)/10^3</f>
        <v>#N/A</v>
      </c>
      <c r="BF119" s="35" t="e">
        <f>VLOOKUP(BC119&amp;"_"&amp;$AZ$9,データシート3!A:AB,MATCH("ea_"&amp;"風力（陸上）"&amp;"_年間発電",データシート3!$A$1:$AB$1,0),0)/10^3</f>
        <v>#N/A</v>
      </c>
      <c r="BG119" s="35" t="e">
        <f>VLOOKUP(BC119&amp;"_"&amp;$AZ$9,データシート3!A:AB,MATCH("ea_"&amp;"中小水（河川）"&amp;"_年間発電",データシート3!$A$1:$AB$1,0),0)/10^3+VLOOKUP(BC119&amp;"_"&amp;$AZ$9,データシート3!A:AB,MATCH("ea_"&amp;"中小水（農業用水路）"&amp;"_年間発電",データシート3!$A$1:$AB$1,0),0)/10^3</f>
        <v>#N/A</v>
      </c>
      <c r="BH119" s="35"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5" t="e">
        <f t="shared" si="26"/>
        <v>#N/A</v>
      </c>
      <c r="BJ119" s="35" t="e">
        <f>(VLOOKUP($BC119&amp;"_"&amp;$AZ$8,データシート3!$A:$AN,MATCH("da_合計",データシート3!$A$1:$AN$1,0),0))/10^3</f>
        <v>#N/A</v>
      </c>
      <c r="BK119" s="35" t="e">
        <f t="shared" si="27"/>
        <v>#N/A</v>
      </c>
      <c r="BL119" s="35" t="e">
        <f t="shared" si="28"/>
        <v>#N/A</v>
      </c>
      <c r="BM119" s="35" t="e">
        <f t="shared" si="29"/>
        <v>#N/A</v>
      </c>
      <c r="BW119" s="999"/>
    </row>
    <row r="120" spans="1:75" ht="30" customHeight="1">
      <c r="A120" s="183"/>
      <c r="B120" s="556"/>
      <c r="C120" s="181"/>
      <c r="D120" s="182"/>
      <c r="E120" s="182"/>
      <c r="F120" s="181"/>
      <c r="G120" s="183"/>
      <c r="H120" s="183"/>
      <c r="I120" s="183"/>
      <c r="J120" s="183"/>
      <c r="K120" s="183"/>
      <c r="L120" s="183"/>
      <c r="M120" s="183"/>
      <c r="N120" s="183"/>
      <c r="O120" s="485"/>
      <c r="P120" s="183"/>
      <c r="Q120" s="479"/>
      <c r="R120" s="183"/>
      <c r="S120" s="183"/>
      <c r="T120" s="183"/>
      <c r="U120" s="183"/>
      <c r="V120" s="183"/>
      <c r="W120" s="183"/>
      <c r="X120" s="183"/>
      <c r="Y120" s="183"/>
      <c r="Z120" s="183"/>
      <c r="AA120" s="183"/>
      <c r="AB120" s="183"/>
      <c r="AC120" s="183"/>
      <c r="AD120" s="242"/>
      <c r="AE120" s="559"/>
      <c r="AF120" s="242"/>
      <c r="AG120" s="496"/>
      <c r="AH120" s="242"/>
      <c r="AI120" s="242"/>
      <c r="AJ120" s="242"/>
      <c r="AK120" s="242"/>
      <c r="AL120" s="242"/>
      <c r="AM120" s="242"/>
      <c r="AN120" s="242"/>
      <c r="AO120" s="242"/>
      <c r="AP120" s="242"/>
      <c r="AQ120" s="242"/>
      <c r="AR120" s="247"/>
      <c r="AS120" s="242"/>
      <c r="AT120" s="480"/>
      <c r="AU120" s="183"/>
      <c r="AX120" s="19">
        <f>比較地域マスタ!AD55</f>
        <v>0</v>
      </c>
      <c r="AY120" s="19" t="str">
        <f>IF(IFERROR(比較地域マスタ!$AE55,"")=0,"",IFERROR(比較地域マスタ!$AE55,""))</f>
        <v/>
      </c>
      <c r="AZ120" s="17"/>
      <c r="BA120" s="23">
        <v>49</v>
      </c>
      <c r="BB120" s="23">
        <v>1</v>
      </c>
      <c r="BC120" s="19">
        <f t="shared" si="24"/>
        <v>0</v>
      </c>
      <c r="BD120" s="19" t="str">
        <f t="shared" si="25"/>
        <v/>
      </c>
      <c r="BE120" s="35" t="e">
        <f>VLOOKUP(BC120&amp;"_"&amp;$AZ$9,データシート3!A:AB,MATCH("ea_"&amp;"太陽光（建物系）"&amp;"_年間発電",データシート3!$A$1:$AB$1,0),0)/10^3+VLOOKUP(BC120&amp;"_"&amp;$AZ$9,データシート3!A:AB,MATCH("ea_"&amp;"太陽光（土地系）"&amp;"_年間発電",データシート3!$A$1:$AB$1,0),0)/10^3</f>
        <v>#N/A</v>
      </c>
      <c r="BF120" s="35" t="e">
        <f>VLOOKUP(BC120&amp;"_"&amp;$AZ$9,データシート3!A:AB,MATCH("ea_"&amp;"風力（陸上）"&amp;"_年間発電",データシート3!$A$1:$AB$1,0),0)/10^3</f>
        <v>#N/A</v>
      </c>
      <c r="BG120" s="35" t="e">
        <f>VLOOKUP(BC120&amp;"_"&amp;$AZ$9,データシート3!A:AB,MATCH("ea_"&amp;"中小水（河川）"&amp;"_年間発電",データシート3!$A$1:$AB$1,0),0)/10^3+VLOOKUP(BC120&amp;"_"&amp;$AZ$9,データシート3!A:AB,MATCH("ea_"&amp;"中小水（農業用水路）"&amp;"_年間発電",データシート3!$A$1:$AB$1,0),0)/10^3</f>
        <v>#N/A</v>
      </c>
      <c r="BH120" s="35"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5" t="e">
        <f t="shared" si="26"/>
        <v>#N/A</v>
      </c>
      <c r="BJ120" s="35" t="e">
        <f>(VLOOKUP($BC120&amp;"_"&amp;$AZ$8,データシート3!$A:$AN,MATCH("da_合計",データシート3!$A$1:$AN$1,0),0))/10^3</f>
        <v>#N/A</v>
      </c>
      <c r="BK120" s="35" t="e">
        <f t="shared" si="27"/>
        <v>#N/A</v>
      </c>
      <c r="BL120" s="35" t="e">
        <f t="shared" si="28"/>
        <v>#N/A</v>
      </c>
      <c r="BM120" s="35" t="e">
        <f t="shared" si="29"/>
        <v>#N/A</v>
      </c>
      <c r="BW120" s="999"/>
    </row>
    <row r="121" spans="1:75" ht="30" customHeight="1">
      <c r="A121" s="183"/>
      <c r="B121" s="556"/>
      <c r="C121" s="181"/>
      <c r="D121" s="182"/>
      <c r="E121" s="182"/>
      <c r="F121" s="181"/>
      <c r="G121" s="183"/>
      <c r="H121" s="183"/>
      <c r="I121" s="183"/>
      <c r="J121" s="183"/>
      <c r="K121" s="183"/>
      <c r="L121" s="183"/>
      <c r="M121" s="183"/>
      <c r="N121" s="183"/>
      <c r="O121" s="485"/>
      <c r="P121" s="183"/>
      <c r="Q121" s="479"/>
      <c r="R121" s="183"/>
      <c r="S121" s="183"/>
      <c r="T121" s="183"/>
      <c r="U121" s="183"/>
      <c r="V121" s="183"/>
      <c r="W121" s="183"/>
      <c r="X121" s="183"/>
      <c r="Y121" s="183"/>
      <c r="Z121" s="183"/>
      <c r="AA121" s="183"/>
      <c r="AB121" s="183"/>
      <c r="AC121" s="183"/>
      <c r="AD121" s="183"/>
      <c r="AE121" s="485"/>
      <c r="AF121" s="183"/>
      <c r="AG121" s="479"/>
      <c r="AH121" s="183"/>
      <c r="AI121" s="183"/>
      <c r="AJ121" s="183"/>
      <c r="AK121" s="183"/>
      <c r="AL121" s="183"/>
      <c r="AM121" s="183"/>
      <c r="AN121" s="183"/>
      <c r="AO121" s="183"/>
      <c r="AP121" s="183"/>
      <c r="AQ121" s="242"/>
      <c r="AR121" s="247"/>
      <c r="AS121" s="242"/>
      <c r="AT121" s="480"/>
      <c r="AU121" s="183"/>
      <c r="AX121" s="19">
        <f>比較地域マスタ!AD56</f>
        <v>0</v>
      </c>
      <c r="AY121" s="19" t="str">
        <f>IF(IFERROR(比較地域マスタ!$AE56,"")=0,"",IFERROR(比較地域マスタ!$AE56,""))</f>
        <v/>
      </c>
      <c r="AZ121" s="17"/>
      <c r="BA121" s="23">
        <v>50</v>
      </c>
      <c r="BB121" s="23">
        <v>1</v>
      </c>
      <c r="BC121" s="19">
        <f t="shared" si="24"/>
        <v>0</v>
      </c>
      <c r="BD121" s="19" t="str">
        <f t="shared" si="25"/>
        <v/>
      </c>
      <c r="BE121" s="35" t="e">
        <f>VLOOKUP(BC121&amp;"_"&amp;$AZ$9,データシート3!A:AB,MATCH("ea_"&amp;"太陽光（建物系）"&amp;"_年間発電",データシート3!$A$1:$AB$1,0),0)/10^3+VLOOKUP(BC121&amp;"_"&amp;$AZ$9,データシート3!A:AB,MATCH("ea_"&amp;"太陽光（土地系）"&amp;"_年間発電",データシート3!$A$1:$AB$1,0),0)/10^3</f>
        <v>#N/A</v>
      </c>
      <c r="BF121" s="35" t="e">
        <f>VLOOKUP(BC121&amp;"_"&amp;$AZ$9,データシート3!A:AB,MATCH("ea_"&amp;"風力（陸上）"&amp;"_年間発電",データシート3!$A$1:$AB$1,0),0)/10^3</f>
        <v>#N/A</v>
      </c>
      <c r="BG121" s="35" t="e">
        <f>VLOOKUP(BC121&amp;"_"&amp;$AZ$9,データシート3!A:AB,MATCH("ea_"&amp;"中小水（河川）"&amp;"_年間発電",データシート3!$A$1:$AB$1,0),0)/10^3+VLOOKUP(BC121&amp;"_"&amp;$AZ$9,データシート3!A:AB,MATCH("ea_"&amp;"中小水（農業用水路）"&amp;"_年間発電",データシート3!$A$1:$AB$1,0),0)/10^3</f>
        <v>#N/A</v>
      </c>
      <c r="BH121" s="35"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5" t="e">
        <f t="shared" si="26"/>
        <v>#N/A</v>
      </c>
      <c r="BJ121" s="35" t="e">
        <f>(VLOOKUP($BC121&amp;"_"&amp;$AZ$8,データシート3!$A:$AN,MATCH("da_合計",データシート3!$A$1:$AN$1,0),0))/10^3</f>
        <v>#N/A</v>
      </c>
      <c r="BK121" s="35" t="e">
        <f t="shared" si="27"/>
        <v>#N/A</v>
      </c>
      <c r="BL121" s="35" t="e">
        <f t="shared" si="28"/>
        <v>#N/A</v>
      </c>
      <c r="BM121" s="35" t="e">
        <f t="shared" si="29"/>
        <v>#N/A</v>
      </c>
      <c r="BW121" s="999"/>
    </row>
    <row r="122" spans="1:75" ht="30" customHeight="1">
      <c r="A122" s="183"/>
      <c r="B122" s="556"/>
      <c r="C122" s="181"/>
      <c r="D122" s="182"/>
      <c r="E122" s="182"/>
      <c r="F122" s="181"/>
      <c r="G122" s="183"/>
      <c r="H122" s="183"/>
      <c r="I122" s="183"/>
      <c r="J122" s="183"/>
      <c r="K122" s="183"/>
      <c r="L122" s="183"/>
      <c r="M122" s="183"/>
      <c r="N122" s="183"/>
      <c r="O122" s="485"/>
      <c r="P122" s="183"/>
      <c r="Q122" s="479"/>
      <c r="R122" s="183"/>
      <c r="S122" s="183"/>
      <c r="T122" s="183"/>
      <c r="U122" s="183"/>
      <c r="V122" s="183"/>
      <c r="W122" s="183"/>
      <c r="X122" s="183"/>
      <c r="Y122" s="183"/>
      <c r="Z122" s="183"/>
      <c r="AA122" s="183"/>
      <c r="AB122" s="183"/>
      <c r="AC122" s="183"/>
      <c r="AD122" s="183"/>
      <c r="AE122" s="485"/>
      <c r="AF122" s="183"/>
      <c r="AG122" s="479"/>
      <c r="AH122" s="183"/>
      <c r="AI122" s="183"/>
      <c r="AJ122" s="183"/>
      <c r="AK122" s="183"/>
      <c r="AL122" s="183"/>
      <c r="AM122" s="183"/>
      <c r="AN122" s="183"/>
      <c r="AO122" s="183"/>
      <c r="AP122" s="183"/>
      <c r="AQ122" s="242"/>
      <c r="AR122" s="247"/>
      <c r="AS122" s="242"/>
      <c r="AT122" s="480"/>
      <c r="AU122" s="183"/>
      <c r="AX122" s="19">
        <f>比較地域マスタ!AD57</f>
        <v>0</v>
      </c>
      <c r="AY122" s="19" t="str">
        <f>IF(IFERROR(比較地域マスタ!$AE57,"")=0,"",IFERROR(比較地域マスタ!$AE57,""))</f>
        <v/>
      </c>
      <c r="AZ122" s="17"/>
      <c r="BA122" s="23">
        <v>51</v>
      </c>
      <c r="BB122" s="23">
        <v>1</v>
      </c>
      <c r="BC122" s="19">
        <f t="shared" si="24"/>
        <v>0</v>
      </c>
      <c r="BD122" s="19" t="str">
        <f t="shared" si="25"/>
        <v/>
      </c>
      <c r="BE122" s="35" t="e">
        <f>VLOOKUP(BC122&amp;"_"&amp;$AZ$9,データシート3!A:AB,MATCH("ea_"&amp;"太陽光（建物系）"&amp;"_年間発電",データシート3!$A$1:$AB$1,0),0)/10^3+VLOOKUP(BC122&amp;"_"&amp;$AZ$9,データシート3!A:AB,MATCH("ea_"&amp;"太陽光（土地系）"&amp;"_年間発電",データシート3!$A$1:$AB$1,0),0)/10^3</f>
        <v>#N/A</v>
      </c>
      <c r="BF122" s="35" t="e">
        <f>VLOOKUP(BC122&amp;"_"&amp;$AZ$9,データシート3!A:AB,MATCH("ea_"&amp;"風力（陸上）"&amp;"_年間発電",データシート3!$A$1:$AB$1,0),0)/10^3</f>
        <v>#N/A</v>
      </c>
      <c r="BG122" s="35" t="e">
        <f>VLOOKUP(BC122&amp;"_"&amp;$AZ$9,データシート3!A:AB,MATCH("ea_"&amp;"中小水（河川）"&amp;"_年間発電",データシート3!$A$1:$AB$1,0),0)/10^3+VLOOKUP(BC122&amp;"_"&amp;$AZ$9,データシート3!A:AB,MATCH("ea_"&amp;"中小水（農業用水路）"&amp;"_年間発電",データシート3!$A$1:$AB$1,0),0)/10^3</f>
        <v>#N/A</v>
      </c>
      <c r="BH122" s="35"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5" t="e">
        <f t="shared" si="26"/>
        <v>#N/A</v>
      </c>
      <c r="BJ122" s="35" t="e">
        <f>(VLOOKUP($BC122&amp;"_"&amp;$AZ$8,データシート3!$A:$AN,MATCH("da_合計",データシート3!$A$1:$AN$1,0),0))/10^3</f>
        <v>#N/A</v>
      </c>
      <c r="BK122" s="35" t="e">
        <f t="shared" si="27"/>
        <v>#N/A</v>
      </c>
      <c r="BL122" s="35" t="e">
        <f t="shared" si="28"/>
        <v>#N/A</v>
      </c>
      <c r="BM122" s="35" t="e">
        <f t="shared" si="29"/>
        <v>#N/A</v>
      </c>
      <c r="BW122" s="999"/>
    </row>
    <row r="123" spans="1:75" ht="30" customHeight="1">
      <c r="A123" s="183"/>
      <c r="B123" s="556"/>
      <c r="C123" s="181"/>
      <c r="D123" s="182"/>
      <c r="E123" s="182"/>
      <c r="F123" s="181"/>
      <c r="G123" s="183"/>
      <c r="H123" s="183"/>
      <c r="I123" s="183"/>
      <c r="J123" s="183"/>
      <c r="K123" s="183"/>
      <c r="L123" s="183"/>
      <c r="M123" s="183"/>
      <c r="N123" s="183"/>
      <c r="O123" s="485"/>
      <c r="P123" s="183"/>
      <c r="Q123" s="479"/>
      <c r="R123" s="183"/>
      <c r="S123" s="183"/>
      <c r="T123" s="183"/>
      <c r="U123" s="183"/>
      <c r="V123" s="183"/>
      <c r="W123" s="183"/>
      <c r="X123" s="183"/>
      <c r="Y123" s="183"/>
      <c r="Z123" s="183"/>
      <c r="AA123" s="183"/>
      <c r="AB123" s="183"/>
      <c r="AC123" s="183"/>
      <c r="AD123" s="183"/>
      <c r="AE123" s="485"/>
      <c r="AF123" s="183"/>
      <c r="AG123" s="479"/>
      <c r="AH123" s="183"/>
      <c r="AI123" s="183"/>
      <c r="AJ123" s="183"/>
      <c r="AK123" s="183"/>
      <c r="AL123" s="183"/>
      <c r="AM123" s="183"/>
      <c r="AN123" s="183"/>
      <c r="AO123" s="183"/>
      <c r="AP123" s="183"/>
      <c r="AQ123" s="242"/>
      <c r="AR123" s="247"/>
      <c r="AS123" s="242"/>
      <c r="AT123" s="480"/>
      <c r="AU123" s="183"/>
      <c r="AX123" s="19">
        <f>比較地域マスタ!AD58</f>
        <v>0</v>
      </c>
      <c r="AY123" s="19" t="str">
        <f>IF(IFERROR(比較地域マスタ!$AE58,"")=0,"",IFERROR(比較地域マスタ!$AE58,""))</f>
        <v/>
      </c>
      <c r="AZ123" s="17"/>
      <c r="BA123" s="23">
        <v>52</v>
      </c>
      <c r="BB123" s="23">
        <v>1</v>
      </c>
      <c r="BC123" s="19">
        <f t="shared" si="24"/>
        <v>0</v>
      </c>
      <c r="BD123" s="19" t="str">
        <f t="shared" si="25"/>
        <v/>
      </c>
      <c r="BE123" s="35" t="e">
        <f>VLOOKUP(BC123&amp;"_"&amp;$AZ$9,データシート3!A:AB,MATCH("ea_"&amp;"太陽光（建物系）"&amp;"_年間発電",データシート3!$A$1:$AB$1,0),0)/10^3+VLOOKUP(BC123&amp;"_"&amp;$AZ$9,データシート3!A:AB,MATCH("ea_"&amp;"太陽光（土地系）"&amp;"_年間発電",データシート3!$A$1:$AB$1,0),0)/10^3</f>
        <v>#N/A</v>
      </c>
      <c r="BF123" s="35" t="e">
        <f>VLOOKUP(BC123&amp;"_"&amp;$AZ$9,データシート3!A:AB,MATCH("ea_"&amp;"風力（陸上）"&amp;"_年間発電",データシート3!$A$1:$AB$1,0),0)/10^3</f>
        <v>#N/A</v>
      </c>
      <c r="BG123" s="35" t="e">
        <f>VLOOKUP(BC123&amp;"_"&amp;$AZ$9,データシート3!A:AB,MATCH("ea_"&amp;"中小水（河川）"&amp;"_年間発電",データシート3!$A$1:$AB$1,0),0)/10^3+VLOOKUP(BC123&amp;"_"&amp;$AZ$9,データシート3!A:AB,MATCH("ea_"&amp;"中小水（農業用水路）"&amp;"_年間発電",データシート3!$A$1:$AB$1,0),0)/10^3</f>
        <v>#N/A</v>
      </c>
      <c r="BH123" s="35"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5" t="e">
        <f t="shared" si="26"/>
        <v>#N/A</v>
      </c>
      <c r="BJ123" s="35" t="e">
        <f>(VLOOKUP($BC123&amp;"_"&amp;$AZ$8,データシート3!$A:$AN,MATCH("da_合計",データシート3!$A$1:$AN$1,0),0))/10^3</f>
        <v>#N/A</v>
      </c>
      <c r="BK123" s="35" t="e">
        <f t="shared" si="27"/>
        <v>#N/A</v>
      </c>
      <c r="BL123" s="35" t="e">
        <f t="shared" si="28"/>
        <v>#N/A</v>
      </c>
      <c r="BM123" s="35" t="e">
        <f t="shared" si="29"/>
        <v>#N/A</v>
      </c>
      <c r="BW123" s="999"/>
    </row>
    <row r="124" spans="1:75" ht="30" customHeight="1">
      <c r="A124" s="183"/>
      <c r="B124" s="556"/>
      <c r="C124" s="181"/>
      <c r="D124" s="182"/>
      <c r="E124" s="182"/>
      <c r="F124" s="181"/>
      <c r="G124" s="183"/>
      <c r="H124" s="183"/>
      <c r="I124" s="183"/>
      <c r="J124" s="183"/>
      <c r="K124" s="183"/>
      <c r="L124" s="183"/>
      <c r="M124" s="183"/>
      <c r="N124" s="183"/>
      <c r="O124" s="485"/>
      <c r="P124" s="183"/>
      <c r="Q124" s="479"/>
      <c r="R124" s="183"/>
      <c r="S124" s="183"/>
      <c r="T124" s="183"/>
      <c r="U124" s="183"/>
      <c r="V124" s="183"/>
      <c r="W124" s="183"/>
      <c r="X124" s="183"/>
      <c r="Y124" s="183"/>
      <c r="Z124" s="183"/>
      <c r="AA124" s="183"/>
      <c r="AB124" s="183"/>
      <c r="AC124" s="183"/>
      <c r="AD124" s="183"/>
      <c r="AE124" s="485"/>
      <c r="AF124" s="183"/>
      <c r="AG124" s="479"/>
      <c r="AH124" s="183"/>
      <c r="AI124" s="183"/>
      <c r="AJ124" s="183"/>
      <c r="AK124" s="183"/>
      <c r="AL124" s="183"/>
      <c r="AM124" s="183"/>
      <c r="AN124" s="183"/>
      <c r="AO124" s="183"/>
      <c r="AP124" s="183"/>
      <c r="AQ124" s="242"/>
      <c r="AR124" s="247"/>
      <c r="AS124" s="242"/>
      <c r="AT124" s="480"/>
      <c r="AU124" s="183"/>
      <c r="AX124" s="19">
        <f>比較地域マスタ!AD59</f>
        <v>0</v>
      </c>
      <c r="AY124" s="19" t="str">
        <f>IF(IFERROR(比較地域マスタ!$AE59,"")=0,"",IFERROR(比較地域マスタ!$AE59,""))</f>
        <v/>
      </c>
      <c r="AZ124" s="17"/>
      <c r="BA124" s="23">
        <v>53</v>
      </c>
      <c r="BB124" s="23">
        <v>1</v>
      </c>
      <c r="BC124" s="19">
        <f t="shared" si="24"/>
        <v>0</v>
      </c>
      <c r="BD124" s="19" t="str">
        <f t="shared" si="25"/>
        <v/>
      </c>
      <c r="BE124" s="35" t="e">
        <f>VLOOKUP(BC124&amp;"_"&amp;$AZ$9,データシート3!A:AB,MATCH("ea_"&amp;"太陽光（建物系）"&amp;"_年間発電",データシート3!$A$1:$AB$1,0),0)/10^3+VLOOKUP(BC124&amp;"_"&amp;$AZ$9,データシート3!A:AB,MATCH("ea_"&amp;"太陽光（土地系）"&amp;"_年間発電",データシート3!$A$1:$AB$1,0),0)/10^3</f>
        <v>#N/A</v>
      </c>
      <c r="BF124" s="35" t="e">
        <f>VLOOKUP(BC124&amp;"_"&amp;$AZ$9,データシート3!A:AB,MATCH("ea_"&amp;"風力（陸上）"&amp;"_年間発電",データシート3!$A$1:$AB$1,0),0)/10^3</f>
        <v>#N/A</v>
      </c>
      <c r="BG124" s="35" t="e">
        <f>VLOOKUP(BC124&amp;"_"&amp;$AZ$9,データシート3!A:AB,MATCH("ea_"&amp;"中小水（河川）"&amp;"_年間発電",データシート3!$A$1:$AB$1,0),0)/10^3+VLOOKUP(BC124&amp;"_"&amp;$AZ$9,データシート3!A:AB,MATCH("ea_"&amp;"中小水（農業用水路）"&amp;"_年間発電",データシート3!$A$1:$AB$1,0),0)/10^3</f>
        <v>#N/A</v>
      </c>
      <c r="BH124" s="35"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5" t="e">
        <f t="shared" si="26"/>
        <v>#N/A</v>
      </c>
      <c r="BJ124" s="35" t="e">
        <f>(VLOOKUP($BC124&amp;"_"&amp;$AZ$8,データシート3!$A:$AN,MATCH("da_合計",データシート3!$A$1:$AN$1,0),0))/10^3</f>
        <v>#N/A</v>
      </c>
      <c r="BK124" s="35" t="e">
        <f t="shared" si="27"/>
        <v>#N/A</v>
      </c>
      <c r="BL124" s="35" t="e">
        <f t="shared" si="28"/>
        <v>#N/A</v>
      </c>
      <c r="BM124" s="35" t="e">
        <f t="shared" si="29"/>
        <v>#N/A</v>
      </c>
      <c r="BW124" s="999"/>
    </row>
    <row r="125" spans="1:75" ht="30" customHeight="1">
      <c r="A125" s="183"/>
      <c r="B125" s="479"/>
      <c r="C125" s="183"/>
      <c r="D125" s="183"/>
      <c r="E125" s="183"/>
      <c r="F125" s="183"/>
      <c r="G125" s="183"/>
      <c r="H125" s="183"/>
      <c r="I125" s="183"/>
      <c r="J125" s="183"/>
      <c r="K125" s="183"/>
      <c r="L125" s="183"/>
      <c r="M125" s="183"/>
      <c r="N125" s="183"/>
      <c r="O125" s="485"/>
      <c r="P125" s="183"/>
      <c r="Q125" s="479"/>
      <c r="R125" s="183"/>
      <c r="S125" s="183"/>
      <c r="T125" s="183"/>
      <c r="U125" s="183"/>
      <c r="V125" s="183"/>
      <c r="W125" s="183"/>
      <c r="X125" s="183"/>
      <c r="Y125" s="183"/>
      <c r="Z125" s="183"/>
      <c r="AA125" s="183"/>
      <c r="AB125" s="183"/>
      <c r="AC125" s="183"/>
      <c r="AD125" s="183"/>
      <c r="AE125" s="485"/>
      <c r="AF125" s="183"/>
      <c r="AG125" s="479"/>
      <c r="AH125" s="183"/>
      <c r="AI125" s="183"/>
      <c r="AJ125" s="183"/>
      <c r="AK125" s="183"/>
      <c r="AL125" s="183"/>
      <c r="AM125" s="183"/>
      <c r="AN125" s="183"/>
      <c r="AO125" s="183"/>
      <c r="AP125" s="183"/>
      <c r="AQ125" s="242"/>
      <c r="AR125" s="247"/>
      <c r="AS125" s="242"/>
      <c r="AT125" s="480"/>
      <c r="AU125" s="183"/>
      <c r="AX125" s="19">
        <f>比較地域マスタ!AD60</f>
        <v>0</v>
      </c>
      <c r="AY125" s="19" t="str">
        <f>IF(IFERROR(比較地域マスタ!$AE60,"")=0,"",IFERROR(比較地域マスタ!$AE60,""))</f>
        <v/>
      </c>
      <c r="AZ125" s="17"/>
      <c r="BA125" s="23">
        <v>54</v>
      </c>
      <c r="BB125" s="23">
        <v>1</v>
      </c>
      <c r="BC125" s="19">
        <f t="shared" si="24"/>
        <v>0</v>
      </c>
      <c r="BD125" s="19" t="str">
        <f t="shared" si="25"/>
        <v/>
      </c>
      <c r="BE125" s="35" t="e">
        <f>VLOOKUP(BC125&amp;"_"&amp;$AZ$9,データシート3!A:AB,MATCH("ea_"&amp;"太陽光（建物系）"&amp;"_年間発電",データシート3!$A$1:$AB$1,0),0)/10^3+VLOOKUP(BC125&amp;"_"&amp;$AZ$9,データシート3!A:AB,MATCH("ea_"&amp;"太陽光（土地系）"&amp;"_年間発電",データシート3!$A$1:$AB$1,0),0)/10^3</f>
        <v>#N/A</v>
      </c>
      <c r="BF125" s="35" t="e">
        <f>VLOOKUP(BC125&amp;"_"&amp;$AZ$9,データシート3!A:AB,MATCH("ea_"&amp;"風力（陸上）"&amp;"_年間発電",データシート3!$A$1:$AB$1,0),0)/10^3</f>
        <v>#N/A</v>
      </c>
      <c r="BG125" s="35" t="e">
        <f>VLOOKUP(BC125&amp;"_"&amp;$AZ$9,データシート3!A:AB,MATCH("ea_"&amp;"中小水（河川）"&amp;"_年間発電",データシート3!$A$1:$AB$1,0),0)/10^3+VLOOKUP(BC125&amp;"_"&amp;$AZ$9,データシート3!A:AB,MATCH("ea_"&amp;"中小水（農業用水路）"&amp;"_年間発電",データシート3!$A$1:$AB$1,0),0)/10^3</f>
        <v>#N/A</v>
      </c>
      <c r="BH125" s="35"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5" t="e">
        <f t="shared" si="26"/>
        <v>#N/A</v>
      </c>
      <c r="BJ125" s="35" t="e">
        <f>(VLOOKUP($BC125&amp;"_"&amp;$AZ$8,データシート3!$A:$AN,MATCH("da_合計",データシート3!$A$1:$AN$1,0),0))/10^3</f>
        <v>#N/A</v>
      </c>
      <c r="BK125" s="35" t="e">
        <f t="shared" si="27"/>
        <v>#N/A</v>
      </c>
      <c r="BL125" s="35" t="e">
        <f t="shared" si="28"/>
        <v>#N/A</v>
      </c>
      <c r="BM125" s="35" t="e">
        <f t="shared" si="29"/>
        <v>#N/A</v>
      </c>
      <c r="BW125" s="999"/>
    </row>
    <row r="126" spans="1:75" ht="30" customHeight="1">
      <c r="A126" s="183"/>
      <c r="B126" s="479"/>
      <c r="C126" s="183"/>
      <c r="D126" s="183"/>
      <c r="E126" s="183"/>
      <c r="F126" s="183"/>
      <c r="G126" s="183"/>
      <c r="H126" s="183"/>
      <c r="I126" s="183"/>
      <c r="J126" s="183"/>
      <c r="K126" s="183"/>
      <c r="L126" s="183"/>
      <c r="M126" s="183"/>
      <c r="N126" s="183"/>
      <c r="O126" s="485"/>
      <c r="P126" s="183"/>
      <c r="Q126" s="479"/>
      <c r="R126" s="183"/>
      <c r="S126" s="183"/>
      <c r="T126" s="183"/>
      <c r="U126" s="183"/>
      <c r="V126" s="183"/>
      <c r="W126" s="183"/>
      <c r="X126" s="183"/>
      <c r="Y126" s="183"/>
      <c r="Z126" s="183"/>
      <c r="AA126" s="183"/>
      <c r="AB126" s="183"/>
      <c r="AC126" s="183"/>
      <c r="AD126" s="183"/>
      <c r="AE126" s="485"/>
      <c r="AF126" s="183"/>
      <c r="AG126" s="479"/>
      <c r="AH126" s="183"/>
      <c r="AI126" s="183"/>
      <c r="AJ126" s="183"/>
      <c r="AK126" s="183"/>
      <c r="AL126" s="183"/>
      <c r="AM126" s="183"/>
      <c r="AN126" s="183"/>
      <c r="AO126" s="183"/>
      <c r="AP126" s="183"/>
      <c r="AQ126" s="242"/>
      <c r="AR126" s="247"/>
      <c r="AS126" s="242"/>
      <c r="AT126" s="480"/>
      <c r="AU126" s="183"/>
      <c r="AX126" s="19">
        <f>比較地域マスタ!AD61</f>
        <v>0</v>
      </c>
      <c r="AY126" s="19" t="str">
        <f>IF(IFERROR(比較地域マスタ!$AE61,"")=0,"",IFERROR(比較地域マスタ!$AE61,""))</f>
        <v/>
      </c>
      <c r="AZ126" s="17"/>
      <c r="BA126" s="23">
        <v>55</v>
      </c>
      <c r="BB126" s="23">
        <v>1</v>
      </c>
      <c r="BC126" s="19">
        <f t="shared" si="24"/>
        <v>0</v>
      </c>
      <c r="BD126" s="19" t="str">
        <f t="shared" si="25"/>
        <v/>
      </c>
      <c r="BE126" s="35" t="e">
        <f>VLOOKUP(BC126&amp;"_"&amp;$AZ$9,データシート3!A:AB,MATCH("ea_"&amp;"太陽光（建物系）"&amp;"_年間発電",データシート3!$A$1:$AB$1,0),0)/10^3+VLOOKUP(BC126&amp;"_"&amp;$AZ$9,データシート3!A:AB,MATCH("ea_"&amp;"太陽光（土地系）"&amp;"_年間発電",データシート3!$A$1:$AB$1,0),0)/10^3</f>
        <v>#N/A</v>
      </c>
      <c r="BF126" s="35" t="e">
        <f>VLOOKUP(BC126&amp;"_"&amp;$AZ$9,データシート3!A:AB,MATCH("ea_"&amp;"風力（陸上）"&amp;"_年間発電",データシート3!$A$1:$AB$1,0),0)/10^3</f>
        <v>#N/A</v>
      </c>
      <c r="BG126" s="35" t="e">
        <f>VLOOKUP(BC126&amp;"_"&amp;$AZ$9,データシート3!A:AB,MATCH("ea_"&amp;"中小水（河川）"&amp;"_年間発電",データシート3!$A$1:$AB$1,0),0)/10^3+VLOOKUP(BC126&amp;"_"&amp;$AZ$9,データシート3!A:AB,MATCH("ea_"&amp;"中小水（農業用水路）"&amp;"_年間発電",データシート3!$A$1:$AB$1,0),0)/10^3</f>
        <v>#N/A</v>
      </c>
      <c r="BH126" s="35"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5" t="e">
        <f t="shared" si="26"/>
        <v>#N/A</v>
      </c>
      <c r="BJ126" s="35" t="e">
        <f>(VLOOKUP($BC126&amp;"_"&amp;$AZ$8,データシート3!$A:$AN,MATCH("da_合計",データシート3!$A$1:$AN$1,0),0))/10^3</f>
        <v>#N/A</v>
      </c>
      <c r="BK126" s="35" t="e">
        <f t="shared" si="27"/>
        <v>#N/A</v>
      </c>
      <c r="BL126" s="35" t="e">
        <f t="shared" si="28"/>
        <v>#N/A</v>
      </c>
      <c r="BM126" s="35" t="e">
        <f t="shared" si="29"/>
        <v>#N/A</v>
      </c>
      <c r="BW126" s="999"/>
    </row>
    <row r="127" spans="1:75" ht="30" customHeight="1">
      <c r="A127" s="183"/>
      <c r="B127" s="479"/>
      <c r="C127" s="183"/>
      <c r="D127" s="183"/>
      <c r="E127" s="183"/>
      <c r="F127" s="183"/>
      <c r="G127" s="183"/>
      <c r="H127" s="183"/>
      <c r="I127" s="183"/>
      <c r="J127" s="183"/>
      <c r="K127" s="183"/>
      <c r="L127" s="183"/>
      <c r="M127" s="183"/>
      <c r="N127" s="183"/>
      <c r="O127" s="485"/>
      <c r="P127" s="183"/>
      <c r="Q127" s="479"/>
      <c r="R127" s="183"/>
      <c r="S127" s="183"/>
      <c r="T127" s="183"/>
      <c r="U127" s="183"/>
      <c r="V127" s="183"/>
      <c r="W127" s="183"/>
      <c r="X127" s="183"/>
      <c r="Y127" s="183"/>
      <c r="Z127" s="183"/>
      <c r="AA127" s="183"/>
      <c r="AB127" s="183"/>
      <c r="AC127" s="183"/>
      <c r="AD127" s="183"/>
      <c r="AE127" s="485"/>
      <c r="AF127" s="183"/>
      <c r="AG127" s="479"/>
      <c r="AH127" s="183"/>
      <c r="AI127" s="183"/>
      <c r="AJ127" s="183"/>
      <c r="AK127" s="183"/>
      <c r="AL127" s="183"/>
      <c r="AM127" s="183"/>
      <c r="AN127" s="183"/>
      <c r="AO127" s="183"/>
      <c r="AP127" s="183"/>
      <c r="AQ127" s="242"/>
      <c r="AR127" s="247"/>
      <c r="AS127" s="242"/>
      <c r="AT127" s="480"/>
      <c r="AU127" s="183"/>
      <c r="AX127" s="19">
        <f>比較地域マスタ!AD62</f>
        <v>0</v>
      </c>
      <c r="AY127" s="19" t="str">
        <f>IF(IFERROR(比較地域マスタ!$AE62,"")=0,"",IFERROR(比較地域マスタ!$AE62,""))</f>
        <v/>
      </c>
      <c r="AZ127" s="17"/>
      <c r="BA127" s="23">
        <v>56</v>
      </c>
      <c r="BB127" s="23">
        <v>1</v>
      </c>
      <c r="BC127" s="19">
        <f t="shared" si="24"/>
        <v>0</v>
      </c>
      <c r="BD127" s="19" t="str">
        <f t="shared" si="25"/>
        <v/>
      </c>
      <c r="BE127" s="35" t="e">
        <f>VLOOKUP(BC127&amp;"_"&amp;$AZ$9,データシート3!A:AB,MATCH("ea_"&amp;"太陽光（建物系）"&amp;"_年間発電",データシート3!$A$1:$AB$1,0),0)/10^3+VLOOKUP(BC127&amp;"_"&amp;$AZ$9,データシート3!A:AB,MATCH("ea_"&amp;"太陽光（土地系）"&amp;"_年間発電",データシート3!$A$1:$AB$1,0),0)/10^3</f>
        <v>#N/A</v>
      </c>
      <c r="BF127" s="35" t="e">
        <f>VLOOKUP(BC127&amp;"_"&amp;$AZ$9,データシート3!A:AB,MATCH("ea_"&amp;"風力（陸上）"&amp;"_年間発電",データシート3!$A$1:$AB$1,0),0)/10^3</f>
        <v>#N/A</v>
      </c>
      <c r="BG127" s="35" t="e">
        <f>VLOOKUP(BC127&amp;"_"&amp;$AZ$9,データシート3!A:AB,MATCH("ea_"&amp;"中小水（河川）"&amp;"_年間発電",データシート3!$A$1:$AB$1,0),0)/10^3+VLOOKUP(BC127&amp;"_"&amp;$AZ$9,データシート3!A:AB,MATCH("ea_"&amp;"中小水（農業用水路）"&amp;"_年間発電",データシート3!$A$1:$AB$1,0),0)/10^3</f>
        <v>#N/A</v>
      </c>
      <c r="BH127" s="35"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5" t="e">
        <f t="shared" si="26"/>
        <v>#N/A</v>
      </c>
      <c r="BJ127" s="35" t="e">
        <f>(VLOOKUP($BC127&amp;"_"&amp;$AZ$8,データシート3!$A:$AN,MATCH("da_合計",データシート3!$A$1:$AN$1,0),0))/10^3</f>
        <v>#N/A</v>
      </c>
      <c r="BK127" s="35" t="e">
        <f t="shared" si="27"/>
        <v>#N/A</v>
      </c>
      <c r="BL127" s="35" t="e">
        <f t="shared" si="28"/>
        <v>#N/A</v>
      </c>
      <c r="BM127" s="35" t="e">
        <f t="shared" si="29"/>
        <v>#N/A</v>
      </c>
      <c r="BW127" s="999"/>
    </row>
    <row r="128" spans="1:75" ht="30" customHeight="1">
      <c r="A128" s="183"/>
      <c r="B128" s="479"/>
      <c r="C128" s="183"/>
      <c r="D128" s="183"/>
      <c r="E128" s="183"/>
      <c r="F128" s="183"/>
      <c r="G128" s="183"/>
      <c r="H128" s="183"/>
      <c r="I128" s="183"/>
      <c r="J128" s="183"/>
      <c r="K128" s="183"/>
      <c r="L128" s="183"/>
      <c r="M128" s="183"/>
      <c r="N128" s="183"/>
      <c r="O128" s="485"/>
      <c r="P128" s="183"/>
      <c r="Q128" s="479"/>
      <c r="R128" s="183"/>
      <c r="S128" s="183"/>
      <c r="T128" s="183"/>
      <c r="U128" s="183"/>
      <c r="V128" s="183"/>
      <c r="W128" s="183"/>
      <c r="X128" s="183"/>
      <c r="Y128" s="183"/>
      <c r="Z128" s="183"/>
      <c r="AA128" s="183"/>
      <c r="AB128" s="183"/>
      <c r="AC128" s="183"/>
      <c r="AD128" s="183"/>
      <c r="AE128" s="485"/>
      <c r="AF128" s="183"/>
      <c r="AG128" s="479"/>
      <c r="AH128" s="183"/>
      <c r="AI128" s="183"/>
      <c r="AJ128" s="183"/>
      <c r="AK128" s="183"/>
      <c r="AL128" s="183"/>
      <c r="AM128" s="183"/>
      <c r="AN128" s="183"/>
      <c r="AO128" s="183"/>
      <c r="AP128" s="183"/>
      <c r="AQ128" s="242"/>
      <c r="AR128" s="247"/>
      <c r="AS128" s="242"/>
      <c r="AT128" s="480"/>
      <c r="AU128" s="183"/>
      <c r="AX128" s="19">
        <f>比較地域マスタ!AD63</f>
        <v>0</v>
      </c>
      <c r="AY128" s="19" t="str">
        <f>IF(IFERROR(比較地域マスタ!$AE63,"")=0,"",IFERROR(比較地域マスタ!$AE63,""))</f>
        <v/>
      </c>
      <c r="AZ128" s="17"/>
      <c r="BA128" s="23">
        <v>57</v>
      </c>
      <c r="BB128" s="23">
        <v>1</v>
      </c>
      <c r="BC128" s="19">
        <f t="shared" si="24"/>
        <v>0</v>
      </c>
      <c r="BD128" s="19" t="str">
        <f t="shared" si="25"/>
        <v/>
      </c>
      <c r="BE128" s="35" t="e">
        <f>VLOOKUP(BC128&amp;"_"&amp;$AZ$9,データシート3!A:AB,MATCH("ea_"&amp;"太陽光（建物系）"&amp;"_年間発電",データシート3!$A$1:$AB$1,0),0)/10^3+VLOOKUP(BC128&amp;"_"&amp;$AZ$9,データシート3!A:AB,MATCH("ea_"&amp;"太陽光（土地系）"&amp;"_年間発電",データシート3!$A$1:$AB$1,0),0)/10^3</f>
        <v>#N/A</v>
      </c>
      <c r="BF128" s="35" t="e">
        <f>VLOOKUP(BC128&amp;"_"&amp;$AZ$9,データシート3!A:AB,MATCH("ea_"&amp;"風力（陸上）"&amp;"_年間発電",データシート3!$A$1:$AB$1,0),0)/10^3</f>
        <v>#N/A</v>
      </c>
      <c r="BG128" s="35" t="e">
        <f>VLOOKUP(BC128&amp;"_"&amp;$AZ$9,データシート3!A:AB,MATCH("ea_"&amp;"中小水（河川）"&amp;"_年間発電",データシート3!$A$1:$AB$1,0),0)/10^3+VLOOKUP(BC128&amp;"_"&amp;$AZ$9,データシート3!A:AB,MATCH("ea_"&amp;"中小水（農業用水路）"&amp;"_年間発電",データシート3!$A$1:$AB$1,0),0)/10^3</f>
        <v>#N/A</v>
      </c>
      <c r="BH128" s="35"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5" t="e">
        <f t="shared" si="26"/>
        <v>#N/A</v>
      </c>
      <c r="BJ128" s="35" t="e">
        <f>(VLOOKUP($BC128&amp;"_"&amp;$AZ$8,データシート3!$A:$AN,MATCH("da_合計",データシート3!$A$1:$AN$1,0),0))/10^3</f>
        <v>#N/A</v>
      </c>
      <c r="BK128" s="35" t="e">
        <f t="shared" si="27"/>
        <v>#N/A</v>
      </c>
      <c r="BL128" s="35" t="e">
        <f t="shared" si="28"/>
        <v>#N/A</v>
      </c>
      <c r="BM128" s="35" t="e">
        <f t="shared" si="29"/>
        <v>#N/A</v>
      </c>
      <c r="BW128" s="999"/>
    </row>
    <row r="129" spans="1:75" ht="29.1" customHeight="1">
      <c r="A129" s="183"/>
      <c r="B129" s="479"/>
      <c r="C129" s="183"/>
      <c r="D129" s="183"/>
      <c r="E129" s="183"/>
      <c r="F129" s="183"/>
      <c r="G129" s="183"/>
      <c r="H129" s="183"/>
      <c r="I129" s="183"/>
      <c r="J129" s="183"/>
      <c r="K129" s="183"/>
      <c r="L129" s="183"/>
      <c r="M129" s="183"/>
      <c r="N129" s="183"/>
      <c r="O129" s="485"/>
      <c r="P129" s="183"/>
      <c r="Q129" s="479"/>
      <c r="R129" s="183"/>
      <c r="S129" s="183"/>
      <c r="T129" s="183"/>
      <c r="U129" s="183"/>
      <c r="V129" s="183"/>
      <c r="W129" s="183"/>
      <c r="X129" s="183"/>
      <c r="Y129" s="183"/>
      <c r="Z129" s="183"/>
      <c r="AA129" s="183"/>
      <c r="AB129" s="183"/>
      <c r="AC129" s="183"/>
      <c r="AD129" s="183"/>
      <c r="AE129" s="485"/>
      <c r="AF129" s="183"/>
      <c r="AG129" s="479"/>
      <c r="AH129" s="183"/>
      <c r="AI129" s="183"/>
      <c r="AJ129" s="183"/>
      <c r="AK129" s="183"/>
      <c r="AL129" s="183"/>
      <c r="AM129" s="183"/>
      <c r="AN129" s="183"/>
      <c r="AO129" s="183"/>
      <c r="AP129" s="183"/>
      <c r="AQ129" s="242"/>
      <c r="AR129" s="247"/>
      <c r="AS129" s="242"/>
      <c r="AT129" s="480"/>
      <c r="AU129" s="183"/>
      <c r="AX129" s="19">
        <f>比較地域マスタ!AD64</f>
        <v>0</v>
      </c>
      <c r="AY129" s="19" t="str">
        <f>IF(IFERROR(比較地域マスタ!$AE64,"")=0,"",IFERROR(比較地域マスタ!$AE64,""))</f>
        <v/>
      </c>
      <c r="AZ129" s="17"/>
      <c r="BA129" s="23">
        <v>58</v>
      </c>
      <c r="BB129" s="23">
        <v>1</v>
      </c>
      <c r="BC129" s="19">
        <f t="shared" si="24"/>
        <v>0</v>
      </c>
      <c r="BD129" s="19" t="str">
        <f t="shared" si="25"/>
        <v/>
      </c>
      <c r="BE129" s="35" t="e">
        <f>VLOOKUP(BC129&amp;"_"&amp;$AZ$9,データシート3!A:AB,MATCH("ea_"&amp;"太陽光（建物系）"&amp;"_年間発電",データシート3!$A$1:$AB$1,0),0)/10^3+VLOOKUP(BC129&amp;"_"&amp;$AZ$9,データシート3!A:AB,MATCH("ea_"&amp;"太陽光（土地系）"&amp;"_年間発電",データシート3!$A$1:$AB$1,0),0)/10^3</f>
        <v>#N/A</v>
      </c>
      <c r="BF129" s="35" t="e">
        <f>VLOOKUP(BC129&amp;"_"&amp;$AZ$9,データシート3!A:AB,MATCH("ea_"&amp;"風力（陸上）"&amp;"_年間発電",データシート3!$A$1:$AB$1,0),0)/10^3</f>
        <v>#N/A</v>
      </c>
      <c r="BG129" s="35" t="e">
        <f>VLOOKUP(BC129&amp;"_"&amp;$AZ$9,データシート3!A:AB,MATCH("ea_"&amp;"中小水（河川）"&amp;"_年間発電",データシート3!$A$1:$AB$1,0),0)/10^3+VLOOKUP(BC129&amp;"_"&amp;$AZ$9,データシート3!A:AB,MATCH("ea_"&amp;"中小水（農業用水路）"&amp;"_年間発電",データシート3!$A$1:$AB$1,0),0)/10^3</f>
        <v>#N/A</v>
      </c>
      <c r="BH129" s="35"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5" t="e">
        <f t="shared" si="26"/>
        <v>#N/A</v>
      </c>
      <c r="BJ129" s="35" t="e">
        <f>(VLOOKUP($BC129&amp;"_"&amp;$AZ$8,データシート3!$A:$AN,MATCH("da_合計",データシート3!$A$1:$AN$1,0),0))/10^3</f>
        <v>#N/A</v>
      </c>
      <c r="BK129" s="35" t="e">
        <f t="shared" si="27"/>
        <v>#N/A</v>
      </c>
      <c r="BL129" s="35" t="e">
        <f t="shared" si="28"/>
        <v>#N/A</v>
      </c>
      <c r="BM129" s="35" t="e">
        <f t="shared" si="29"/>
        <v>#N/A</v>
      </c>
      <c r="BW129" s="999"/>
    </row>
    <row r="130" spans="1:75" ht="29.1" customHeight="1">
      <c r="A130" s="183"/>
      <c r="B130" s="479"/>
      <c r="C130" s="183"/>
      <c r="D130" s="183"/>
      <c r="E130" s="183"/>
      <c r="F130" s="183"/>
      <c r="G130" s="183"/>
      <c r="H130" s="183"/>
      <c r="I130" s="183"/>
      <c r="J130" s="183"/>
      <c r="K130" s="183"/>
      <c r="L130" s="183"/>
      <c r="M130" s="183"/>
      <c r="N130" s="183"/>
      <c r="O130" s="485"/>
      <c r="P130" s="183"/>
      <c r="Q130" s="479"/>
      <c r="R130" s="183"/>
      <c r="S130" s="183"/>
      <c r="T130" s="183"/>
      <c r="U130" s="183"/>
      <c r="V130" s="183"/>
      <c r="W130" s="183"/>
      <c r="X130" s="183"/>
      <c r="Y130" s="183"/>
      <c r="Z130" s="183"/>
      <c r="AA130" s="183"/>
      <c r="AB130" s="183"/>
      <c r="AC130" s="183"/>
      <c r="AD130" s="183"/>
      <c r="AE130" s="485"/>
      <c r="AF130" s="183"/>
      <c r="AG130" s="479"/>
      <c r="AH130" s="183"/>
      <c r="AI130" s="183"/>
      <c r="AJ130" s="183"/>
      <c r="AK130" s="183"/>
      <c r="AL130" s="183"/>
      <c r="AM130" s="183"/>
      <c r="AN130" s="183"/>
      <c r="AO130" s="183"/>
      <c r="AP130" s="183"/>
      <c r="AQ130" s="242"/>
      <c r="AR130" s="247"/>
      <c r="AS130" s="242"/>
      <c r="AT130" s="480"/>
      <c r="AU130" s="183"/>
      <c r="AX130" s="19">
        <f>比較地域マスタ!AD65</f>
        <v>0</v>
      </c>
      <c r="AY130" s="19" t="str">
        <f>IF(IFERROR(比較地域マスタ!$AE65,"")=0,"",IFERROR(比較地域マスタ!$AE65,""))</f>
        <v/>
      </c>
      <c r="AZ130" s="17"/>
      <c r="BA130" s="23">
        <v>59</v>
      </c>
      <c r="BB130" s="23">
        <v>1</v>
      </c>
      <c r="BC130" s="19">
        <f t="shared" si="24"/>
        <v>0</v>
      </c>
      <c r="BD130" s="19" t="str">
        <f t="shared" si="25"/>
        <v/>
      </c>
      <c r="BE130" s="35" t="e">
        <f>VLOOKUP(BC130&amp;"_"&amp;$AZ$9,データシート3!A:AB,MATCH("ea_"&amp;"太陽光（建物系）"&amp;"_年間発電",データシート3!$A$1:$AB$1,0),0)/10^3+VLOOKUP(BC130&amp;"_"&amp;$AZ$9,データシート3!A:AB,MATCH("ea_"&amp;"太陽光（土地系）"&amp;"_年間発電",データシート3!$A$1:$AB$1,0),0)/10^3</f>
        <v>#N/A</v>
      </c>
      <c r="BF130" s="35" t="e">
        <f>VLOOKUP(BC130&amp;"_"&amp;$AZ$9,データシート3!A:AB,MATCH("ea_"&amp;"風力（陸上）"&amp;"_年間発電",データシート3!$A$1:$AB$1,0),0)/10^3</f>
        <v>#N/A</v>
      </c>
      <c r="BG130" s="35" t="e">
        <f>VLOOKUP(BC130&amp;"_"&amp;$AZ$9,データシート3!A:AB,MATCH("ea_"&amp;"中小水（河川）"&amp;"_年間発電",データシート3!$A$1:$AB$1,0),0)/10^3+VLOOKUP(BC130&amp;"_"&amp;$AZ$9,データシート3!A:AB,MATCH("ea_"&amp;"中小水（農業用水路）"&amp;"_年間発電",データシート3!$A$1:$AB$1,0),0)/10^3</f>
        <v>#N/A</v>
      </c>
      <c r="BH130" s="35"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5" t="e">
        <f t="shared" si="26"/>
        <v>#N/A</v>
      </c>
      <c r="BJ130" s="35" t="e">
        <f>(VLOOKUP($BC130&amp;"_"&amp;$AZ$8,データシート3!$A:$AN,MATCH("da_合計",データシート3!$A$1:$AN$1,0),0))/10^3</f>
        <v>#N/A</v>
      </c>
      <c r="BK130" s="35" t="e">
        <f t="shared" si="27"/>
        <v>#N/A</v>
      </c>
      <c r="BL130" s="35" t="e">
        <f t="shared" si="28"/>
        <v>#N/A</v>
      </c>
      <c r="BM130" s="35" t="e">
        <f t="shared" si="29"/>
        <v>#N/A</v>
      </c>
      <c r="BW130" s="999"/>
    </row>
    <row r="131" spans="1:75" ht="29.1" customHeight="1">
      <c r="A131" s="183"/>
      <c r="B131" s="479"/>
      <c r="C131" s="183"/>
      <c r="D131" s="183"/>
      <c r="E131" s="183"/>
      <c r="F131" s="183"/>
      <c r="G131" s="183"/>
      <c r="H131" s="183"/>
      <c r="I131" s="183"/>
      <c r="J131" s="183"/>
      <c r="K131" s="183"/>
      <c r="L131" s="183"/>
      <c r="M131" s="183"/>
      <c r="N131" s="183"/>
      <c r="O131" s="485"/>
      <c r="P131" s="183"/>
      <c r="Q131" s="479"/>
      <c r="R131" s="183"/>
      <c r="S131" s="183"/>
      <c r="T131" s="183"/>
      <c r="U131" s="183"/>
      <c r="V131" s="183"/>
      <c r="W131" s="183"/>
      <c r="X131" s="183"/>
      <c r="Y131" s="183"/>
      <c r="Z131" s="183"/>
      <c r="AA131" s="183"/>
      <c r="AB131" s="183"/>
      <c r="AC131" s="183"/>
      <c r="AD131" s="183"/>
      <c r="AE131" s="485"/>
      <c r="AF131" s="183"/>
      <c r="AG131" s="479"/>
      <c r="AH131" s="183"/>
      <c r="AI131" s="183"/>
      <c r="AJ131" s="183"/>
      <c r="AK131" s="183"/>
      <c r="AL131" s="183"/>
      <c r="AM131" s="183"/>
      <c r="AN131" s="183"/>
      <c r="AO131" s="183"/>
      <c r="AP131" s="183"/>
      <c r="AQ131" s="242"/>
      <c r="AR131" s="247"/>
      <c r="AS131" s="242"/>
      <c r="AT131" s="480"/>
      <c r="AU131" s="183"/>
      <c r="AX131" s="19">
        <f>比較地域マスタ!AD66</f>
        <v>0</v>
      </c>
      <c r="AY131" s="19" t="str">
        <f>IF(IFERROR(比較地域マスタ!$AE66,"")=0,"",IFERROR(比較地域マスタ!$AE66,""))</f>
        <v/>
      </c>
      <c r="AZ131" s="17"/>
      <c r="BA131" s="23">
        <v>60</v>
      </c>
      <c r="BB131" s="23">
        <v>1</v>
      </c>
      <c r="BC131" s="19">
        <f t="shared" si="24"/>
        <v>0</v>
      </c>
      <c r="BD131" s="19" t="str">
        <f t="shared" si="25"/>
        <v/>
      </c>
      <c r="BE131" s="35" t="e">
        <f>VLOOKUP(BC131&amp;"_"&amp;$AZ$9,データシート3!A:AB,MATCH("ea_"&amp;"太陽光（建物系）"&amp;"_年間発電",データシート3!$A$1:$AB$1,0),0)/10^3+VLOOKUP(BC131&amp;"_"&amp;$AZ$9,データシート3!A:AB,MATCH("ea_"&amp;"太陽光（土地系）"&amp;"_年間発電",データシート3!$A$1:$AB$1,0),0)/10^3</f>
        <v>#N/A</v>
      </c>
      <c r="BF131" s="35" t="e">
        <f>VLOOKUP(BC131&amp;"_"&amp;$AZ$9,データシート3!A:AB,MATCH("ea_"&amp;"風力（陸上）"&amp;"_年間発電",データシート3!$A$1:$AB$1,0),0)/10^3</f>
        <v>#N/A</v>
      </c>
      <c r="BG131" s="35" t="e">
        <f>VLOOKUP(BC131&amp;"_"&amp;$AZ$9,データシート3!A:AB,MATCH("ea_"&amp;"中小水（河川）"&amp;"_年間発電",データシート3!$A$1:$AB$1,0),0)/10^3+VLOOKUP(BC131&amp;"_"&amp;$AZ$9,データシート3!A:AB,MATCH("ea_"&amp;"中小水（農業用水路）"&amp;"_年間発電",データシート3!$A$1:$AB$1,0),0)/10^3</f>
        <v>#N/A</v>
      </c>
      <c r="BH131" s="35"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5" t="e">
        <f t="shared" si="26"/>
        <v>#N/A</v>
      </c>
      <c r="BJ131" s="35" t="e">
        <f>(VLOOKUP($BC131&amp;"_"&amp;$AZ$8,データシート3!$A:$AN,MATCH("da_合計",データシート3!$A$1:$AN$1,0),0))/10^3</f>
        <v>#N/A</v>
      </c>
      <c r="BK131" s="35" t="e">
        <f t="shared" si="27"/>
        <v>#N/A</v>
      </c>
      <c r="BL131" s="35" t="e">
        <f t="shared" si="28"/>
        <v>#N/A</v>
      </c>
      <c r="BM131" s="35" t="e">
        <f t="shared" si="29"/>
        <v>#N/A</v>
      </c>
      <c r="BW131" s="999"/>
    </row>
    <row r="132" spans="1:75" ht="29.1" customHeight="1">
      <c r="A132" s="183"/>
      <c r="B132" s="479"/>
      <c r="C132" s="183"/>
      <c r="D132" s="183"/>
      <c r="E132" s="183"/>
      <c r="F132" s="183"/>
      <c r="G132" s="183"/>
      <c r="H132" s="183"/>
      <c r="I132" s="183"/>
      <c r="J132" s="183"/>
      <c r="K132" s="183"/>
      <c r="L132" s="183"/>
      <c r="M132" s="183"/>
      <c r="N132" s="183"/>
      <c r="O132" s="485"/>
      <c r="P132" s="183"/>
      <c r="Q132" s="479"/>
      <c r="R132" s="183"/>
      <c r="S132" s="183"/>
      <c r="T132" s="183"/>
      <c r="U132" s="183"/>
      <c r="V132" s="183"/>
      <c r="W132" s="183"/>
      <c r="X132" s="183"/>
      <c r="Y132" s="183"/>
      <c r="Z132" s="183"/>
      <c r="AA132" s="183"/>
      <c r="AB132" s="183"/>
      <c r="AC132" s="183"/>
      <c r="AD132" s="183"/>
      <c r="AE132" s="485"/>
      <c r="AF132" s="183"/>
      <c r="AG132" s="479"/>
      <c r="AH132" s="183"/>
      <c r="AI132" s="183"/>
      <c r="AJ132" s="183"/>
      <c r="AK132" s="183"/>
      <c r="AL132" s="183"/>
      <c r="AM132" s="183"/>
      <c r="AN132" s="183"/>
      <c r="AO132" s="183"/>
      <c r="AP132" s="183"/>
      <c r="AQ132" s="242"/>
      <c r="AR132" s="247"/>
      <c r="AS132" s="242"/>
      <c r="AT132" s="480"/>
      <c r="AU132" s="183"/>
      <c r="AX132" s="19">
        <f>比較地域マスタ!AD67</f>
        <v>0</v>
      </c>
      <c r="AY132" s="19" t="str">
        <f>IF(IFERROR(比較地域マスタ!$AE67,"")=0,"",IFERROR(比較地域マスタ!$AE67,""))</f>
        <v/>
      </c>
      <c r="AZ132" s="17"/>
      <c r="BA132" s="23">
        <v>61</v>
      </c>
      <c r="BB132" s="23">
        <v>1</v>
      </c>
      <c r="BC132" s="19">
        <f t="shared" si="24"/>
        <v>0</v>
      </c>
      <c r="BD132" s="19" t="str">
        <f t="shared" si="25"/>
        <v/>
      </c>
      <c r="BE132" s="35" t="e">
        <f>VLOOKUP(BC132&amp;"_"&amp;$AZ$9,データシート3!A:AB,MATCH("ea_"&amp;"太陽光（建物系）"&amp;"_年間発電",データシート3!$A$1:$AB$1,0),0)/10^3+VLOOKUP(BC132&amp;"_"&amp;$AZ$9,データシート3!A:AB,MATCH("ea_"&amp;"太陽光（土地系）"&amp;"_年間発電",データシート3!$A$1:$AB$1,0),0)/10^3</f>
        <v>#N/A</v>
      </c>
      <c r="BF132" s="35" t="e">
        <f>VLOOKUP(BC132&amp;"_"&amp;$AZ$9,データシート3!A:AB,MATCH("ea_"&amp;"風力（陸上）"&amp;"_年間発電",データシート3!$A$1:$AB$1,0),0)/10^3</f>
        <v>#N/A</v>
      </c>
      <c r="BG132" s="35" t="e">
        <f>VLOOKUP(BC132&amp;"_"&amp;$AZ$9,データシート3!A:AB,MATCH("ea_"&amp;"中小水（河川）"&amp;"_年間発電",データシート3!$A$1:$AB$1,0),0)/10^3+VLOOKUP(BC132&amp;"_"&amp;$AZ$9,データシート3!A:AB,MATCH("ea_"&amp;"中小水（農業用水路）"&amp;"_年間発電",データシート3!$A$1:$AB$1,0),0)/10^3</f>
        <v>#N/A</v>
      </c>
      <c r="BH132" s="35"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5" t="e">
        <f t="shared" si="26"/>
        <v>#N/A</v>
      </c>
      <c r="BJ132" s="35" t="e">
        <f>(VLOOKUP($BC132&amp;"_"&amp;$AZ$8,データシート3!$A:$AN,MATCH("da_合計",データシート3!$A$1:$AN$1,0),0))/10^3</f>
        <v>#N/A</v>
      </c>
      <c r="BK132" s="35" t="e">
        <f t="shared" si="27"/>
        <v>#N/A</v>
      </c>
      <c r="BL132" s="35" t="e">
        <f t="shared" si="28"/>
        <v>#N/A</v>
      </c>
      <c r="BM132" s="35" t="e">
        <f t="shared" si="29"/>
        <v>#N/A</v>
      </c>
      <c r="BW132" s="999"/>
    </row>
    <row r="133" spans="1:75" ht="29.1" customHeight="1">
      <c r="A133" s="183"/>
      <c r="B133" s="479"/>
      <c r="C133" s="183"/>
      <c r="D133" s="183"/>
      <c r="E133" s="183"/>
      <c r="F133" s="183"/>
      <c r="G133" s="183"/>
      <c r="H133" s="183"/>
      <c r="I133" s="183"/>
      <c r="J133" s="183"/>
      <c r="K133" s="183"/>
      <c r="L133" s="183"/>
      <c r="M133" s="183"/>
      <c r="N133" s="183"/>
      <c r="O133" s="485"/>
      <c r="P133" s="183"/>
      <c r="Q133" s="479"/>
      <c r="R133" s="183"/>
      <c r="S133" s="183"/>
      <c r="T133" s="183"/>
      <c r="U133" s="183"/>
      <c r="V133" s="183"/>
      <c r="W133" s="183"/>
      <c r="X133" s="183"/>
      <c r="Y133" s="183"/>
      <c r="Z133" s="183"/>
      <c r="AA133" s="183"/>
      <c r="AB133" s="183"/>
      <c r="AC133" s="183"/>
      <c r="AD133" s="183"/>
      <c r="AE133" s="485"/>
      <c r="AF133" s="183"/>
      <c r="AG133" s="479"/>
      <c r="AH133" s="183"/>
      <c r="AI133" s="183"/>
      <c r="AJ133" s="183"/>
      <c r="AK133" s="183"/>
      <c r="AL133" s="183"/>
      <c r="AM133" s="183"/>
      <c r="AN133" s="183"/>
      <c r="AO133" s="183"/>
      <c r="AP133" s="183"/>
      <c r="AQ133" s="242"/>
      <c r="AR133" s="247"/>
      <c r="AS133" s="242"/>
      <c r="AT133" s="480"/>
      <c r="AU133" s="183"/>
      <c r="AX133" s="19">
        <f>比較地域マスタ!AD68</f>
        <v>0</v>
      </c>
      <c r="AY133" s="19" t="str">
        <f>IF(IFERROR(比較地域マスタ!$AE68,"")=0,"",IFERROR(比較地域マスタ!$AE68,""))</f>
        <v/>
      </c>
      <c r="AZ133" s="17"/>
      <c r="BA133" s="23">
        <v>62</v>
      </c>
      <c r="BB133" s="23">
        <v>1</v>
      </c>
      <c r="BC133" s="19">
        <f t="shared" si="24"/>
        <v>0</v>
      </c>
      <c r="BD133" s="19" t="str">
        <f t="shared" si="25"/>
        <v/>
      </c>
      <c r="BE133" s="35" t="e">
        <f>VLOOKUP(BC133&amp;"_"&amp;$AZ$9,データシート3!A:AB,MATCH("ea_"&amp;"太陽光（建物系）"&amp;"_年間発電",データシート3!$A$1:$AB$1,0),0)/10^3+VLOOKUP(BC133&amp;"_"&amp;$AZ$9,データシート3!A:AB,MATCH("ea_"&amp;"太陽光（土地系）"&amp;"_年間発電",データシート3!$A$1:$AB$1,0),0)/10^3</f>
        <v>#N/A</v>
      </c>
      <c r="BF133" s="35" t="e">
        <f>VLOOKUP(BC133&amp;"_"&amp;$AZ$9,データシート3!A:AB,MATCH("ea_"&amp;"風力（陸上）"&amp;"_年間発電",データシート3!$A$1:$AB$1,0),0)/10^3</f>
        <v>#N/A</v>
      </c>
      <c r="BG133" s="35" t="e">
        <f>VLOOKUP(BC133&amp;"_"&amp;$AZ$9,データシート3!A:AB,MATCH("ea_"&amp;"中小水（河川）"&amp;"_年間発電",データシート3!$A$1:$AB$1,0),0)/10^3+VLOOKUP(BC133&amp;"_"&amp;$AZ$9,データシート3!A:AB,MATCH("ea_"&amp;"中小水（農業用水路）"&amp;"_年間発電",データシート3!$A$1:$AB$1,0),0)/10^3</f>
        <v>#N/A</v>
      </c>
      <c r="BH133" s="35"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5" t="e">
        <f t="shared" si="26"/>
        <v>#N/A</v>
      </c>
      <c r="BJ133" s="35" t="e">
        <f>(VLOOKUP($BC133&amp;"_"&amp;$AZ$8,データシート3!$A:$AN,MATCH("da_合計",データシート3!$A$1:$AN$1,0),0))/10^3</f>
        <v>#N/A</v>
      </c>
      <c r="BK133" s="35" t="e">
        <f t="shared" si="27"/>
        <v>#N/A</v>
      </c>
      <c r="BL133" s="35" t="e">
        <f t="shared" si="28"/>
        <v>#N/A</v>
      </c>
      <c r="BM133" s="35" t="e">
        <f t="shared" si="29"/>
        <v>#N/A</v>
      </c>
      <c r="BW133" s="999"/>
    </row>
    <row r="134" spans="1:75" ht="29.1" customHeight="1">
      <c r="A134" s="183"/>
      <c r="B134" s="479"/>
      <c r="C134" s="183"/>
      <c r="D134" s="183"/>
      <c r="E134" s="183"/>
      <c r="F134" s="183"/>
      <c r="G134" s="183"/>
      <c r="H134" s="183"/>
      <c r="I134" s="183"/>
      <c r="J134" s="183"/>
      <c r="K134" s="183"/>
      <c r="L134" s="183"/>
      <c r="M134" s="183"/>
      <c r="N134" s="183"/>
      <c r="O134" s="485"/>
      <c r="P134" s="183"/>
      <c r="Q134" s="479"/>
      <c r="R134" s="183"/>
      <c r="S134" s="183"/>
      <c r="T134" s="183"/>
      <c r="U134" s="183"/>
      <c r="V134" s="183"/>
      <c r="W134" s="183"/>
      <c r="X134" s="183"/>
      <c r="Y134" s="183"/>
      <c r="Z134" s="183"/>
      <c r="AA134" s="183"/>
      <c r="AB134" s="183"/>
      <c r="AC134" s="183"/>
      <c r="AD134" s="183"/>
      <c r="AE134" s="485"/>
      <c r="AF134" s="183"/>
      <c r="AG134" s="479"/>
      <c r="AH134" s="183"/>
      <c r="AI134" s="183"/>
      <c r="AJ134" s="183"/>
      <c r="AK134" s="183"/>
      <c r="AL134" s="183"/>
      <c r="AM134" s="183"/>
      <c r="AN134" s="183"/>
      <c r="AO134" s="183"/>
      <c r="AP134" s="183"/>
      <c r="AQ134" s="242"/>
      <c r="AR134" s="247"/>
      <c r="AS134" s="242"/>
      <c r="AT134" s="480"/>
      <c r="AU134" s="183"/>
      <c r="AX134" s="19">
        <f>比較地域マスタ!AD69</f>
        <v>0</v>
      </c>
      <c r="AY134" s="19" t="str">
        <f>IF(IFERROR(比較地域マスタ!$AE69,"")=0,"",IFERROR(比較地域マスタ!$AE69,""))</f>
        <v/>
      </c>
      <c r="AZ134" s="17"/>
      <c r="BA134" s="23">
        <v>63</v>
      </c>
      <c r="BB134" s="23">
        <v>1</v>
      </c>
      <c r="BC134" s="19">
        <f t="shared" si="24"/>
        <v>0</v>
      </c>
      <c r="BD134" s="19" t="str">
        <f t="shared" si="25"/>
        <v/>
      </c>
      <c r="BE134" s="35" t="e">
        <f>VLOOKUP(BC134&amp;"_"&amp;$AZ$9,データシート3!A:AB,MATCH("ea_"&amp;"太陽光（建物系）"&amp;"_年間発電",データシート3!$A$1:$AB$1,0),0)/10^3+VLOOKUP(BC134&amp;"_"&amp;$AZ$9,データシート3!A:AB,MATCH("ea_"&amp;"太陽光（土地系）"&amp;"_年間発電",データシート3!$A$1:$AB$1,0),0)/10^3</f>
        <v>#N/A</v>
      </c>
      <c r="BF134" s="35" t="e">
        <f>VLOOKUP(BC134&amp;"_"&amp;$AZ$9,データシート3!A:AB,MATCH("ea_"&amp;"風力（陸上）"&amp;"_年間発電",データシート3!$A$1:$AB$1,0),0)/10^3</f>
        <v>#N/A</v>
      </c>
      <c r="BG134" s="35" t="e">
        <f>VLOOKUP(BC134&amp;"_"&amp;$AZ$9,データシート3!A:AB,MATCH("ea_"&amp;"中小水（河川）"&amp;"_年間発電",データシート3!$A$1:$AB$1,0),0)/10^3+VLOOKUP(BC134&amp;"_"&amp;$AZ$9,データシート3!A:AB,MATCH("ea_"&amp;"中小水（農業用水路）"&amp;"_年間発電",データシート3!$A$1:$AB$1,0),0)/10^3</f>
        <v>#N/A</v>
      </c>
      <c r="BH134" s="35"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5" t="e">
        <f t="shared" si="26"/>
        <v>#N/A</v>
      </c>
      <c r="BJ134" s="35" t="e">
        <f>(VLOOKUP($BC134&amp;"_"&amp;$AZ$8,データシート3!$A:$AN,MATCH("da_合計",データシート3!$A$1:$AN$1,0),0))/10^3</f>
        <v>#N/A</v>
      </c>
      <c r="BK134" s="35" t="e">
        <f t="shared" si="27"/>
        <v>#N/A</v>
      </c>
      <c r="BL134" s="35" t="e">
        <f t="shared" si="28"/>
        <v>#N/A</v>
      </c>
      <c r="BM134" s="35" t="e">
        <f t="shared" si="29"/>
        <v>#N/A</v>
      </c>
      <c r="BW134" s="999"/>
    </row>
    <row r="135" spans="1:75" ht="29.1" customHeight="1">
      <c r="A135" s="183"/>
      <c r="B135" s="479"/>
      <c r="C135" s="183"/>
      <c r="D135" s="183"/>
      <c r="E135" s="183"/>
      <c r="F135" s="183"/>
      <c r="G135" s="183"/>
      <c r="H135" s="183"/>
      <c r="I135" s="183"/>
      <c r="J135" s="183"/>
      <c r="K135" s="183"/>
      <c r="L135" s="183"/>
      <c r="M135" s="183"/>
      <c r="N135" s="183"/>
      <c r="O135" s="485"/>
      <c r="P135" s="183"/>
      <c r="Q135" s="479"/>
      <c r="R135" s="183"/>
      <c r="S135" s="183"/>
      <c r="T135" s="183"/>
      <c r="U135" s="183"/>
      <c r="V135" s="183"/>
      <c r="W135" s="183"/>
      <c r="X135" s="183"/>
      <c r="Y135" s="183"/>
      <c r="Z135" s="183"/>
      <c r="AA135" s="183"/>
      <c r="AB135" s="183"/>
      <c r="AC135" s="183"/>
      <c r="AD135" s="183"/>
      <c r="AE135" s="485"/>
      <c r="AF135" s="183"/>
      <c r="AG135" s="479"/>
      <c r="AH135" s="183"/>
      <c r="AI135" s="183"/>
      <c r="AJ135" s="183"/>
      <c r="AK135" s="183"/>
      <c r="AL135" s="183"/>
      <c r="AM135" s="183"/>
      <c r="AN135" s="183"/>
      <c r="AO135" s="183"/>
      <c r="AP135" s="183"/>
      <c r="AQ135" s="242"/>
      <c r="AR135" s="247"/>
      <c r="AS135" s="242"/>
      <c r="AT135" s="480"/>
      <c r="AU135" s="183"/>
      <c r="AX135" s="19">
        <f>比較地域マスタ!AD70</f>
        <v>0</v>
      </c>
      <c r="AY135" s="19" t="str">
        <f>IF(IFERROR(比較地域マスタ!$AE70,"")=0,"",IFERROR(比較地域マスタ!$AE70,""))</f>
        <v/>
      </c>
      <c r="AZ135" s="17"/>
      <c r="BA135" s="23">
        <v>64</v>
      </c>
      <c r="BB135" s="23">
        <v>1</v>
      </c>
      <c r="BC135" s="19">
        <f t="shared" si="24"/>
        <v>0</v>
      </c>
      <c r="BD135" s="19" t="str">
        <f t="shared" si="25"/>
        <v/>
      </c>
      <c r="BE135" s="35" t="e">
        <f>VLOOKUP(BC135&amp;"_"&amp;$AZ$9,データシート3!A:AB,MATCH("ea_"&amp;"太陽光（建物系）"&amp;"_年間発電",データシート3!$A$1:$AB$1,0),0)/10^3+VLOOKUP(BC135&amp;"_"&amp;$AZ$9,データシート3!A:AB,MATCH("ea_"&amp;"太陽光（土地系）"&amp;"_年間発電",データシート3!$A$1:$AB$1,0),0)/10^3</f>
        <v>#N/A</v>
      </c>
      <c r="BF135" s="35" t="e">
        <f>VLOOKUP(BC135&amp;"_"&amp;$AZ$9,データシート3!A:AB,MATCH("ea_"&amp;"風力（陸上）"&amp;"_年間発電",データシート3!$A$1:$AB$1,0),0)/10^3</f>
        <v>#N/A</v>
      </c>
      <c r="BG135" s="35" t="e">
        <f>VLOOKUP(BC135&amp;"_"&amp;$AZ$9,データシート3!A:AB,MATCH("ea_"&amp;"中小水（河川）"&amp;"_年間発電",データシート3!$A$1:$AB$1,0),0)/10^3+VLOOKUP(BC135&amp;"_"&amp;$AZ$9,データシート3!A:AB,MATCH("ea_"&amp;"中小水（農業用水路）"&amp;"_年間発電",データシート3!$A$1:$AB$1,0),0)/10^3</f>
        <v>#N/A</v>
      </c>
      <c r="BH135" s="35"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5" t="e">
        <f t="shared" si="26"/>
        <v>#N/A</v>
      </c>
      <c r="BJ135" s="35" t="e">
        <f>(VLOOKUP($BC135&amp;"_"&amp;$AZ$8,データシート3!$A:$AN,MATCH("da_合計",データシート3!$A$1:$AN$1,0),0))/10^3</f>
        <v>#N/A</v>
      </c>
      <c r="BK135" s="35" t="e">
        <f t="shared" si="27"/>
        <v>#N/A</v>
      </c>
      <c r="BL135" s="35" t="e">
        <f t="shared" si="28"/>
        <v>#N/A</v>
      </c>
      <c r="BM135" s="35" t="e">
        <f t="shared" si="29"/>
        <v>#N/A</v>
      </c>
      <c r="BW135" s="999"/>
    </row>
    <row r="136" spans="1:75" ht="29.1" customHeight="1">
      <c r="A136" s="183"/>
      <c r="B136" s="479"/>
      <c r="C136" s="183"/>
      <c r="D136" s="183"/>
      <c r="E136" s="183"/>
      <c r="F136" s="183"/>
      <c r="G136" s="183"/>
      <c r="H136" s="183"/>
      <c r="I136" s="183"/>
      <c r="J136" s="183"/>
      <c r="K136" s="183"/>
      <c r="L136" s="183"/>
      <c r="M136" s="183"/>
      <c r="N136" s="183"/>
      <c r="O136" s="485"/>
      <c r="P136" s="183"/>
      <c r="Q136" s="479"/>
      <c r="R136" s="183"/>
      <c r="S136" s="183"/>
      <c r="T136" s="183"/>
      <c r="U136" s="183"/>
      <c r="V136" s="183"/>
      <c r="W136" s="183"/>
      <c r="X136" s="183"/>
      <c r="Y136" s="183"/>
      <c r="Z136" s="183"/>
      <c r="AA136" s="183"/>
      <c r="AB136" s="183"/>
      <c r="AC136" s="183"/>
      <c r="AD136" s="183"/>
      <c r="AE136" s="485"/>
      <c r="AF136" s="183"/>
      <c r="AG136" s="479"/>
      <c r="AH136" s="183"/>
      <c r="AI136" s="183"/>
      <c r="AJ136" s="183"/>
      <c r="AK136" s="183"/>
      <c r="AL136" s="183"/>
      <c r="AM136" s="183"/>
      <c r="AN136" s="183"/>
      <c r="AO136" s="183"/>
      <c r="AP136" s="183"/>
      <c r="AQ136" s="242"/>
      <c r="AR136" s="247"/>
      <c r="AS136" s="242"/>
      <c r="AT136" s="480"/>
      <c r="AU136" s="183"/>
      <c r="AX136" s="19">
        <f>比較地域マスタ!AD71</f>
        <v>0</v>
      </c>
      <c r="AY136" s="19" t="str">
        <f>IF(IFERROR(比較地域マスタ!$AE71,"")=0,"",IFERROR(比較地域マスタ!$AE71,""))</f>
        <v/>
      </c>
      <c r="AZ136" s="17"/>
      <c r="BA136" s="23">
        <v>65</v>
      </c>
      <c r="BB136" s="23">
        <v>1</v>
      </c>
      <c r="BC136" s="19">
        <f t="shared" si="24"/>
        <v>0</v>
      </c>
      <c r="BD136" s="19" t="str">
        <f t="shared" si="25"/>
        <v/>
      </c>
      <c r="BE136" s="35" t="e">
        <f>VLOOKUP(BC136&amp;"_"&amp;$AZ$9,データシート3!A:AB,MATCH("ea_"&amp;"太陽光（建物系）"&amp;"_年間発電",データシート3!$A$1:$AB$1,0),0)/10^3+VLOOKUP(BC136&amp;"_"&amp;$AZ$9,データシート3!A:AB,MATCH("ea_"&amp;"太陽光（土地系）"&amp;"_年間発電",データシート3!$A$1:$AB$1,0),0)/10^3</f>
        <v>#N/A</v>
      </c>
      <c r="BF136" s="35" t="e">
        <f>VLOOKUP(BC136&amp;"_"&amp;$AZ$9,データシート3!A:AB,MATCH("ea_"&amp;"風力（陸上）"&amp;"_年間発電",データシート3!$A$1:$AB$1,0),0)/10^3</f>
        <v>#N/A</v>
      </c>
      <c r="BG136" s="35" t="e">
        <f>VLOOKUP(BC136&amp;"_"&amp;$AZ$9,データシート3!A:AB,MATCH("ea_"&amp;"中小水（河川）"&amp;"_年間発電",データシート3!$A$1:$AB$1,0),0)/10^3+VLOOKUP(BC136&amp;"_"&amp;$AZ$9,データシート3!A:AB,MATCH("ea_"&amp;"中小水（農業用水路）"&amp;"_年間発電",データシート3!$A$1:$AB$1,0),0)/10^3</f>
        <v>#N/A</v>
      </c>
      <c r="BH136" s="35"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5" t="e">
        <f t="shared" si="26"/>
        <v>#N/A</v>
      </c>
      <c r="BJ136" s="35" t="e">
        <f>(VLOOKUP($BC136&amp;"_"&amp;$AZ$8,データシート3!$A:$AN,MATCH("da_合計",データシート3!$A$1:$AN$1,0),0))/10^3</f>
        <v>#N/A</v>
      </c>
      <c r="BK136" s="35" t="e">
        <f t="shared" ref="BK136:BK167" si="30">BI136-BJ136</f>
        <v>#N/A</v>
      </c>
      <c r="BL136" s="35" t="e">
        <f t="shared" ref="BL136:BL167" si="31">IF(BK136&gt;0,0,BK136)</f>
        <v>#N/A</v>
      </c>
      <c r="BM136" s="35" t="e">
        <f t="shared" ref="BM136:BM167" si="32">IF(BK136&gt;0,BK136,0)</f>
        <v>#N/A</v>
      </c>
      <c r="BW136" s="999"/>
    </row>
    <row r="137" spans="1:75" ht="29.1" customHeight="1">
      <c r="A137" s="183"/>
      <c r="B137" s="479"/>
      <c r="C137" s="183"/>
      <c r="D137" s="183"/>
      <c r="E137" s="183"/>
      <c r="F137" s="183"/>
      <c r="G137" s="183"/>
      <c r="H137" s="183"/>
      <c r="I137" s="183"/>
      <c r="J137" s="183"/>
      <c r="K137" s="183"/>
      <c r="L137" s="183"/>
      <c r="M137" s="183"/>
      <c r="N137" s="183"/>
      <c r="O137" s="485"/>
      <c r="P137" s="183"/>
      <c r="Q137" s="479"/>
      <c r="R137" s="183"/>
      <c r="S137" s="183"/>
      <c r="T137" s="183"/>
      <c r="U137" s="183"/>
      <c r="V137" s="183"/>
      <c r="W137" s="183"/>
      <c r="X137" s="183"/>
      <c r="Y137" s="183"/>
      <c r="Z137" s="183"/>
      <c r="AA137" s="183"/>
      <c r="AB137" s="183"/>
      <c r="AC137" s="183"/>
      <c r="AD137" s="183"/>
      <c r="AE137" s="485"/>
      <c r="AF137" s="183"/>
      <c r="AG137" s="479"/>
      <c r="AH137" s="183"/>
      <c r="AI137" s="183"/>
      <c r="AJ137" s="183"/>
      <c r="AK137" s="183"/>
      <c r="AL137" s="183"/>
      <c r="AM137" s="183"/>
      <c r="AN137" s="183"/>
      <c r="AO137" s="183"/>
      <c r="AP137" s="183"/>
      <c r="AQ137" s="242"/>
      <c r="AR137" s="247"/>
      <c r="AS137" s="242"/>
      <c r="AT137" s="480"/>
      <c r="AU137" s="183"/>
      <c r="AX137" s="19">
        <f>比較地域マスタ!AD72</f>
        <v>0</v>
      </c>
      <c r="AY137" s="19" t="str">
        <f>IF(IFERROR(比較地域マスタ!$AE72,"")=0,"",IFERROR(比較地域マスタ!$AE72,""))</f>
        <v/>
      </c>
      <c r="AZ137" s="17"/>
      <c r="BA137" s="23">
        <v>66</v>
      </c>
      <c r="BB137" s="23">
        <v>1</v>
      </c>
      <c r="BC137" s="19">
        <f t="shared" ref="BC137:BC180" si="33">AX137</f>
        <v>0</v>
      </c>
      <c r="BD137" s="19" t="str">
        <f t="shared" ref="BD137:BD180" si="34">AY137</f>
        <v/>
      </c>
      <c r="BE137" s="35" t="e">
        <f>VLOOKUP(BC137&amp;"_"&amp;$AZ$9,データシート3!A:AB,MATCH("ea_"&amp;"太陽光（建物系）"&amp;"_年間発電",データシート3!$A$1:$AB$1,0),0)/10^3+VLOOKUP(BC137&amp;"_"&amp;$AZ$9,データシート3!A:AB,MATCH("ea_"&amp;"太陽光（土地系）"&amp;"_年間発電",データシート3!$A$1:$AB$1,0),0)/10^3</f>
        <v>#N/A</v>
      </c>
      <c r="BF137" s="35" t="e">
        <f>VLOOKUP(BC137&amp;"_"&amp;$AZ$9,データシート3!A:AB,MATCH("ea_"&amp;"風力（陸上）"&amp;"_年間発電",データシート3!$A$1:$AB$1,0),0)/10^3</f>
        <v>#N/A</v>
      </c>
      <c r="BG137" s="35" t="e">
        <f>VLOOKUP(BC137&amp;"_"&amp;$AZ$9,データシート3!A:AB,MATCH("ea_"&amp;"中小水（河川）"&amp;"_年間発電",データシート3!$A$1:$AB$1,0),0)/10^3+VLOOKUP(BC137&amp;"_"&amp;$AZ$9,データシート3!A:AB,MATCH("ea_"&amp;"中小水（農業用水路）"&amp;"_年間発電",データシート3!$A$1:$AB$1,0),0)/10^3</f>
        <v>#N/A</v>
      </c>
      <c r="BH137" s="35"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5" t="e">
        <f t="shared" ref="BI137:BI200" si="35">SUM(BE137:BH137)</f>
        <v>#N/A</v>
      </c>
      <c r="BJ137" s="35" t="e">
        <f>(VLOOKUP($BC137&amp;"_"&amp;$AZ$8,データシート3!$A:$AN,MATCH("da_合計",データシート3!$A$1:$AN$1,0),0))/10^3</f>
        <v>#N/A</v>
      </c>
      <c r="BK137" s="35" t="e">
        <f t="shared" si="30"/>
        <v>#N/A</v>
      </c>
      <c r="BL137" s="35" t="e">
        <f t="shared" si="31"/>
        <v>#N/A</v>
      </c>
      <c r="BM137" s="35" t="e">
        <f t="shared" si="32"/>
        <v>#N/A</v>
      </c>
      <c r="BW137" s="999"/>
    </row>
    <row r="138" spans="1:75" ht="29.1" customHeight="1">
      <c r="A138" s="183"/>
      <c r="B138" s="479"/>
      <c r="C138" s="183"/>
      <c r="D138" s="183"/>
      <c r="E138" s="183"/>
      <c r="F138" s="183"/>
      <c r="G138" s="183"/>
      <c r="H138" s="183"/>
      <c r="I138" s="183"/>
      <c r="J138" s="183"/>
      <c r="K138" s="183"/>
      <c r="L138" s="183"/>
      <c r="M138" s="183"/>
      <c r="N138" s="183"/>
      <c r="O138" s="485"/>
      <c r="P138" s="183"/>
      <c r="Q138" s="479"/>
      <c r="R138" s="183"/>
      <c r="S138" s="183"/>
      <c r="T138" s="183"/>
      <c r="U138" s="183"/>
      <c r="V138" s="183"/>
      <c r="W138" s="183"/>
      <c r="X138" s="183"/>
      <c r="Y138" s="183"/>
      <c r="Z138" s="183"/>
      <c r="AA138" s="183"/>
      <c r="AB138" s="183"/>
      <c r="AC138" s="183"/>
      <c r="AD138" s="183"/>
      <c r="AE138" s="485"/>
      <c r="AF138" s="183"/>
      <c r="AG138" s="479"/>
      <c r="AH138" s="183"/>
      <c r="AI138" s="183"/>
      <c r="AJ138" s="183"/>
      <c r="AK138" s="183"/>
      <c r="AL138" s="183"/>
      <c r="AM138" s="183"/>
      <c r="AN138" s="183"/>
      <c r="AO138" s="183"/>
      <c r="AP138" s="183"/>
      <c r="AQ138" s="242"/>
      <c r="AR138" s="247"/>
      <c r="AS138" s="242"/>
      <c r="AT138" s="480"/>
      <c r="AU138" s="183"/>
      <c r="AX138" s="19">
        <f>比較地域マスタ!AD73</f>
        <v>0</v>
      </c>
      <c r="AY138" s="19" t="str">
        <f>IF(IFERROR(比較地域マスタ!$AE73,"")=0,"",IFERROR(比較地域マスタ!$AE73,""))</f>
        <v/>
      </c>
      <c r="AZ138" s="17"/>
      <c r="BA138" s="23">
        <v>67</v>
      </c>
      <c r="BB138" s="23">
        <v>1</v>
      </c>
      <c r="BC138" s="19">
        <f t="shared" si="33"/>
        <v>0</v>
      </c>
      <c r="BD138" s="19" t="str">
        <f t="shared" si="34"/>
        <v/>
      </c>
      <c r="BE138" s="35" t="e">
        <f>VLOOKUP(BC138&amp;"_"&amp;$AZ$9,データシート3!A:AB,MATCH("ea_"&amp;"太陽光（建物系）"&amp;"_年間発電",データシート3!$A$1:$AB$1,0),0)/10^3+VLOOKUP(BC138&amp;"_"&amp;$AZ$9,データシート3!A:AB,MATCH("ea_"&amp;"太陽光（土地系）"&amp;"_年間発電",データシート3!$A$1:$AB$1,0),0)/10^3</f>
        <v>#N/A</v>
      </c>
      <c r="BF138" s="35" t="e">
        <f>VLOOKUP(BC138&amp;"_"&amp;$AZ$9,データシート3!A:AB,MATCH("ea_"&amp;"風力（陸上）"&amp;"_年間発電",データシート3!$A$1:$AB$1,0),0)/10^3</f>
        <v>#N/A</v>
      </c>
      <c r="BG138" s="35" t="e">
        <f>VLOOKUP(BC138&amp;"_"&amp;$AZ$9,データシート3!A:AB,MATCH("ea_"&amp;"中小水（河川）"&amp;"_年間発電",データシート3!$A$1:$AB$1,0),0)/10^3+VLOOKUP(BC138&amp;"_"&amp;$AZ$9,データシート3!A:AB,MATCH("ea_"&amp;"中小水（農業用水路）"&amp;"_年間発電",データシート3!$A$1:$AB$1,0),0)/10^3</f>
        <v>#N/A</v>
      </c>
      <c r="BH138" s="35"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5" t="e">
        <f t="shared" si="35"/>
        <v>#N/A</v>
      </c>
      <c r="BJ138" s="35" t="e">
        <f>(VLOOKUP($BC138&amp;"_"&amp;$AZ$8,データシート3!$A:$AN,MATCH("da_合計",データシート3!$A$1:$AN$1,0),0))/10^3</f>
        <v>#N/A</v>
      </c>
      <c r="BK138" s="35" t="e">
        <f t="shared" si="30"/>
        <v>#N/A</v>
      </c>
      <c r="BL138" s="35" t="e">
        <f t="shared" si="31"/>
        <v>#N/A</v>
      </c>
      <c r="BM138" s="35" t="e">
        <f t="shared" si="32"/>
        <v>#N/A</v>
      </c>
      <c r="BW138" s="999"/>
    </row>
    <row r="139" spans="1:75">
      <c r="A139" s="183"/>
      <c r="B139" s="479"/>
      <c r="C139" s="183"/>
      <c r="D139" s="183"/>
      <c r="E139" s="183"/>
      <c r="F139" s="183"/>
      <c r="G139" s="183"/>
      <c r="H139" s="183"/>
      <c r="I139" s="183"/>
      <c r="J139" s="183"/>
      <c r="K139" s="183"/>
      <c r="L139" s="183"/>
      <c r="M139" s="183"/>
      <c r="N139" s="183"/>
      <c r="O139" s="485"/>
      <c r="P139" s="183"/>
      <c r="Q139" s="479"/>
      <c r="R139" s="183"/>
      <c r="S139" s="183"/>
      <c r="T139" s="183"/>
      <c r="U139" s="183"/>
      <c r="V139" s="183"/>
      <c r="W139" s="183"/>
      <c r="X139" s="183"/>
      <c r="Y139" s="183"/>
      <c r="Z139" s="183"/>
      <c r="AA139" s="183"/>
      <c r="AB139" s="183"/>
      <c r="AC139" s="183"/>
      <c r="AD139" s="183"/>
      <c r="AE139" s="485"/>
      <c r="AF139" s="183"/>
      <c r="AG139" s="479"/>
      <c r="AH139" s="183"/>
      <c r="AI139" s="183"/>
      <c r="AJ139" s="183"/>
      <c r="AK139" s="183"/>
      <c r="AL139" s="183"/>
      <c r="AM139" s="183"/>
      <c r="AN139" s="183"/>
      <c r="AO139" s="183"/>
      <c r="AP139" s="183"/>
      <c r="AQ139" s="242"/>
      <c r="AR139" s="247"/>
      <c r="AS139" s="242"/>
      <c r="AT139" s="480"/>
      <c r="AU139" s="183"/>
      <c r="AX139" s="19">
        <f>比較地域マスタ!AD74</f>
        <v>0</v>
      </c>
      <c r="AY139" s="19" t="str">
        <f>IF(IFERROR(比較地域マスタ!$AE74,"")=0,"",IFERROR(比較地域マスタ!$AE74,""))</f>
        <v/>
      </c>
      <c r="AZ139" s="17"/>
      <c r="BA139" s="23">
        <v>68</v>
      </c>
      <c r="BB139" s="23">
        <v>1</v>
      </c>
      <c r="BC139" s="19">
        <f t="shared" si="33"/>
        <v>0</v>
      </c>
      <c r="BD139" s="19" t="str">
        <f t="shared" si="34"/>
        <v/>
      </c>
      <c r="BE139" s="35" t="e">
        <f>VLOOKUP(BC139&amp;"_"&amp;$AZ$9,データシート3!A:AB,MATCH("ea_"&amp;"太陽光（建物系）"&amp;"_年間発電",データシート3!$A$1:$AB$1,0),0)/10^3+VLOOKUP(BC139&amp;"_"&amp;$AZ$9,データシート3!A:AB,MATCH("ea_"&amp;"太陽光（土地系）"&amp;"_年間発電",データシート3!$A$1:$AB$1,0),0)/10^3</f>
        <v>#N/A</v>
      </c>
      <c r="BF139" s="35" t="e">
        <f>VLOOKUP(BC139&amp;"_"&amp;$AZ$9,データシート3!A:AB,MATCH("ea_"&amp;"風力（陸上）"&amp;"_年間発電",データシート3!$A$1:$AB$1,0),0)/10^3</f>
        <v>#N/A</v>
      </c>
      <c r="BG139" s="35" t="e">
        <f>VLOOKUP(BC139&amp;"_"&amp;$AZ$9,データシート3!A:AB,MATCH("ea_"&amp;"中小水（河川）"&amp;"_年間発電",データシート3!$A$1:$AB$1,0),0)/10^3+VLOOKUP(BC139&amp;"_"&amp;$AZ$9,データシート3!A:AB,MATCH("ea_"&amp;"中小水（農業用水路）"&amp;"_年間発電",データシート3!$A$1:$AB$1,0),0)/10^3</f>
        <v>#N/A</v>
      </c>
      <c r="BH139" s="35"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5" t="e">
        <f t="shared" si="35"/>
        <v>#N/A</v>
      </c>
      <c r="BJ139" s="35" t="e">
        <f>(VLOOKUP($BC139&amp;"_"&amp;$AZ$8,データシート3!$A:$AN,MATCH("da_合計",データシート3!$A$1:$AN$1,0),0))/10^3</f>
        <v>#N/A</v>
      </c>
      <c r="BK139" s="35" t="e">
        <f t="shared" si="30"/>
        <v>#N/A</v>
      </c>
      <c r="BL139" s="35" t="e">
        <f t="shared" si="31"/>
        <v>#N/A</v>
      </c>
      <c r="BM139" s="35" t="e">
        <f t="shared" si="32"/>
        <v>#N/A</v>
      </c>
      <c r="BW139" s="999"/>
    </row>
    <row r="140" spans="1:75">
      <c r="A140" s="183"/>
      <c r="B140" s="479"/>
      <c r="C140" s="183"/>
      <c r="D140" s="183"/>
      <c r="E140" s="183"/>
      <c r="F140" s="183"/>
      <c r="G140" s="183"/>
      <c r="H140" s="183"/>
      <c r="I140" s="183"/>
      <c r="J140" s="183"/>
      <c r="K140" s="183"/>
      <c r="L140" s="183"/>
      <c r="M140" s="183"/>
      <c r="N140" s="183"/>
      <c r="O140" s="485"/>
      <c r="P140" s="183"/>
      <c r="Q140" s="479"/>
      <c r="R140" s="183"/>
      <c r="S140" s="183"/>
      <c r="T140" s="183"/>
      <c r="U140" s="183"/>
      <c r="V140" s="183"/>
      <c r="W140" s="183"/>
      <c r="X140" s="183"/>
      <c r="Y140" s="183"/>
      <c r="Z140" s="183"/>
      <c r="AA140" s="183"/>
      <c r="AB140" s="183"/>
      <c r="AC140" s="183"/>
      <c r="AD140" s="183"/>
      <c r="AE140" s="485"/>
      <c r="AF140" s="183"/>
      <c r="AG140" s="479"/>
      <c r="AH140" s="183"/>
      <c r="AI140" s="183"/>
      <c r="AJ140" s="183"/>
      <c r="AK140" s="183"/>
      <c r="AL140" s="183"/>
      <c r="AM140" s="183"/>
      <c r="AN140" s="183"/>
      <c r="AO140" s="183"/>
      <c r="AP140" s="183"/>
      <c r="AQ140" s="242"/>
      <c r="AR140" s="247"/>
      <c r="AS140" s="242"/>
      <c r="AT140" s="480"/>
      <c r="AU140" s="183"/>
      <c r="AX140" s="19">
        <f>比較地域マスタ!AD75</f>
        <v>0</v>
      </c>
      <c r="AY140" s="19" t="str">
        <f>IF(IFERROR(比較地域マスタ!$AE75,"")=0,"",IFERROR(比較地域マスタ!$AE75,""))</f>
        <v/>
      </c>
      <c r="AZ140" s="17"/>
      <c r="BA140" s="23">
        <v>69</v>
      </c>
      <c r="BB140" s="23">
        <v>1</v>
      </c>
      <c r="BC140" s="19">
        <f t="shared" si="33"/>
        <v>0</v>
      </c>
      <c r="BD140" s="19" t="str">
        <f t="shared" si="34"/>
        <v/>
      </c>
      <c r="BE140" s="35" t="e">
        <f>VLOOKUP(BC140&amp;"_"&amp;$AZ$9,データシート3!A:AB,MATCH("ea_"&amp;"太陽光（建物系）"&amp;"_年間発電",データシート3!$A$1:$AB$1,0),0)/10^3+VLOOKUP(BC140&amp;"_"&amp;$AZ$9,データシート3!A:AB,MATCH("ea_"&amp;"太陽光（土地系）"&amp;"_年間発電",データシート3!$A$1:$AB$1,0),0)/10^3</f>
        <v>#N/A</v>
      </c>
      <c r="BF140" s="35" t="e">
        <f>VLOOKUP(BC140&amp;"_"&amp;$AZ$9,データシート3!A:AB,MATCH("ea_"&amp;"風力（陸上）"&amp;"_年間発電",データシート3!$A$1:$AB$1,0),0)/10^3</f>
        <v>#N/A</v>
      </c>
      <c r="BG140" s="35" t="e">
        <f>VLOOKUP(BC140&amp;"_"&amp;$AZ$9,データシート3!A:AB,MATCH("ea_"&amp;"中小水（河川）"&amp;"_年間発電",データシート3!$A$1:$AB$1,0),0)/10^3+VLOOKUP(BC140&amp;"_"&amp;$AZ$9,データシート3!A:AB,MATCH("ea_"&amp;"中小水（農業用水路）"&amp;"_年間発電",データシート3!$A$1:$AB$1,0),0)/10^3</f>
        <v>#N/A</v>
      </c>
      <c r="BH140" s="35"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5" t="e">
        <f t="shared" si="35"/>
        <v>#N/A</v>
      </c>
      <c r="BJ140" s="35" t="e">
        <f>(VLOOKUP($BC140&amp;"_"&amp;$AZ$8,データシート3!$A:$AN,MATCH("da_合計",データシート3!$A$1:$AN$1,0),0))/10^3</f>
        <v>#N/A</v>
      </c>
      <c r="BK140" s="35" t="e">
        <f t="shared" si="30"/>
        <v>#N/A</v>
      </c>
      <c r="BL140" s="35" t="e">
        <f t="shared" si="31"/>
        <v>#N/A</v>
      </c>
      <c r="BM140" s="35" t="e">
        <f t="shared" si="32"/>
        <v>#N/A</v>
      </c>
      <c r="BW140" s="999"/>
    </row>
    <row r="141" spans="1:75">
      <c r="A141" s="183"/>
      <c r="B141" s="479"/>
      <c r="C141" s="183"/>
      <c r="D141" s="183"/>
      <c r="E141" s="183"/>
      <c r="F141" s="183"/>
      <c r="G141" s="183"/>
      <c r="H141" s="183"/>
      <c r="I141" s="183"/>
      <c r="J141" s="183"/>
      <c r="K141" s="183"/>
      <c r="L141" s="183"/>
      <c r="M141" s="183"/>
      <c r="N141" s="183"/>
      <c r="O141" s="485"/>
      <c r="P141" s="183"/>
      <c r="Q141" s="479"/>
      <c r="R141" s="183"/>
      <c r="S141" s="183"/>
      <c r="T141" s="183"/>
      <c r="U141" s="183"/>
      <c r="V141" s="183"/>
      <c r="W141" s="183"/>
      <c r="X141" s="183"/>
      <c r="Y141" s="183"/>
      <c r="Z141" s="183"/>
      <c r="AA141" s="183"/>
      <c r="AB141" s="183"/>
      <c r="AC141" s="183"/>
      <c r="AD141" s="183"/>
      <c r="AE141" s="485"/>
      <c r="AF141" s="183"/>
      <c r="AG141" s="479"/>
      <c r="AH141" s="183"/>
      <c r="AI141" s="183"/>
      <c r="AJ141" s="183"/>
      <c r="AK141" s="183"/>
      <c r="AL141" s="183"/>
      <c r="AM141" s="183"/>
      <c r="AN141" s="183"/>
      <c r="AO141" s="183"/>
      <c r="AP141" s="183"/>
      <c r="AQ141" s="242"/>
      <c r="AR141" s="247"/>
      <c r="AS141" s="242"/>
      <c r="AT141" s="480"/>
      <c r="AU141" s="183"/>
      <c r="AX141" s="19">
        <f>比較地域マスタ!AD76</f>
        <v>0</v>
      </c>
      <c r="AY141" s="19" t="str">
        <f>IF(IFERROR(比較地域マスタ!$AE76,"")=0,"",IFERROR(比較地域マスタ!$AE76,""))</f>
        <v/>
      </c>
      <c r="AZ141" s="17"/>
      <c r="BA141" s="23">
        <v>70</v>
      </c>
      <c r="BB141" s="23">
        <v>1</v>
      </c>
      <c r="BC141" s="19">
        <f t="shared" si="33"/>
        <v>0</v>
      </c>
      <c r="BD141" s="19" t="str">
        <f t="shared" si="34"/>
        <v/>
      </c>
      <c r="BE141" s="35" t="e">
        <f>VLOOKUP(BC141&amp;"_"&amp;$AZ$9,データシート3!A:AB,MATCH("ea_"&amp;"太陽光（建物系）"&amp;"_年間発電",データシート3!$A$1:$AB$1,0),0)/10^3+VLOOKUP(BC141&amp;"_"&amp;$AZ$9,データシート3!A:AB,MATCH("ea_"&amp;"太陽光（土地系）"&amp;"_年間発電",データシート3!$A$1:$AB$1,0),0)/10^3</f>
        <v>#N/A</v>
      </c>
      <c r="BF141" s="35" t="e">
        <f>VLOOKUP(BC141&amp;"_"&amp;$AZ$9,データシート3!A:AB,MATCH("ea_"&amp;"風力（陸上）"&amp;"_年間発電",データシート3!$A$1:$AB$1,0),0)/10^3</f>
        <v>#N/A</v>
      </c>
      <c r="BG141" s="35" t="e">
        <f>VLOOKUP(BC141&amp;"_"&amp;$AZ$9,データシート3!A:AB,MATCH("ea_"&amp;"中小水（河川）"&amp;"_年間発電",データシート3!$A$1:$AB$1,0),0)/10^3+VLOOKUP(BC141&amp;"_"&amp;$AZ$9,データシート3!A:AB,MATCH("ea_"&amp;"中小水（農業用水路）"&amp;"_年間発電",データシート3!$A$1:$AB$1,0),0)/10^3</f>
        <v>#N/A</v>
      </c>
      <c r="BH141" s="35"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5" t="e">
        <f t="shared" si="35"/>
        <v>#N/A</v>
      </c>
      <c r="BJ141" s="35" t="e">
        <f>(VLOOKUP($BC141&amp;"_"&amp;$AZ$8,データシート3!$A:$AN,MATCH("da_合計",データシート3!$A$1:$AN$1,0),0))/10^3</f>
        <v>#N/A</v>
      </c>
      <c r="BK141" s="35" t="e">
        <f t="shared" si="30"/>
        <v>#N/A</v>
      </c>
      <c r="BL141" s="35" t="e">
        <f t="shared" si="31"/>
        <v>#N/A</v>
      </c>
      <c r="BM141" s="35" t="e">
        <f t="shared" si="32"/>
        <v>#N/A</v>
      </c>
      <c r="BW141" s="999"/>
    </row>
    <row r="142" spans="1:75">
      <c r="A142" s="183"/>
      <c r="B142" s="479"/>
      <c r="C142" s="183"/>
      <c r="D142" s="183"/>
      <c r="E142" s="183"/>
      <c r="F142" s="183"/>
      <c r="G142" s="183"/>
      <c r="H142" s="183"/>
      <c r="I142" s="183"/>
      <c r="J142" s="183"/>
      <c r="K142" s="183"/>
      <c r="L142" s="183"/>
      <c r="M142" s="183"/>
      <c r="N142" s="183"/>
      <c r="O142" s="485"/>
      <c r="P142" s="183"/>
      <c r="Q142" s="479"/>
      <c r="R142" s="183"/>
      <c r="S142" s="183"/>
      <c r="T142" s="183"/>
      <c r="U142" s="183"/>
      <c r="V142" s="183"/>
      <c r="W142" s="183"/>
      <c r="X142" s="183"/>
      <c r="Y142" s="183"/>
      <c r="Z142" s="183"/>
      <c r="AA142" s="183"/>
      <c r="AB142" s="183"/>
      <c r="AC142" s="183"/>
      <c r="AD142" s="183"/>
      <c r="AE142" s="485"/>
      <c r="AF142" s="183"/>
      <c r="AG142" s="479"/>
      <c r="AH142" s="183"/>
      <c r="AI142" s="183"/>
      <c r="AJ142" s="183"/>
      <c r="AK142" s="183"/>
      <c r="AL142" s="183"/>
      <c r="AM142" s="183"/>
      <c r="AN142" s="183"/>
      <c r="AO142" s="183"/>
      <c r="AP142" s="183"/>
      <c r="AQ142" s="242"/>
      <c r="AR142" s="247"/>
      <c r="AS142" s="242"/>
      <c r="AT142" s="480"/>
      <c r="AU142" s="183"/>
      <c r="AX142" s="19">
        <f>比較地域マスタ!AD77</f>
        <v>0</v>
      </c>
      <c r="AY142" s="19" t="str">
        <f>IF(IFERROR(比較地域マスタ!$AE77,"")=0,"",IFERROR(比較地域マスタ!$AE77,""))</f>
        <v/>
      </c>
      <c r="AZ142" s="17"/>
      <c r="BA142" s="23">
        <v>71</v>
      </c>
      <c r="BB142" s="23">
        <v>1</v>
      </c>
      <c r="BC142" s="19">
        <f t="shared" si="33"/>
        <v>0</v>
      </c>
      <c r="BD142" s="19" t="str">
        <f t="shared" si="34"/>
        <v/>
      </c>
      <c r="BE142" s="35" t="e">
        <f>VLOOKUP(BC142&amp;"_"&amp;$AZ$9,データシート3!A:AB,MATCH("ea_"&amp;"太陽光（建物系）"&amp;"_年間発電",データシート3!$A$1:$AB$1,0),0)/10^3+VLOOKUP(BC142&amp;"_"&amp;$AZ$9,データシート3!A:AB,MATCH("ea_"&amp;"太陽光（土地系）"&amp;"_年間発電",データシート3!$A$1:$AB$1,0),0)/10^3</f>
        <v>#N/A</v>
      </c>
      <c r="BF142" s="35" t="e">
        <f>VLOOKUP(BC142&amp;"_"&amp;$AZ$9,データシート3!A:AB,MATCH("ea_"&amp;"風力（陸上）"&amp;"_年間発電",データシート3!$A$1:$AB$1,0),0)/10^3</f>
        <v>#N/A</v>
      </c>
      <c r="BG142" s="35" t="e">
        <f>VLOOKUP(BC142&amp;"_"&amp;$AZ$9,データシート3!A:AB,MATCH("ea_"&amp;"中小水（河川）"&amp;"_年間発電",データシート3!$A$1:$AB$1,0),0)/10^3+VLOOKUP(BC142&amp;"_"&amp;$AZ$9,データシート3!A:AB,MATCH("ea_"&amp;"中小水（農業用水路）"&amp;"_年間発電",データシート3!$A$1:$AB$1,0),0)/10^3</f>
        <v>#N/A</v>
      </c>
      <c r="BH142" s="35"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5" t="e">
        <f t="shared" si="35"/>
        <v>#N/A</v>
      </c>
      <c r="BJ142" s="35" t="e">
        <f>(VLOOKUP($BC142&amp;"_"&amp;$AZ$8,データシート3!$A:$AN,MATCH("da_合計",データシート3!$A$1:$AN$1,0),0))/10^3</f>
        <v>#N/A</v>
      </c>
      <c r="BK142" s="35" t="e">
        <f t="shared" si="30"/>
        <v>#N/A</v>
      </c>
      <c r="BL142" s="35" t="e">
        <f t="shared" si="31"/>
        <v>#N/A</v>
      </c>
      <c r="BM142" s="35" t="e">
        <f t="shared" si="32"/>
        <v>#N/A</v>
      </c>
      <c r="BW142" s="999"/>
    </row>
    <row r="143" spans="1:75">
      <c r="A143" s="183"/>
      <c r="B143" s="479"/>
      <c r="C143" s="183"/>
      <c r="D143" s="183"/>
      <c r="E143" s="183"/>
      <c r="F143" s="183"/>
      <c r="G143" s="183"/>
      <c r="H143" s="183"/>
      <c r="I143" s="183"/>
      <c r="J143" s="183"/>
      <c r="K143" s="183"/>
      <c r="L143" s="183"/>
      <c r="M143" s="183"/>
      <c r="N143" s="183"/>
      <c r="O143" s="485"/>
      <c r="P143" s="183"/>
      <c r="Q143" s="479"/>
      <c r="R143" s="183"/>
      <c r="S143" s="183"/>
      <c r="T143" s="183"/>
      <c r="U143" s="183"/>
      <c r="V143" s="183"/>
      <c r="W143" s="183"/>
      <c r="X143" s="183"/>
      <c r="Y143" s="183"/>
      <c r="Z143" s="183"/>
      <c r="AA143" s="183"/>
      <c r="AB143" s="183"/>
      <c r="AC143" s="183"/>
      <c r="AD143" s="183"/>
      <c r="AE143" s="485"/>
      <c r="AF143" s="183"/>
      <c r="AG143" s="479"/>
      <c r="AH143" s="183"/>
      <c r="AI143" s="183"/>
      <c r="AJ143" s="183"/>
      <c r="AK143" s="183"/>
      <c r="AL143" s="183"/>
      <c r="AM143" s="183"/>
      <c r="AN143" s="183"/>
      <c r="AO143" s="183"/>
      <c r="AP143" s="183"/>
      <c r="AQ143" s="242"/>
      <c r="AR143" s="247"/>
      <c r="AS143" s="242"/>
      <c r="AT143" s="480"/>
      <c r="AU143" s="183"/>
      <c r="AX143" s="19">
        <f>比較地域マスタ!AD78</f>
        <v>0</v>
      </c>
      <c r="AY143" s="19" t="str">
        <f>IF(IFERROR(比較地域マスタ!$AE78,"")=0,"",IFERROR(比較地域マスタ!$AE78,""))</f>
        <v/>
      </c>
      <c r="AZ143" s="17"/>
      <c r="BA143" s="23">
        <v>72</v>
      </c>
      <c r="BB143" s="23">
        <v>1</v>
      </c>
      <c r="BC143" s="19">
        <f t="shared" si="33"/>
        <v>0</v>
      </c>
      <c r="BD143" s="19" t="str">
        <f t="shared" si="34"/>
        <v/>
      </c>
      <c r="BE143" s="35" t="e">
        <f>VLOOKUP(BC143&amp;"_"&amp;$AZ$9,データシート3!A:AB,MATCH("ea_"&amp;"太陽光（建物系）"&amp;"_年間発電",データシート3!$A$1:$AB$1,0),0)/10^3+VLOOKUP(BC143&amp;"_"&amp;$AZ$9,データシート3!A:AB,MATCH("ea_"&amp;"太陽光（土地系）"&amp;"_年間発電",データシート3!$A$1:$AB$1,0),0)/10^3</f>
        <v>#N/A</v>
      </c>
      <c r="BF143" s="35" t="e">
        <f>VLOOKUP(BC143&amp;"_"&amp;$AZ$9,データシート3!A:AB,MATCH("ea_"&amp;"風力（陸上）"&amp;"_年間発電",データシート3!$A$1:$AB$1,0),0)/10^3</f>
        <v>#N/A</v>
      </c>
      <c r="BG143" s="35" t="e">
        <f>VLOOKUP(BC143&amp;"_"&amp;$AZ$9,データシート3!A:AB,MATCH("ea_"&amp;"中小水（河川）"&amp;"_年間発電",データシート3!$A$1:$AB$1,0),0)/10^3+VLOOKUP(BC143&amp;"_"&amp;$AZ$9,データシート3!A:AB,MATCH("ea_"&amp;"中小水（農業用水路）"&amp;"_年間発電",データシート3!$A$1:$AB$1,0),0)/10^3</f>
        <v>#N/A</v>
      </c>
      <c r="BH143" s="35"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5" t="e">
        <f t="shared" si="35"/>
        <v>#N/A</v>
      </c>
      <c r="BJ143" s="35" t="e">
        <f>(VLOOKUP($BC143&amp;"_"&amp;$AZ$8,データシート3!$A:$AN,MATCH("da_合計",データシート3!$A$1:$AN$1,0),0))/10^3</f>
        <v>#N/A</v>
      </c>
      <c r="BK143" s="35" t="e">
        <f t="shared" si="30"/>
        <v>#N/A</v>
      </c>
      <c r="BL143" s="35" t="e">
        <f t="shared" si="31"/>
        <v>#N/A</v>
      </c>
      <c r="BM143" s="35" t="e">
        <f t="shared" si="32"/>
        <v>#N/A</v>
      </c>
      <c r="BW143" s="999"/>
    </row>
    <row r="144" spans="1:75">
      <c r="A144" s="183"/>
      <c r="B144" s="479"/>
      <c r="C144" s="183"/>
      <c r="D144" s="183"/>
      <c r="E144" s="183"/>
      <c r="F144" s="183"/>
      <c r="G144" s="183"/>
      <c r="H144" s="183"/>
      <c r="I144" s="183"/>
      <c r="J144" s="183"/>
      <c r="K144" s="183"/>
      <c r="L144" s="183"/>
      <c r="M144" s="183"/>
      <c r="N144" s="183"/>
      <c r="O144" s="485"/>
      <c r="P144" s="183"/>
      <c r="Q144" s="479"/>
      <c r="R144" s="183"/>
      <c r="S144" s="183"/>
      <c r="T144" s="183"/>
      <c r="U144" s="183"/>
      <c r="V144" s="183"/>
      <c r="W144" s="183"/>
      <c r="X144" s="183"/>
      <c r="Y144" s="183"/>
      <c r="Z144" s="183"/>
      <c r="AA144" s="183"/>
      <c r="AB144" s="183"/>
      <c r="AC144" s="183"/>
      <c r="AD144" s="183"/>
      <c r="AE144" s="485"/>
      <c r="AF144" s="183"/>
      <c r="AG144" s="479"/>
      <c r="AH144" s="183"/>
      <c r="AI144" s="183"/>
      <c r="AJ144" s="183"/>
      <c r="AK144" s="183"/>
      <c r="AL144" s="183"/>
      <c r="AM144" s="183"/>
      <c r="AN144" s="183"/>
      <c r="AO144" s="183"/>
      <c r="AP144" s="183"/>
      <c r="AQ144" s="242"/>
      <c r="AR144" s="247"/>
      <c r="AS144" s="242"/>
      <c r="AT144" s="480"/>
      <c r="AU144" s="183"/>
      <c r="AX144" s="19">
        <f>比較地域マスタ!AD79</f>
        <v>0</v>
      </c>
      <c r="AY144" s="19" t="str">
        <f>IF(IFERROR(比較地域マスタ!$AE79,"")=0,"",IFERROR(比較地域マスタ!$AE79,""))</f>
        <v/>
      </c>
      <c r="AZ144" s="17"/>
      <c r="BA144" s="23">
        <v>73</v>
      </c>
      <c r="BB144" s="23">
        <v>1</v>
      </c>
      <c r="BC144" s="19">
        <f t="shared" si="33"/>
        <v>0</v>
      </c>
      <c r="BD144" s="19" t="str">
        <f t="shared" si="34"/>
        <v/>
      </c>
      <c r="BE144" s="35" t="e">
        <f>VLOOKUP(BC144&amp;"_"&amp;$AZ$9,データシート3!A:AB,MATCH("ea_"&amp;"太陽光（建物系）"&amp;"_年間発電",データシート3!$A$1:$AB$1,0),0)/10^3+VLOOKUP(BC144&amp;"_"&amp;$AZ$9,データシート3!A:AB,MATCH("ea_"&amp;"太陽光（土地系）"&amp;"_年間発電",データシート3!$A$1:$AB$1,0),0)/10^3</f>
        <v>#N/A</v>
      </c>
      <c r="BF144" s="35" t="e">
        <f>VLOOKUP(BC144&amp;"_"&amp;$AZ$9,データシート3!A:AB,MATCH("ea_"&amp;"風力（陸上）"&amp;"_年間発電",データシート3!$A$1:$AB$1,0),0)/10^3</f>
        <v>#N/A</v>
      </c>
      <c r="BG144" s="35" t="e">
        <f>VLOOKUP(BC144&amp;"_"&amp;$AZ$9,データシート3!A:AB,MATCH("ea_"&amp;"中小水（河川）"&amp;"_年間発電",データシート3!$A$1:$AB$1,0),0)/10^3+VLOOKUP(BC144&amp;"_"&amp;$AZ$9,データシート3!A:AB,MATCH("ea_"&amp;"中小水（農業用水路）"&amp;"_年間発電",データシート3!$A$1:$AB$1,0),0)/10^3</f>
        <v>#N/A</v>
      </c>
      <c r="BH144" s="35"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5" t="e">
        <f t="shared" si="35"/>
        <v>#N/A</v>
      </c>
      <c r="BJ144" s="35" t="e">
        <f>(VLOOKUP($BC144&amp;"_"&amp;$AZ$8,データシート3!$A:$AN,MATCH("da_合計",データシート3!$A$1:$AN$1,0),0))/10^3</f>
        <v>#N/A</v>
      </c>
      <c r="BK144" s="35" t="e">
        <f t="shared" si="30"/>
        <v>#N/A</v>
      </c>
      <c r="BL144" s="35" t="e">
        <f t="shared" si="31"/>
        <v>#N/A</v>
      </c>
      <c r="BM144" s="35" t="e">
        <f t="shared" si="32"/>
        <v>#N/A</v>
      </c>
      <c r="BW144" s="999"/>
    </row>
    <row r="145" spans="1:75">
      <c r="A145" s="183"/>
      <c r="B145" s="479"/>
      <c r="C145" s="183"/>
      <c r="D145" s="183"/>
      <c r="E145" s="183"/>
      <c r="F145" s="183"/>
      <c r="G145" s="183"/>
      <c r="H145" s="183"/>
      <c r="I145" s="183"/>
      <c r="J145" s="183"/>
      <c r="K145" s="183"/>
      <c r="L145" s="183"/>
      <c r="M145" s="183"/>
      <c r="N145" s="183"/>
      <c r="O145" s="485"/>
      <c r="P145" s="183"/>
      <c r="Q145" s="479"/>
      <c r="R145" s="183"/>
      <c r="S145" s="183"/>
      <c r="T145" s="183"/>
      <c r="U145" s="183"/>
      <c r="V145" s="183"/>
      <c r="W145" s="183"/>
      <c r="X145" s="183"/>
      <c r="Y145" s="183"/>
      <c r="Z145" s="183"/>
      <c r="AA145" s="183"/>
      <c r="AB145" s="183"/>
      <c r="AC145" s="183"/>
      <c r="AD145" s="183"/>
      <c r="AE145" s="485"/>
      <c r="AF145" s="183"/>
      <c r="AG145" s="479"/>
      <c r="AH145" s="183"/>
      <c r="AI145" s="183"/>
      <c r="AJ145" s="183"/>
      <c r="AK145" s="183"/>
      <c r="AL145" s="183"/>
      <c r="AM145" s="183"/>
      <c r="AN145" s="183"/>
      <c r="AO145" s="183"/>
      <c r="AP145" s="183"/>
      <c r="AQ145" s="242"/>
      <c r="AR145" s="247"/>
      <c r="AS145" s="242"/>
      <c r="AT145" s="480"/>
      <c r="AU145" s="183"/>
      <c r="AX145" s="19">
        <f>比較地域マスタ!AD80</f>
        <v>0</v>
      </c>
      <c r="AY145" s="19" t="str">
        <f>IF(IFERROR(比較地域マスタ!$AE80,"")=0,"",IFERROR(比較地域マスタ!$AE80,""))</f>
        <v/>
      </c>
      <c r="AZ145" s="17"/>
      <c r="BA145" s="23">
        <v>74</v>
      </c>
      <c r="BB145" s="23">
        <v>1</v>
      </c>
      <c r="BC145" s="19">
        <f t="shared" si="33"/>
        <v>0</v>
      </c>
      <c r="BD145" s="19" t="str">
        <f t="shared" si="34"/>
        <v/>
      </c>
      <c r="BE145" s="35" t="e">
        <f>VLOOKUP(BC145&amp;"_"&amp;$AZ$9,データシート3!A:AB,MATCH("ea_"&amp;"太陽光（建物系）"&amp;"_年間発電",データシート3!$A$1:$AB$1,0),0)/10^3+VLOOKUP(BC145&amp;"_"&amp;$AZ$9,データシート3!A:AB,MATCH("ea_"&amp;"太陽光（土地系）"&amp;"_年間発電",データシート3!$A$1:$AB$1,0),0)/10^3</f>
        <v>#N/A</v>
      </c>
      <c r="BF145" s="35" t="e">
        <f>VLOOKUP(BC145&amp;"_"&amp;$AZ$9,データシート3!A:AB,MATCH("ea_"&amp;"風力（陸上）"&amp;"_年間発電",データシート3!$A$1:$AB$1,0),0)/10^3</f>
        <v>#N/A</v>
      </c>
      <c r="BG145" s="35" t="e">
        <f>VLOOKUP(BC145&amp;"_"&amp;$AZ$9,データシート3!A:AB,MATCH("ea_"&amp;"中小水（河川）"&amp;"_年間発電",データシート3!$A$1:$AB$1,0),0)/10^3+VLOOKUP(BC145&amp;"_"&amp;$AZ$9,データシート3!A:AB,MATCH("ea_"&amp;"中小水（農業用水路）"&amp;"_年間発電",データシート3!$A$1:$AB$1,0),0)/10^3</f>
        <v>#N/A</v>
      </c>
      <c r="BH145" s="35"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5" t="e">
        <f t="shared" si="35"/>
        <v>#N/A</v>
      </c>
      <c r="BJ145" s="35" t="e">
        <f>(VLOOKUP($BC145&amp;"_"&amp;$AZ$8,データシート3!$A:$AN,MATCH("da_合計",データシート3!$A$1:$AN$1,0),0))/10^3</f>
        <v>#N/A</v>
      </c>
      <c r="BK145" s="35" t="e">
        <f t="shared" si="30"/>
        <v>#N/A</v>
      </c>
      <c r="BL145" s="35" t="e">
        <f t="shared" si="31"/>
        <v>#N/A</v>
      </c>
      <c r="BM145" s="35" t="e">
        <f t="shared" si="32"/>
        <v>#N/A</v>
      </c>
      <c r="BW145" s="999"/>
    </row>
    <row r="146" spans="1:75">
      <c r="A146" s="183"/>
      <c r="B146" s="479"/>
      <c r="C146" s="183"/>
      <c r="D146" s="183"/>
      <c r="E146" s="183"/>
      <c r="F146" s="183"/>
      <c r="G146" s="183"/>
      <c r="H146" s="183"/>
      <c r="I146" s="183"/>
      <c r="J146" s="183"/>
      <c r="K146" s="183"/>
      <c r="L146" s="183"/>
      <c r="M146" s="183"/>
      <c r="N146" s="183"/>
      <c r="O146" s="485"/>
      <c r="P146" s="183"/>
      <c r="Q146" s="479"/>
      <c r="R146" s="183"/>
      <c r="S146" s="183"/>
      <c r="T146" s="183"/>
      <c r="U146" s="183"/>
      <c r="V146" s="183"/>
      <c r="W146" s="183"/>
      <c r="X146" s="183"/>
      <c r="Y146" s="183"/>
      <c r="Z146" s="183"/>
      <c r="AA146" s="183"/>
      <c r="AB146" s="183"/>
      <c r="AC146" s="183"/>
      <c r="AD146" s="183"/>
      <c r="AE146" s="485"/>
      <c r="AF146" s="183"/>
      <c r="AG146" s="479"/>
      <c r="AH146" s="183"/>
      <c r="AI146" s="183"/>
      <c r="AJ146" s="183"/>
      <c r="AK146" s="183"/>
      <c r="AL146" s="183"/>
      <c r="AM146" s="183"/>
      <c r="AN146" s="183"/>
      <c r="AO146" s="183"/>
      <c r="AP146" s="183"/>
      <c r="AQ146" s="242"/>
      <c r="AR146" s="247"/>
      <c r="AS146" s="242"/>
      <c r="AT146" s="480"/>
      <c r="AU146" s="183"/>
      <c r="AX146" s="19">
        <f>比較地域マスタ!AD81</f>
        <v>0</v>
      </c>
      <c r="AY146" s="19" t="str">
        <f>IF(IFERROR(比較地域マスタ!$AE81,"")=0,"",IFERROR(比較地域マスタ!$AE81,""))</f>
        <v/>
      </c>
      <c r="AZ146" s="17"/>
      <c r="BA146" s="23">
        <v>75</v>
      </c>
      <c r="BB146" s="23">
        <v>1</v>
      </c>
      <c r="BC146" s="19">
        <f t="shared" si="33"/>
        <v>0</v>
      </c>
      <c r="BD146" s="19" t="str">
        <f t="shared" si="34"/>
        <v/>
      </c>
      <c r="BE146" s="35" t="e">
        <f>VLOOKUP(BC146&amp;"_"&amp;$AZ$9,データシート3!A:AB,MATCH("ea_"&amp;"太陽光（建物系）"&amp;"_年間発電",データシート3!$A$1:$AB$1,0),0)/10^3+VLOOKUP(BC146&amp;"_"&amp;$AZ$9,データシート3!A:AB,MATCH("ea_"&amp;"太陽光（土地系）"&amp;"_年間発電",データシート3!$A$1:$AB$1,0),0)/10^3</f>
        <v>#N/A</v>
      </c>
      <c r="BF146" s="35" t="e">
        <f>VLOOKUP(BC146&amp;"_"&amp;$AZ$9,データシート3!A:AB,MATCH("ea_"&amp;"風力（陸上）"&amp;"_年間発電",データシート3!$A$1:$AB$1,0),0)/10^3</f>
        <v>#N/A</v>
      </c>
      <c r="BG146" s="35" t="e">
        <f>VLOOKUP(BC146&amp;"_"&amp;$AZ$9,データシート3!A:AB,MATCH("ea_"&amp;"中小水（河川）"&amp;"_年間発電",データシート3!$A$1:$AB$1,0),0)/10^3+VLOOKUP(BC146&amp;"_"&amp;$AZ$9,データシート3!A:AB,MATCH("ea_"&amp;"中小水（農業用水路）"&amp;"_年間発電",データシート3!$A$1:$AB$1,0),0)/10^3</f>
        <v>#N/A</v>
      </c>
      <c r="BH146" s="35"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5" t="e">
        <f t="shared" si="35"/>
        <v>#N/A</v>
      </c>
      <c r="BJ146" s="35" t="e">
        <f>(VLOOKUP($BC146&amp;"_"&amp;$AZ$8,データシート3!$A:$AN,MATCH("da_合計",データシート3!$A$1:$AN$1,0),0))/10^3</f>
        <v>#N/A</v>
      </c>
      <c r="BK146" s="35" t="e">
        <f t="shared" si="30"/>
        <v>#N/A</v>
      </c>
      <c r="BL146" s="35" t="e">
        <f t="shared" si="31"/>
        <v>#N/A</v>
      </c>
      <c r="BM146" s="35" t="e">
        <f t="shared" si="32"/>
        <v>#N/A</v>
      </c>
      <c r="BW146" s="999"/>
    </row>
    <row r="147" spans="1:75">
      <c r="A147" s="183"/>
      <c r="B147" s="479"/>
      <c r="C147" s="183"/>
      <c r="D147" s="183"/>
      <c r="E147" s="183"/>
      <c r="F147" s="183"/>
      <c r="G147" s="183"/>
      <c r="H147" s="183"/>
      <c r="I147" s="183"/>
      <c r="J147" s="183"/>
      <c r="K147" s="183"/>
      <c r="L147" s="183"/>
      <c r="M147" s="183"/>
      <c r="N147" s="183"/>
      <c r="O147" s="485"/>
      <c r="P147" s="183"/>
      <c r="Q147" s="479"/>
      <c r="R147" s="183"/>
      <c r="S147" s="183"/>
      <c r="T147" s="183"/>
      <c r="U147" s="183"/>
      <c r="V147" s="183"/>
      <c r="W147" s="183"/>
      <c r="X147" s="183"/>
      <c r="Y147" s="183"/>
      <c r="Z147" s="183"/>
      <c r="AA147" s="183"/>
      <c r="AB147" s="183"/>
      <c r="AC147" s="183"/>
      <c r="AD147" s="183"/>
      <c r="AE147" s="485"/>
      <c r="AF147" s="183"/>
      <c r="AG147" s="479"/>
      <c r="AH147" s="183"/>
      <c r="AI147" s="183"/>
      <c r="AJ147" s="183"/>
      <c r="AK147" s="183"/>
      <c r="AL147" s="183"/>
      <c r="AM147" s="183"/>
      <c r="AN147" s="183"/>
      <c r="AO147" s="183"/>
      <c r="AP147" s="183"/>
      <c r="AQ147" s="242"/>
      <c r="AR147" s="247"/>
      <c r="AS147" s="242"/>
      <c r="AT147" s="480"/>
      <c r="AU147" s="183"/>
      <c r="AX147" s="19">
        <f>比較地域マスタ!AD82</f>
        <v>0</v>
      </c>
      <c r="AY147" s="19" t="str">
        <f>IF(IFERROR(比較地域マスタ!$AE82,"")=0,"",IFERROR(比較地域マスタ!$AE82,""))</f>
        <v/>
      </c>
      <c r="AZ147" s="17"/>
      <c r="BA147" s="23">
        <v>76</v>
      </c>
      <c r="BB147" s="23">
        <v>1</v>
      </c>
      <c r="BC147" s="19">
        <f t="shared" si="33"/>
        <v>0</v>
      </c>
      <c r="BD147" s="19" t="str">
        <f t="shared" si="34"/>
        <v/>
      </c>
      <c r="BE147" s="35" t="e">
        <f>VLOOKUP(BC147&amp;"_"&amp;$AZ$9,データシート3!A:AB,MATCH("ea_"&amp;"太陽光（建物系）"&amp;"_年間発電",データシート3!$A$1:$AB$1,0),0)/10^3+VLOOKUP(BC147&amp;"_"&amp;$AZ$9,データシート3!A:AB,MATCH("ea_"&amp;"太陽光（土地系）"&amp;"_年間発電",データシート3!$A$1:$AB$1,0),0)/10^3</f>
        <v>#N/A</v>
      </c>
      <c r="BF147" s="35" t="e">
        <f>VLOOKUP(BC147&amp;"_"&amp;$AZ$9,データシート3!A:AB,MATCH("ea_"&amp;"風力（陸上）"&amp;"_年間発電",データシート3!$A$1:$AB$1,0),0)/10^3</f>
        <v>#N/A</v>
      </c>
      <c r="BG147" s="35" t="e">
        <f>VLOOKUP(BC147&amp;"_"&amp;$AZ$9,データシート3!A:AB,MATCH("ea_"&amp;"中小水（河川）"&amp;"_年間発電",データシート3!$A$1:$AB$1,0),0)/10^3+VLOOKUP(BC147&amp;"_"&amp;$AZ$9,データシート3!A:AB,MATCH("ea_"&amp;"中小水（農業用水路）"&amp;"_年間発電",データシート3!$A$1:$AB$1,0),0)/10^3</f>
        <v>#N/A</v>
      </c>
      <c r="BH147" s="35"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5" t="e">
        <f t="shared" si="35"/>
        <v>#N/A</v>
      </c>
      <c r="BJ147" s="35" t="e">
        <f>(VLOOKUP($BC147&amp;"_"&amp;$AZ$8,データシート3!$A:$AN,MATCH("da_合計",データシート3!$A$1:$AN$1,0),0))/10^3</f>
        <v>#N/A</v>
      </c>
      <c r="BK147" s="35" t="e">
        <f t="shared" si="30"/>
        <v>#N/A</v>
      </c>
      <c r="BL147" s="35" t="e">
        <f t="shared" si="31"/>
        <v>#N/A</v>
      </c>
      <c r="BM147" s="35" t="e">
        <f t="shared" si="32"/>
        <v>#N/A</v>
      </c>
      <c r="BW147" s="999"/>
    </row>
    <row r="148" spans="1:75">
      <c r="A148" s="183"/>
      <c r="B148" s="479"/>
      <c r="C148" s="183"/>
      <c r="D148" s="183"/>
      <c r="E148" s="183"/>
      <c r="F148" s="183"/>
      <c r="G148" s="183"/>
      <c r="H148" s="183"/>
      <c r="I148" s="183"/>
      <c r="J148" s="183"/>
      <c r="K148" s="183"/>
      <c r="L148" s="183"/>
      <c r="M148" s="183"/>
      <c r="N148" s="183"/>
      <c r="O148" s="485"/>
      <c r="P148" s="183"/>
      <c r="Q148" s="479"/>
      <c r="R148" s="183"/>
      <c r="S148" s="183"/>
      <c r="T148" s="183"/>
      <c r="U148" s="183"/>
      <c r="V148" s="183"/>
      <c r="W148" s="183"/>
      <c r="X148" s="183"/>
      <c r="Y148" s="183"/>
      <c r="Z148" s="183"/>
      <c r="AA148" s="183"/>
      <c r="AB148" s="183"/>
      <c r="AC148" s="183"/>
      <c r="AD148" s="183"/>
      <c r="AE148" s="485"/>
      <c r="AF148" s="183"/>
      <c r="AG148" s="479"/>
      <c r="AH148" s="183"/>
      <c r="AI148" s="183"/>
      <c r="AJ148" s="183"/>
      <c r="AK148" s="183"/>
      <c r="AL148" s="183"/>
      <c r="AM148" s="183"/>
      <c r="AN148" s="183"/>
      <c r="AO148" s="183"/>
      <c r="AP148" s="183"/>
      <c r="AQ148" s="242"/>
      <c r="AR148" s="247"/>
      <c r="AS148" s="242"/>
      <c r="AT148" s="480"/>
      <c r="AU148" s="183"/>
      <c r="AX148" s="19">
        <f>比較地域マスタ!AD83</f>
        <v>0</v>
      </c>
      <c r="AY148" s="19" t="str">
        <f>IF(IFERROR(比較地域マスタ!$AE83,"")=0,"",IFERROR(比較地域マスタ!$AE83,""))</f>
        <v/>
      </c>
      <c r="AZ148" s="17"/>
      <c r="BA148" s="23">
        <v>77</v>
      </c>
      <c r="BB148" s="23">
        <v>1</v>
      </c>
      <c r="BC148" s="19">
        <f t="shared" si="33"/>
        <v>0</v>
      </c>
      <c r="BD148" s="19" t="str">
        <f t="shared" si="34"/>
        <v/>
      </c>
      <c r="BE148" s="35" t="e">
        <f>VLOOKUP(BC148&amp;"_"&amp;$AZ$9,データシート3!A:AB,MATCH("ea_"&amp;"太陽光（建物系）"&amp;"_年間発電",データシート3!$A$1:$AB$1,0),0)/10^3+VLOOKUP(BC148&amp;"_"&amp;$AZ$9,データシート3!A:AB,MATCH("ea_"&amp;"太陽光（土地系）"&amp;"_年間発電",データシート3!$A$1:$AB$1,0),0)/10^3</f>
        <v>#N/A</v>
      </c>
      <c r="BF148" s="35" t="e">
        <f>VLOOKUP(BC148&amp;"_"&amp;$AZ$9,データシート3!A:AB,MATCH("ea_"&amp;"風力（陸上）"&amp;"_年間発電",データシート3!$A$1:$AB$1,0),0)/10^3</f>
        <v>#N/A</v>
      </c>
      <c r="BG148" s="35" t="e">
        <f>VLOOKUP(BC148&amp;"_"&amp;$AZ$9,データシート3!A:AB,MATCH("ea_"&amp;"中小水（河川）"&amp;"_年間発電",データシート3!$A$1:$AB$1,0),0)/10^3+VLOOKUP(BC148&amp;"_"&amp;$AZ$9,データシート3!A:AB,MATCH("ea_"&amp;"中小水（農業用水路）"&amp;"_年間発電",データシート3!$A$1:$AB$1,0),0)/10^3</f>
        <v>#N/A</v>
      </c>
      <c r="BH148" s="35"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5" t="e">
        <f t="shared" si="35"/>
        <v>#N/A</v>
      </c>
      <c r="BJ148" s="35" t="e">
        <f>(VLOOKUP($BC148&amp;"_"&amp;$AZ$8,データシート3!$A:$AN,MATCH("da_合計",データシート3!$A$1:$AN$1,0),0))/10^3</f>
        <v>#N/A</v>
      </c>
      <c r="BK148" s="35" t="e">
        <f t="shared" si="30"/>
        <v>#N/A</v>
      </c>
      <c r="BL148" s="35" t="e">
        <f t="shared" si="31"/>
        <v>#N/A</v>
      </c>
      <c r="BM148" s="35" t="e">
        <f t="shared" si="32"/>
        <v>#N/A</v>
      </c>
      <c r="BW148" s="999"/>
    </row>
    <row r="149" spans="1:75">
      <c r="A149" s="183"/>
      <c r="B149" s="479"/>
      <c r="C149" s="183"/>
      <c r="D149" s="183"/>
      <c r="E149" s="183"/>
      <c r="F149" s="183"/>
      <c r="G149" s="183"/>
      <c r="H149" s="183"/>
      <c r="I149" s="183"/>
      <c r="J149" s="183"/>
      <c r="K149" s="183"/>
      <c r="L149" s="183"/>
      <c r="M149" s="183"/>
      <c r="N149" s="183"/>
      <c r="O149" s="485"/>
      <c r="P149" s="183"/>
      <c r="Q149" s="479"/>
      <c r="R149" s="183"/>
      <c r="S149" s="183"/>
      <c r="T149" s="183"/>
      <c r="U149" s="183"/>
      <c r="V149" s="183"/>
      <c r="W149" s="183"/>
      <c r="X149" s="183"/>
      <c r="Y149" s="183"/>
      <c r="Z149" s="183"/>
      <c r="AA149" s="183"/>
      <c r="AB149" s="183"/>
      <c r="AC149" s="183"/>
      <c r="AD149" s="183"/>
      <c r="AE149" s="485"/>
      <c r="AF149" s="183"/>
      <c r="AG149" s="479"/>
      <c r="AH149" s="183"/>
      <c r="AI149" s="183"/>
      <c r="AJ149" s="183"/>
      <c r="AK149" s="183"/>
      <c r="AL149" s="183"/>
      <c r="AM149" s="183"/>
      <c r="AN149" s="183"/>
      <c r="AO149" s="183"/>
      <c r="AP149" s="183"/>
      <c r="AQ149" s="242"/>
      <c r="AR149" s="247"/>
      <c r="AS149" s="242"/>
      <c r="AT149" s="480"/>
      <c r="AU149" s="183"/>
      <c r="AX149" s="19">
        <f>比較地域マスタ!AD84</f>
        <v>0</v>
      </c>
      <c r="AY149" s="19" t="str">
        <f>IF(IFERROR(比較地域マスタ!$AE84,"")=0,"",IFERROR(比較地域マスタ!$AE84,""))</f>
        <v/>
      </c>
      <c r="AZ149" s="17"/>
      <c r="BA149" s="23">
        <v>78</v>
      </c>
      <c r="BB149" s="23">
        <v>1</v>
      </c>
      <c r="BC149" s="19">
        <f t="shared" si="33"/>
        <v>0</v>
      </c>
      <c r="BD149" s="19" t="str">
        <f t="shared" si="34"/>
        <v/>
      </c>
      <c r="BE149" s="35" t="e">
        <f>VLOOKUP(BC149&amp;"_"&amp;$AZ$9,データシート3!A:AB,MATCH("ea_"&amp;"太陽光（建物系）"&amp;"_年間発電",データシート3!$A$1:$AB$1,0),0)/10^3+VLOOKUP(BC149&amp;"_"&amp;$AZ$9,データシート3!A:AB,MATCH("ea_"&amp;"太陽光（土地系）"&amp;"_年間発電",データシート3!$A$1:$AB$1,0),0)/10^3</f>
        <v>#N/A</v>
      </c>
      <c r="BF149" s="35" t="e">
        <f>VLOOKUP(BC149&amp;"_"&amp;$AZ$9,データシート3!A:AB,MATCH("ea_"&amp;"風力（陸上）"&amp;"_年間発電",データシート3!$A$1:$AB$1,0),0)/10^3</f>
        <v>#N/A</v>
      </c>
      <c r="BG149" s="35" t="e">
        <f>VLOOKUP(BC149&amp;"_"&amp;$AZ$9,データシート3!A:AB,MATCH("ea_"&amp;"中小水（河川）"&amp;"_年間発電",データシート3!$A$1:$AB$1,0),0)/10^3+VLOOKUP(BC149&amp;"_"&amp;$AZ$9,データシート3!A:AB,MATCH("ea_"&amp;"中小水（農業用水路）"&amp;"_年間発電",データシート3!$A$1:$AB$1,0),0)/10^3</f>
        <v>#N/A</v>
      </c>
      <c r="BH149" s="35"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5" t="e">
        <f t="shared" si="35"/>
        <v>#N/A</v>
      </c>
      <c r="BJ149" s="35" t="e">
        <f>(VLOOKUP($BC149&amp;"_"&amp;$AZ$8,データシート3!$A:$AN,MATCH("da_合計",データシート3!$A$1:$AN$1,0),0))/10^3</f>
        <v>#N/A</v>
      </c>
      <c r="BK149" s="35" t="e">
        <f t="shared" si="30"/>
        <v>#N/A</v>
      </c>
      <c r="BL149" s="35" t="e">
        <f t="shared" si="31"/>
        <v>#N/A</v>
      </c>
      <c r="BM149" s="35" t="e">
        <f t="shared" si="32"/>
        <v>#N/A</v>
      </c>
      <c r="BW149" s="999"/>
    </row>
    <row r="150" spans="1:75">
      <c r="A150" s="183"/>
      <c r="B150" s="479"/>
      <c r="C150" s="183"/>
      <c r="D150" s="183"/>
      <c r="E150" s="183"/>
      <c r="F150" s="183"/>
      <c r="G150" s="183"/>
      <c r="H150" s="183"/>
      <c r="I150" s="183"/>
      <c r="J150" s="183"/>
      <c r="K150" s="183"/>
      <c r="L150" s="183"/>
      <c r="M150" s="183"/>
      <c r="N150" s="183"/>
      <c r="O150" s="485"/>
      <c r="P150" s="183"/>
      <c r="Q150" s="479"/>
      <c r="R150" s="183"/>
      <c r="S150" s="183"/>
      <c r="T150" s="183"/>
      <c r="U150" s="183"/>
      <c r="V150" s="183"/>
      <c r="W150" s="183"/>
      <c r="X150" s="183"/>
      <c r="Y150" s="183"/>
      <c r="Z150" s="183"/>
      <c r="AA150" s="183"/>
      <c r="AB150" s="183"/>
      <c r="AC150" s="183"/>
      <c r="AD150" s="183"/>
      <c r="AE150" s="485"/>
      <c r="AF150" s="183"/>
      <c r="AG150" s="479"/>
      <c r="AH150" s="183"/>
      <c r="AI150" s="183"/>
      <c r="AJ150" s="183"/>
      <c r="AK150" s="183"/>
      <c r="AL150" s="183"/>
      <c r="AM150" s="183"/>
      <c r="AN150" s="183"/>
      <c r="AO150" s="183"/>
      <c r="AP150" s="183"/>
      <c r="AQ150" s="183"/>
      <c r="AR150" s="183"/>
      <c r="AS150" s="183"/>
      <c r="AT150" s="485"/>
      <c r="AU150" s="183"/>
      <c r="AX150" s="19">
        <f>比較地域マスタ!AD85</f>
        <v>0</v>
      </c>
      <c r="AY150" s="19" t="str">
        <f>IF(IFERROR(比較地域マスタ!$AE85,"")=0,"",IFERROR(比較地域マスタ!$AE85,""))</f>
        <v/>
      </c>
      <c r="AZ150" s="17"/>
      <c r="BA150" s="23">
        <v>79</v>
      </c>
      <c r="BB150" s="23">
        <v>1</v>
      </c>
      <c r="BC150" s="19">
        <f t="shared" si="33"/>
        <v>0</v>
      </c>
      <c r="BD150" s="19" t="str">
        <f t="shared" si="34"/>
        <v/>
      </c>
      <c r="BE150" s="35" t="e">
        <f>VLOOKUP(BC150&amp;"_"&amp;$AZ$9,データシート3!A:AB,MATCH("ea_"&amp;"太陽光（建物系）"&amp;"_年間発電",データシート3!$A$1:$AB$1,0),0)/10^3+VLOOKUP(BC150&amp;"_"&amp;$AZ$9,データシート3!A:AB,MATCH("ea_"&amp;"太陽光（土地系）"&amp;"_年間発電",データシート3!$A$1:$AB$1,0),0)/10^3</f>
        <v>#N/A</v>
      </c>
      <c r="BF150" s="35" t="e">
        <f>VLOOKUP(BC150&amp;"_"&amp;$AZ$9,データシート3!A:AB,MATCH("ea_"&amp;"風力（陸上）"&amp;"_年間発電",データシート3!$A$1:$AB$1,0),0)/10^3</f>
        <v>#N/A</v>
      </c>
      <c r="BG150" s="35" t="e">
        <f>VLOOKUP(BC150&amp;"_"&amp;$AZ$9,データシート3!A:AB,MATCH("ea_"&amp;"中小水（河川）"&amp;"_年間発電",データシート3!$A$1:$AB$1,0),0)/10^3+VLOOKUP(BC150&amp;"_"&amp;$AZ$9,データシート3!A:AB,MATCH("ea_"&amp;"中小水（農業用水路）"&amp;"_年間発電",データシート3!$A$1:$AB$1,0),0)/10^3</f>
        <v>#N/A</v>
      </c>
      <c r="BH150" s="35"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5" t="e">
        <f t="shared" si="35"/>
        <v>#N/A</v>
      </c>
      <c r="BJ150" s="35" t="e">
        <f>(VLOOKUP($BC150&amp;"_"&amp;$AZ$8,データシート3!$A:$AN,MATCH("da_合計",データシート3!$A$1:$AN$1,0),0))/10^3</f>
        <v>#N/A</v>
      </c>
      <c r="BK150" s="35" t="e">
        <f t="shared" si="30"/>
        <v>#N/A</v>
      </c>
      <c r="BL150" s="35" t="e">
        <f t="shared" si="31"/>
        <v>#N/A</v>
      </c>
      <c r="BM150" s="35" t="e">
        <f t="shared" si="32"/>
        <v>#N/A</v>
      </c>
      <c r="BW150" s="999"/>
    </row>
    <row r="151" spans="1:75">
      <c r="A151" s="183"/>
      <c r="B151" s="479"/>
      <c r="C151" s="183"/>
      <c r="D151" s="183"/>
      <c r="E151" s="183"/>
      <c r="F151" s="183"/>
      <c r="G151" s="183"/>
      <c r="H151" s="183"/>
      <c r="I151" s="183"/>
      <c r="J151" s="183"/>
      <c r="K151" s="183"/>
      <c r="L151" s="183"/>
      <c r="M151" s="183"/>
      <c r="N151" s="183"/>
      <c r="O151" s="485"/>
      <c r="P151" s="183"/>
      <c r="Q151" s="479"/>
      <c r="R151" s="183"/>
      <c r="S151" s="183"/>
      <c r="T151" s="183"/>
      <c r="U151" s="183"/>
      <c r="V151" s="183"/>
      <c r="W151" s="183"/>
      <c r="X151" s="183"/>
      <c r="Y151" s="183"/>
      <c r="Z151" s="183"/>
      <c r="AA151" s="183"/>
      <c r="AB151" s="183"/>
      <c r="AC151" s="183"/>
      <c r="AD151" s="183"/>
      <c r="AE151" s="485"/>
      <c r="AF151" s="183"/>
      <c r="AG151" s="479"/>
      <c r="AH151" s="183"/>
      <c r="AI151" s="183"/>
      <c r="AJ151" s="183"/>
      <c r="AK151" s="183"/>
      <c r="AL151" s="183"/>
      <c r="AM151" s="183"/>
      <c r="AN151" s="183"/>
      <c r="AO151" s="183"/>
      <c r="AP151" s="183"/>
      <c r="AQ151" s="183"/>
      <c r="AR151" s="183"/>
      <c r="AS151" s="183"/>
      <c r="AT151" s="485"/>
      <c r="AU151" s="183"/>
      <c r="AX151" s="19">
        <f>比較地域マスタ!AD86</f>
        <v>0</v>
      </c>
      <c r="AY151" s="19" t="str">
        <f>IF(IFERROR(比較地域マスタ!$AE86,"")=0,"",IFERROR(比較地域マスタ!$AE86,""))</f>
        <v/>
      </c>
      <c r="AZ151" s="17"/>
      <c r="BA151" s="23">
        <v>80</v>
      </c>
      <c r="BB151" s="23">
        <v>1</v>
      </c>
      <c r="BC151" s="19">
        <f t="shared" si="33"/>
        <v>0</v>
      </c>
      <c r="BD151" s="19" t="str">
        <f t="shared" si="34"/>
        <v/>
      </c>
      <c r="BE151" s="35" t="e">
        <f>VLOOKUP(BC151&amp;"_"&amp;$AZ$9,データシート3!A:AB,MATCH("ea_"&amp;"太陽光（建物系）"&amp;"_年間発電",データシート3!$A$1:$AB$1,0),0)/10^3+VLOOKUP(BC151&amp;"_"&amp;$AZ$9,データシート3!A:AB,MATCH("ea_"&amp;"太陽光（土地系）"&amp;"_年間発電",データシート3!$A$1:$AB$1,0),0)/10^3</f>
        <v>#N/A</v>
      </c>
      <c r="BF151" s="35" t="e">
        <f>VLOOKUP(BC151&amp;"_"&amp;$AZ$9,データシート3!A:AB,MATCH("ea_"&amp;"風力（陸上）"&amp;"_年間発電",データシート3!$A$1:$AB$1,0),0)/10^3</f>
        <v>#N/A</v>
      </c>
      <c r="BG151" s="35" t="e">
        <f>VLOOKUP(BC151&amp;"_"&amp;$AZ$9,データシート3!A:AB,MATCH("ea_"&amp;"中小水（河川）"&amp;"_年間発電",データシート3!$A$1:$AB$1,0),0)/10^3+VLOOKUP(BC151&amp;"_"&amp;$AZ$9,データシート3!A:AB,MATCH("ea_"&amp;"中小水（農業用水路）"&amp;"_年間発電",データシート3!$A$1:$AB$1,0),0)/10^3</f>
        <v>#N/A</v>
      </c>
      <c r="BH151" s="35"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5" t="e">
        <f t="shared" si="35"/>
        <v>#N/A</v>
      </c>
      <c r="BJ151" s="35" t="e">
        <f>(VLOOKUP($BC151&amp;"_"&amp;$AZ$8,データシート3!$A:$AN,MATCH("da_合計",データシート3!$A$1:$AN$1,0),0))/10^3</f>
        <v>#N/A</v>
      </c>
      <c r="BK151" s="35" t="e">
        <f t="shared" si="30"/>
        <v>#N/A</v>
      </c>
      <c r="BL151" s="35" t="e">
        <f t="shared" si="31"/>
        <v>#N/A</v>
      </c>
      <c r="BM151" s="35" t="e">
        <f t="shared" si="32"/>
        <v>#N/A</v>
      </c>
      <c r="BW151" s="999"/>
    </row>
    <row r="152" spans="1:75">
      <c r="A152" s="183"/>
      <c r="B152" s="479"/>
      <c r="C152" s="183"/>
      <c r="D152" s="183"/>
      <c r="E152" s="183"/>
      <c r="F152" s="183"/>
      <c r="G152" s="183"/>
      <c r="H152" s="183"/>
      <c r="I152" s="183"/>
      <c r="J152" s="183"/>
      <c r="K152" s="183"/>
      <c r="L152" s="183"/>
      <c r="M152" s="183"/>
      <c r="N152" s="183"/>
      <c r="O152" s="485"/>
      <c r="P152" s="183"/>
      <c r="Q152" s="479"/>
      <c r="R152" s="183"/>
      <c r="S152" s="183"/>
      <c r="T152" s="183"/>
      <c r="U152" s="183"/>
      <c r="V152" s="183"/>
      <c r="W152" s="183"/>
      <c r="X152" s="183"/>
      <c r="Y152" s="183"/>
      <c r="Z152" s="183"/>
      <c r="AA152" s="183"/>
      <c r="AB152" s="183"/>
      <c r="AC152" s="183"/>
      <c r="AD152" s="183"/>
      <c r="AE152" s="485"/>
      <c r="AF152" s="183"/>
      <c r="AG152" s="479"/>
      <c r="AH152" s="183"/>
      <c r="AI152" s="183"/>
      <c r="AJ152" s="183"/>
      <c r="AK152" s="183"/>
      <c r="AL152" s="183"/>
      <c r="AM152" s="183"/>
      <c r="AN152" s="183"/>
      <c r="AO152" s="183"/>
      <c r="AP152" s="183"/>
      <c r="AQ152" s="183"/>
      <c r="AR152" s="183"/>
      <c r="AS152" s="183"/>
      <c r="AT152" s="485"/>
      <c r="AU152" s="183"/>
      <c r="AX152" s="19">
        <f>比較地域マスタ!AD87</f>
        <v>0</v>
      </c>
      <c r="AY152" s="19" t="str">
        <f>IF(IFERROR(比較地域マスタ!$AE87,"")=0,"",IFERROR(比較地域マスタ!$AE87,""))</f>
        <v/>
      </c>
      <c r="AZ152" s="17"/>
      <c r="BA152" s="23">
        <v>81</v>
      </c>
      <c r="BB152" s="23">
        <v>1</v>
      </c>
      <c r="BC152" s="19">
        <f t="shared" si="33"/>
        <v>0</v>
      </c>
      <c r="BD152" s="19" t="str">
        <f t="shared" si="34"/>
        <v/>
      </c>
      <c r="BE152" s="35" t="e">
        <f>VLOOKUP(BC152&amp;"_"&amp;$AZ$9,データシート3!A:AB,MATCH("ea_"&amp;"太陽光（建物系）"&amp;"_年間発電",データシート3!$A$1:$AB$1,0),0)/10^3+VLOOKUP(BC152&amp;"_"&amp;$AZ$9,データシート3!A:AB,MATCH("ea_"&amp;"太陽光（土地系）"&amp;"_年間発電",データシート3!$A$1:$AB$1,0),0)/10^3</f>
        <v>#N/A</v>
      </c>
      <c r="BF152" s="35" t="e">
        <f>VLOOKUP(BC152&amp;"_"&amp;$AZ$9,データシート3!A:AB,MATCH("ea_"&amp;"風力（陸上）"&amp;"_年間発電",データシート3!$A$1:$AB$1,0),0)/10^3</f>
        <v>#N/A</v>
      </c>
      <c r="BG152" s="35" t="e">
        <f>VLOOKUP(BC152&amp;"_"&amp;$AZ$9,データシート3!A:AB,MATCH("ea_"&amp;"中小水（河川）"&amp;"_年間発電",データシート3!$A$1:$AB$1,0),0)/10^3+VLOOKUP(BC152&amp;"_"&amp;$AZ$9,データシート3!A:AB,MATCH("ea_"&amp;"中小水（農業用水路）"&amp;"_年間発電",データシート3!$A$1:$AB$1,0),0)/10^3</f>
        <v>#N/A</v>
      </c>
      <c r="BH152" s="35"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5" t="e">
        <f t="shared" si="35"/>
        <v>#N/A</v>
      </c>
      <c r="BJ152" s="35" t="e">
        <f>(VLOOKUP($BC152&amp;"_"&amp;$AZ$8,データシート3!$A:$AN,MATCH("da_合計",データシート3!$A$1:$AN$1,0),0))/10^3</f>
        <v>#N/A</v>
      </c>
      <c r="BK152" s="35" t="e">
        <f t="shared" si="30"/>
        <v>#N/A</v>
      </c>
      <c r="BL152" s="35" t="e">
        <f t="shared" si="31"/>
        <v>#N/A</v>
      </c>
      <c r="BM152" s="35" t="e">
        <f t="shared" si="32"/>
        <v>#N/A</v>
      </c>
      <c r="BW152" s="999"/>
    </row>
    <row r="153" spans="1:75">
      <c r="A153" s="183"/>
      <c r="B153" s="479"/>
      <c r="C153" s="183"/>
      <c r="D153" s="183"/>
      <c r="E153" s="183"/>
      <c r="F153" s="183"/>
      <c r="G153" s="183"/>
      <c r="H153" s="183"/>
      <c r="I153" s="183"/>
      <c r="J153" s="183"/>
      <c r="K153" s="183"/>
      <c r="L153" s="183"/>
      <c r="M153" s="183"/>
      <c r="N153" s="183"/>
      <c r="O153" s="485"/>
      <c r="P153" s="183"/>
      <c r="Q153" s="479"/>
      <c r="R153" s="183"/>
      <c r="S153" s="183"/>
      <c r="T153" s="183"/>
      <c r="U153" s="183"/>
      <c r="V153" s="183"/>
      <c r="W153" s="183"/>
      <c r="X153" s="183"/>
      <c r="Y153" s="183"/>
      <c r="Z153" s="183"/>
      <c r="AA153" s="183"/>
      <c r="AB153" s="183"/>
      <c r="AC153" s="183"/>
      <c r="AD153" s="183"/>
      <c r="AE153" s="485"/>
      <c r="AF153" s="183"/>
      <c r="AG153" s="479"/>
      <c r="AH153" s="183"/>
      <c r="AI153" s="183"/>
      <c r="AJ153" s="183"/>
      <c r="AK153" s="183"/>
      <c r="AL153" s="183"/>
      <c r="AM153" s="183"/>
      <c r="AN153" s="183"/>
      <c r="AO153" s="183"/>
      <c r="AP153" s="183"/>
      <c r="AQ153" s="183"/>
      <c r="AR153" s="183"/>
      <c r="AS153" s="183"/>
      <c r="AT153" s="485"/>
      <c r="AU153" s="183"/>
      <c r="AX153" s="19">
        <f>比較地域マスタ!AD88</f>
        <v>0</v>
      </c>
      <c r="AY153" s="19" t="str">
        <f>IF(IFERROR(比較地域マスタ!$AE88,"")=0,"",IFERROR(比較地域マスタ!$AE88,""))</f>
        <v/>
      </c>
      <c r="AZ153" s="17"/>
      <c r="BA153" s="23">
        <v>82</v>
      </c>
      <c r="BB153" s="23">
        <v>1</v>
      </c>
      <c r="BC153" s="19">
        <f t="shared" si="33"/>
        <v>0</v>
      </c>
      <c r="BD153" s="19" t="str">
        <f t="shared" si="34"/>
        <v/>
      </c>
      <c r="BE153" s="35" t="e">
        <f>VLOOKUP(BC153&amp;"_"&amp;$AZ$9,データシート3!A:AB,MATCH("ea_"&amp;"太陽光（建物系）"&amp;"_年間発電",データシート3!$A$1:$AB$1,0),0)/10^3+VLOOKUP(BC153&amp;"_"&amp;$AZ$9,データシート3!A:AB,MATCH("ea_"&amp;"太陽光（土地系）"&amp;"_年間発電",データシート3!$A$1:$AB$1,0),0)/10^3</f>
        <v>#N/A</v>
      </c>
      <c r="BF153" s="35" t="e">
        <f>VLOOKUP(BC153&amp;"_"&amp;$AZ$9,データシート3!A:AB,MATCH("ea_"&amp;"風力（陸上）"&amp;"_年間発電",データシート3!$A$1:$AB$1,0),0)/10^3</f>
        <v>#N/A</v>
      </c>
      <c r="BG153" s="35" t="e">
        <f>VLOOKUP(BC153&amp;"_"&amp;$AZ$9,データシート3!A:AB,MATCH("ea_"&amp;"中小水（河川）"&amp;"_年間発電",データシート3!$A$1:$AB$1,0),0)/10^3+VLOOKUP(BC153&amp;"_"&amp;$AZ$9,データシート3!A:AB,MATCH("ea_"&amp;"中小水（農業用水路）"&amp;"_年間発電",データシート3!$A$1:$AB$1,0),0)/10^3</f>
        <v>#N/A</v>
      </c>
      <c r="BH153" s="35"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5" t="e">
        <f t="shared" si="35"/>
        <v>#N/A</v>
      </c>
      <c r="BJ153" s="35" t="e">
        <f>(VLOOKUP($BC153&amp;"_"&amp;$AZ$8,データシート3!$A:$AN,MATCH("da_合計",データシート3!$A$1:$AN$1,0),0))/10^3</f>
        <v>#N/A</v>
      </c>
      <c r="BK153" s="35" t="e">
        <f t="shared" si="30"/>
        <v>#N/A</v>
      </c>
      <c r="BL153" s="35" t="e">
        <f t="shared" si="31"/>
        <v>#N/A</v>
      </c>
      <c r="BM153" s="35" t="e">
        <f t="shared" si="32"/>
        <v>#N/A</v>
      </c>
      <c r="BW153" s="999"/>
    </row>
    <row r="154" spans="1:75">
      <c r="A154" s="183"/>
      <c r="B154" s="479"/>
      <c r="C154" s="183"/>
      <c r="D154" s="183"/>
      <c r="E154" s="183"/>
      <c r="F154" s="183"/>
      <c r="G154" s="183"/>
      <c r="H154" s="183"/>
      <c r="I154" s="183"/>
      <c r="J154" s="183"/>
      <c r="K154" s="183"/>
      <c r="L154" s="183"/>
      <c r="M154" s="183"/>
      <c r="N154" s="183"/>
      <c r="O154" s="485"/>
      <c r="P154" s="183"/>
      <c r="Q154" s="479"/>
      <c r="R154" s="183"/>
      <c r="S154" s="183"/>
      <c r="T154" s="183"/>
      <c r="U154" s="183"/>
      <c r="V154" s="183"/>
      <c r="W154" s="183"/>
      <c r="X154" s="183"/>
      <c r="Y154" s="183"/>
      <c r="Z154" s="183"/>
      <c r="AA154" s="183"/>
      <c r="AB154" s="183"/>
      <c r="AC154" s="183"/>
      <c r="AD154" s="183"/>
      <c r="AE154" s="485"/>
      <c r="AF154" s="183"/>
      <c r="AG154" s="479"/>
      <c r="AH154" s="183"/>
      <c r="AI154" s="183"/>
      <c r="AJ154" s="183"/>
      <c r="AK154" s="183"/>
      <c r="AL154" s="183"/>
      <c r="AM154" s="183"/>
      <c r="AN154" s="183"/>
      <c r="AO154" s="183"/>
      <c r="AP154" s="183"/>
      <c r="AQ154" s="183"/>
      <c r="AR154" s="183"/>
      <c r="AS154" s="183"/>
      <c r="AT154" s="485"/>
      <c r="AU154" s="183"/>
      <c r="AX154" s="19">
        <f>比較地域マスタ!AD89</f>
        <v>0</v>
      </c>
      <c r="AY154" s="19" t="str">
        <f>IF(IFERROR(比較地域マスタ!$AE89,"")=0,"",IFERROR(比較地域マスタ!$AE89,""))</f>
        <v/>
      </c>
      <c r="AZ154" s="17"/>
      <c r="BA154" s="23">
        <v>83</v>
      </c>
      <c r="BB154" s="23">
        <v>1</v>
      </c>
      <c r="BC154" s="19">
        <f t="shared" si="33"/>
        <v>0</v>
      </c>
      <c r="BD154" s="19" t="str">
        <f t="shared" si="34"/>
        <v/>
      </c>
      <c r="BE154" s="35" t="e">
        <f>VLOOKUP(BC154&amp;"_"&amp;$AZ$9,データシート3!A:AB,MATCH("ea_"&amp;"太陽光（建物系）"&amp;"_年間発電",データシート3!$A$1:$AB$1,0),0)/10^3+VLOOKUP(BC154&amp;"_"&amp;$AZ$9,データシート3!A:AB,MATCH("ea_"&amp;"太陽光（土地系）"&amp;"_年間発電",データシート3!$A$1:$AB$1,0),0)/10^3</f>
        <v>#N/A</v>
      </c>
      <c r="BF154" s="35" t="e">
        <f>VLOOKUP(BC154&amp;"_"&amp;$AZ$9,データシート3!A:AB,MATCH("ea_"&amp;"風力（陸上）"&amp;"_年間発電",データシート3!$A$1:$AB$1,0),0)/10^3</f>
        <v>#N/A</v>
      </c>
      <c r="BG154" s="35" t="e">
        <f>VLOOKUP(BC154&amp;"_"&amp;$AZ$9,データシート3!A:AB,MATCH("ea_"&amp;"中小水（河川）"&amp;"_年間発電",データシート3!$A$1:$AB$1,0),0)/10^3+VLOOKUP(BC154&amp;"_"&amp;$AZ$9,データシート3!A:AB,MATCH("ea_"&amp;"中小水（農業用水路）"&amp;"_年間発電",データシート3!$A$1:$AB$1,0),0)/10^3</f>
        <v>#N/A</v>
      </c>
      <c r="BH154" s="35"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5" t="e">
        <f t="shared" si="35"/>
        <v>#N/A</v>
      </c>
      <c r="BJ154" s="35" t="e">
        <f>(VLOOKUP($BC154&amp;"_"&amp;$AZ$8,データシート3!$A:$AN,MATCH("da_合計",データシート3!$A$1:$AN$1,0),0))/10^3</f>
        <v>#N/A</v>
      </c>
      <c r="BK154" s="35" t="e">
        <f t="shared" si="30"/>
        <v>#N/A</v>
      </c>
      <c r="BL154" s="35" t="e">
        <f t="shared" si="31"/>
        <v>#N/A</v>
      </c>
      <c r="BM154" s="35" t="e">
        <f t="shared" si="32"/>
        <v>#N/A</v>
      </c>
      <c r="BW154" s="999"/>
    </row>
    <row r="155" spans="1:75">
      <c r="A155" s="183"/>
      <c r="B155" s="479"/>
      <c r="C155" s="183"/>
      <c r="D155" s="183"/>
      <c r="E155" s="183"/>
      <c r="F155" s="183"/>
      <c r="G155" s="183"/>
      <c r="H155" s="183"/>
      <c r="I155" s="183"/>
      <c r="J155" s="183"/>
      <c r="K155" s="183"/>
      <c r="L155" s="183"/>
      <c r="M155" s="183"/>
      <c r="N155" s="183"/>
      <c r="O155" s="485"/>
      <c r="P155" s="183"/>
      <c r="Q155" s="479"/>
      <c r="R155" s="183"/>
      <c r="S155" s="183"/>
      <c r="T155" s="183"/>
      <c r="U155" s="183"/>
      <c r="V155" s="183"/>
      <c r="W155" s="183"/>
      <c r="X155" s="183"/>
      <c r="Y155" s="183"/>
      <c r="Z155" s="183"/>
      <c r="AA155" s="183"/>
      <c r="AB155" s="183"/>
      <c r="AC155" s="183"/>
      <c r="AD155" s="183"/>
      <c r="AE155" s="485"/>
      <c r="AF155" s="183"/>
      <c r="AG155" s="479"/>
      <c r="AH155" s="183"/>
      <c r="AI155" s="183"/>
      <c r="AJ155" s="183"/>
      <c r="AK155" s="183"/>
      <c r="AL155" s="183"/>
      <c r="AM155" s="183"/>
      <c r="AN155" s="183"/>
      <c r="AO155" s="183"/>
      <c r="AP155" s="183"/>
      <c r="AQ155" s="183"/>
      <c r="AR155" s="183"/>
      <c r="AS155" s="183"/>
      <c r="AT155" s="485"/>
      <c r="AU155" s="183"/>
      <c r="AX155" s="19">
        <f>比較地域マスタ!AD90</f>
        <v>0</v>
      </c>
      <c r="AY155" s="19" t="str">
        <f>IF(IFERROR(比較地域マスタ!$AE90,"")=0,"",IFERROR(比較地域マスタ!$AE90,""))</f>
        <v/>
      </c>
      <c r="AZ155" s="17"/>
      <c r="BA155" s="23">
        <v>84</v>
      </c>
      <c r="BB155" s="23">
        <v>1</v>
      </c>
      <c r="BC155" s="19">
        <f t="shared" si="33"/>
        <v>0</v>
      </c>
      <c r="BD155" s="19" t="str">
        <f t="shared" si="34"/>
        <v/>
      </c>
      <c r="BE155" s="35" t="e">
        <f>VLOOKUP(BC155&amp;"_"&amp;$AZ$9,データシート3!A:AB,MATCH("ea_"&amp;"太陽光（建物系）"&amp;"_年間発電",データシート3!$A$1:$AB$1,0),0)/10^3+VLOOKUP(BC155&amp;"_"&amp;$AZ$9,データシート3!A:AB,MATCH("ea_"&amp;"太陽光（土地系）"&amp;"_年間発電",データシート3!$A$1:$AB$1,0),0)/10^3</f>
        <v>#N/A</v>
      </c>
      <c r="BF155" s="35" t="e">
        <f>VLOOKUP(BC155&amp;"_"&amp;$AZ$9,データシート3!A:AB,MATCH("ea_"&amp;"風力（陸上）"&amp;"_年間発電",データシート3!$A$1:$AB$1,0),0)/10^3</f>
        <v>#N/A</v>
      </c>
      <c r="BG155" s="35" t="e">
        <f>VLOOKUP(BC155&amp;"_"&amp;$AZ$9,データシート3!A:AB,MATCH("ea_"&amp;"中小水（河川）"&amp;"_年間発電",データシート3!$A$1:$AB$1,0),0)/10^3+VLOOKUP(BC155&amp;"_"&amp;$AZ$9,データシート3!A:AB,MATCH("ea_"&amp;"中小水（農業用水路）"&amp;"_年間発電",データシート3!$A$1:$AB$1,0),0)/10^3</f>
        <v>#N/A</v>
      </c>
      <c r="BH155" s="35"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5" t="e">
        <f t="shared" si="35"/>
        <v>#N/A</v>
      </c>
      <c r="BJ155" s="35" t="e">
        <f>(VLOOKUP($BC155&amp;"_"&amp;$AZ$8,データシート3!$A:$AN,MATCH("da_合計",データシート3!$A$1:$AN$1,0),0))/10^3</f>
        <v>#N/A</v>
      </c>
      <c r="BK155" s="35" t="e">
        <f t="shared" si="30"/>
        <v>#N/A</v>
      </c>
      <c r="BL155" s="35" t="e">
        <f t="shared" si="31"/>
        <v>#N/A</v>
      </c>
      <c r="BM155" s="35" t="e">
        <f t="shared" si="32"/>
        <v>#N/A</v>
      </c>
      <c r="BW155" s="999"/>
    </row>
    <row r="156" spans="1:75">
      <c r="A156" s="183"/>
      <c r="B156" s="487"/>
      <c r="C156" s="488"/>
      <c r="D156" s="488"/>
      <c r="E156" s="488"/>
      <c r="F156" s="488"/>
      <c r="G156" s="488"/>
      <c r="H156" s="488"/>
      <c r="I156" s="488"/>
      <c r="J156" s="488"/>
      <c r="K156" s="488"/>
      <c r="L156" s="488"/>
      <c r="M156" s="488"/>
      <c r="N156" s="488"/>
      <c r="O156" s="502"/>
      <c r="P156" s="183"/>
      <c r="Q156" s="487"/>
      <c r="R156" s="488"/>
      <c r="S156" s="488"/>
      <c r="T156" s="488"/>
      <c r="U156" s="488"/>
      <c r="V156" s="488"/>
      <c r="W156" s="488"/>
      <c r="X156" s="488"/>
      <c r="Y156" s="488"/>
      <c r="Z156" s="488"/>
      <c r="AA156" s="488"/>
      <c r="AB156" s="488"/>
      <c r="AC156" s="488"/>
      <c r="AD156" s="488"/>
      <c r="AE156" s="502"/>
      <c r="AF156" s="183"/>
      <c r="AG156" s="487"/>
      <c r="AH156" s="488"/>
      <c r="AI156" s="488"/>
      <c r="AJ156" s="488"/>
      <c r="AK156" s="488"/>
      <c r="AL156" s="488"/>
      <c r="AM156" s="488"/>
      <c r="AN156" s="488"/>
      <c r="AO156" s="488"/>
      <c r="AP156" s="488"/>
      <c r="AQ156" s="490"/>
      <c r="AR156" s="563"/>
      <c r="AS156" s="490"/>
      <c r="AT156" s="492"/>
      <c r="AU156" s="183"/>
      <c r="AX156" s="19">
        <f>比較地域マスタ!AD91</f>
        <v>0</v>
      </c>
      <c r="AY156" s="19" t="str">
        <f>IF(IFERROR(比較地域マスタ!$AE91,"")=0,"",IFERROR(比較地域マスタ!$AE91,""))</f>
        <v/>
      </c>
      <c r="AZ156" s="17"/>
      <c r="BA156" s="23">
        <v>85</v>
      </c>
      <c r="BB156" s="23">
        <v>1</v>
      </c>
      <c r="BC156" s="19">
        <f t="shared" si="33"/>
        <v>0</v>
      </c>
      <c r="BD156" s="19" t="str">
        <f t="shared" si="34"/>
        <v/>
      </c>
      <c r="BE156" s="35" t="e">
        <f>VLOOKUP(BC156&amp;"_"&amp;$AZ$9,データシート3!A:AB,MATCH("ea_"&amp;"太陽光（建物系）"&amp;"_年間発電",データシート3!$A$1:$AB$1,0),0)/10^3+VLOOKUP(BC156&amp;"_"&amp;$AZ$9,データシート3!A:AB,MATCH("ea_"&amp;"太陽光（土地系）"&amp;"_年間発電",データシート3!$A$1:$AB$1,0),0)/10^3</f>
        <v>#N/A</v>
      </c>
      <c r="BF156" s="35" t="e">
        <f>VLOOKUP(BC156&amp;"_"&amp;$AZ$9,データシート3!A:AB,MATCH("ea_"&amp;"風力（陸上）"&amp;"_年間発電",データシート3!$A$1:$AB$1,0),0)/10^3</f>
        <v>#N/A</v>
      </c>
      <c r="BG156" s="35" t="e">
        <f>VLOOKUP(BC156&amp;"_"&amp;$AZ$9,データシート3!A:AB,MATCH("ea_"&amp;"中小水（河川）"&amp;"_年間発電",データシート3!$A$1:$AB$1,0),0)/10^3+VLOOKUP(BC156&amp;"_"&amp;$AZ$9,データシート3!A:AB,MATCH("ea_"&amp;"中小水（農業用水路）"&amp;"_年間発電",データシート3!$A$1:$AB$1,0),0)/10^3</f>
        <v>#N/A</v>
      </c>
      <c r="BH156" s="35"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5" t="e">
        <f t="shared" si="35"/>
        <v>#N/A</v>
      </c>
      <c r="BJ156" s="35" t="e">
        <f>(VLOOKUP($BC156&amp;"_"&amp;$AZ$8,データシート3!$A:$AN,MATCH("da_合計",データシート3!$A$1:$AN$1,0),0))/10^3</f>
        <v>#N/A</v>
      </c>
      <c r="BK156" s="35" t="e">
        <f t="shared" si="30"/>
        <v>#N/A</v>
      </c>
      <c r="BL156" s="35" t="e">
        <f t="shared" si="31"/>
        <v>#N/A</v>
      </c>
      <c r="BM156" s="35" t="e">
        <f t="shared" si="32"/>
        <v>#N/A</v>
      </c>
      <c r="BW156" s="999"/>
    </row>
    <row r="157" spans="1:75">
      <c r="A157" s="183"/>
      <c r="B157" s="183"/>
      <c r="C157" s="183"/>
      <c r="D157" s="183"/>
      <c r="E157" s="183"/>
      <c r="F157" s="183"/>
      <c r="G157" s="183"/>
      <c r="H157" s="183"/>
      <c r="I157" s="183"/>
      <c r="J157" s="183"/>
      <c r="K157" s="183"/>
      <c r="L157" s="183"/>
      <c r="M157" s="183"/>
      <c r="N157" s="183"/>
      <c r="O157" s="183"/>
      <c r="P157" s="183"/>
      <c r="Q157" s="183"/>
      <c r="R157" s="183"/>
      <c r="S157" s="183"/>
      <c r="T157" s="183"/>
      <c r="U157" s="183"/>
      <c r="V157" s="183"/>
      <c r="W157" s="183"/>
      <c r="X157" s="183"/>
      <c r="Y157" s="183"/>
      <c r="Z157" s="183"/>
      <c r="AA157" s="183"/>
      <c r="AB157" s="183"/>
      <c r="AC157" s="183"/>
      <c r="AD157" s="183"/>
      <c r="AE157" s="183"/>
      <c r="AF157" s="183"/>
      <c r="AG157" s="183"/>
      <c r="AH157" s="183"/>
      <c r="AI157" s="183"/>
      <c r="AJ157" s="183"/>
      <c r="AK157" s="183"/>
      <c r="AL157" s="183"/>
      <c r="AM157" s="183"/>
      <c r="AN157" s="183"/>
      <c r="AO157" s="183"/>
      <c r="AP157" s="183"/>
      <c r="AQ157" s="242"/>
      <c r="AR157" s="248"/>
      <c r="AS157" s="242"/>
      <c r="AT157" s="242"/>
      <c r="AU157" s="183"/>
      <c r="AX157" s="19">
        <f>比較地域マスタ!AD92</f>
        <v>0</v>
      </c>
      <c r="AY157" s="19" t="str">
        <f>IF(IFERROR(比較地域マスタ!$AE92,"")=0,"",IFERROR(比較地域マスタ!$AE92,""))</f>
        <v/>
      </c>
      <c r="AZ157" s="17"/>
      <c r="BA157" s="23">
        <v>86</v>
      </c>
      <c r="BB157" s="23">
        <v>1</v>
      </c>
      <c r="BC157" s="19">
        <f t="shared" si="33"/>
        <v>0</v>
      </c>
      <c r="BD157" s="19" t="str">
        <f t="shared" si="34"/>
        <v/>
      </c>
      <c r="BE157" s="35" t="e">
        <f>VLOOKUP(BC157&amp;"_"&amp;$AZ$9,データシート3!A:AB,MATCH("ea_"&amp;"太陽光（建物系）"&amp;"_年間発電",データシート3!$A$1:$AB$1,0),0)/10^3+VLOOKUP(BC157&amp;"_"&amp;$AZ$9,データシート3!A:AB,MATCH("ea_"&amp;"太陽光（土地系）"&amp;"_年間発電",データシート3!$A$1:$AB$1,0),0)/10^3</f>
        <v>#N/A</v>
      </c>
      <c r="BF157" s="35" t="e">
        <f>VLOOKUP(BC157&amp;"_"&amp;$AZ$9,データシート3!A:AB,MATCH("ea_"&amp;"風力（陸上）"&amp;"_年間発電",データシート3!$A$1:$AB$1,0),0)/10^3</f>
        <v>#N/A</v>
      </c>
      <c r="BG157" s="35" t="e">
        <f>VLOOKUP(BC157&amp;"_"&amp;$AZ$9,データシート3!A:AB,MATCH("ea_"&amp;"中小水（河川）"&amp;"_年間発電",データシート3!$A$1:$AB$1,0),0)/10^3+VLOOKUP(BC157&amp;"_"&amp;$AZ$9,データシート3!A:AB,MATCH("ea_"&amp;"中小水（農業用水路）"&amp;"_年間発電",データシート3!$A$1:$AB$1,0),0)/10^3</f>
        <v>#N/A</v>
      </c>
      <c r="BH157" s="35"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5" t="e">
        <f t="shared" si="35"/>
        <v>#N/A</v>
      </c>
      <c r="BJ157" s="35" t="e">
        <f>(VLOOKUP($BC157&amp;"_"&amp;$AZ$8,データシート3!$A:$AN,MATCH("da_合計",データシート3!$A$1:$AN$1,0),0))/10^3</f>
        <v>#N/A</v>
      </c>
      <c r="BK157" s="35" t="e">
        <f t="shared" si="30"/>
        <v>#N/A</v>
      </c>
      <c r="BL157" s="35" t="e">
        <f t="shared" si="31"/>
        <v>#N/A</v>
      </c>
      <c r="BM157" s="35" t="e">
        <f t="shared" si="32"/>
        <v>#N/A</v>
      </c>
      <c r="BW157" s="999"/>
    </row>
    <row r="158" spans="1:75">
      <c r="A158" s="183"/>
      <c r="B158" s="183"/>
      <c r="C158" s="183"/>
      <c r="D158" s="183"/>
      <c r="E158" s="183"/>
      <c r="F158" s="183"/>
      <c r="G158" s="183"/>
      <c r="H158" s="183"/>
      <c r="I158" s="183"/>
      <c r="J158" s="183"/>
      <c r="K158" s="183"/>
      <c r="L158" s="183"/>
      <c r="M158" s="183"/>
      <c r="N158" s="183"/>
      <c r="O158" s="183"/>
      <c r="P158" s="183"/>
      <c r="Q158" s="183"/>
      <c r="R158" s="183"/>
      <c r="S158" s="183"/>
      <c r="T158" s="183"/>
      <c r="U158" s="183"/>
      <c r="V158" s="183"/>
      <c r="W158" s="183"/>
      <c r="X158" s="183"/>
      <c r="Y158" s="183"/>
      <c r="Z158" s="183"/>
      <c r="AA158" s="183"/>
      <c r="AB158" s="183"/>
      <c r="AC158" s="183"/>
      <c r="AD158" s="183"/>
      <c r="AE158" s="183"/>
      <c r="AF158" s="183"/>
      <c r="AG158" s="183"/>
      <c r="AH158" s="183"/>
      <c r="AI158" s="183"/>
      <c r="AJ158" s="183"/>
      <c r="AK158" s="183"/>
      <c r="AL158" s="183"/>
      <c r="AM158" s="183"/>
      <c r="AN158" s="183"/>
      <c r="AO158" s="183"/>
      <c r="AP158" s="183"/>
      <c r="AQ158" s="242"/>
      <c r="AR158" s="248"/>
      <c r="AS158" s="242"/>
      <c r="AT158" s="242"/>
      <c r="AU158" s="183"/>
      <c r="AX158" s="19">
        <f>比較地域マスタ!AD93</f>
        <v>0</v>
      </c>
      <c r="AY158" s="19" t="str">
        <f>IF(IFERROR(比較地域マスタ!$AE93,"")=0,"",IFERROR(比較地域マスタ!$AE93,""))</f>
        <v/>
      </c>
      <c r="AZ158" s="17"/>
      <c r="BA158" s="23">
        <v>87</v>
      </c>
      <c r="BB158" s="23">
        <v>1</v>
      </c>
      <c r="BC158" s="19">
        <f t="shared" si="33"/>
        <v>0</v>
      </c>
      <c r="BD158" s="19" t="str">
        <f t="shared" si="34"/>
        <v/>
      </c>
      <c r="BE158" s="35" t="e">
        <f>VLOOKUP(BC158&amp;"_"&amp;$AZ$9,データシート3!A:AB,MATCH("ea_"&amp;"太陽光（建物系）"&amp;"_年間発電",データシート3!$A$1:$AB$1,0),0)/10^3+VLOOKUP(BC158&amp;"_"&amp;$AZ$9,データシート3!A:AB,MATCH("ea_"&amp;"太陽光（土地系）"&amp;"_年間発電",データシート3!$A$1:$AB$1,0),0)/10^3</f>
        <v>#N/A</v>
      </c>
      <c r="BF158" s="35" t="e">
        <f>VLOOKUP(BC158&amp;"_"&amp;$AZ$9,データシート3!A:AB,MATCH("ea_"&amp;"風力（陸上）"&amp;"_年間発電",データシート3!$A$1:$AB$1,0),0)/10^3</f>
        <v>#N/A</v>
      </c>
      <c r="BG158" s="35" t="e">
        <f>VLOOKUP(BC158&amp;"_"&amp;$AZ$9,データシート3!A:AB,MATCH("ea_"&amp;"中小水（河川）"&amp;"_年間発電",データシート3!$A$1:$AB$1,0),0)/10^3+VLOOKUP(BC158&amp;"_"&amp;$AZ$9,データシート3!A:AB,MATCH("ea_"&amp;"中小水（農業用水路）"&amp;"_年間発電",データシート3!$A$1:$AB$1,0),0)/10^3</f>
        <v>#N/A</v>
      </c>
      <c r="BH158" s="35"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5" t="e">
        <f t="shared" si="35"/>
        <v>#N/A</v>
      </c>
      <c r="BJ158" s="35" t="e">
        <f>(VLOOKUP($BC158&amp;"_"&amp;$AZ$8,データシート3!$A:$AN,MATCH("da_合計",データシート3!$A$1:$AN$1,0),0))/10^3</f>
        <v>#N/A</v>
      </c>
      <c r="BK158" s="35" t="e">
        <f t="shared" si="30"/>
        <v>#N/A</v>
      </c>
      <c r="BL158" s="35" t="e">
        <f t="shared" si="31"/>
        <v>#N/A</v>
      </c>
      <c r="BM158" s="35" t="e">
        <f t="shared" si="32"/>
        <v>#N/A</v>
      </c>
      <c r="BW158" s="999"/>
    </row>
    <row r="159" spans="1:75">
      <c r="A159" s="183"/>
      <c r="B159" s="183"/>
      <c r="C159" s="183"/>
      <c r="D159" s="183"/>
      <c r="E159" s="183"/>
      <c r="F159" s="183"/>
      <c r="G159" s="183"/>
      <c r="H159" s="183"/>
      <c r="I159" s="183"/>
      <c r="J159" s="183"/>
      <c r="K159" s="183"/>
      <c r="L159" s="183"/>
      <c r="M159" s="183"/>
      <c r="N159" s="183"/>
      <c r="O159" s="183"/>
      <c r="P159" s="183"/>
      <c r="Q159" s="183"/>
      <c r="R159" s="183"/>
      <c r="S159" s="183"/>
      <c r="T159" s="183"/>
      <c r="U159" s="183"/>
      <c r="V159" s="183"/>
      <c r="W159" s="183"/>
      <c r="X159" s="183"/>
      <c r="Y159" s="183"/>
      <c r="Z159" s="183"/>
      <c r="AA159" s="183"/>
      <c r="AB159" s="183"/>
      <c r="AC159" s="183"/>
      <c r="AD159" s="183"/>
      <c r="AE159" s="183"/>
      <c r="AF159" s="183"/>
      <c r="AG159" s="183"/>
      <c r="AH159" s="183"/>
      <c r="AI159" s="183"/>
      <c r="AJ159" s="183"/>
      <c r="AK159" s="183"/>
      <c r="AL159" s="183"/>
      <c r="AM159" s="183"/>
      <c r="AN159" s="183"/>
      <c r="AO159" s="183"/>
      <c r="AP159" s="183"/>
      <c r="AQ159" s="242"/>
      <c r="AR159" s="248"/>
      <c r="AS159" s="242"/>
      <c r="AT159" s="242"/>
      <c r="AU159" s="183"/>
      <c r="AX159" s="19">
        <f>比較地域マスタ!AD94</f>
        <v>0</v>
      </c>
      <c r="AY159" s="19" t="str">
        <f>IF(IFERROR(比較地域マスタ!$AE94,"")=0,"",IFERROR(比較地域マスタ!$AE94,""))</f>
        <v/>
      </c>
      <c r="AZ159" s="17"/>
      <c r="BA159" s="23">
        <v>88</v>
      </c>
      <c r="BB159" s="23">
        <v>1</v>
      </c>
      <c r="BC159" s="19">
        <f t="shared" si="33"/>
        <v>0</v>
      </c>
      <c r="BD159" s="19" t="str">
        <f t="shared" si="34"/>
        <v/>
      </c>
      <c r="BE159" s="35" t="e">
        <f>VLOOKUP(BC159&amp;"_"&amp;$AZ$9,データシート3!A:AB,MATCH("ea_"&amp;"太陽光（建物系）"&amp;"_年間発電",データシート3!$A$1:$AB$1,0),0)/10^3+VLOOKUP(BC159&amp;"_"&amp;$AZ$9,データシート3!A:AB,MATCH("ea_"&amp;"太陽光（土地系）"&amp;"_年間発電",データシート3!$A$1:$AB$1,0),0)/10^3</f>
        <v>#N/A</v>
      </c>
      <c r="BF159" s="35" t="e">
        <f>VLOOKUP(BC159&amp;"_"&amp;$AZ$9,データシート3!A:AB,MATCH("ea_"&amp;"風力（陸上）"&amp;"_年間発電",データシート3!$A$1:$AB$1,0),0)/10^3</f>
        <v>#N/A</v>
      </c>
      <c r="BG159" s="35" t="e">
        <f>VLOOKUP(BC159&amp;"_"&amp;$AZ$9,データシート3!A:AB,MATCH("ea_"&amp;"中小水（河川）"&amp;"_年間発電",データシート3!$A$1:$AB$1,0),0)/10^3+VLOOKUP(BC159&amp;"_"&amp;$AZ$9,データシート3!A:AB,MATCH("ea_"&amp;"中小水（農業用水路）"&amp;"_年間発電",データシート3!$A$1:$AB$1,0),0)/10^3</f>
        <v>#N/A</v>
      </c>
      <c r="BH159" s="35"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5" t="e">
        <f t="shared" si="35"/>
        <v>#N/A</v>
      </c>
      <c r="BJ159" s="35" t="e">
        <f>(VLOOKUP($BC159&amp;"_"&amp;$AZ$8,データシート3!$A:$AN,MATCH("da_合計",データシート3!$A$1:$AN$1,0),0))/10^3</f>
        <v>#N/A</v>
      </c>
      <c r="BK159" s="35" t="e">
        <f t="shared" si="30"/>
        <v>#N/A</v>
      </c>
      <c r="BL159" s="35" t="e">
        <f t="shared" si="31"/>
        <v>#N/A</v>
      </c>
      <c r="BM159" s="35" t="e">
        <f t="shared" si="32"/>
        <v>#N/A</v>
      </c>
      <c r="BW159" s="999"/>
    </row>
    <row r="160" spans="1:75">
      <c r="A160" s="183"/>
      <c r="B160" s="183"/>
      <c r="C160" s="183"/>
      <c r="D160" s="183"/>
      <c r="E160" s="183"/>
      <c r="F160" s="183"/>
      <c r="G160" s="183"/>
      <c r="H160" s="183"/>
      <c r="I160" s="183"/>
      <c r="J160" s="183"/>
      <c r="K160" s="183"/>
      <c r="L160" s="183"/>
      <c r="M160" s="183"/>
      <c r="N160" s="183"/>
      <c r="O160" s="183"/>
      <c r="P160" s="183"/>
      <c r="Q160" s="183"/>
      <c r="R160" s="183"/>
      <c r="S160" s="183"/>
      <c r="T160" s="183"/>
      <c r="U160" s="183"/>
      <c r="V160" s="183"/>
      <c r="W160" s="183"/>
      <c r="X160" s="183"/>
      <c r="Y160" s="183"/>
      <c r="Z160" s="183"/>
      <c r="AA160" s="183"/>
      <c r="AB160" s="183"/>
      <c r="AC160" s="183"/>
      <c r="AD160" s="183"/>
      <c r="AE160" s="183"/>
      <c r="AF160" s="183"/>
      <c r="AG160" s="183"/>
      <c r="AH160" s="183"/>
      <c r="AI160" s="183"/>
      <c r="AJ160" s="183"/>
      <c r="AK160" s="183"/>
      <c r="AL160" s="183"/>
      <c r="AM160" s="183"/>
      <c r="AN160" s="183"/>
      <c r="AO160" s="183"/>
      <c r="AP160" s="183"/>
      <c r="AQ160" s="242"/>
      <c r="AR160" s="248"/>
      <c r="AS160" s="242"/>
      <c r="AT160" s="242"/>
      <c r="AU160" s="183"/>
      <c r="AX160" s="19">
        <f>比較地域マスタ!AD95</f>
        <v>0</v>
      </c>
      <c r="AY160" s="19" t="str">
        <f>IF(IFERROR(比較地域マスタ!$AE95,"")=0,"",IFERROR(比較地域マスタ!$AE95,""))</f>
        <v/>
      </c>
      <c r="AZ160" s="17"/>
      <c r="BA160" s="23">
        <v>89</v>
      </c>
      <c r="BB160" s="23">
        <v>1</v>
      </c>
      <c r="BC160" s="19">
        <f t="shared" si="33"/>
        <v>0</v>
      </c>
      <c r="BD160" s="19" t="str">
        <f t="shared" si="34"/>
        <v/>
      </c>
      <c r="BE160" s="35" t="e">
        <f>VLOOKUP(BC160&amp;"_"&amp;$AZ$9,データシート3!A:AB,MATCH("ea_"&amp;"太陽光（建物系）"&amp;"_年間発電",データシート3!$A$1:$AB$1,0),0)/10^3+VLOOKUP(BC160&amp;"_"&amp;$AZ$9,データシート3!A:AB,MATCH("ea_"&amp;"太陽光（土地系）"&amp;"_年間発電",データシート3!$A$1:$AB$1,0),0)/10^3</f>
        <v>#N/A</v>
      </c>
      <c r="BF160" s="35" t="e">
        <f>VLOOKUP(BC160&amp;"_"&amp;$AZ$9,データシート3!A:AB,MATCH("ea_"&amp;"風力（陸上）"&amp;"_年間発電",データシート3!$A$1:$AB$1,0),0)/10^3</f>
        <v>#N/A</v>
      </c>
      <c r="BG160" s="35" t="e">
        <f>VLOOKUP(BC160&amp;"_"&amp;$AZ$9,データシート3!A:AB,MATCH("ea_"&amp;"中小水（河川）"&amp;"_年間発電",データシート3!$A$1:$AB$1,0),0)/10^3+VLOOKUP(BC160&amp;"_"&amp;$AZ$9,データシート3!A:AB,MATCH("ea_"&amp;"中小水（農業用水路）"&amp;"_年間発電",データシート3!$A$1:$AB$1,0),0)/10^3</f>
        <v>#N/A</v>
      </c>
      <c r="BH160" s="35"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5" t="e">
        <f t="shared" si="35"/>
        <v>#N/A</v>
      </c>
      <c r="BJ160" s="35" t="e">
        <f>(VLOOKUP($BC160&amp;"_"&amp;$AZ$8,データシート3!$A:$AN,MATCH("da_合計",データシート3!$A$1:$AN$1,0),0))/10^3</f>
        <v>#N/A</v>
      </c>
      <c r="BK160" s="35" t="e">
        <f t="shared" si="30"/>
        <v>#N/A</v>
      </c>
      <c r="BL160" s="35" t="e">
        <f t="shared" si="31"/>
        <v>#N/A</v>
      </c>
      <c r="BM160" s="35" t="e">
        <f t="shared" si="32"/>
        <v>#N/A</v>
      </c>
      <c r="BW160" s="999"/>
    </row>
    <row r="161" spans="1:75">
      <c r="A161" s="183"/>
      <c r="B161" s="183"/>
      <c r="C161" s="183"/>
      <c r="D161" s="183"/>
      <c r="E161" s="183"/>
      <c r="F161" s="183"/>
      <c r="G161" s="183"/>
      <c r="H161" s="183"/>
      <c r="I161" s="183"/>
      <c r="J161" s="183"/>
      <c r="K161" s="183"/>
      <c r="L161" s="183"/>
      <c r="M161" s="183"/>
      <c r="N161" s="183"/>
      <c r="O161" s="183"/>
      <c r="P161" s="183"/>
      <c r="Q161" s="183"/>
      <c r="R161" s="183"/>
      <c r="S161" s="183"/>
      <c r="T161" s="183"/>
      <c r="U161" s="183"/>
      <c r="V161" s="183"/>
      <c r="W161" s="183"/>
      <c r="X161" s="183"/>
      <c r="Y161" s="183"/>
      <c r="Z161" s="183"/>
      <c r="AA161" s="183"/>
      <c r="AB161" s="183"/>
      <c r="AC161" s="183"/>
      <c r="AD161" s="183"/>
      <c r="AE161" s="183"/>
      <c r="AF161" s="183"/>
      <c r="AG161" s="183"/>
      <c r="AH161" s="183"/>
      <c r="AI161" s="183"/>
      <c r="AJ161" s="183"/>
      <c r="AK161" s="183"/>
      <c r="AL161" s="183"/>
      <c r="AM161" s="183"/>
      <c r="AN161" s="183"/>
      <c r="AO161" s="183"/>
      <c r="AP161" s="183"/>
      <c r="AQ161" s="242"/>
      <c r="AR161" s="248"/>
      <c r="AS161" s="242"/>
      <c r="AT161" s="242"/>
      <c r="AU161" s="183"/>
      <c r="AX161" s="19">
        <f>比較地域マスタ!AD96</f>
        <v>0</v>
      </c>
      <c r="AY161" s="19" t="str">
        <f>IF(IFERROR(比較地域マスタ!$AE96,"")=0,"",IFERROR(比較地域マスタ!$AE96,""))</f>
        <v/>
      </c>
      <c r="AZ161" s="17"/>
      <c r="BA161" s="23">
        <v>90</v>
      </c>
      <c r="BB161" s="23">
        <v>1</v>
      </c>
      <c r="BC161" s="19">
        <f t="shared" si="33"/>
        <v>0</v>
      </c>
      <c r="BD161" s="19" t="str">
        <f t="shared" si="34"/>
        <v/>
      </c>
      <c r="BE161" s="35" t="e">
        <f>VLOOKUP(BC161&amp;"_"&amp;$AZ$9,データシート3!A:AB,MATCH("ea_"&amp;"太陽光（建物系）"&amp;"_年間発電",データシート3!$A$1:$AB$1,0),0)/10^3+VLOOKUP(BC161&amp;"_"&amp;$AZ$9,データシート3!A:AB,MATCH("ea_"&amp;"太陽光（土地系）"&amp;"_年間発電",データシート3!$A$1:$AB$1,0),0)/10^3</f>
        <v>#N/A</v>
      </c>
      <c r="BF161" s="35" t="e">
        <f>VLOOKUP(BC161&amp;"_"&amp;$AZ$9,データシート3!A:AB,MATCH("ea_"&amp;"風力（陸上）"&amp;"_年間発電",データシート3!$A$1:$AB$1,0),0)/10^3</f>
        <v>#N/A</v>
      </c>
      <c r="BG161" s="35" t="e">
        <f>VLOOKUP(BC161&amp;"_"&amp;$AZ$9,データシート3!A:AB,MATCH("ea_"&amp;"中小水（河川）"&amp;"_年間発電",データシート3!$A$1:$AB$1,0),0)/10^3+VLOOKUP(BC161&amp;"_"&amp;$AZ$9,データシート3!A:AB,MATCH("ea_"&amp;"中小水（農業用水路）"&amp;"_年間発電",データシート3!$A$1:$AB$1,0),0)/10^3</f>
        <v>#N/A</v>
      </c>
      <c r="BH161" s="35"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5" t="e">
        <f t="shared" si="35"/>
        <v>#N/A</v>
      </c>
      <c r="BJ161" s="35" t="e">
        <f>(VLOOKUP($BC161&amp;"_"&amp;$AZ$8,データシート3!$A:$AN,MATCH("da_合計",データシート3!$A$1:$AN$1,0),0))/10^3</f>
        <v>#N/A</v>
      </c>
      <c r="BK161" s="35" t="e">
        <f t="shared" si="30"/>
        <v>#N/A</v>
      </c>
      <c r="BL161" s="35" t="e">
        <f t="shared" si="31"/>
        <v>#N/A</v>
      </c>
      <c r="BM161" s="35" t="e">
        <f t="shared" si="32"/>
        <v>#N/A</v>
      </c>
      <c r="BW161" s="999"/>
    </row>
    <row r="162" spans="1:75">
      <c r="A162" s="183"/>
      <c r="B162" s="183"/>
      <c r="C162" s="183"/>
      <c r="D162" s="183"/>
      <c r="E162" s="183"/>
      <c r="F162" s="183"/>
      <c r="G162" s="183"/>
      <c r="H162" s="183"/>
      <c r="I162" s="183"/>
      <c r="J162" s="183"/>
      <c r="K162" s="183"/>
      <c r="L162" s="183"/>
      <c r="M162" s="183"/>
      <c r="N162" s="183"/>
      <c r="O162" s="183"/>
      <c r="P162" s="183"/>
      <c r="Q162" s="183"/>
      <c r="R162" s="183"/>
      <c r="S162" s="183"/>
      <c r="T162" s="183"/>
      <c r="U162" s="183"/>
      <c r="V162" s="183"/>
      <c r="W162" s="183"/>
      <c r="X162" s="183"/>
      <c r="Y162" s="183"/>
      <c r="Z162" s="183"/>
      <c r="AA162" s="183"/>
      <c r="AB162" s="183"/>
      <c r="AC162" s="183"/>
      <c r="AD162" s="183"/>
      <c r="AE162" s="183"/>
      <c r="AF162" s="183"/>
      <c r="AG162" s="183"/>
      <c r="AH162" s="183"/>
      <c r="AI162" s="183"/>
      <c r="AJ162" s="183"/>
      <c r="AK162" s="183"/>
      <c r="AL162" s="183"/>
      <c r="AM162" s="183"/>
      <c r="AN162" s="183"/>
      <c r="AO162" s="183"/>
      <c r="AP162" s="183"/>
      <c r="AQ162" s="242"/>
      <c r="AR162" s="248"/>
      <c r="AS162" s="242"/>
      <c r="AT162" s="242"/>
      <c r="AU162" s="183"/>
      <c r="AX162" s="19">
        <f>比較地域マスタ!AD97</f>
        <v>0</v>
      </c>
      <c r="AY162" s="19" t="str">
        <f>IF(IFERROR(比較地域マスタ!$AE97,"")=0,"",IFERROR(比較地域マスタ!$AE97,""))</f>
        <v/>
      </c>
      <c r="AZ162" s="17"/>
      <c r="BA162" s="23">
        <v>91</v>
      </c>
      <c r="BB162" s="23">
        <v>2</v>
      </c>
      <c r="BC162" s="19">
        <f t="shared" si="33"/>
        <v>0</v>
      </c>
      <c r="BD162" s="19" t="str">
        <f t="shared" si="34"/>
        <v/>
      </c>
      <c r="BE162" s="35" t="e">
        <f>VLOOKUP(BC162&amp;"_"&amp;$AZ$9,データシート3!A:AB,MATCH("ea_"&amp;"太陽光（建物系）"&amp;"_年間発電",データシート3!$A$1:$AB$1,0),0)/10^3+VLOOKUP(BC162&amp;"_"&amp;$AZ$9,データシート3!A:AB,MATCH("ea_"&amp;"太陽光（土地系）"&amp;"_年間発電",データシート3!$A$1:$AB$1,0),0)/10^3</f>
        <v>#N/A</v>
      </c>
      <c r="BF162" s="35" t="e">
        <f>VLOOKUP(BC162&amp;"_"&amp;$AZ$9,データシート3!A:AB,MATCH("ea_"&amp;"風力（陸上）"&amp;"_年間発電",データシート3!$A$1:$AB$1,0),0)/10^3</f>
        <v>#N/A</v>
      </c>
      <c r="BG162" s="35" t="e">
        <f>VLOOKUP(BC162&amp;"_"&amp;$AZ$9,データシート3!A:AB,MATCH("ea_"&amp;"中小水（河川）"&amp;"_年間発電",データシート3!$A$1:$AB$1,0),0)/10^3+VLOOKUP(BC162&amp;"_"&amp;$AZ$9,データシート3!A:AB,MATCH("ea_"&amp;"中小水（農業用水路）"&amp;"_年間発電",データシート3!$A$1:$AB$1,0),0)/10^3</f>
        <v>#N/A</v>
      </c>
      <c r="BH162" s="35"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5" t="e">
        <f t="shared" si="35"/>
        <v>#N/A</v>
      </c>
      <c r="BJ162" s="35" t="e">
        <f>(VLOOKUP($BC162&amp;"_"&amp;$AZ$8,データシート3!$A:$AN,MATCH("da_合計",データシート3!$A$1:$AN$1,0),0))/10^3</f>
        <v>#N/A</v>
      </c>
      <c r="BK162" s="35" t="e">
        <f t="shared" si="30"/>
        <v>#N/A</v>
      </c>
      <c r="BL162" s="35" t="e">
        <f t="shared" si="31"/>
        <v>#N/A</v>
      </c>
      <c r="BM162" s="35" t="e">
        <f t="shared" si="32"/>
        <v>#N/A</v>
      </c>
      <c r="BW162" s="999"/>
    </row>
    <row r="163" spans="1:75">
      <c r="A163" s="183"/>
      <c r="B163" s="183"/>
      <c r="C163" s="183"/>
      <c r="D163" s="183"/>
      <c r="E163" s="183"/>
      <c r="F163" s="183"/>
      <c r="G163" s="183"/>
      <c r="H163" s="183"/>
      <c r="I163" s="183"/>
      <c r="J163" s="183"/>
      <c r="K163" s="183"/>
      <c r="L163" s="183"/>
      <c r="M163" s="183"/>
      <c r="N163" s="183"/>
      <c r="O163" s="183"/>
      <c r="P163" s="183"/>
      <c r="Q163" s="183"/>
      <c r="R163" s="183"/>
      <c r="S163" s="183"/>
      <c r="T163" s="183"/>
      <c r="U163" s="183"/>
      <c r="V163" s="183"/>
      <c r="W163" s="183"/>
      <c r="X163" s="183"/>
      <c r="Y163" s="183"/>
      <c r="Z163" s="183"/>
      <c r="AA163" s="183"/>
      <c r="AB163" s="183"/>
      <c r="AC163" s="183"/>
      <c r="AD163" s="183"/>
      <c r="AE163" s="183"/>
      <c r="AF163" s="183"/>
      <c r="AG163" s="183"/>
      <c r="AH163" s="183"/>
      <c r="AI163" s="183"/>
      <c r="AJ163" s="183"/>
      <c r="AK163" s="183"/>
      <c r="AL163" s="183"/>
      <c r="AM163" s="183"/>
      <c r="AN163" s="183"/>
      <c r="AO163" s="183"/>
      <c r="AP163" s="183"/>
      <c r="AQ163" s="242"/>
      <c r="AR163" s="248"/>
      <c r="AS163" s="242"/>
      <c r="AT163" s="242"/>
      <c r="AU163" s="183"/>
      <c r="AX163" s="19">
        <f>比較地域マスタ!AD98</f>
        <v>0</v>
      </c>
      <c r="AY163" s="19" t="str">
        <f>IF(IFERROR(比較地域マスタ!$AE98,"")=0,"",IFERROR(比較地域マスタ!$AE98,""))</f>
        <v/>
      </c>
      <c r="AZ163" s="17"/>
      <c r="BA163" s="23">
        <v>92</v>
      </c>
      <c r="BB163" s="23">
        <v>2</v>
      </c>
      <c r="BC163" s="19">
        <f t="shared" si="33"/>
        <v>0</v>
      </c>
      <c r="BD163" s="19" t="str">
        <f t="shared" si="34"/>
        <v/>
      </c>
      <c r="BE163" s="35" t="e">
        <f>VLOOKUP(BC163&amp;"_"&amp;$AZ$9,データシート3!A:AB,MATCH("ea_"&amp;"太陽光（建物系）"&amp;"_年間発電",データシート3!$A$1:$AB$1,0),0)/10^3+VLOOKUP(BC163&amp;"_"&amp;$AZ$9,データシート3!A:AB,MATCH("ea_"&amp;"太陽光（土地系）"&amp;"_年間発電",データシート3!$A$1:$AB$1,0),0)/10^3</f>
        <v>#N/A</v>
      </c>
      <c r="BF163" s="35" t="e">
        <f>VLOOKUP(BC163&amp;"_"&amp;$AZ$9,データシート3!A:AB,MATCH("ea_"&amp;"風力（陸上）"&amp;"_年間発電",データシート3!$A$1:$AB$1,0),0)/10^3</f>
        <v>#N/A</v>
      </c>
      <c r="BG163" s="35" t="e">
        <f>VLOOKUP(BC163&amp;"_"&amp;$AZ$9,データシート3!A:AB,MATCH("ea_"&amp;"中小水（河川）"&amp;"_年間発電",データシート3!$A$1:$AB$1,0),0)/10^3+VLOOKUP(BC163&amp;"_"&amp;$AZ$9,データシート3!A:AB,MATCH("ea_"&amp;"中小水（農業用水路）"&amp;"_年間発電",データシート3!$A$1:$AB$1,0),0)/10^3</f>
        <v>#N/A</v>
      </c>
      <c r="BH163" s="35"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5" t="e">
        <f t="shared" si="35"/>
        <v>#N/A</v>
      </c>
      <c r="BJ163" s="35" t="e">
        <f>(VLOOKUP($BC163&amp;"_"&amp;$AZ$8,データシート3!$A:$AN,MATCH("da_合計",データシート3!$A$1:$AN$1,0),0))/10^3</f>
        <v>#N/A</v>
      </c>
      <c r="BK163" s="35" t="e">
        <f t="shared" si="30"/>
        <v>#N/A</v>
      </c>
      <c r="BL163" s="35" t="e">
        <f t="shared" si="31"/>
        <v>#N/A</v>
      </c>
      <c r="BM163" s="35" t="e">
        <f t="shared" si="32"/>
        <v>#N/A</v>
      </c>
      <c r="BW163" s="999"/>
    </row>
    <row r="164" spans="1:75">
      <c r="A164" s="183"/>
      <c r="B164" s="183"/>
      <c r="C164" s="183"/>
      <c r="D164" s="183"/>
      <c r="E164" s="183"/>
      <c r="F164" s="183"/>
      <c r="G164" s="183"/>
      <c r="H164" s="183"/>
      <c r="I164" s="183"/>
      <c r="J164" s="183"/>
      <c r="K164" s="183"/>
      <c r="L164" s="183"/>
      <c r="M164" s="183"/>
      <c r="N164" s="183"/>
      <c r="O164" s="183"/>
      <c r="P164" s="183"/>
      <c r="Q164" s="183"/>
      <c r="R164" s="183"/>
      <c r="S164" s="183"/>
      <c r="T164" s="183"/>
      <c r="U164" s="183"/>
      <c r="V164" s="183"/>
      <c r="W164" s="183"/>
      <c r="X164" s="183"/>
      <c r="Y164" s="183"/>
      <c r="Z164" s="183"/>
      <c r="AA164" s="183"/>
      <c r="AB164" s="183"/>
      <c r="AC164" s="183"/>
      <c r="AD164" s="183"/>
      <c r="AE164" s="183"/>
      <c r="AF164" s="183"/>
      <c r="AG164" s="183"/>
      <c r="AH164" s="183"/>
      <c r="AI164" s="183"/>
      <c r="AJ164" s="183"/>
      <c r="AK164" s="183"/>
      <c r="AL164" s="183"/>
      <c r="AM164" s="183"/>
      <c r="AN164" s="183"/>
      <c r="AO164" s="183"/>
      <c r="AP164" s="183"/>
      <c r="AQ164" s="242"/>
      <c r="AR164" s="248"/>
      <c r="AS164" s="242"/>
      <c r="AT164" s="242"/>
      <c r="AU164" s="183"/>
      <c r="AX164" s="19">
        <f>比較地域マスタ!AD99</f>
        <v>0</v>
      </c>
      <c r="AY164" s="19" t="str">
        <f>IF(IFERROR(比較地域マスタ!$AE99,"")=0,"",IFERROR(比較地域マスタ!$AE99,""))</f>
        <v/>
      </c>
      <c r="AZ164" s="17"/>
      <c r="BA164" s="23">
        <v>93</v>
      </c>
      <c r="BB164" s="23">
        <v>2</v>
      </c>
      <c r="BC164" s="19">
        <f t="shared" si="33"/>
        <v>0</v>
      </c>
      <c r="BD164" s="19" t="str">
        <f t="shared" si="34"/>
        <v/>
      </c>
      <c r="BE164" s="35" t="e">
        <f>VLOOKUP(BC164&amp;"_"&amp;$AZ$9,データシート3!A:AB,MATCH("ea_"&amp;"太陽光（建物系）"&amp;"_年間発電",データシート3!$A$1:$AB$1,0),0)/10^3+VLOOKUP(BC164&amp;"_"&amp;$AZ$9,データシート3!A:AB,MATCH("ea_"&amp;"太陽光（土地系）"&amp;"_年間発電",データシート3!$A$1:$AB$1,0),0)/10^3</f>
        <v>#N/A</v>
      </c>
      <c r="BF164" s="35" t="e">
        <f>VLOOKUP(BC164&amp;"_"&amp;$AZ$9,データシート3!A:AB,MATCH("ea_"&amp;"風力（陸上）"&amp;"_年間発電",データシート3!$A$1:$AB$1,0),0)/10^3</f>
        <v>#N/A</v>
      </c>
      <c r="BG164" s="35" t="e">
        <f>VLOOKUP(BC164&amp;"_"&amp;$AZ$9,データシート3!A:AB,MATCH("ea_"&amp;"中小水（河川）"&amp;"_年間発電",データシート3!$A$1:$AB$1,0),0)/10^3+VLOOKUP(BC164&amp;"_"&amp;$AZ$9,データシート3!A:AB,MATCH("ea_"&amp;"中小水（農業用水路）"&amp;"_年間発電",データシート3!$A$1:$AB$1,0),0)/10^3</f>
        <v>#N/A</v>
      </c>
      <c r="BH164" s="35"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5" t="e">
        <f t="shared" si="35"/>
        <v>#N/A</v>
      </c>
      <c r="BJ164" s="35" t="e">
        <f>(VLOOKUP($BC164&amp;"_"&amp;$AZ$8,データシート3!$A:$AN,MATCH("da_合計",データシート3!$A$1:$AN$1,0),0))/10^3</f>
        <v>#N/A</v>
      </c>
      <c r="BK164" s="35" t="e">
        <f t="shared" si="30"/>
        <v>#N/A</v>
      </c>
      <c r="BL164" s="35" t="e">
        <f t="shared" si="31"/>
        <v>#N/A</v>
      </c>
      <c r="BM164" s="35" t="e">
        <f t="shared" si="32"/>
        <v>#N/A</v>
      </c>
      <c r="BW164" s="999"/>
    </row>
    <row r="165" spans="1:75">
      <c r="A165" s="183"/>
      <c r="B165" s="183"/>
      <c r="C165" s="183"/>
      <c r="D165" s="183"/>
      <c r="E165" s="183"/>
      <c r="F165" s="183"/>
      <c r="G165" s="183"/>
      <c r="H165" s="183"/>
      <c r="I165" s="183"/>
      <c r="J165" s="183"/>
      <c r="K165" s="183"/>
      <c r="L165" s="183"/>
      <c r="M165" s="183"/>
      <c r="N165" s="183"/>
      <c r="O165" s="183"/>
      <c r="P165" s="183"/>
      <c r="Q165" s="183"/>
      <c r="R165" s="183"/>
      <c r="S165" s="183"/>
      <c r="T165" s="183"/>
      <c r="U165" s="183"/>
      <c r="V165" s="183"/>
      <c r="W165" s="183"/>
      <c r="X165" s="183"/>
      <c r="Y165" s="183"/>
      <c r="Z165" s="183"/>
      <c r="AA165" s="183"/>
      <c r="AB165" s="183"/>
      <c r="AC165" s="183"/>
      <c r="AD165" s="183"/>
      <c r="AE165" s="183"/>
      <c r="AF165" s="183"/>
      <c r="AG165" s="183"/>
      <c r="AH165" s="183"/>
      <c r="AI165" s="183"/>
      <c r="AJ165" s="183"/>
      <c r="AK165" s="183"/>
      <c r="AL165" s="183"/>
      <c r="AM165" s="183"/>
      <c r="AN165" s="183"/>
      <c r="AO165" s="183"/>
      <c r="AP165" s="183"/>
      <c r="AQ165" s="242"/>
      <c r="AR165" s="248"/>
      <c r="AS165" s="242"/>
      <c r="AT165" s="242"/>
      <c r="AU165" s="183"/>
      <c r="AX165" s="19">
        <f>比較地域マスタ!AD100</f>
        <v>0</v>
      </c>
      <c r="AY165" s="19" t="str">
        <f>IF(IFERROR(比較地域マスタ!$AE100,"")=0,"",IFERROR(比較地域マスタ!$AE100,""))</f>
        <v/>
      </c>
      <c r="AZ165" s="17"/>
      <c r="BA165" s="23">
        <v>94</v>
      </c>
      <c r="BB165" s="23">
        <v>2</v>
      </c>
      <c r="BC165" s="19">
        <f t="shared" si="33"/>
        <v>0</v>
      </c>
      <c r="BD165" s="19" t="str">
        <f t="shared" si="34"/>
        <v/>
      </c>
      <c r="BE165" s="35" t="e">
        <f>VLOOKUP(BC165&amp;"_"&amp;$AZ$9,データシート3!A:AB,MATCH("ea_"&amp;"太陽光（建物系）"&amp;"_年間発電",データシート3!$A$1:$AB$1,0),0)/10^3+VLOOKUP(BC165&amp;"_"&amp;$AZ$9,データシート3!A:AB,MATCH("ea_"&amp;"太陽光（土地系）"&amp;"_年間発電",データシート3!$A$1:$AB$1,0),0)/10^3</f>
        <v>#N/A</v>
      </c>
      <c r="BF165" s="35" t="e">
        <f>VLOOKUP(BC165&amp;"_"&amp;$AZ$9,データシート3!A:AB,MATCH("ea_"&amp;"風力（陸上）"&amp;"_年間発電",データシート3!$A$1:$AB$1,0),0)/10^3</f>
        <v>#N/A</v>
      </c>
      <c r="BG165" s="35" t="e">
        <f>VLOOKUP(BC165&amp;"_"&amp;$AZ$9,データシート3!A:AB,MATCH("ea_"&amp;"中小水（河川）"&amp;"_年間発電",データシート3!$A$1:$AB$1,0),0)/10^3+VLOOKUP(BC165&amp;"_"&amp;$AZ$9,データシート3!A:AB,MATCH("ea_"&amp;"中小水（農業用水路）"&amp;"_年間発電",データシート3!$A$1:$AB$1,0),0)/10^3</f>
        <v>#N/A</v>
      </c>
      <c r="BH165" s="35"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5" t="e">
        <f t="shared" si="35"/>
        <v>#N/A</v>
      </c>
      <c r="BJ165" s="35" t="e">
        <f>(VLOOKUP($BC165&amp;"_"&amp;$AZ$8,データシート3!$A:$AN,MATCH("da_合計",データシート3!$A$1:$AN$1,0),0))/10^3</f>
        <v>#N/A</v>
      </c>
      <c r="BK165" s="35" t="e">
        <f t="shared" si="30"/>
        <v>#N/A</v>
      </c>
      <c r="BL165" s="35" t="e">
        <f t="shared" si="31"/>
        <v>#N/A</v>
      </c>
      <c r="BM165" s="35" t="e">
        <f t="shared" si="32"/>
        <v>#N/A</v>
      </c>
      <c r="BW165" s="999"/>
    </row>
    <row r="166" spans="1:75">
      <c r="A166" s="183"/>
      <c r="B166" s="183"/>
      <c r="C166" s="183"/>
      <c r="D166" s="183"/>
      <c r="E166" s="183"/>
      <c r="F166" s="183"/>
      <c r="G166" s="183"/>
      <c r="H166" s="183"/>
      <c r="I166" s="183"/>
      <c r="J166" s="183"/>
      <c r="K166" s="183"/>
      <c r="L166" s="183"/>
      <c r="M166" s="183"/>
      <c r="N166" s="183"/>
      <c r="O166" s="183"/>
      <c r="P166" s="183"/>
      <c r="Q166" s="183"/>
      <c r="R166" s="183"/>
      <c r="S166" s="183"/>
      <c r="T166" s="183"/>
      <c r="U166" s="183"/>
      <c r="V166" s="183"/>
      <c r="W166" s="183"/>
      <c r="X166" s="183"/>
      <c r="Y166" s="183"/>
      <c r="Z166" s="183"/>
      <c r="AA166" s="183"/>
      <c r="AB166" s="183"/>
      <c r="AC166" s="183"/>
      <c r="AD166" s="183"/>
      <c r="AE166" s="183"/>
      <c r="AF166" s="183"/>
      <c r="AG166" s="183"/>
      <c r="AH166" s="183"/>
      <c r="AI166" s="183"/>
      <c r="AJ166" s="183"/>
      <c r="AK166" s="183"/>
      <c r="AL166" s="183"/>
      <c r="AM166" s="183"/>
      <c r="AN166" s="183"/>
      <c r="AO166" s="183"/>
      <c r="AP166" s="183"/>
      <c r="AQ166" s="242"/>
      <c r="AR166" s="248"/>
      <c r="AS166" s="242"/>
      <c r="AT166" s="242"/>
      <c r="AU166" s="183"/>
      <c r="AX166" s="19">
        <f>比較地域マスタ!AD101</f>
        <v>0</v>
      </c>
      <c r="AY166" s="19" t="str">
        <f>IF(IFERROR(比較地域マスタ!$AE101,"")=0,"",IFERROR(比較地域マスタ!$AE101,""))</f>
        <v/>
      </c>
      <c r="AZ166" s="17"/>
      <c r="BA166" s="23">
        <v>95</v>
      </c>
      <c r="BB166" s="23">
        <v>2</v>
      </c>
      <c r="BC166" s="19">
        <f t="shared" si="33"/>
        <v>0</v>
      </c>
      <c r="BD166" s="19" t="str">
        <f t="shared" si="34"/>
        <v/>
      </c>
      <c r="BE166" s="35" t="e">
        <f>VLOOKUP(BC166&amp;"_"&amp;$AZ$9,データシート3!A:AB,MATCH("ea_"&amp;"太陽光（建物系）"&amp;"_年間発電",データシート3!$A$1:$AB$1,0),0)/10^3+VLOOKUP(BC166&amp;"_"&amp;$AZ$9,データシート3!A:AB,MATCH("ea_"&amp;"太陽光（土地系）"&amp;"_年間発電",データシート3!$A$1:$AB$1,0),0)/10^3</f>
        <v>#N/A</v>
      </c>
      <c r="BF166" s="35" t="e">
        <f>VLOOKUP(BC166&amp;"_"&amp;$AZ$9,データシート3!A:AB,MATCH("ea_"&amp;"風力（陸上）"&amp;"_年間発電",データシート3!$A$1:$AB$1,0),0)/10^3</f>
        <v>#N/A</v>
      </c>
      <c r="BG166" s="35" t="e">
        <f>VLOOKUP(BC166&amp;"_"&amp;$AZ$9,データシート3!A:AB,MATCH("ea_"&amp;"中小水（河川）"&amp;"_年間発電",データシート3!$A$1:$AB$1,0),0)/10^3+VLOOKUP(BC166&amp;"_"&amp;$AZ$9,データシート3!A:AB,MATCH("ea_"&amp;"中小水（農業用水路）"&amp;"_年間発電",データシート3!$A$1:$AB$1,0),0)/10^3</f>
        <v>#N/A</v>
      </c>
      <c r="BH166" s="35"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5" t="e">
        <f t="shared" si="35"/>
        <v>#N/A</v>
      </c>
      <c r="BJ166" s="35" t="e">
        <f>(VLOOKUP($BC166&amp;"_"&amp;$AZ$8,データシート3!$A:$AN,MATCH("da_合計",データシート3!$A$1:$AN$1,0),0))/10^3</f>
        <v>#N/A</v>
      </c>
      <c r="BK166" s="35" t="e">
        <f t="shared" si="30"/>
        <v>#N/A</v>
      </c>
      <c r="BL166" s="35" t="e">
        <f t="shared" si="31"/>
        <v>#N/A</v>
      </c>
      <c r="BM166" s="35" t="e">
        <f t="shared" si="32"/>
        <v>#N/A</v>
      </c>
      <c r="BW166" s="999"/>
    </row>
    <row r="167" spans="1:75">
      <c r="A167" s="183"/>
      <c r="B167" s="183"/>
      <c r="C167" s="183"/>
      <c r="D167" s="183"/>
      <c r="E167" s="183"/>
      <c r="F167" s="183"/>
      <c r="G167" s="183"/>
      <c r="H167" s="183"/>
      <c r="I167" s="183"/>
      <c r="J167" s="183"/>
      <c r="K167" s="183"/>
      <c r="L167" s="183"/>
      <c r="M167" s="183"/>
      <c r="N167" s="183"/>
      <c r="O167" s="183"/>
      <c r="P167" s="183"/>
      <c r="Q167" s="183"/>
      <c r="R167" s="183"/>
      <c r="S167" s="183"/>
      <c r="T167" s="183"/>
      <c r="U167" s="183"/>
      <c r="V167" s="183"/>
      <c r="W167" s="183"/>
      <c r="X167" s="183"/>
      <c r="Y167" s="183"/>
      <c r="Z167" s="183"/>
      <c r="AA167" s="183"/>
      <c r="AB167" s="183"/>
      <c r="AC167" s="183"/>
      <c r="AD167" s="183"/>
      <c r="AE167" s="183"/>
      <c r="AF167" s="183"/>
      <c r="AG167" s="183"/>
      <c r="AH167" s="183"/>
      <c r="AI167" s="183"/>
      <c r="AJ167" s="183"/>
      <c r="AK167" s="183"/>
      <c r="AL167" s="183"/>
      <c r="AM167" s="183"/>
      <c r="AN167" s="183"/>
      <c r="AO167" s="183"/>
      <c r="AP167" s="183"/>
      <c r="AQ167" s="242"/>
      <c r="AR167" s="248"/>
      <c r="AS167" s="242"/>
      <c r="AT167" s="242"/>
      <c r="AU167" s="183"/>
      <c r="AX167" s="19">
        <f>比較地域マスタ!AD102</f>
        <v>0</v>
      </c>
      <c r="AY167" s="19" t="str">
        <f>IF(IFERROR(比較地域マスタ!$AE102,"")=0,"",IFERROR(比較地域マスタ!$AE102,""))</f>
        <v/>
      </c>
      <c r="AZ167" s="17"/>
      <c r="BA167" s="23">
        <v>96</v>
      </c>
      <c r="BB167" s="23">
        <v>2</v>
      </c>
      <c r="BC167" s="19">
        <f t="shared" si="33"/>
        <v>0</v>
      </c>
      <c r="BD167" s="19" t="str">
        <f t="shared" si="34"/>
        <v/>
      </c>
      <c r="BE167" s="35" t="e">
        <f>VLOOKUP(BC167&amp;"_"&amp;$AZ$9,データシート3!A:AB,MATCH("ea_"&amp;"太陽光（建物系）"&amp;"_年間発電",データシート3!$A$1:$AB$1,0),0)/10^3+VLOOKUP(BC167&amp;"_"&amp;$AZ$9,データシート3!A:AB,MATCH("ea_"&amp;"太陽光（土地系）"&amp;"_年間発電",データシート3!$A$1:$AB$1,0),0)/10^3</f>
        <v>#N/A</v>
      </c>
      <c r="BF167" s="35" t="e">
        <f>VLOOKUP(BC167&amp;"_"&amp;$AZ$9,データシート3!A:AB,MATCH("ea_"&amp;"風力（陸上）"&amp;"_年間発電",データシート3!$A$1:$AB$1,0),0)/10^3</f>
        <v>#N/A</v>
      </c>
      <c r="BG167" s="35" t="e">
        <f>VLOOKUP(BC167&amp;"_"&amp;$AZ$9,データシート3!A:AB,MATCH("ea_"&amp;"中小水（河川）"&amp;"_年間発電",データシート3!$A$1:$AB$1,0),0)/10^3+VLOOKUP(BC167&amp;"_"&amp;$AZ$9,データシート3!A:AB,MATCH("ea_"&amp;"中小水（農業用水路）"&amp;"_年間発電",データシート3!$A$1:$AB$1,0),0)/10^3</f>
        <v>#N/A</v>
      </c>
      <c r="BH167" s="35"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5" t="e">
        <f t="shared" si="35"/>
        <v>#N/A</v>
      </c>
      <c r="BJ167" s="35" t="e">
        <f>(VLOOKUP($BC167&amp;"_"&amp;$AZ$8,データシート3!$A:$AN,MATCH("da_合計",データシート3!$A$1:$AN$1,0),0))/10^3</f>
        <v>#N/A</v>
      </c>
      <c r="BK167" s="35" t="e">
        <f t="shared" si="30"/>
        <v>#N/A</v>
      </c>
      <c r="BL167" s="35" t="e">
        <f t="shared" si="31"/>
        <v>#N/A</v>
      </c>
      <c r="BM167" s="35" t="e">
        <f t="shared" si="32"/>
        <v>#N/A</v>
      </c>
      <c r="BW167" s="999"/>
    </row>
    <row r="168" spans="1:75">
      <c r="A168" s="183"/>
      <c r="B168" s="183"/>
      <c r="C168" s="183"/>
      <c r="D168" s="183"/>
      <c r="E168" s="183"/>
      <c r="F168" s="183"/>
      <c r="G168" s="183"/>
      <c r="H168" s="183"/>
      <c r="I168" s="183"/>
      <c r="J168" s="183"/>
      <c r="K168" s="183"/>
      <c r="L168" s="183"/>
      <c r="M168" s="183"/>
      <c r="N168" s="183"/>
      <c r="O168" s="183"/>
      <c r="P168" s="183"/>
      <c r="Q168" s="183"/>
      <c r="R168" s="183"/>
      <c r="S168" s="183"/>
      <c r="T168" s="183"/>
      <c r="U168" s="183"/>
      <c r="V168" s="183"/>
      <c r="W168" s="183"/>
      <c r="X168" s="183"/>
      <c r="Y168" s="183"/>
      <c r="Z168" s="183"/>
      <c r="AA168" s="183"/>
      <c r="AB168" s="183"/>
      <c r="AC168" s="183"/>
      <c r="AD168" s="183"/>
      <c r="AE168" s="183"/>
      <c r="AF168" s="183"/>
      <c r="AG168" s="183"/>
      <c r="AH168" s="183"/>
      <c r="AI168" s="183"/>
      <c r="AJ168" s="183"/>
      <c r="AK168" s="183"/>
      <c r="AL168" s="183"/>
      <c r="AM168" s="183"/>
      <c r="AN168" s="183"/>
      <c r="AO168" s="183"/>
      <c r="AP168" s="183"/>
      <c r="AQ168" s="242"/>
      <c r="AR168" s="248"/>
      <c r="AS168" s="242"/>
      <c r="AT168" s="242"/>
      <c r="AU168" s="183"/>
      <c r="AX168" s="19">
        <f>比較地域マスタ!AD103</f>
        <v>0</v>
      </c>
      <c r="AY168" s="19" t="str">
        <f>IF(IFERROR(比較地域マスタ!$AE103,"")=0,"",IFERROR(比較地域マスタ!$AE103,""))</f>
        <v/>
      </c>
      <c r="AZ168" s="17"/>
      <c r="BA168" s="23">
        <v>97</v>
      </c>
      <c r="BB168" s="23">
        <v>2</v>
      </c>
      <c r="BC168" s="19">
        <f t="shared" si="33"/>
        <v>0</v>
      </c>
      <c r="BD168" s="19" t="str">
        <f t="shared" si="34"/>
        <v/>
      </c>
      <c r="BE168" s="35" t="e">
        <f>VLOOKUP(BC168&amp;"_"&amp;$AZ$9,データシート3!A:AB,MATCH("ea_"&amp;"太陽光（建物系）"&amp;"_年間発電",データシート3!$A$1:$AB$1,0),0)/10^3+VLOOKUP(BC168&amp;"_"&amp;$AZ$9,データシート3!A:AB,MATCH("ea_"&amp;"太陽光（土地系）"&amp;"_年間発電",データシート3!$A$1:$AB$1,0),0)/10^3</f>
        <v>#N/A</v>
      </c>
      <c r="BF168" s="35" t="e">
        <f>VLOOKUP(BC168&amp;"_"&amp;$AZ$9,データシート3!A:AB,MATCH("ea_"&amp;"風力（陸上）"&amp;"_年間発電",データシート3!$A$1:$AB$1,0),0)/10^3</f>
        <v>#N/A</v>
      </c>
      <c r="BG168" s="35" t="e">
        <f>VLOOKUP(BC168&amp;"_"&amp;$AZ$9,データシート3!A:AB,MATCH("ea_"&amp;"中小水（河川）"&amp;"_年間発電",データシート3!$A$1:$AB$1,0),0)/10^3+VLOOKUP(BC168&amp;"_"&amp;$AZ$9,データシート3!A:AB,MATCH("ea_"&amp;"中小水（農業用水路）"&amp;"_年間発電",データシート3!$A$1:$AB$1,0),0)/10^3</f>
        <v>#N/A</v>
      </c>
      <c r="BH168" s="35"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5" t="e">
        <f t="shared" si="35"/>
        <v>#N/A</v>
      </c>
      <c r="BJ168" s="35" t="e">
        <f>(VLOOKUP($BC168&amp;"_"&amp;$AZ$8,データシート3!$A:$AN,MATCH("da_合計",データシート3!$A$1:$AN$1,0),0))/10^3</f>
        <v>#N/A</v>
      </c>
      <c r="BK168" s="35" t="e">
        <f t="shared" ref="BK168:BK199" si="36">BI168-BJ168</f>
        <v>#N/A</v>
      </c>
      <c r="BL168" s="35" t="e">
        <f t="shared" ref="BL168:BL199" si="37">IF(BK168&gt;0,0,BK168)</f>
        <v>#N/A</v>
      </c>
      <c r="BM168" s="35" t="e">
        <f t="shared" ref="BM168:BM199" si="38">IF(BK168&gt;0,BK168,0)</f>
        <v>#N/A</v>
      </c>
      <c r="BW168" s="999"/>
    </row>
    <row r="169" spans="1:75">
      <c r="A169" s="183"/>
      <c r="B169" s="183"/>
      <c r="C169" s="183"/>
      <c r="D169" s="183"/>
      <c r="E169" s="183"/>
      <c r="F169" s="183"/>
      <c r="G169" s="183"/>
      <c r="H169" s="183"/>
      <c r="I169" s="183"/>
      <c r="J169" s="183"/>
      <c r="K169" s="183"/>
      <c r="L169" s="183"/>
      <c r="M169" s="183"/>
      <c r="N169" s="183"/>
      <c r="O169" s="183"/>
      <c r="P169" s="183"/>
      <c r="Q169" s="183"/>
      <c r="R169" s="183"/>
      <c r="S169" s="183"/>
      <c r="T169" s="183"/>
      <c r="U169" s="183"/>
      <c r="V169" s="183"/>
      <c r="W169" s="183"/>
      <c r="X169" s="183"/>
      <c r="Y169" s="183"/>
      <c r="Z169" s="183"/>
      <c r="AA169" s="183"/>
      <c r="AB169" s="183"/>
      <c r="AC169" s="183"/>
      <c r="AD169" s="183"/>
      <c r="AE169" s="183"/>
      <c r="AF169" s="183"/>
      <c r="AG169" s="183"/>
      <c r="AH169" s="183"/>
      <c r="AI169" s="183"/>
      <c r="AJ169" s="183"/>
      <c r="AK169" s="183"/>
      <c r="AL169" s="183"/>
      <c r="AM169" s="183"/>
      <c r="AN169" s="183"/>
      <c r="AO169" s="183"/>
      <c r="AP169" s="183"/>
      <c r="AQ169" s="242"/>
      <c r="AR169" s="248"/>
      <c r="AS169" s="242"/>
      <c r="AT169" s="242"/>
      <c r="AU169" s="183"/>
      <c r="AX169" s="19">
        <f>比較地域マスタ!AD104</f>
        <v>0</v>
      </c>
      <c r="AY169" s="19" t="str">
        <f>IF(IFERROR(比較地域マスタ!$AE104,"")=0,"",IFERROR(比較地域マスタ!$AE104,""))</f>
        <v/>
      </c>
      <c r="AZ169" s="17"/>
      <c r="BA169" s="23">
        <v>98</v>
      </c>
      <c r="BB169" s="23">
        <v>2</v>
      </c>
      <c r="BC169" s="19">
        <f t="shared" si="33"/>
        <v>0</v>
      </c>
      <c r="BD169" s="19" t="str">
        <f t="shared" si="34"/>
        <v/>
      </c>
      <c r="BE169" s="35" t="e">
        <f>VLOOKUP(BC169&amp;"_"&amp;$AZ$9,データシート3!A:AB,MATCH("ea_"&amp;"太陽光（建物系）"&amp;"_年間発電",データシート3!$A$1:$AB$1,0),0)/10^3+VLOOKUP(BC169&amp;"_"&amp;$AZ$9,データシート3!A:AB,MATCH("ea_"&amp;"太陽光（土地系）"&amp;"_年間発電",データシート3!$A$1:$AB$1,0),0)/10^3</f>
        <v>#N/A</v>
      </c>
      <c r="BF169" s="35" t="e">
        <f>VLOOKUP(BC169&amp;"_"&amp;$AZ$9,データシート3!A:AB,MATCH("ea_"&amp;"風力（陸上）"&amp;"_年間発電",データシート3!$A$1:$AB$1,0),0)/10^3</f>
        <v>#N/A</v>
      </c>
      <c r="BG169" s="35" t="e">
        <f>VLOOKUP(BC169&amp;"_"&amp;$AZ$9,データシート3!A:AB,MATCH("ea_"&amp;"中小水（河川）"&amp;"_年間発電",データシート3!$A$1:$AB$1,0),0)/10^3+VLOOKUP(BC169&amp;"_"&amp;$AZ$9,データシート3!A:AB,MATCH("ea_"&amp;"中小水（農業用水路）"&amp;"_年間発電",データシート3!$A$1:$AB$1,0),0)/10^3</f>
        <v>#N/A</v>
      </c>
      <c r="BH169" s="35"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5" t="e">
        <f t="shared" si="35"/>
        <v>#N/A</v>
      </c>
      <c r="BJ169" s="35" t="e">
        <f>(VLOOKUP($BC169&amp;"_"&amp;$AZ$8,データシート3!$A:$AN,MATCH("da_合計",データシート3!$A$1:$AN$1,0),0))/10^3</f>
        <v>#N/A</v>
      </c>
      <c r="BK169" s="35" t="e">
        <f t="shared" si="36"/>
        <v>#N/A</v>
      </c>
      <c r="BL169" s="35" t="e">
        <f t="shared" si="37"/>
        <v>#N/A</v>
      </c>
      <c r="BM169" s="35" t="e">
        <f t="shared" si="38"/>
        <v>#N/A</v>
      </c>
      <c r="BW169" s="999"/>
    </row>
    <row r="170" spans="1:75">
      <c r="A170" s="183"/>
      <c r="B170" s="183"/>
      <c r="C170" s="183"/>
      <c r="D170" s="183"/>
      <c r="E170" s="183"/>
      <c r="F170" s="183"/>
      <c r="G170" s="183"/>
      <c r="H170" s="183"/>
      <c r="I170" s="183"/>
      <c r="J170" s="183"/>
      <c r="K170" s="183"/>
      <c r="L170" s="183"/>
      <c r="M170" s="183"/>
      <c r="N170" s="183"/>
      <c r="O170" s="183"/>
      <c r="P170" s="183"/>
      <c r="Q170" s="183"/>
      <c r="R170" s="183"/>
      <c r="S170" s="183"/>
      <c r="T170" s="183"/>
      <c r="U170" s="183"/>
      <c r="V170" s="183"/>
      <c r="W170" s="183"/>
      <c r="X170" s="183"/>
      <c r="Y170" s="183"/>
      <c r="Z170" s="183"/>
      <c r="AA170" s="183"/>
      <c r="AB170" s="183"/>
      <c r="AC170" s="183"/>
      <c r="AD170" s="183"/>
      <c r="AE170" s="183"/>
      <c r="AF170" s="183"/>
      <c r="AG170" s="183"/>
      <c r="AH170" s="183"/>
      <c r="AI170" s="183"/>
      <c r="AJ170" s="183"/>
      <c r="AK170" s="183"/>
      <c r="AL170" s="183"/>
      <c r="AM170" s="183"/>
      <c r="AN170" s="183"/>
      <c r="AO170" s="183"/>
      <c r="AP170" s="183"/>
      <c r="AQ170" s="242"/>
      <c r="AR170" s="248"/>
      <c r="AS170" s="242"/>
      <c r="AT170" s="242"/>
      <c r="AU170" s="183"/>
      <c r="AX170" s="19">
        <f>比較地域マスタ!AD105</f>
        <v>0</v>
      </c>
      <c r="AY170" s="19" t="str">
        <f>IF(IFERROR(比較地域マスタ!$AE105,"")=0,"",IFERROR(比較地域マスタ!$AE105,""))</f>
        <v/>
      </c>
      <c r="AZ170" s="17"/>
      <c r="BA170" s="23">
        <v>99</v>
      </c>
      <c r="BB170" s="23">
        <v>2</v>
      </c>
      <c r="BC170" s="19">
        <f t="shared" si="33"/>
        <v>0</v>
      </c>
      <c r="BD170" s="19" t="str">
        <f t="shared" si="34"/>
        <v/>
      </c>
      <c r="BE170" s="35" t="e">
        <f>VLOOKUP(BC170&amp;"_"&amp;$AZ$9,データシート3!A:AB,MATCH("ea_"&amp;"太陽光（建物系）"&amp;"_年間発電",データシート3!$A$1:$AB$1,0),0)/10^3+VLOOKUP(BC170&amp;"_"&amp;$AZ$9,データシート3!A:AB,MATCH("ea_"&amp;"太陽光（土地系）"&amp;"_年間発電",データシート3!$A$1:$AB$1,0),0)/10^3</f>
        <v>#N/A</v>
      </c>
      <c r="BF170" s="35" t="e">
        <f>VLOOKUP(BC170&amp;"_"&amp;$AZ$9,データシート3!A:AB,MATCH("ea_"&amp;"風力（陸上）"&amp;"_年間発電",データシート3!$A$1:$AB$1,0),0)/10^3</f>
        <v>#N/A</v>
      </c>
      <c r="BG170" s="35" t="e">
        <f>VLOOKUP(BC170&amp;"_"&amp;$AZ$9,データシート3!A:AB,MATCH("ea_"&amp;"中小水（河川）"&amp;"_年間発電",データシート3!$A$1:$AB$1,0),0)/10^3+VLOOKUP(BC170&amp;"_"&amp;$AZ$9,データシート3!A:AB,MATCH("ea_"&amp;"中小水（農業用水路）"&amp;"_年間発電",データシート3!$A$1:$AB$1,0),0)/10^3</f>
        <v>#N/A</v>
      </c>
      <c r="BH170" s="35"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5" t="e">
        <f t="shared" si="35"/>
        <v>#N/A</v>
      </c>
      <c r="BJ170" s="35" t="e">
        <f>(VLOOKUP($BC170&amp;"_"&amp;$AZ$8,データシート3!$A:$AN,MATCH("da_合計",データシート3!$A$1:$AN$1,0),0))/10^3</f>
        <v>#N/A</v>
      </c>
      <c r="BK170" s="35" t="e">
        <f t="shared" si="36"/>
        <v>#N/A</v>
      </c>
      <c r="BL170" s="35" t="e">
        <f t="shared" si="37"/>
        <v>#N/A</v>
      </c>
      <c r="BM170" s="35" t="e">
        <f t="shared" si="38"/>
        <v>#N/A</v>
      </c>
      <c r="BW170" s="999"/>
    </row>
    <row r="171" spans="1:75">
      <c r="A171" s="183"/>
      <c r="B171" s="183"/>
      <c r="C171" s="183"/>
      <c r="D171" s="183"/>
      <c r="E171" s="183"/>
      <c r="F171" s="183"/>
      <c r="G171" s="183"/>
      <c r="H171" s="183"/>
      <c r="I171" s="183"/>
      <c r="J171" s="183"/>
      <c r="K171" s="183"/>
      <c r="L171" s="183"/>
      <c r="M171" s="183"/>
      <c r="N171" s="183"/>
      <c r="O171" s="183"/>
      <c r="P171" s="183"/>
      <c r="Q171" s="183"/>
      <c r="R171" s="183"/>
      <c r="S171" s="183"/>
      <c r="T171" s="183"/>
      <c r="U171" s="183"/>
      <c r="V171" s="183"/>
      <c r="W171" s="183"/>
      <c r="X171" s="183"/>
      <c r="Y171" s="183"/>
      <c r="Z171" s="183"/>
      <c r="AA171" s="183"/>
      <c r="AB171" s="183"/>
      <c r="AC171" s="183"/>
      <c r="AD171" s="183"/>
      <c r="AE171" s="183"/>
      <c r="AF171" s="183"/>
      <c r="AG171" s="183"/>
      <c r="AH171" s="183"/>
      <c r="AI171" s="183"/>
      <c r="AJ171" s="183"/>
      <c r="AK171" s="183"/>
      <c r="AL171" s="183"/>
      <c r="AM171" s="183"/>
      <c r="AN171" s="183"/>
      <c r="AO171" s="183"/>
      <c r="AP171" s="183"/>
      <c r="AQ171" s="242"/>
      <c r="AR171" s="248"/>
      <c r="AS171" s="242"/>
      <c r="AT171" s="242"/>
      <c r="AU171" s="183"/>
      <c r="AX171" s="19">
        <f>比較地域マスタ!AD106</f>
        <v>0</v>
      </c>
      <c r="AY171" s="19" t="str">
        <f>IF(IFERROR(比較地域マスタ!$AE106,"")=0,"",IFERROR(比較地域マスタ!$AE106,""))</f>
        <v/>
      </c>
      <c r="AZ171" s="17"/>
      <c r="BA171" s="23">
        <v>100</v>
      </c>
      <c r="BB171" s="23">
        <v>2</v>
      </c>
      <c r="BC171" s="19">
        <f t="shared" si="33"/>
        <v>0</v>
      </c>
      <c r="BD171" s="19" t="str">
        <f t="shared" si="34"/>
        <v/>
      </c>
      <c r="BE171" s="35" t="e">
        <f>VLOOKUP(BC171&amp;"_"&amp;$AZ$9,データシート3!A:AB,MATCH("ea_"&amp;"太陽光（建物系）"&amp;"_年間発電",データシート3!$A$1:$AB$1,0),0)/10^3+VLOOKUP(BC171&amp;"_"&amp;$AZ$9,データシート3!A:AB,MATCH("ea_"&amp;"太陽光（土地系）"&amp;"_年間発電",データシート3!$A$1:$AB$1,0),0)/10^3</f>
        <v>#N/A</v>
      </c>
      <c r="BF171" s="35" t="e">
        <f>VLOOKUP(BC171&amp;"_"&amp;$AZ$9,データシート3!A:AB,MATCH("ea_"&amp;"風力（陸上）"&amp;"_年間発電",データシート3!$A$1:$AB$1,0),0)/10^3</f>
        <v>#N/A</v>
      </c>
      <c r="BG171" s="35" t="e">
        <f>VLOOKUP(BC171&amp;"_"&amp;$AZ$9,データシート3!A:AB,MATCH("ea_"&amp;"中小水（河川）"&amp;"_年間発電",データシート3!$A$1:$AB$1,0),0)/10^3+VLOOKUP(BC171&amp;"_"&amp;$AZ$9,データシート3!A:AB,MATCH("ea_"&amp;"中小水（農業用水路）"&amp;"_年間発電",データシート3!$A$1:$AB$1,0),0)/10^3</f>
        <v>#N/A</v>
      </c>
      <c r="BH171" s="35"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5" t="e">
        <f t="shared" si="35"/>
        <v>#N/A</v>
      </c>
      <c r="BJ171" s="35" t="e">
        <f>(VLOOKUP($BC171&amp;"_"&amp;$AZ$8,データシート3!$A:$AN,MATCH("da_合計",データシート3!$A$1:$AN$1,0),0))/10^3</f>
        <v>#N/A</v>
      </c>
      <c r="BK171" s="35" t="e">
        <f t="shared" si="36"/>
        <v>#N/A</v>
      </c>
      <c r="BL171" s="35" t="e">
        <f t="shared" si="37"/>
        <v>#N/A</v>
      </c>
      <c r="BM171" s="35" t="e">
        <f t="shared" si="38"/>
        <v>#N/A</v>
      </c>
      <c r="BW171" s="999"/>
    </row>
    <row r="172" spans="1:75">
      <c r="A172" s="183"/>
      <c r="B172" s="183"/>
      <c r="C172" s="183"/>
      <c r="D172" s="183"/>
      <c r="E172" s="183"/>
      <c r="F172" s="183"/>
      <c r="G172" s="183"/>
      <c r="H172" s="183"/>
      <c r="I172" s="183"/>
      <c r="J172" s="183"/>
      <c r="K172" s="183"/>
      <c r="L172" s="183"/>
      <c r="M172" s="183"/>
      <c r="N172" s="183"/>
      <c r="O172" s="183"/>
      <c r="P172" s="183"/>
      <c r="Q172" s="183"/>
      <c r="R172" s="183"/>
      <c r="S172" s="183"/>
      <c r="T172" s="183"/>
      <c r="U172" s="183"/>
      <c r="V172" s="183"/>
      <c r="W172" s="183"/>
      <c r="X172" s="183"/>
      <c r="Y172" s="183"/>
      <c r="Z172" s="183"/>
      <c r="AA172" s="183"/>
      <c r="AB172" s="183"/>
      <c r="AC172" s="183"/>
      <c r="AD172" s="183"/>
      <c r="AE172" s="183"/>
      <c r="AF172" s="183"/>
      <c r="AG172" s="183"/>
      <c r="AH172" s="183"/>
      <c r="AI172" s="183"/>
      <c r="AJ172" s="183"/>
      <c r="AK172" s="183"/>
      <c r="AL172" s="183"/>
      <c r="AM172" s="183"/>
      <c r="AN172" s="183"/>
      <c r="AO172" s="183"/>
      <c r="AP172" s="183"/>
      <c r="AQ172" s="242"/>
      <c r="AR172" s="248"/>
      <c r="AS172" s="242"/>
      <c r="AT172" s="242"/>
      <c r="AU172" s="183"/>
      <c r="AX172" s="19">
        <f>比較地域マスタ!AD107</f>
        <v>0</v>
      </c>
      <c r="AY172" s="19" t="str">
        <f>IF(IFERROR(比較地域マスタ!$AE107,"")=0,"",IFERROR(比較地域マスタ!$AE107,""))</f>
        <v/>
      </c>
      <c r="AZ172" s="17"/>
      <c r="BA172" s="23">
        <v>101</v>
      </c>
      <c r="BB172" s="23">
        <v>2</v>
      </c>
      <c r="BC172" s="19">
        <f t="shared" si="33"/>
        <v>0</v>
      </c>
      <c r="BD172" s="19" t="str">
        <f t="shared" si="34"/>
        <v/>
      </c>
      <c r="BE172" s="35" t="e">
        <f>VLOOKUP(BC172&amp;"_"&amp;$AZ$9,データシート3!A:AB,MATCH("ea_"&amp;"太陽光（建物系）"&amp;"_年間発電",データシート3!$A$1:$AB$1,0),0)/10^3+VLOOKUP(BC172&amp;"_"&amp;$AZ$9,データシート3!A:AB,MATCH("ea_"&amp;"太陽光（土地系）"&amp;"_年間発電",データシート3!$A$1:$AB$1,0),0)/10^3</f>
        <v>#N/A</v>
      </c>
      <c r="BF172" s="35" t="e">
        <f>VLOOKUP(BC172&amp;"_"&amp;$AZ$9,データシート3!A:AB,MATCH("ea_"&amp;"風力（陸上）"&amp;"_年間発電",データシート3!$A$1:$AB$1,0),0)/10^3</f>
        <v>#N/A</v>
      </c>
      <c r="BG172" s="35" t="e">
        <f>VLOOKUP(BC172&amp;"_"&amp;$AZ$9,データシート3!A:AB,MATCH("ea_"&amp;"中小水（河川）"&amp;"_年間発電",データシート3!$A$1:$AB$1,0),0)/10^3+VLOOKUP(BC172&amp;"_"&amp;$AZ$9,データシート3!A:AB,MATCH("ea_"&amp;"中小水（農業用水路）"&amp;"_年間発電",データシート3!$A$1:$AB$1,0),0)/10^3</f>
        <v>#N/A</v>
      </c>
      <c r="BH172" s="35"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5" t="e">
        <f t="shared" si="35"/>
        <v>#N/A</v>
      </c>
      <c r="BJ172" s="35" t="e">
        <f>(VLOOKUP($BC172&amp;"_"&amp;$AZ$8,データシート3!$A:$AN,MATCH("da_合計",データシート3!$A$1:$AN$1,0),0))/10^3</f>
        <v>#N/A</v>
      </c>
      <c r="BK172" s="35" t="e">
        <f t="shared" si="36"/>
        <v>#N/A</v>
      </c>
      <c r="BL172" s="35" t="e">
        <f t="shared" si="37"/>
        <v>#N/A</v>
      </c>
      <c r="BM172" s="35" t="e">
        <f t="shared" si="38"/>
        <v>#N/A</v>
      </c>
      <c r="BW172" s="999"/>
    </row>
    <row r="173" spans="1:75">
      <c r="A173" s="183"/>
      <c r="B173" s="183"/>
      <c r="C173" s="183"/>
      <c r="D173" s="183"/>
      <c r="E173" s="183"/>
      <c r="F173" s="183"/>
      <c r="G173" s="183"/>
      <c r="H173" s="183"/>
      <c r="I173" s="183"/>
      <c r="J173" s="183"/>
      <c r="K173" s="183"/>
      <c r="L173" s="183"/>
      <c r="M173" s="183"/>
      <c r="N173" s="183"/>
      <c r="O173" s="183"/>
      <c r="P173" s="183"/>
      <c r="Q173" s="183"/>
      <c r="R173" s="183"/>
      <c r="S173" s="183"/>
      <c r="T173" s="183"/>
      <c r="U173" s="183"/>
      <c r="V173" s="183"/>
      <c r="W173" s="183"/>
      <c r="X173" s="183"/>
      <c r="Y173" s="183"/>
      <c r="Z173" s="183"/>
      <c r="AA173" s="183"/>
      <c r="AB173" s="183"/>
      <c r="AC173" s="183"/>
      <c r="AD173" s="183"/>
      <c r="AE173" s="183"/>
      <c r="AF173" s="183"/>
      <c r="AG173" s="183"/>
      <c r="AH173" s="183"/>
      <c r="AI173" s="183"/>
      <c r="AJ173" s="183"/>
      <c r="AK173" s="183"/>
      <c r="AL173" s="183"/>
      <c r="AM173" s="183"/>
      <c r="AN173" s="183"/>
      <c r="AO173" s="183"/>
      <c r="AP173" s="183"/>
      <c r="AQ173" s="242"/>
      <c r="AR173" s="248"/>
      <c r="AS173" s="242"/>
      <c r="AT173" s="242"/>
      <c r="AU173" s="183"/>
      <c r="AX173" s="19">
        <f>比較地域マスタ!AD108</f>
        <v>0</v>
      </c>
      <c r="AY173" s="19" t="str">
        <f>IF(IFERROR(比較地域マスタ!$AE108,"")=0,"",IFERROR(比較地域マスタ!$AE108,""))</f>
        <v/>
      </c>
      <c r="AZ173" s="17"/>
      <c r="BA173" s="23">
        <v>102</v>
      </c>
      <c r="BB173" s="23">
        <v>2</v>
      </c>
      <c r="BC173" s="19">
        <f t="shared" si="33"/>
        <v>0</v>
      </c>
      <c r="BD173" s="19" t="str">
        <f t="shared" si="34"/>
        <v/>
      </c>
      <c r="BE173" s="35" t="e">
        <f>VLOOKUP(BC173&amp;"_"&amp;$AZ$9,データシート3!A:AB,MATCH("ea_"&amp;"太陽光（建物系）"&amp;"_年間発電",データシート3!$A$1:$AB$1,0),0)/10^3+VLOOKUP(BC173&amp;"_"&amp;$AZ$9,データシート3!A:AB,MATCH("ea_"&amp;"太陽光（土地系）"&amp;"_年間発電",データシート3!$A$1:$AB$1,0),0)/10^3</f>
        <v>#N/A</v>
      </c>
      <c r="BF173" s="35" t="e">
        <f>VLOOKUP(BC173&amp;"_"&amp;$AZ$9,データシート3!A:AB,MATCH("ea_"&amp;"風力（陸上）"&amp;"_年間発電",データシート3!$A$1:$AB$1,0),0)/10^3</f>
        <v>#N/A</v>
      </c>
      <c r="BG173" s="35" t="e">
        <f>VLOOKUP(BC173&amp;"_"&amp;$AZ$9,データシート3!A:AB,MATCH("ea_"&amp;"中小水（河川）"&amp;"_年間発電",データシート3!$A$1:$AB$1,0),0)/10^3+VLOOKUP(BC173&amp;"_"&amp;$AZ$9,データシート3!A:AB,MATCH("ea_"&amp;"中小水（農業用水路）"&amp;"_年間発電",データシート3!$A$1:$AB$1,0),0)/10^3</f>
        <v>#N/A</v>
      </c>
      <c r="BH173" s="35"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5" t="e">
        <f t="shared" si="35"/>
        <v>#N/A</v>
      </c>
      <c r="BJ173" s="35" t="e">
        <f>(VLOOKUP($BC173&amp;"_"&amp;$AZ$8,データシート3!$A:$AN,MATCH("da_合計",データシート3!$A$1:$AN$1,0),0))/10^3</f>
        <v>#N/A</v>
      </c>
      <c r="BK173" s="35" t="e">
        <f t="shared" si="36"/>
        <v>#N/A</v>
      </c>
      <c r="BL173" s="35" t="e">
        <f t="shared" si="37"/>
        <v>#N/A</v>
      </c>
      <c r="BM173" s="35" t="e">
        <f t="shared" si="38"/>
        <v>#N/A</v>
      </c>
      <c r="BW173" s="999"/>
    </row>
    <row r="174" spans="1:75">
      <c r="A174" s="183"/>
      <c r="B174" s="183"/>
      <c r="C174" s="183"/>
      <c r="D174" s="183"/>
      <c r="E174" s="183"/>
      <c r="F174" s="183"/>
      <c r="G174" s="183"/>
      <c r="H174" s="183"/>
      <c r="I174" s="183"/>
      <c r="J174" s="183"/>
      <c r="K174" s="183"/>
      <c r="L174" s="183"/>
      <c r="M174" s="183"/>
      <c r="N174" s="183"/>
      <c r="O174" s="183"/>
      <c r="P174" s="183"/>
      <c r="Q174" s="183"/>
      <c r="R174" s="183"/>
      <c r="S174" s="183"/>
      <c r="T174" s="183"/>
      <c r="U174" s="183"/>
      <c r="V174" s="183"/>
      <c r="W174" s="183"/>
      <c r="X174" s="183"/>
      <c r="Y174" s="183"/>
      <c r="Z174" s="183"/>
      <c r="AA174" s="183"/>
      <c r="AB174" s="183"/>
      <c r="AC174" s="183"/>
      <c r="AD174" s="183"/>
      <c r="AE174" s="183"/>
      <c r="AF174" s="183"/>
      <c r="AG174" s="183"/>
      <c r="AH174" s="183"/>
      <c r="AI174" s="183"/>
      <c r="AJ174" s="183"/>
      <c r="AK174" s="183"/>
      <c r="AL174" s="183"/>
      <c r="AM174" s="183"/>
      <c r="AN174" s="183"/>
      <c r="AO174" s="183"/>
      <c r="AP174" s="183"/>
      <c r="AQ174" s="242"/>
      <c r="AR174" s="248"/>
      <c r="AS174" s="242"/>
      <c r="AT174" s="242"/>
      <c r="AU174" s="183"/>
      <c r="AX174" s="19">
        <f>比較地域マスタ!AD109</f>
        <v>0</v>
      </c>
      <c r="AY174" s="19" t="str">
        <f>IF(IFERROR(比較地域マスタ!$AE109,"")=0,"",IFERROR(比較地域マスタ!$AE109,""))</f>
        <v/>
      </c>
      <c r="AZ174" s="17"/>
      <c r="BA174" s="23">
        <v>103</v>
      </c>
      <c r="BB174" s="23">
        <v>2</v>
      </c>
      <c r="BC174" s="19">
        <f t="shared" si="33"/>
        <v>0</v>
      </c>
      <c r="BD174" s="19" t="str">
        <f t="shared" si="34"/>
        <v/>
      </c>
      <c r="BE174" s="35" t="e">
        <f>VLOOKUP(BC174&amp;"_"&amp;$AZ$9,データシート3!A:AB,MATCH("ea_"&amp;"太陽光（建物系）"&amp;"_年間発電",データシート3!$A$1:$AB$1,0),0)/10^3+VLOOKUP(BC174&amp;"_"&amp;$AZ$9,データシート3!A:AB,MATCH("ea_"&amp;"太陽光（土地系）"&amp;"_年間発電",データシート3!$A$1:$AB$1,0),0)/10^3</f>
        <v>#N/A</v>
      </c>
      <c r="BF174" s="35" t="e">
        <f>VLOOKUP(BC174&amp;"_"&amp;$AZ$9,データシート3!A:AB,MATCH("ea_"&amp;"風力（陸上）"&amp;"_年間発電",データシート3!$A$1:$AB$1,0),0)/10^3</f>
        <v>#N/A</v>
      </c>
      <c r="BG174" s="35" t="e">
        <f>VLOOKUP(BC174&amp;"_"&amp;$AZ$9,データシート3!A:AB,MATCH("ea_"&amp;"中小水（河川）"&amp;"_年間発電",データシート3!$A$1:$AB$1,0),0)/10^3+VLOOKUP(BC174&amp;"_"&amp;$AZ$9,データシート3!A:AB,MATCH("ea_"&amp;"中小水（農業用水路）"&amp;"_年間発電",データシート3!$A$1:$AB$1,0),0)/10^3</f>
        <v>#N/A</v>
      </c>
      <c r="BH174" s="35"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5" t="e">
        <f t="shared" si="35"/>
        <v>#N/A</v>
      </c>
      <c r="BJ174" s="35" t="e">
        <f>(VLOOKUP($BC174&amp;"_"&amp;$AZ$8,データシート3!$A:$AN,MATCH("da_合計",データシート3!$A$1:$AN$1,0),0))/10^3</f>
        <v>#N/A</v>
      </c>
      <c r="BK174" s="35" t="e">
        <f t="shared" si="36"/>
        <v>#N/A</v>
      </c>
      <c r="BL174" s="35" t="e">
        <f t="shared" si="37"/>
        <v>#N/A</v>
      </c>
      <c r="BM174" s="35" t="e">
        <f t="shared" si="38"/>
        <v>#N/A</v>
      </c>
      <c r="BW174" s="999"/>
    </row>
    <row r="175" spans="1:75">
      <c r="A175" s="183"/>
      <c r="B175" s="183"/>
      <c r="C175" s="183"/>
      <c r="D175" s="183"/>
      <c r="E175" s="183"/>
      <c r="F175" s="183"/>
      <c r="G175" s="183"/>
      <c r="H175" s="183"/>
      <c r="I175" s="183"/>
      <c r="J175" s="183"/>
      <c r="K175" s="183"/>
      <c r="L175" s="183"/>
      <c r="M175" s="183"/>
      <c r="N175" s="183"/>
      <c r="O175" s="183"/>
      <c r="P175" s="183"/>
      <c r="Q175" s="183"/>
      <c r="R175" s="183"/>
      <c r="S175" s="183"/>
      <c r="T175" s="183"/>
      <c r="U175" s="183"/>
      <c r="V175" s="183"/>
      <c r="W175" s="183"/>
      <c r="X175" s="183"/>
      <c r="Y175" s="183"/>
      <c r="Z175" s="183"/>
      <c r="AA175" s="183"/>
      <c r="AB175" s="183"/>
      <c r="AC175" s="183"/>
      <c r="AD175" s="183"/>
      <c r="AE175" s="183"/>
      <c r="AF175" s="183"/>
      <c r="AG175" s="183"/>
      <c r="AH175" s="183"/>
      <c r="AI175" s="183"/>
      <c r="AJ175" s="183"/>
      <c r="AK175" s="183"/>
      <c r="AL175" s="183"/>
      <c r="AM175" s="183"/>
      <c r="AN175" s="183"/>
      <c r="AO175" s="183"/>
      <c r="AP175" s="183"/>
      <c r="AQ175" s="242"/>
      <c r="AR175" s="248"/>
      <c r="AS175" s="242"/>
      <c r="AT175" s="242"/>
      <c r="AU175" s="183"/>
      <c r="AX175" s="19">
        <f>比較地域マスタ!AD110</f>
        <v>0</v>
      </c>
      <c r="AY175" s="19" t="str">
        <f>IF(IFERROR(比較地域マスタ!$AE110,"")=0,"",IFERROR(比較地域マスタ!$AE110,""))</f>
        <v/>
      </c>
      <c r="AZ175" s="17"/>
      <c r="BA175" s="23">
        <v>104</v>
      </c>
      <c r="BB175" s="23">
        <v>2</v>
      </c>
      <c r="BC175" s="19">
        <f t="shared" si="33"/>
        <v>0</v>
      </c>
      <c r="BD175" s="19" t="str">
        <f t="shared" si="34"/>
        <v/>
      </c>
      <c r="BE175" s="35" t="e">
        <f>VLOOKUP(BC175&amp;"_"&amp;$AZ$9,データシート3!A:AB,MATCH("ea_"&amp;"太陽光（建物系）"&amp;"_年間発電",データシート3!$A$1:$AB$1,0),0)/10^3+VLOOKUP(BC175&amp;"_"&amp;$AZ$9,データシート3!A:AB,MATCH("ea_"&amp;"太陽光（土地系）"&amp;"_年間発電",データシート3!$A$1:$AB$1,0),0)/10^3</f>
        <v>#N/A</v>
      </c>
      <c r="BF175" s="35" t="e">
        <f>VLOOKUP(BC175&amp;"_"&amp;$AZ$9,データシート3!A:AB,MATCH("ea_"&amp;"風力（陸上）"&amp;"_年間発電",データシート3!$A$1:$AB$1,0),0)/10^3</f>
        <v>#N/A</v>
      </c>
      <c r="BG175" s="35" t="e">
        <f>VLOOKUP(BC175&amp;"_"&amp;$AZ$9,データシート3!A:AB,MATCH("ea_"&amp;"中小水（河川）"&amp;"_年間発電",データシート3!$A$1:$AB$1,0),0)/10^3+VLOOKUP(BC175&amp;"_"&amp;$AZ$9,データシート3!A:AB,MATCH("ea_"&amp;"中小水（農業用水路）"&amp;"_年間発電",データシート3!$A$1:$AB$1,0),0)/10^3</f>
        <v>#N/A</v>
      </c>
      <c r="BH175" s="35"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5" t="e">
        <f t="shared" si="35"/>
        <v>#N/A</v>
      </c>
      <c r="BJ175" s="35" t="e">
        <f>(VLOOKUP($BC175&amp;"_"&amp;$AZ$8,データシート3!$A:$AN,MATCH("da_合計",データシート3!$A$1:$AN$1,0),0))/10^3</f>
        <v>#N/A</v>
      </c>
      <c r="BK175" s="35" t="e">
        <f t="shared" si="36"/>
        <v>#N/A</v>
      </c>
      <c r="BL175" s="35" t="e">
        <f t="shared" si="37"/>
        <v>#N/A</v>
      </c>
      <c r="BM175" s="35" t="e">
        <f t="shared" si="38"/>
        <v>#N/A</v>
      </c>
      <c r="BW175" s="999"/>
    </row>
    <row r="176" spans="1:75">
      <c r="A176" s="183"/>
      <c r="B176" s="183"/>
      <c r="C176" s="183"/>
      <c r="D176" s="183"/>
      <c r="E176" s="183"/>
      <c r="F176" s="183"/>
      <c r="G176" s="183"/>
      <c r="H176" s="183"/>
      <c r="I176" s="183"/>
      <c r="J176" s="183"/>
      <c r="K176" s="183"/>
      <c r="L176" s="183"/>
      <c r="M176" s="183"/>
      <c r="N176" s="183"/>
      <c r="O176" s="183"/>
      <c r="P176" s="183"/>
      <c r="Q176" s="183"/>
      <c r="R176" s="183"/>
      <c r="S176" s="183"/>
      <c r="T176" s="183"/>
      <c r="U176" s="183"/>
      <c r="V176" s="183"/>
      <c r="W176" s="183"/>
      <c r="X176" s="183"/>
      <c r="Y176" s="183"/>
      <c r="Z176" s="183"/>
      <c r="AA176" s="183"/>
      <c r="AB176" s="183"/>
      <c r="AC176" s="183"/>
      <c r="AD176" s="183"/>
      <c r="AE176" s="183"/>
      <c r="AF176" s="183"/>
      <c r="AG176" s="183"/>
      <c r="AH176" s="183"/>
      <c r="AI176" s="183"/>
      <c r="AJ176" s="183"/>
      <c r="AK176" s="183"/>
      <c r="AL176" s="183"/>
      <c r="AM176" s="183"/>
      <c r="AN176" s="183"/>
      <c r="AO176" s="183"/>
      <c r="AP176" s="183"/>
      <c r="AQ176" s="242"/>
      <c r="AR176" s="248"/>
      <c r="AS176" s="242"/>
      <c r="AT176" s="242"/>
      <c r="AU176" s="183"/>
      <c r="AX176" s="19">
        <f>比較地域マスタ!AD111</f>
        <v>0</v>
      </c>
      <c r="AY176" s="19" t="str">
        <f>IF(IFERROR(比較地域マスタ!$AE111,"")=0,"",IFERROR(比較地域マスタ!$AE111,""))</f>
        <v/>
      </c>
      <c r="AZ176" s="17"/>
      <c r="BA176" s="23">
        <v>105</v>
      </c>
      <c r="BB176" s="23">
        <v>2</v>
      </c>
      <c r="BC176" s="19">
        <f t="shared" si="33"/>
        <v>0</v>
      </c>
      <c r="BD176" s="19" t="str">
        <f t="shared" si="34"/>
        <v/>
      </c>
      <c r="BE176" s="35" t="e">
        <f>VLOOKUP(BC176&amp;"_"&amp;$AZ$9,データシート3!A:AB,MATCH("ea_"&amp;"太陽光（建物系）"&amp;"_年間発電",データシート3!$A$1:$AB$1,0),0)/10^3+VLOOKUP(BC176&amp;"_"&amp;$AZ$9,データシート3!A:AB,MATCH("ea_"&amp;"太陽光（土地系）"&amp;"_年間発電",データシート3!$A$1:$AB$1,0),0)/10^3</f>
        <v>#N/A</v>
      </c>
      <c r="BF176" s="35" t="e">
        <f>VLOOKUP(BC176&amp;"_"&amp;$AZ$9,データシート3!A:AB,MATCH("ea_"&amp;"風力（陸上）"&amp;"_年間発電",データシート3!$A$1:$AB$1,0),0)/10^3</f>
        <v>#N/A</v>
      </c>
      <c r="BG176" s="35" t="e">
        <f>VLOOKUP(BC176&amp;"_"&amp;$AZ$9,データシート3!A:AB,MATCH("ea_"&amp;"中小水（河川）"&amp;"_年間発電",データシート3!$A$1:$AB$1,0),0)/10^3+VLOOKUP(BC176&amp;"_"&amp;$AZ$9,データシート3!A:AB,MATCH("ea_"&amp;"中小水（農業用水路）"&amp;"_年間発電",データシート3!$A$1:$AB$1,0),0)/10^3</f>
        <v>#N/A</v>
      </c>
      <c r="BH176" s="35"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5" t="e">
        <f t="shared" si="35"/>
        <v>#N/A</v>
      </c>
      <c r="BJ176" s="35" t="e">
        <f>(VLOOKUP($BC176&amp;"_"&amp;$AZ$8,データシート3!$A:$AN,MATCH("da_合計",データシート3!$A$1:$AN$1,0),0))/10^3</f>
        <v>#N/A</v>
      </c>
      <c r="BK176" s="35" t="e">
        <f t="shared" si="36"/>
        <v>#N/A</v>
      </c>
      <c r="BL176" s="35" t="e">
        <f t="shared" si="37"/>
        <v>#N/A</v>
      </c>
      <c r="BM176" s="35" t="e">
        <f t="shared" si="38"/>
        <v>#N/A</v>
      </c>
      <c r="BW176" s="999"/>
    </row>
    <row r="177" spans="1:75">
      <c r="A177" s="183"/>
      <c r="B177" s="183"/>
      <c r="C177" s="183"/>
      <c r="D177" s="183"/>
      <c r="E177" s="183"/>
      <c r="F177" s="183"/>
      <c r="G177" s="183"/>
      <c r="H177" s="183"/>
      <c r="I177" s="183"/>
      <c r="J177" s="183"/>
      <c r="K177" s="183"/>
      <c r="L177" s="183"/>
      <c r="M177" s="183"/>
      <c r="N177" s="183"/>
      <c r="O177" s="183"/>
      <c r="P177" s="183"/>
      <c r="Q177" s="183"/>
      <c r="R177" s="183"/>
      <c r="S177" s="183"/>
      <c r="T177" s="183"/>
      <c r="U177" s="183"/>
      <c r="V177" s="183"/>
      <c r="W177" s="183"/>
      <c r="X177" s="183"/>
      <c r="Y177" s="183"/>
      <c r="Z177" s="183"/>
      <c r="AA177" s="183"/>
      <c r="AB177" s="183"/>
      <c r="AC177" s="183"/>
      <c r="AD177" s="183"/>
      <c r="AE177" s="183"/>
      <c r="AF177" s="183"/>
      <c r="AG177" s="183"/>
      <c r="AH177" s="183"/>
      <c r="AI177" s="183"/>
      <c r="AJ177" s="183"/>
      <c r="AK177" s="183"/>
      <c r="AL177" s="183"/>
      <c r="AM177" s="183"/>
      <c r="AN177" s="183"/>
      <c r="AO177" s="183"/>
      <c r="AP177" s="183"/>
      <c r="AQ177" s="242"/>
      <c r="AR177" s="248"/>
      <c r="AS177" s="242"/>
      <c r="AT177" s="242"/>
      <c r="AU177" s="183"/>
      <c r="AX177" s="19">
        <f>比較地域マスタ!AD112</f>
        <v>0</v>
      </c>
      <c r="AY177" s="19" t="str">
        <f>IF(IFERROR(比較地域マスタ!$AE112,"")=0,"",IFERROR(比較地域マスタ!$AE112,""))</f>
        <v/>
      </c>
      <c r="AZ177" s="17"/>
      <c r="BA177" s="23">
        <v>106</v>
      </c>
      <c r="BB177" s="23">
        <v>2</v>
      </c>
      <c r="BC177" s="19">
        <f t="shared" si="33"/>
        <v>0</v>
      </c>
      <c r="BD177" s="19" t="str">
        <f t="shared" si="34"/>
        <v/>
      </c>
      <c r="BE177" s="35" t="e">
        <f>VLOOKUP(BC177&amp;"_"&amp;$AZ$9,データシート3!A:AB,MATCH("ea_"&amp;"太陽光（建物系）"&amp;"_年間発電",データシート3!$A$1:$AB$1,0),0)/10^3+VLOOKUP(BC177&amp;"_"&amp;$AZ$9,データシート3!A:AB,MATCH("ea_"&amp;"太陽光（土地系）"&amp;"_年間発電",データシート3!$A$1:$AB$1,0),0)/10^3</f>
        <v>#N/A</v>
      </c>
      <c r="BF177" s="35" t="e">
        <f>VLOOKUP(BC177&amp;"_"&amp;$AZ$9,データシート3!A:AB,MATCH("ea_"&amp;"風力（陸上）"&amp;"_年間発電",データシート3!$A$1:$AB$1,0),0)/10^3</f>
        <v>#N/A</v>
      </c>
      <c r="BG177" s="35" t="e">
        <f>VLOOKUP(BC177&amp;"_"&amp;$AZ$9,データシート3!A:AB,MATCH("ea_"&amp;"中小水（河川）"&amp;"_年間発電",データシート3!$A$1:$AB$1,0),0)/10^3+VLOOKUP(BC177&amp;"_"&amp;$AZ$9,データシート3!A:AB,MATCH("ea_"&amp;"中小水（農業用水路）"&amp;"_年間発電",データシート3!$A$1:$AB$1,0),0)/10^3</f>
        <v>#N/A</v>
      </c>
      <c r="BH177" s="35"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5" t="e">
        <f t="shared" si="35"/>
        <v>#N/A</v>
      </c>
      <c r="BJ177" s="35" t="e">
        <f>(VLOOKUP($BC177&amp;"_"&amp;$AZ$8,データシート3!$A:$AN,MATCH("da_合計",データシート3!$A$1:$AN$1,0),0))/10^3</f>
        <v>#N/A</v>
      </c>
      <c r="BK177" s="35" t="e">
        <f t="shared" si="36"/>
        <v>#N/A</v>
      </c>
      <c r="BL177" s="35" t="e">
        <f t="shared" si="37"/>
        <v>#N/A</v>
      </c>
      <c r="BM177" s="35" t="e">
        <f t="shared" si="38"/>
        <v>#N/A</v>
      </c>
      <c r="BW177" s="999"/>
    </row>
    <row r="178" spans="1:75">
      <c r="A178" s="183"/>
      <c r="B178" s="183"/>
      <c r="C178" s="183"/>
      <c r="D178" s="183"/>
      <c r="E178" s="183"/>
      <c r="F178" s="183"/>
      <c r="G178" s="183"/>
      <c r="H178" s="183"/>
      <c r="I178" s="183"/>
      <c r="J178" s="183"/>
      <c r="K178" s="183"/>
      <c r="L178" s="183"/>
      <c r="M178" s="183"/>
      <c r="N178" s="183"/>
      <c r="O178" s="183"/>
      <c r="P178" s="183"/>
      <c r="Q178" s="183"/>
      <c r="R178" s="183"/>
      <c r="S178" s="183"/>
      <c r="T178" s="183"/>
      <c r="U178" s="183"/>
      <c r="V178" s="183"/>
      <c r="W178" s="183"/>
      <c r="X178" s="183"/>
      <c r="Y178" s="183"/>
      <c r="Z178" s="183"/>
      <c r="AA178" s="183"/>
      <c r="AB178" s="183"/>
      <c r="AC178" s="183"/>
      <c r="AD178" s="183"/>
      <c r="AE178" s="183"/>
      <c r="AF178" s="183"/>
      <c r="AG178" s="183"/>
      <c r="AH178" s="183"/>
      <c r="AI178" s="183"/>
      <c r="AJ178" s="183"/>
      <c r="AK178" s="183"/>
      <c r="AL178" s="183"/>
      <c r="AM178" s="183"/>
      <c r="AN178" s="183"/>
      <c r="AO178" s="183"/>
      <c r="AP178" s="183"/>
      <c r="AQ178" s="242"/>
      <c r="AR178" s="248"/>
      <c r="AS178" s="242"/>
      <c r="AT178" s="242"/>
      <c r="AU178" s="183"/>
      <c r="AX178" s="19">
        <f>比較地域マスタ!AD113</f>
        <v>0</v>
      </c>
      <c r="AY178" s="19" t="str">
        <f>IF(IFERROR(比較地域マスタ!$AE113,"")=0,"",IFERROR(比較地域マスタ!$AE113,""))</f>
        <v/>
      </c>
      <c r="AZ178" s="17"/>
      <c r="BA178" s="23">
        <v>107</v>
      </c>
      <c r="BB178" s="23">
        <v>2</v>
      </c>
      <c r="BC178" s="19">
        <f t="shared" si="33"/>
        <v>0</v>
      </c>
      <c r="BD178" s="19" t="str">
        <f t="shared" si="34"/>
        <v/>
      </c>
      <c r="BE178" s="35" t="e">
        <f>VLOOKUP(BC178&amp;"_"&amp;$AZ$9,データシート3!A:AB,MATCH("ea_"&amp;"太陽光（建物系）"&amp;"_年間発電",データシート3!$A$1:$AB$1,0),0)/10^3+VLOOKUP(BC178&amp;"_"&amp;$AZ$9,データシート3!A:AB,MATCH("ea_"&amp;"太陽光（土地系）"&amp;"_年間発電",データシート3!$A$1:$AB$1,0),0)/10^3</f>
        <v>#N/A</v>
      </c>
      <c r="BF178" s="35" t="e">
        <f>VLOOKUP(BC178&amp;"_"&amp;$AZ$9,データシート3!A:AB,MATCH("ea_"&amp;"風力（陸上）"&amp;"_年間発電",データシート3!$A$1:$AB$1,0),0)/10^3</f>
        <v>#N/A</v>
      </c>
      <c r="BG178" s="35" t="e">
        <f>VLOOKUP(BC178&amp;"_"&amp;$AZ$9,データシート3!A:AB,MATCH("ea_"&amp;"中小水（河川）"&amp;"_年間発電",データシート3!$A$1:$AB$1,0),0)/10^3+VLOOKUP(BC178&amp;"_"&amp;$AZ$9,データシート3!A:AB,MATCH("ea_"&amp;"中小水（農業用水路）"&amp;"_年間発電",データシート3!$A$1:$AB$1,0),0)/10^3</f>
        <v>#N/A</v>
      </c>
      <c r="BH178" s="35"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5" t="e">
        <f t="shared" si="35"/>
        <v>#N/A</v>
      </c>
      <c r="BJ178" s="35" t="e">
        <f>(VLOOKUP($BC178&amp;"_"&amp;$AZ$8,データシート3!$A:$AN,MATCH("da_合計",データシート3!$A$1:$AN$1,0),0))/10^3</f>
        <v>#N/A</v>
      </c>
      <c r="BK178" s="35" t="e">
        <f t="shared" si="36"/>
        <v>#N/A</v>
      </c>
      <c r="BL178" s="35" t="e">
        <f t="shared" si="37"/>
        <v>#N/A</v>
      </c>
      <c r="BM178" s="35" t="e">
        <f t="shared" si="38"/>
        <v>#N/A</v>
      </c>
      <c r="BW178" s="999"/>
    </row>
    <row r="179" spans="1:75">
      <c r="A179" s="183"/>
      <c r="B179" s="183"/>
      <c r="C179" s="183"/>
      <c r="D179" s="183"/>
      <c r="E179" s="183"/>
      <c r="F179" s="183"/>
      <c r="G179" s="183"/>
      <c r="H179" s="183"/>
      <c r="I179" s="183"/>
      <c r="J179" s="183"/>
      <c r="K179" s="183"/>
      <c r="L179" s="183"/>
      <c r="M179" s="183"/>
      <c r="N179" s="183"/>
      <c r="O179" s="183"/>
      <c r="P179" s="183"/>
      <c r="Q179" s="183"/>
      <c r="R179" s="183"/>
      <c r="S179" s="183"/>
      <c r="T179" s="183"/>
      <c r="U179" s="183"/>
      <c r="V179" s="183"/>
      <c r="W179" s="183"/>
      <c r="X179" s="183"/>
      <c r="Y179" s="183"/>
      <c r="Z179" s="183"/>
      <c r="AA179" s="183"/>
      <c r="AB179" s="183"/>
      <c r="AC179" s="183"/>
      <c r="AD179" s="183"/>
      <c r="AE179" s="183"/>
      <c r="AF179" s="183"/>
      <c r="AG179" s="183"/>
      <c r="AH179" s="183"/>
      <c r="AI179" s="183"/>
      <c r="AJ179" s="183"/>
      <c r="AK179" s="183"/>
      <c r="AL179" s="183"/>
      <c r="AM179" s="183"/>
      <c r="AN179" s="183"/>
      <c r="AO179" s="183"/>
      <c r="AP179" s="183"/>
      <c r="AQ179" s="242"/>
      <c r="AR179" s="248"/>
      <c r="AS179" s="242"/>
      <c r="AT179" s="242"/>
      <c r="AU179" s="183"/>
      <c r="AX179" s="19">
        <f>比較地域マスタ!AD114</f>
        <v>0</v>
      </c>
      <c r="AY179" s="19" t="str">
        <f>IF(IFERROR(比較地域マスタ!$AE114,"")=0,"",IFERROR(比較地域マスタ!$AE114,""))</f>
        <v/>
      </c>
      <c r="AZ179" s="17"/>
      <c r="BA179" s="23">
        <v>108</v>
      </c>
      <c r="BB179" s="23">
        <v>2</v>
      </c>
      <c r="BC179" s="19">
        <f t="shared" si="33"/>
        <v>0</v>
      </c>
      <c r="BD179" s="19" t="str">
        <f t="shared" si="34"/>
        <v/>
      </c>
      <c r="BE179" s="35" t="e">
        <f>VLOOKUP(BC179&amp;"_"&amp;$AZ$9,データシート3!A:AB,MATCH("ea_"&amp;"太陽光（建物系）"&amp;"_年間発電",データシート3!$A$1:$AB$1,0),0)/10^3+VLOOKUP(BC179&amp;"_"&amp;$AZ$9,データシート3!A:AB,MATCH("ea_"&amp;"太陽光（土地系）"&amp;"_年間発電",データシート3!$A$1:$AB$1,0),0)/10^3</f>
        <v>#N/A</v>
      </c>
      <c r="BF179" s="35" t="e">
        <f>VLOOKUP(BC179&amp;"_"&amp;$AZ$9,データシート3!A:AB,MATCH("ea_"&amp;"風力（陸上）"&amp;"_年間発電",データシート3!$A$1:$AB$1,0),0)/10^3</f>
        <v>#N/A</v>
      </c>
      <c r="BG179" s="35" t="e">
        <f>VLOOKUP(BC179&amp;"_"&amp;$AZ$9,データシート3!A:AB,MATCH("ea_"&amp;"中小水（河川）"&amp;"_年間発電",データシート3!$A$1:$AB$1,0),0)/10^3+VLOOKUP(BC179&amp;"_"&amp;$AZ$9,データシート3!A:AB,MATCH("ea_"&amp;"中小水（農業用水路）"&amp;"_年間発電",データシート3!$A$1:$AB$1,0),0)/10^3</f>
        <v>#N/A</v>
      </c>
      <c r="BH179" s="35"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5" t="e">
        <f t="shared" si="35"/>
        <v>#N/A</v>
      </c>
      <c r="BJ179" s="35" t="e">
        <f>(VLOOKUP($BC179&amp;"_"&amp;$AZ$8,データシート3!$A:$AN,MATCH("da_合計",データシート3!$A$1:$AN$1,0),0))/10^3</f>
        <v>#N/A</v>
      </c>
      <c r="BK179" s="35" t="e">
        <f t="shared" si="36"/>
        <v>#N/A</v>
      </c>
      <c r="BL179" s="35" t="e">
        <f t="shared" si="37"/>
        <v>#N/A</v>
      </c>
      <c r="BM179" s="35" t="e">
        <f t="shared" si="38"/>
        <v>#N/A</v>
      </c>
      <c r="BW179" s="999"/>
    </row>
    <row r="180" spans="1:75">
      <c r="A180" s="183"/>
      <c r="B180" s="183"/>
      <c r="C180" s="183"/>
      <c r="D180" s="183"/>
      <c r="E180" s="183"/>
      <c r="F180" s="183"/>
      <c r="G180" s="183"/>
      <c r="H180" s="183"/>
      <c r="I180" s="183"/>
      <c r="J180" s="183"/>
      <c r="K180" s="183"/>
      <c r="L180" s="183"/>
      <c r="M180" s="183"/>
      <c r="N180" s="183"/>
      <c r="O180" s="183"/>
      <c r="P180" s="183"/>
      <c r="Q180" s="183"/>
      <c r="R180" s="183"/>
      <c r="S180" s="183"/>
      <c r="T180" s="183"/>
      <c r="U180" s="183"/>
      <c r="V180" s="183"/>
      <c r="W180" s="183"/>
      <c r="X180" s="183"/>
      <c r="Y180" s="183"/>
      <c r="Z180" s="183"/>
      <c r="AA180" s="183"/>
      <c r="AB180" s="183"/>
      <c r="AC180" s="183"/>
      <c r="AD180" s="183"/>
      <c r="AE180" s="183"/>
      <c r="AF180" s="183"/>
      <c r="AG180" s="183"/>
      <c r="AH180" s="183"/>
      <c r="AI180" s="183"/>
      <c r="AJ180" s="183"/>
      <c r="AK180" s="183"/>
      <c r="AL180" s="183"/>
      <c r="AM180" s="183"/>
      <c r="AN180" s="183"/>
      <c r="AO180" s="183"/>
      <c r="AP180" s="183"/>
      <c r="AQ180" s="242"/>
      <c r="AR180" s="248"/>
      <c r="AS180" s="242"/>
      <c r="AT180" s="242"/>
      <c r="AU180" s="183"/>
      <c r="AX180" s="19">
        <f>比較地域マスタ!AD115</f>
        <v>0</v>
      </c>
      <c r="AY180" s="19" t="str">
        <f>IF(IFERROR(比較地域マスタ!$AE115,"")=0,"",IFERROR(比較地域マスタ!$AE115,""))</f>
        <v/>
      </c>
      <c r="AZ180" s="17"/>
      <c r="BA180" s="23">
        <v>109</v>
      </c>
      <c r="BB180" s="23">
        <v>2</v>
      </c>
      <c r="BC180" s="19">
        <f t="shared" si="33"/>
        <v>0</v>
      </c>
      <c r="BD180" s="19" t="str">
        <f t="shared" si="34"/>
        <v/>
      </c>
      <c r="BE180" s="35" t="e">
        <f>VLOOKUP(BC180&amp;"_"&amp;$AZ$9,データシート3!A:AB,MATCH("ea_"&amp;"太陽光（建物系）"&amp;"_年間発電",データシート3!$A$1:$AB$1,0),0)/10^3+VLOOKUP(BC180&amp;"_"&amp;$AZ$9,データシート3!A:AB,MATCH("ea_"&amp;"太陽光（土地系）"&amp;"_年間発電",データシート3!$A$1:$AB$1,0),0)/10^3</f>
        <v>#N/A</v>
      </c>
      <c r="BF180" s="35" t="e">
        <f>VLOOKUP(BC180&amp;"_"&amp;$AZ$9,データシート3!A:AB,MATCH("ea_"&amp;"風力（陸上）"&amp;"_年間発電",データシート3!$A$1:$AB$1,0),0)/10^3</f>
        <v>#N/A</v>
      </c>
      <c r="BG180" s="35" t="e">
        <f>VLOOKUP(BC180&amp;"_"&amp;$AZ$9,データシート3!A:AB,MATCH("ea_"&amp;"中小水（河川）"&amp;"_年間発電",データシート3!$A$1:$AB$1,0),0)/10^3+VLOOKUP(BC180&amp;"_"&amp;$AZ$9,データシート3!A:AB,MATCH("ea_"&amp;"中小水（農業用水路）"&amp;"_年間発電",データシート3!$A$1:$AB$1,0),0)/10^3</f>
        <v>#N/A</v>
      </c>
      <c r="BH180" s="35"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5" t="e">
        <f t="shared" si="35"/>
        <v>#N/A</v>
      </c>
      <c r="BJ180" s="35" t="e">
        <f>(VLOOKUP($BC180&amp;"_"&amp;$AZ$8,データシート3!$A:$AN,MATCH("da_合計",データシート3!$A$1:$AN$1,0),0))/10^3</f>
        <v>#N/A</v>
      </c>
      <c r="BK180" s="35" t="e">
        <f t="shared" si="36"/>
        <v>#N/A</v>
      </c>
      <c r="BL180" s="35" t="e">
        <f t="shared" si="37"/>
        <v>#N/A</v>
      </c>
      <c r="BM180" s="35" t="e">
        <f t="shared" si="38"/>
        <v>#N/A</v>
      </c>
      <c r="BW180" s="999"/>
    </row>
    <row r="181" spans="1:75">
      <c r="A181" s="183"/>
      <c r="B181" s="183"/>
      <c r="C181" s="183"/>
      <c r="D181" s="183"/>
      <c r="E181" s="183"/>
      <c r="F181" s="183"/>
      <c r="G181" s="183"/>
      <c r="H181" s="183"/>
      <c r="I181" s="183"/>
      <c r="J181" s="183"/>
      <c r="K181" s="183"/>
      <c r="L181" s="183"/>
      <c r="M181" s="183"/>
      <c r="N181" s="183"/>
      <c r="O181" s="183"/>
      <c r="P181" s="183"/>
      <c r="Q181" s="183"/>
      <c r="R181" s="183"/>
      <c r="S181" s="183"/>
      <c r="T181" s="183"/>
      <c r="U181" s="183"/>
      <c r="V181" s="183"/>
      <c r="W181" s="183"/>
      <c r="X181" s="183"/>
      <c r="Y181" s="183"/>
      <c r="Z181" s="183"/>
      <c r="AA181" s="183"/>
      <c r="AB181" s="183"/>
      <c r="AC181" s="183"/>
      <c r="AD181" s="183"/>
      <c r="AE181" s="183"/>
      <c r="AF181" s="183"/>
      <c r="AG181" s="183"/>
      <c r="AH181" s="183"/>
      <c r="AI181" s="183"/>
      <c r="AJ181" s="183"/>
      <c r="AK181" s="183"/>
      <c r="AL181" s="183"/>
      <c r="AM181" s="183"/>
      <c r="AN181" s="183"/>
      <c r="AO181" s="183"/>
      <c r="AP181" s="183"/>
      <c r="AQ181" s="242"/>
      <c r="AR181" s="248"/>
      <c r="AS181" s="242"/>
      <c r="AT181" s="242"/>
      <c r="AU181" s="183"/>
      <c r="AX181" s="19">
        <f>比較地域マスタ!AD116</f>
        <v>0</v>
      </c>
      <c r="AY181" s="19" t="str">
        <f>IF(IFERROR(比較地域マスタ!$AE116,"")=0,"",IFERROR(比較地域マスタ!$AE116,""))</f>
        <v/>
      </c>
      <c r="AZ181" s="17"/>
      <c r="BA181" s="23">
        <v>110</v>
      </c>
      <c r="BB181" s="23">
        <v>2</v>
      </c>
      <c r="BC181" s="19">
        <f>AX181</f>
        <v>0</v>
      </c>
      <c r="BD181" s="19" t="str">
        <f>AY181</f>
        <v/>
      </c>
      <c r="BE181" s="35" t="e">
        <f>VLOOKUP(BC181&amp;"_"&amp;$AZ$9,データシート3!A:AB,MATCH("ea_"&amp;"太陽光（建物系）"&amp;"_年間発電",データシート3!$A$1:$AB$1,0),0)/10^3+VLOOKUP(BC181&amp;"_"&amp;$AZ$9,データシート3!A:AB,MATCH("ea_"&amp;"太陽光（土地系）"&amp;"_年間発電",データシート3!$A$1:$AB$1,0),0)/10^3</f>
        <v>#N/A</v>
      </c>
      <c r="BF181" s="35" t="e">
        <f>VLOOKUP(BC181&amp;"_"&amp;$AZ$9,データシート3!A:AB,MATCH("ea_"&amp;"風力（陸上）"&amp;"_年間発電",データシート3!$A$1:$AB$1,0),0)/10^3</f>
        <v>#N/A</v>
      </c>
      <c r="BG181" s="35" t="e">
        <f>VLOOKUP(BC181&amp;"_"&amp;$AZ$9,データシート3!A:AB,MATCH("ea_"&amp;"中小水（河川）"&amp;"_年間発電",データシート3!$A$1:$AB$1,0),0)/10^3+VLOOKUP(BC181&amp;"_"&amp;$AZ$9,データシート3!A:AB,MATCH("ea_"&amp;"中小水（農業用水路）"&amp;"_年間発電",データシート3!$A$1:$AB$1,0),0)/10^3</f>
        <v>#N/A</v>
      </c>
      <c r="BH181" s="35"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5" t="e">
        <f t="shared" si="35"/>
        <v>#N/A</v>
      </c>
      <c r="BJ181" s="35" t="e">
        <f>(VLOOKUP($BC181&amp;"_"&amp;$AZ$8,データシート3!$A:$AN,MATCH("da_合計",データシート3!$A$1:$AN$1,0),0))/10^3</f>
        <v>#N/A</v>
      </c>
      <c r="BK181" s="35" t="e">
        <f t="shared" si="36"/>
        <v>#N/A</v>
      </c>
      <c r="BL181" s="35" t="e">
        <f t="shared" si="37"/>
        <v>#N/A</v>
      </c>
      <c r="BM181" s="35" t="e">
        <f t="shared" si="38"/>
        <v>#N/A</v>
      </c>
      <c r="BW181" s="999"/>
    </row>
    <row r="182" spans="1:75">
      <c r="A182" s="183"/>
      <c r="B182" s="183"/>
      <c r="C182" s="183"/>
      <c r="D182" s="183"/>
      <c r="E182" s="183"/>
      <c r="F182" s="183"/>
      <c r="G182" s="183"/>
      <c r="H182" s="183"/>
      <c r="I182" s="183"/>
      <c r="J182" s="183"/>
      <c r="K182" s="183"/>
      <c r="L182" s="183"/>
      <c r="M182" s="183"/>
      <c r="N182" s="183"/>
      <c r="O182" s="183"/>
      <c r="P182" s="183"/>
      <c r="Q182" s="183"/>
      <c r="R182" s="183"/>
      <c r="S182" s="183"/>
      <c r="T182" s="183"/>
      <c r="U182" s="183"/>
      <c r="V182" s="183"/>
      <c r="W182" s="183"/>
      <c r="X182" s="183"/>
      <c r="Y182" s="183"/>
      <c r="Z182" s="183"/>
      <c r="AA182" s="183"/>
      <c r="AB182" s="183"/>
      <c r="AC182" s="183"/>
      <c r="AD182" s="183"/>
      <c r="AE182" s="183"/>
      <c r="AF182" s="183"/>
      <c r="AG182" s="183"/>
      <c r="AH182" s="183"/>
      <c r="AI182" s="183"/>
      <c r="AJ182" s="183"/>
      <c r="AK182" s="183"/>
      <c r="AL182" s="183"/>
      <c r="AM182" s="183"/>
      <c r="AN182" s="183"/>
      <c r="AO182" s="183"/>
      <c r="AP182" s="183"/>
      <c r="AQ182" s="242"/>
      <c r="AR182" s="248"/>
      <c r="AS182" s="242"/>
      <c r="AT182" s="242"/>
      <c r="AU182" s="183"/>
      <c r="AX182" s="19">
        <f>比較地域マスタ!AD117</f>
        <v>0</v>
      </c>
      <c r="AY182" s="19" t="str">
        <f>IF(IFERROR(比較地域マスタ!$AE117,"")=0,"",IFERROR(比較地域マスタ!$AE117,""))</f>
        <v/>
      </c>
      <c r="BA182" s="23">
        <v>111</v>
      </c>
      <c r="BB182" s="23">
        <v>2</v>
      </c>
      <c r="BC182" s="19">
        <f t="shared" ref="BC182:BD245" si="39">AX182</f>
        <v>0</v>
      </c>
      <c r="BD182" s="19" t="str">
        <f t="shared" si="39"/>
        <v/>
      </c>
      <c r="BE182" s="35" t="e">
        <f>VLOOKUP(BC182&amp;"_"&amp;$AZ$9,データシート3!A:AB,MATCH("ea_"&amp;"太陽光（建物系）"&amp;"_年間発電",データシート3!$A$1:$AB$1,0),0)/10^3+VLOOKUP(BC182&amp;"_"&amp;$AZ$9,データシート3!A:AB,MATCH("ea_"&amp;"太陽光（土地系）"&amp;"_年間発電",データシート3!$A$1:$AB$1,0),0)/10^3</f>
        <v>#N/A</v>
      </c>
      <c r="BF182" s="35" t="e">
        <f>VLOOKUP(BC182&amp;"_"&amp;$AZ$9,データシート3!A:AB,MATCH("ea_"&amp;"風力（陸上）"&amp;"_年間発電",データシート3!$A$1:$AB$1,0),0)/10^3</f>
        <v>#N/A</v>
      </c>
      <c r="BG182" s="35" t="e">
        <f>VLOOKUP(BC182&amp;"_"&amp;$AZ$9,データシート3!A:AB,MATCH("ea_"&amp;"中小水（河川）"&amp;"_年間発電",データシート3!$A$1:$AB$1,0),0)/10^3+VLOOKUP(BC182&amp;"_"&amp;$AZ$9,データシート3!A:AB,MATCH("ea_"&amp;"中小水（農業用水路）"&amp;"_年間発電",データシート3!$A$1:$AB$1,0),0)/10^3</f>
        <v>#N/A</v>
      </c>
      <c r="BH182" s="35"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5" t="e">
        <f t="shared" si="35"/>
        <v>#N/A</v>
      </c>
      <c r="BJ182" s="35" t="e">
        <f>(VLOOKUP($BC182&amp;"_"&amp;$AZ$8,データシート3!$A:$AN,MATCH("da_合計",データシート3!$A$1:$AN$1,0),0))/10^3</f>
        <v>#N/A</v>
      </c>
      <c r="BK182" s="35" t="e">
        <f t="shared" si="36"/>
        <v>#N/A</v>
      </c>
      <c r="BL182" s="35" t="e">
        <f t="shared" si="37"/>
        <v>#N/A</v>
      </c>
      <c r="BM182" s="35" t="e">
        <f t="shared" si="38"/>
        <v>#N/A</v>
      </c>
      <c r="BW182" s="999"/>
    </row>
    <row r="183" spans="1:75">
      <c r="AX183" s="19">
        <f>比較地域マスタ!AD118</f>
        <v>0</v>
      </c>
      <c r="AY183" s="19" t="str">
        <f>IF(IFERROR(比較地域マスタ!$AE118,"")=0,"",IFERROR(比較地域マスタ!$AE118,""))</f>
        <v/>
      </c>
      <c r="BA183" s="23">
        <v>112</v>
      </c>
      <c r="BB183" s="23">
        <v>2</v>
      </c>
      <c r="BC183" s="19">
        <f t="shared" si="39"/>
        <v>0</v>
      </c>
      <c r="BD183" s="19" t="str">
        <f t="shared" si="39"/>
        <v/>
      </c>
      <c r="BE183" s="35" t="e">
        <f>VLOOKUP(BC183&amp;"_"&amp;$AZ$9,データシート3!A:AB,MATCH("ea_"&amp;"太陽光（建物系）"&amp;"_年間発電",データシート3!$A$1:$AB$1,0),0)/10^3+VLOOKUP(BC183&amp;"_"&amp;$AZ$9,データシート3!A:AB,MATCH("ea_"&amp;"太陽光（土地系）"&amp;"_年間発電",データシート3!$A$1:$AB$1,0),0)/10^3</f>
        <v>#N/A</v>
      </c>
      <c r="BF183" s="35" t="e">
        <f>VLOOKUP(BC183&amp;"_"&amp;$AZ$9,データシート3!A:AB,MATCH("ea_"&amp;"風力（陸上）"&amp;"_年間発電",データシート3!$A$1:$AB$1,0),0)/10^3</f>
        <v>#N/A</v>
      </c>
      <c r="BG183" s="35" t="e">
        <f>VLOOKUP(BC183&amp;"_"&amp;$AZ$9,データシート3!A:AB,MATCH("ea_"&amp;"中小水（河川）"&amp;"_年間発電",データシート3!$A$1:$AB$1,0),0)/10^3+VLOOKUP(BC183&amp;"_"&amp;$AZ$9,データシート3!A:AB,MATCH("ea_"&amp;"中小水（農業用水路）"&amp;"_年間発電",データシート3!$A$1:$AB$1,0),0)/10^3</f>
        <v>#N/A</v>
      </c>
      <c r="BH183" s="35"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5" t="e">
        <f t="shared" si="35"/>
        <v>#N/A</v>
      </c>
      <c r="BJ183" s="35" t="e">
        <f>(VLOOKUP($BC183&amp;"_"&amp;$AZ$8,データシート3!$A:$AN,MATCH("da_合計",データシート3!$A$1:$AN$1,0),0))/10^3</f>
        <v>#N/A</v>
      </c>
      <c r="BK183" s="35" t="e">
        <f t="shared" si="36"/>
        <v>#N/A</v>
      </c>
      <c r="BL183" s="35" t="e">
        <f t="shared" si="37"/>
        <v>#N/A</v>
      </c>
      <c r="BM183" s="35" t="e">
        <f t="shared" si="38"/>
        <v>#N/A</v>
      </c>
      <c r="BW183" s="999"/>
    </row>
    <row r="184" spans="1:75">
      <c r="AX184" s="19">
        <f>比較地域マスタ!AD119</f>
        <v>0</v>
      </c>
      <c r="AY184" s="19" t="str">
        <f>IF(IFERROR(比較地域マスタ!$AE119,"")=0,"",IFERROR(比較地域マスタ!$AE119,""))</f>
        <v/>
      </c>
      <c r="BA184" s="23">
        <v>113</v>
      </c>
      <c r="BB184" s="23">
        <v>2</v>
      </c>
      <c r="BC184" s="19">
        <f t="shared" si="39"/>
        <v>0</v>
      </c>
      <c r="BD184" s="19" t="str">
        <f t="shared" si="39"/>
        <v/>
      </c>
      <c r="BE184" s="35" t="e">
        <f>VLOOKUP(BC184&amp;"_"&amp;$AZ$9,データシート3!A:AB,MATCH("ea_"&amp;"太陽光（建物系）"&amp;"_年間発電",データシート3!$A$1:$AB$1,0),0)/10^3+VLOOKUP(BC184&amp;"_"&amp;$AZ$9,データシート3!A:AB,MATCH("ea_"&amp;"太陽光（土地系）"&amp;"_年間発電",データシート3!$A$1:$AB$1,0),0)/10^3</f>
        <v>#N/A</v>
      </c>
      <c r="BF184" s="35" t="e">
        <f>VLOOKUP(BC184&amp;"_"&amp;$AZ$9,データシート3!A:AB,MATCH("ea_"&amp;"風力（陸上）"&amp;"_年間発電",データシート3!$A$1:$AB$1,0),0)/10^3</f>
        <v>#N/A</v>
      </c>
      <c r="BG184" s="35" t="e">
        <f>VLOOKUP(BC184&amp;"_"&amp;$AZ$9,データシート3!A:AB,MATCH("ea_"&amp;"中小水（河川）"&amp;"_年間発電",データシート3!$A$1:$AB$1,0),0)/10^3+VLOOKUP(BC184&amp;"_"&amp;$AZ$9,データシート3!A:AB,MATCH("ea_"&amp;"中小水（農業用水路）"&amp;"_年間発電",データシート3!$A$1:$AB$1,0),0)/10^3</f>
        <v>#N/A</v>
      </c>
      <c r="BH184" s="35"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5" t="e">
        <f t="shared" si="35"/>
        <v>#N/A</v>
      </c>
      <c r="BJ184" s="35" t="e">
        <f>(VLOOKUP($BC184&amp;"_"&amp;$AZ$8,データシート3!$A:$AN,MATCH("da_合計",データシート3!$A$1:$AN$1,0),0))/10^3</f>
        <v>#N/A</v>
      </c>
      <c r="BK184" s="35" t="e">
        <f t="shared" si="36"/>
        <v>#N/A</v>
      </c>
      <c r="BL184" s="35" t="e">
        <f t="shared" si="37"/>
        <v>#N/A</v>
      </c>
      <c r="BM184" s="35" t="e">
        <f t="shared" si="38"/>
        <v>#N/A</v>
      </c>
      <c r="BW184" s="999"/>
    </row>
    <row r="185" spans="1:75">
      <c r="AX185" s="19">
        <f>比較地域マスタ!AD120</f>
        <v>0</v>
      </c>
      <c r="AY185" s="19" t="str">
        <f>IF(IFERROR(比較地域マスタ!$AE120,"")=0,"",IFERROR(比較地域マスタ!$AE120,""))</f>
        <v/>
      </c>
      <c r="BA185" s="23">
        <v>114</v>
      </c>
      <c r="BB185" s="23">
        <v>2</v>
      </c>
      <c r="BC185" s="19">
        <f t="shared" si="39"/>
        <v>0</v>
      </c>
      <c r="BD185" s="19" t="str">
        <f t="shared" si="39"/>
        <v/>
      </c>
      <c r="BE185" s="35" t="e">
        <f>VLOOKUP(BC185&amp;"_"&amp;$AZ$9,データシート3!A:AB,MATCH("ea_"&amp;"太陽光（建物系）"&amp;"_年間発電",データシート3!$A$1:$AB$1,0),0)/10^3+VLOOKUP(BC185&amp;"_"&amp;$AZ$9,データシート3!A:AB,MATCH("ea_"&amp;"太陽光（土地系）"&amp;"_年間発電",データシート3!$A$1:$AB$1,0),0)/10^3</f>
        <v>#N/A</v>
      </c>
      <c r="BF185" s="35" t="e">
        <f>VLOOKUP(BC185&amp;"_"&amp;$AZ$9,データシート3!A:AB,MATCH("ea_"&amp;"風力（陸上）"&amp;"_年間発電",データシート3!$A$1:$AB$1,0),0)/10^3</f>
        <v>#N/A</v>
      </c>
      <c r="BG185" s="35" t="e">
        <f>VLOOKUP(BC185&amp;"_"&amp;$AZ$9,データシート3!A:AB,MATCH("ea_"&amp;"中小水（河川）"&amp;"_年間発電",データシート3!$A$1:$AB$1,0),0)/10^3+VLOOKUP(BC185&amp;"_"&amp;$AZ$9,データシート3!A:AB,MATCH("ea_"&amp;"中小水（農業用水路）"&amp;"_年間発電",データシート3!$A$1:$AB$1,0),0)/10^3</f>
        <v>#N/A</v>
      </c>
      <c r="BH185" s="35"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5" t="e">
        <f t="shared" si="35"/>
        <v>#N/A</v>
      </c>
      <c r="BJ185" s="35" t="e">
        <f>(VLOOKUP($BC185&amp;"_"&amp;$AZ$8,データシート3!$A:$AN,MATCH("da_合計",データシート3!$A$1:$AN$1,0),0))/10^3</f>
        <v>#N/A</v>
      </c>
      <c r="BK185" s="35" t="e">
        <f t="shared" si="36"/>
        <v>#N/A</v>
      </c>
      <c r="BL185" s="35" t="e">
        <f t="shared" si="37"/>
        <v>#N/A</v>
      </c>
      <c r="BM185" s="35" t="e">
        <f t="shared" si="38"/>
        <v>#N/A</v>
      </c>
      <c r="BW185" s="999"/>
    </row>
    <row r="186" spans="1:75">
      <c r="AX186" s="19">
        <f>比較地域マスタ!AD121</f>
        <v>0</v>
      </c>
      <c r="AY186" s="19" t="str">
        <f>IF(IFERROR(比較地域マスタ!$AE121,"")=0,"",IFERROR(比較地域マスタ!$AE121,""))</f>
        <v/>
      </c>
      <c r="BA186" s="23">
        <v>115</v>
      </c>
      <c r="BB186" s="23">
        <v>2</v>
      </c>
      <c r="BC186" s="19">
        <f t="shared" si="39"/>
        <v>0</v>
      </c>
      <c r="BD186" s="19" t="str">
        <f t="shared" si="39"/>
        <v/>
      </c>
      <c r="BE186" s="35" t="e">
        <f>VLOOKUP(BC186&amp;"_"&amp;$AZ$9,データシート3!A:AB,MATCH("ea_"&amp;"太陽光（建物系）"&amp;"_年間発電",データシート3!$A$1:$AB$1,0),0)/10^3+VLOOKUP(BC186&amp;"_"&amp;$AZ$9,データシート3!A:AB,MATCH("ea_"&amp;"太陽光（土地系）"&amp;"_年間発電",データシート3!$A$1:$AB$1,0),0)/10^3</f>
        <v>#N/A</v>
      </c>
      <c r="BF186" s="35" t="e">
        <f>VLOOKUP(BC186&amp;"_"&amp;$AZ$9,データシート3!A:AB,MATCH("ea_"&amp;"風力（陸上）"&amp;"_年間発電",データシート3!$A$1:$AB$1,0),0)/10^3</f>
        <v>#N/A</v>
      </c>
      <c r="BG186" s="35" t="e">
        <f>VLOOKUP(BC186&amp;"_"&amp;$AZ$9,データシート3!A:AB,MATCH("ea_"&amp;"中小水（河川）"&amp;"_年間発電",データシート3!$A$1:$AB$1,0),0)/10^3+VLOOKUP(BC186&amp;"_"&amp;$AZ$9,データシート3!A:AB,MATCH("ea_"&amp;"中小水（農業用水路）"&amp;"_年間発電",データシート3!$A$1:$AB$1,0),0)/10^3</f>
        <v>#N/A</v>
      </c>
      <c r="BH186" s="35"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5" t="e">
        <f t="shared" si="35"/>
        <v>#N/A</v>
      </c>
      <c r="BJ186" s="35" t="e">
        <f>(VLOOKUP($BC186&amp;"_"&amp;$AZ$8,データシート3!$A:$AN,MATCH("da_合計",データシート3!$A$1:$AN$1,0),0))/10^3</f>
        <v>#N/A</v>
      </c>
      <c r="BK186" s="35" t="e">
        <f t="shared" si="36"/>
        <v>#N/A</v>
      </c>
      <c r="BL186" s="35" t="e">
        <f t="shared" si="37"/>
        <v>#N/A</v>
      </c>
      <c r="BM186" s="35" t="e">
        <f t="shared" si="38"/>
        <v>#N/A</v>
      </c>
      <c r="BW186" s="999"/>
    </row>
    <row r="187" spans="1:75">
      <c r="AX187" s="19">
        <f>比較地域マスタ!AD122</f>
        <v>0</v>
      </c>
      <c r="AY187" s="19" t="str">
        <f>IF(IFERROR(比較地域マスタ!$AE122,"")=0,"",IFERROR(比較地域マスタ!$AE122,""))</f>
        <v/>
      </c>
      <c r="BA187" s="23">
        <v>116</v>
      </c>
      <c r="BB187" s="23">
        <v>2</v>
      </c>
      <c r="BC187" s="19">
        <f t="shared" si="39"/>
        <v>0</v>
      </c>
      <c r="BD187" s="19" t="str">
        <f t="shared" si="39"/>
        <v/>
      </c>
      <c r="BE187" s="35" t="e">
        <f>VLOOKUP(BC187&amp;"_"&amp;$AZ$9,データシート3!A:AB,MATCH("ea_"&amp;"太陽光（建物系）"&amp;"_年間発電",データシート3!$A$1:$AB$1,0),0)/10^3+VLOOKUP(BC187&amp;"_"&amp;$AZ$9,データシート3!A:AB,MATCH("ea_"&amp;"太陽光（土地系）"&amp;"_年間発電",データシート3!$A$1:$AB$1,0),0)/10^3</f>
        <v>#N/A</v>
      </c>
      <c r="BF187" s="35" t="e">
        <f>VLOOKUP(BC187&amp;"_"&amp;$AZ$9,データシート3!A:AB,MATCH("ea_"&amp;"風力（陸上）"&amp;"_年間発電",データシート3!$A$1:$AB$1,0),0)/10^3</f>
        <v>#N/A</v>
      </c>
      <c r="BG187" s="35" t="e">
        <f>VLOOKUP(BC187&amp;"_"&amp;$AZ$9,データシート3!A:AB,MATCH("ea_"&amp;"中小水（河川）"&amp;"_年間発電",データシート3!$A$1:$AB$1,0),0)/10^3+VLOOKUP(BC187&amp;"_"&amp;$AZ$9,データシート3!A:AB,MATCH("ea_"&amp;"中小水（農業用水路）"&amp;"_年間発電",データシート3!$A$1:$AB$1,0),0)/10^3</f>
        <v>#N/A</v>
      </c>
      <c r="BH187" s="35"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5" t="e">
        <f t="shared" si="35"/>
        <v>#N/A</v>
      </c>
      <c r="BJ187" s="35" t="e">
        <f>(VLOOKUP($BC187&amp;"_"&amp;$AZ$8,データシート3!$A:$AN,MATCH("da_合計",データシート3!$A$1:$AN$1,0),0))/10^3</f>
        <v>#N/A</v>
      </c>
      <c r="BK187" s="35" t="e">
        <f t="shared" si="36"/>
        <v>#N/A</v>
      </c>
      <c r="BL187" s="35" t="e">
        <f t="shared" si="37"/>
        <v>#N/A</v>
      </c>
      <c r="BM187" s="35" t="e">
        <f t="shared" si="38"/>
        <v>#N/A</v>
      </c>
      <c r="BW187" s="999"/>
    </row>
    <row r="188" spans="1:75">
      <c r="AX188" s="19">
        <f>比較地域マスタ!AD123</f>
        <v>0</v>
      </c>
      <c r="AY188" s="19" t="str">
        <f>IF(IFERROR(比較地域マスタ!$AE123,"")=0,"",IFERROR(比較地域マスタ!$AE123,""))</f>
        <v/>
      </c>
      <c r="BA188" s="23">
        <v>117</v>
      </c>
      <c r="BB188" s="23">
        <v>2</v>
      </c>
      <c r="BC188" s="19">
        <f t="shared" si="39"/>
        <v>0</v>
      </c>
      <c r="BD188" s="19" t="str">
        <f t="shared" si="39"/>
        <v/>
      </c>
      <c r="BE188" s="35" t="e">
        <f>VLOOKUP(BC188&amp;"_"&amp;$AZ$9,データシート3!A:AB,MATCH("ea_"&amp;"太陽光（建物系）"&amp;"_年間発電",データシート3!$A$1:$AB$1,0),0)/10^3+VLOOKUP(BC188&amp;"_"&amp;$AZ$9,データシート3!A:AB,MATCH("ea_"&amp;"太陽光（土地系）"&amp;"_年間発電",データシート3!$A$1:$AB$1,0),0)/10^3</f>
        <v>#N/A</v>
      </c>
      <c r="BF188" s="35" t="e">
        <f>VLOOKUP(BC188&amp;"_"&amp;$AZ$9,データシート3!A:AB,MATCH("ea_"&amp;"風力（陸上）"&amp;"_年間発電",データシート3!$A$1:$AB$1,0),0)/10^3</f>
        <v>#N/A</v>
      </c>
      <c r="BG188" s="35" t="e">
        <f>VLOOKUP(BC188&amp;"_"&amp;$AZ$9,データシート3!A:AB,MATCH("ea_"&amp;"中小水（河川）"&amp;"_年間発電",データシート3!$A$1:$AB$1,0),0)/10^3+VLOOKUP(BC188&amp;"_"&amp;$AZ$9,データシート3!A:AB,MATCH("ea_"&amp;"中小水（農業用水路）"&amp;"_年間発電",データシート3!$A$1:$AB$1,0),0)/10^3</f>
        <v>#N/A</v>
      </c>
      <c r="BH188" s="35"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5" t="e">
        <f t="shared" si="35"/>
        <v>#N/A</v>
      </c>
      <c r="BJ188" s="35" t="e">
        <f>(VLOOKUP($BC188&amp;"_"&amp;$AZ$8,データシート3!$A:$AN,MATCH("da_合計",データシート3!$A$1:$AN$1,0),0))/10^3</f>
        <v>#N/A</v>
      </c>
      <c r="BK188" s="35" t="e">
        <f t="shared" si="36"/>
        <v>#N/A</v>
      </c>
      <c r="BL188" s="35" t="e">
        <f t="shared" si="37"/>
        <v>#N/A</v>
      </c>
      <c r="BM188" s="35" t="e">
        <f t="shared" si="38"/>
        <v>#N/A</v>
      </c>
      <c r="BW188" s="999"/>
    </row>
    <row r="189" spans="1:75">
      <c r="AX189" s="19">
        <f>比較地域マスタ!AD124</f>
        <v>0</v>
      </c>
      <c r="AY189" s="19" t="str">
        <f>IF(IFERROR(比較地域マスタ!$AE124,"")=0,"",IFERROR(比較地域マスタ!$AE124,""))</f>
        <v/>
      </c>
      <c r="BA189" s="23">
        <v>118</v>
      </c>
      <c r="BB189" s="23">
        <v>2</v>
      </c>
      <c r="BC189" s="19">
        <f t="shared" si="39"/>
        <v>0</v>
      </c>
      <c r="BD189" s="19" t="str">
        <f t="shared" si="39"/>
        <v/>
      </c>
      <c r="BE189" s="35" t="e">
        <f>VLOOKUP(BC189&amp;"_"&amp;$AZ$9,データシート3!A:AB,MATCH("ea_"&amp;"太陽光（建物系）"&amp;"_年間発電",データシート3!$A$1:$AB$1,0),0)/10^3+VLOOKUP(BC189&amp;"_"&amp;$AZ$9,データシート3!A:AB,MATCH("ea_"&amp;"太陽光（土地系）"&amp;"_年間発電",データシート3!$A$1:$AB$1,0),0)/10^3</f>
        <v>#N/A</v>
      </c>
      <c r="BF189" s="35" t="e">
        <f>VLOOKUP(BC189&amp;"_"&amp;$AZ$9,データシート3!A:AB,MATCH("ea_"&amp;"風力（陸上）"&amp;"_年間発電",データシート3!$A$1:$AB$1,0),0)/10^3</f>
        <v>#N/A</v>
      </c>
      <c r="BG189" s="35" t="e">
        <f>VLOOKUP(BC189&amp;"_"&amp;$AZ$9,データシート3!A:AB,MATCH("ea_"&amp;"中小水（河川）"&amp;"_年間発電",データシート3!$A$1:$AB$1,0),0)/10^3+VLOOKUP(BC189&amp;"_"&amp;$AZ$9,データシート3!A:AB,MATCH("ea_"&amp;"中小水（農業用水路）"&amp;"_年間発電",データシート3!$A$1:$AB$1,0),0)/10^3</f>
        <v>#N/A</v>
      </c>
      <c r="BH189" s="35"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5" t="e">
        <f t="shared" si="35"/>
        <v>#N/A</v>
      </c>
      <c r="BJ189" s="35" t="e">
        <f>(VLOOKUP($BC189&amp;"_"&amp;$AZ$8,データシート3!$A:$AN,MATCH("da_合計",データシート3!$A$1:$AN$1,0),0))/10^3</f>
        <v>#N/A</v>
      </c>
      <c r="BK189" s="35" t="e">
        <f t="shared" si="36"/>
        <v>#N/A</v>
      </c>
      <c r="BL189" s="35" t="e">
        <f t="shared" si="37"/>
        <v>#N/A</v>
      </c>
      <c r="BM189" s="35" t="e">
        <f t="shared" si="38"/>
        <v>#N/A</v>
      </c>
      <c r="BW189" s="999"/>
    </row>
    <row r="190" spans="1:75">
      <c r="AX190" s="19">
        <f>比較地域マスタ!AD125</f>
        <v>0</v>
      </c>
      <c r="AY190" s="19" t="str">
        <f>IF(IFERROR(比較地域マスタ!$AE125,"")=0,"",IFERROR(比較地域マスタ!$AE125,""))</f>
        <v/>
      </c>
      <c r="BA190" s="23">
        <v>119</v>
      </c>
      <c r="BB190" s="23">
        <v>2</v>
      </c>
      <c r="BC190" s="19">
        <f t="shared" si="39"/>
        <v>0</v>
      </c>
      <c r="BD190" s="19" t="str">
        <f t="shared" si="39"/>
        <v/>
      </c>
      <c r="BE190" s="35" t="e">
        <f>VLOOKUP(BC190&amp;"_"&amp;$AZ$9,データシート3!A:AB,MATCH("ea_"&amp;"太陽光（建物系）"&amp;"_年間発電",データシート3!$A$1:$AB$1,0),0)/10^3+VLOOKUP(BC190&amp;"_"&amp;$AZ$9,データシート3!A:AB,MATCH("ea_"&amp;"太陽光（土地系）"&amp;"_年間発電",データシート3!$A$1:$AB$1,0),0)/10^3</f>
        <v>#N/A</v>
      </c>
      <c r="BF190" s="35" t="e">
        <f>VLOOKUP(BC190&amp;"_"&amp;$AZ$9,データシート3!A:AB,MATCH("ea_"&amp;"風力（陸上）"&amp;"_年間発電",データシート3!$A$1:$AB$1,0),0)/10^3</f>
        <v>#N/A</v>
      </c>
      <c r="BG190" s="35" t="e">
        <f>VLOOKUP(BC190&amp;"_"&amp;$AZ$9,データシート3!A:AB,MATCH("ea_"&amp;"中小水（河川）"&amp;"_年間発電",データシート3!$A$1:$AB$1,0),0)/10^3+VLOOKUP(BC190&amp;"_"&amp;$AZ$9,データシート3!A:AB,MATCH("ea_"&amp;"中小水（農業用水路）"&amp;"_年間発電",データシート3!$A$1:$AB$1,0),0)/10^3</f>
        <v>#N/A</v>
      </c>
      <c r="BH190" s="35"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5" t="e">
        <f t="shared" si="35"/>
        <v>#N/A</v>
      </c>
      <c r="BJ190" s="35" t="e">
        <f>(VLOOKUP($BC190&amp;"_"&amp;$AZ$8,データシート3!$A:$AN,MATCH("da_合計",データシート3!$A$1:$AN$1,0),0))/10^3</f>
        <v>#N/A</v>
      </c>
      <c r="BK190" s="35" t="e">
        <f t="shared" si="36"/>
        <v>#N/A</v>
      </c>
      <c r="BL190" s="35" t="e">
        <f t="shared" si="37"/>
        <v>#N/A</v>
      </c>
      <c r="BM190" s="35" t="e">
        <f t="shared" si="38"/>
        <v>#N/A</v>
      </c>
      <c r="BW190" s="999"/>
    </row>
    <row r="191" spans="1:75">
      <c r="AX191" s="19">
        <f>比較地域マスタ!AD126</f>
        <v>0</v>
      </c>
      <c r="AY191" s="19" t="str">
        <f>IF(IFERROR(比較地域マスタ!$AE126,"")=0,"",IFERROR(比較地域マスタ!$AE126,""))</f>
        <v/>
      </c>
      <c r="BA191" s="23">
        <v>120</v>
      </c>
      <c r="BB191" s="23">
        <v>2</v>
      </c>
      <c r="BC191" s="19">
        <f t="shared" si="39"/>
        <v>0</v>
      </c>
      <c r="BD191" s="19" t="str">
        <f t="shared" si="39"/>
        <v/>
      </c>
      <c r="BE191" s="35" t="e">
        <f>VLOOKUP(BC191&amp;"_"&amp;$AZ$9,データシート3!A:AB,MATCH("ea_"&amp;"太陽光（建物系）"&amp;"_年間発電",データシート3!$A$1:$AB$1,0),0)/10^3+VLOOKUP(BC191&amp;"_"&amp;$AZ$9,データシート3!A:AB,MATCH("ea_"&amp;"太陽光（土地系）"&amp;"_年間発電",データシート3!$A$1:$AB$1,0),0)/10^3</f>
        <v>#N/A</v>
      </c>
      <c r="BF191" s="35" t="e">
        <f>VLOOKUP(BC191&amp;"_"&amp;$AZ$9,データシート3!A:AB,MATCH("ea_"&amp;"風力（陸上）"&amp;"_年間発電",データシート3!$A$1:$AB$1,0),0)/10^3</f>
        <v>#N/A</v>
      </c>
      <c r="BG191" s="35" t="e">
        <f>VLOOKUP(BC191&amp;"_"&amp;$AZ$9,データシート3!A:AB,MATCH("ea_"&amp;"中小水（河川）"&amp;"_年間発電",データシート3!$A$1:$AB$1,0),0)/10^3+VLOOKUP(BC191&amp;"_"&amp;$AZ$9,データシート3!A:AB,MATCH("ea_"&amp;"中小水（農業用水路）"&amp;"_年間発電",データシート3!$A$1:$AB$1,0),0)/10^3</f>
        <v>#N/A</v>
      </c>
      <c r="BH191" s="35"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5" t="e">
        <f t="shared" si="35"/>
        <v>#N/A</v>
      </c>
      <c r="BJ191" s="35" t="e">
        <f>(VLOOKUP($BC191&amp;"_"&amp;$AZ$8,データシート3!$A:$AN,MATCH("da_合計",データシート3!$A$1:$AN$1,0),0))/10^3</f>
        <v>#N/A</v>
      </c>
      <c r="BK191" s="35" t="e">
        <f t="shared" si="36"/>
        <v>#N/A</v>
      </c>
      <c r="BL191" s="35" t="e">
        <f t="shared" si="37"/>
        <v>#N/A</v>
      </c>
      <c r="BM191" s="35" t="e">
        <f t="shared" si="38"/>
        <v>#N/A</v>
      </c>
      <c r="BW191" s="999"/>
    </row>
    <row r="192" spans="1:75">
      <c r="AX192" s="19">
        <f>比較地域マスタ!AD127</f>
        <v>0</v>
      </c>
      <c r="AY192" s="19" t="str">
        <f>IF(IFERROR(比較地域マスタ!$AE127,"")=0,"",IFERROR(比較地域マスタ!$AE127,""))</f>
        <v/>
      </c>
      <c r="BA192" s="23">
        <v>121</v>
      </c>
      <c r="BB192" s="23">
        <v>2</v>
      </c>
      <c r="BC192" s="19">
        <f t="shared" si="39"/>
        <v>0</v>
      </c>
      <c r="BD192" s="19" t="str">
        <f t="shared" si="39"/>
        <v/>
      </c>
      <c r="BE192" s="35" t="e">
        <f>VLOOKUP(BC192&amp;"_"&amp;$AZ$9,データシート3!A:AB,MATCH("ea_"&amp;"太陽光（建物系）"&amp;"_年間発電",データシート3!$A$1:$AB$1,0),0)/10^3+VLOOKUP(BC192&amp;"_"&amp;$AZ$9,データシート3!A:AB,MATCH("ea_"&amp;"太陽光（土地系）"&amp;"_年間発電",データシート3!$A$1:$AB$1,0),0)/10^3</f>
        <v>#N/A</v>
      </c>
      <c r="BF192" s="35" t="e">
        <f>VLOOKUP(BC192&amp;"_"&amp;$AZ$9,データシート3!A:AB,MATCH("ea_"&amp;"風力（陸上）"&amp;"_年間発電",データシート3!$A$1:$AB$1,0),0)/10^3</f>
        <v>#N/A</v>
      </c>
      <c r="BG192" s="35" t="e">
        <f>VLOOKUP(BC192&amp;"_"&amp;$AZ$9,データシート3!A:AB,MATCH("ea_"&amp;"中小水（河川）"&amp;"_年間発電",データシート3!$A$1:$AB$1,0),0)/10^3+VLOOKUP(BC192&amp;"_"&amp;$AZ$9,データシート3!A:AB,MATCH("ea_"&amp;"中小水（農業用水路）"&amp;"_年間発電",データシート3!$A$1:$AB$1,0),0)/10^3</f>
        <v>#N/A</v>
      </c>
      <c r="BH192" s="35"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5" t="e">
        <f t="shared" si="35"/>
        <v>#N/A</v>
      </c>
      <c r="BJ192" s="35" t="e">
        <f>(VLOOKUP($BC192&amp;"_"&amp;$AZ$8,データシート3!$A:$AN,MATCH("da_合計",データシート3!$A$1:$AN$1,0),0))/10^3</f>
        <v>#N/A</v>
      </c>
      <c r="BK192" s="35" t="e">
        <f t="shared" si="36"/>
        <v>#N/A</v>
      </c>
      <c r="BL192" s="35" t="e">
        <f t="shared" si="37"/>
        <v>#N/A</v>
      </c>
      <c r="BM192" s="35" t="e">
        <f t="shared" si="38"/>
        <v>#N/A</v>
      </c>
      <c r="BW192" s="999"/>
    </row>
    <row r="193" spans="50:75">
      <c r="AX193" s="19">
        <f>比較地域マスタ!AD128</f>
        <v>0</v>
      </c>
      <c r="AY193" s="19" t="str">
        <f>IF(IFERROR(比較地域マスタ!$AE128,"")=0,"",IFERROR(比較地域マスタ!$AE128,""))</f>
        <v/>
      </c>
      <c r="BA193" s="23">
        <v>122</v>
      </c>
      <c r="BB193" s="23">
        <v>2</v>
      </c>
      <c r="BC193" s="19">
        <f t="shared" si="39"/>
        <v>0</v>
      </c>
      <c r="BD193" s="19" t="str">
        <f t="shared" si="39"/>
        <v/>
      </c>
      <c r="BE193" s="35" t="e">
        <f>VLOOKUP(BC193&amp;"_"&amp;$AZ$9,データシート3!A:AB,MATCH("ea_"&amp;"太陽光（建物系）"&amp;"_年間発電",データシート3!$A$1:$AB$1,0),0)/10^3+VLOOKUP(BC193&amp;"_"&amp;$AZ$9,データシート3!A:AB,MATCH("ea_"&amp;"太陽光（土地系）"&amp;"_年間発電",データシート3!$A$1:$AB$1,0),0)/10^3</f>
        <v>#N/A</v>
      </c>
      <c r="BF193" s="35" t="e">
        <f>VLOOKUP(BC193&amp;"_"&amp;$AZ$9,データシート3!A:AB,MATCH("ea_"&amp;"風力（陸上）"&amp;"_年間発電",データシート3!$A$1:$AB$1,0),0)/10^3</f>
        <v>#N/A</v>
      </c>
      <c r="BG193" s="35" t="e">
        <f>VLOOKUP(BC193&amp;"_"&amp;$AZ$9,データシート3!A:AB,MATCH("ea_"&amp;"中小水（河川）"&amp;"_年間発電",データシート3!$A$1:$AB$1,0),0)/10^3+VLOOKUP(BC193&amp;"_"&amp;$AZ$9,データシート3!A:AB,MATCH("ea_"&amp;"中小水（農業用水路）"&amp;"_年間発電",データシート3!$A$1:$AB$1,0),0)/10^3</f>
        <v>#N/A</v>
      </c>
      <c r="BH193" s="35"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5" t="e">
        <f t="shared" si="35"/>
        <v>#N/A</v>
      </c>
      <c r="BJ193" s="35" t="e">
        <f>(VLOOKUP($BC193&amp;"_"&amp;$AZ$8,データシート3!$A:$AN,MATCH("da_合計",データシート3!$A$1:$AN$1,0),0))/10^3</f>
        <v>#N/A</v>
      </c>
      <c r="BK193" s="35" t="e">
        <f t="shared" si="36"/>
        <v>#N/A</v>
      </c>
      <c r="BL193" s="35" t="e">
        <f t="shared" si="37"/>
        <v>#N/A</v>
      </c>
      <c r="BM193" s="35" t="e">
        <f t="shared" si="38"/>
        <v>#N/A</v>
      </c>
      <c r="BW193" s="999"/>
    </row>
    <row r="194" spans="50:75">
      <c r="AX194" s="19">
        <f>比較地域マスタ!AD129</f>
        <v>0</v>
      </c>
      <c r="AY194" s="19" t="str">
        <f>IF(IFERROR(比較地域マスタ!$AE129,"")=0,"",IFERROR(比較地域マスタ!$AE129,""))</f>
        <v/>
      </c>
      <c r="BA194" s="23">
        <v>123</v>
      </c>
      <c r="BB194" s="23">
        <v>2</v>
      </c>
      <c r="BC194" s="19">
        <f t="shared" si="39"/>
        <v>0</v>
      </c>
      <c r="BD194" s="19" t="str">
        <f t="shared" si="39"/>
        <v/>
      </c>
      <c r="BE194" s="35" t="e">
        <f>VLOOKUP(BC194&amp;"_"&amp;$AZ$9,データシート3!A:AB,MATCH("ea_"&amp;"太陽光（建物系）"&amp;"_年間発電",データシート3!$A$1:$AB$1,0),0)/10^3+VLOOKUP(BC194&amp;"_"&amp;$AZ$9,データシート3!A:AB,MATCH("ea_"&amp;"太陽光（土地系）"&amp;"_年間発電",データシート3!$A$1:$AB$1,0),0)/10^3</f>
        <v>#N/A</v>
      </c>
      <c r="BF194" s="35" t="e">
        <f>VLOOKUP(BC194&amp;"_"&amp;$AZ$9,データシート3!A:AB,MATCH("ea_"&amp;"風力（陸上）"&amp;"_年間発電",データシート3!$A$1:$AB$1,0),0)/10^3</f>
        <v>#N/A</v>
      </c>
      <c r="BG194" s="35" t="e">
        <f>VLOOKUP(BC194&amp;"_"&amp;$AZ$9,データシート3!A:AB,MATCH("ea_"&amp;"中小水（河川）"&amp;"_年間発電",データシート3!$A$1:$AB$1,0),0)/10^3+VLOOKUP(BC194&amp;"_"&amp;$AZ$9,データシート3!A:AB,MATCH("ea_"&amp;"中小水（農業用水路）"&amp;"_年間発電",データシート3!$A$1:$AB$1,0),0)/10^3</f>
        <v>#N/A</v>
      </c>
      <c r="BH194" s="35"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5" t="e">
        <f t="shared" si="35"/>
        <v>#N/A</v>
      </c>
      <c r="BJ194" s="35" t="e">
        <f>(VLOOKUP($BC194&amp;"_"&amp;$AZ$8,データシート3!$A:$AN,MATCH("da_合計",データシート3!$A$1:$AN$1,0),0))/10^3</f>
        <v>#N/A</v>
      </c>
      <c r="BK194" s="35" t="e">
        <f t="shared" si="36"/>
        <v>#N/A</v>
      </c>
      <c r="BL194" s="35" t="e">
        <f t="shared" si="37"/>
        <v>#N/A</v>
      </c>
      <c r="BM194" s="35" t="e">
        <f t="shared" si="38"/>
        <v>#N/A</v>
      </c>
      <c r="BW194" s="999"/>
    </row>
    <row r="195" spans="50:75">
      <c r="AX195" s="19">
        <f>比較地域マスタ!AD130</f>
        <v>0</v>
      </c>
      <c r="AY195" s="19" t="str">
        <f>IF(IFERROR(比較地域マスタ!$AE130,"")=0,"",IFERROR(比較地域マスタ!$AE130,""))</f>
        <v/>
      </c>
      <c r="BA195" s="23">
        <v>124</v>
      </c>
      <c r="BB195" s="23">
        <v>2</v>
      </c>
      <c r="BC195" s="19">
        <f t="shared" si="39"/>
        <v>0</v>
      </c>
      <c r="BD195" s="19" t="str">
        <f t="shared" si="39"/>
        <v/>
      </c>
      <c r="BE195" s="35" t="e">
        <f>VLOOKUP(BC195&amp;"_"&amp;$AZ$9,データシート3!A:AB,MATCH("ea_"&amp;"太陽光（建物系）"&amp;"_年間発電",データシート3!$A$1:$AB$1,0),0)/10^3+VLOOKUP(BC195&amp;"_"&amp;$AZ$9,データシート3!A:AB,MATCH("ea_"&amp;"太陽光（土地系）"&amp;"_年間発電",データシート3!$A$1:$AB$1,0),0)/10^3</f>
        <v>#N/A</v>
      </c>
      <c r="BF195" s="35" t="e">
        <f>VLOOKUP(BC195&amp;"_"&amp;$AZ$9,データシート3!A:AB,MATCH("ea_"&amp;"風力（陸上）"&amp;"_年間発電",データシート3!$A$1:$AB$1,0),0)/10^3</f>
        <v>#N/A</v>
      </c>
      <c r="BG195" s="35" t="e">
        <f>VLOOKUP(BC195&amp;"_"&amp;$AZ$9,データシート3!A:AB,MATCH("ea_"&amp;"中小水（河川）"&amp;"_年間発電",データシート3!$A$1:$AB$1,0),0)/10^3+VLOOKUP(BC195&amp;"_"&amp;$AZ$9,データシート3!A:AB,MATCH("ea_"&amp;"中小水（農業用水路）"&amp;"_年間発電",データシート3!$A$1:$AB$1,0),0)/10^3</f>
        <v>#N/A</v>
      </c>
      <c r="BH195" s="35"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5" t="e">
        <f t="shared" si="35"/>
        <v>#N/A</v>
      </c>
      <c r="BJ195" s="35" t="e">
        <f>(VLOOKUP($BC195&amp;"_"&amp;$AZ$8,データシート3!$A:$AN,MATCH("da_合計",データシート3!$A$1:$AN$1,0),0))/10^3</f>
        <v>#N/A</v>
      </c>
      <c r="BK195" s="35" t="e">
        <f t="shared" si="36"/>
        <v>#N/A</v>
      </c>
      <c r="BL195" s="35" t="e">
        <f t="shared" si="37"/>
        <v>#N/A</v>
      </c>
      <c r="BM195" s="35" t="e">
        <f t="shared" si="38"/>
        <v>#N/A</v>
      </c>
      <c r="BW195" s="999"/>
    </row>
    <row r="196" spans="50:75">
      <c r="AX196" s="19">
        <f>比較地域マスタ!AD131</f>
        <v>0</v>
      </c>
      <c r="AY196" s="19" t="str">
        <f>IF(IFERROR(比較地域マスタ!$AE131,"")=0,"",IFERROR(比較地域マスタ!$AE131,""))</f>
        <v/>
      </c>
      <c r="BA196" s="23">
        <v>125</v>
      </c>
      <c r="BB196" s="23">
        <v>2</v>
      </c>
      <c r="BC196" s="19">
        <f t="shared" si="39"/>
        <v>0</v>
      </c>
      <c r="BD196" s="19" t="str">
        <f t="shared" si="39"/>
        <v/>
      </c>
      <c r="BE196" s="35" t="e">
        <f>VLOOKUP(BC196&amp;"_"&amp;$AZ$9,データシート3!A:AB,MATCH("ea_"&amp;"太陽光（建物系）"&amp;"_年間発電",データシート3!$A$1:$AB$1,0),0)/10^3+VLOOKUP(BC196&amp;"_"&amp;$AZ$9,データシート3!A:AB,MATCH("ea_"&amp;"太陽光（土地系）"&amp;"_年間発電",データシート3!$A$1:$AB$1,0),0)/10^3</f>
        <v>#N/A</v>
      </c>
      <c r="BF196" s="35" t="e">
        <f>VLOOKUP(BC196&amp;"_"&amp;$AZ$9,データシート3!A:AB,MATCH("ea_"&amp;"風力（陸上）"&amp;"_年間発電",データシート3!$A$1:$AB$1,0),0)/10^3</f>
        <v>#N/A</v>
      </c>
      <c r="BG196" s="35" t="e">
        <f>VLOOKUP(BC196&amp;"_"&amp;$AZ$9,データシート3!A:AB,MATCH("ea_"&amp;"中小水（河川）"&amp;"_年間発電",データシート3!$A$1:$AB$1,0),0)/10^3+VLOOKUP(BC196&amp;"_"&amp;$AZ$9,データシート3!A:AB,MATCH("ea_"&amp;"中小水（農業用水路）"&amp;"_年間発電",データシート3!$A$1:$AB$1,0),0)/10^3</f>
        <v>#N/A</v>
      </c>
      <c r="BH196" s="35"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5" t="e">
        <f t="shared" si="35"/>
        <v>#N/A</v>
      </c>
      <c r="BJ196" s="35" t="e">
        <f>(VLOOKUP($BC196&amp;"_"&amp;$AZ$8,データシート3!$A:$AN,MATCH("da_合計",データシート3!$A$1:$AN$1,0),0))/10^3</f>
        <v>#N/A</v>
      </c>
      <c r="BK196" s="35" t="e">
        <f t="shared" si="36"/>
        <v>#N/A</v>
      </c>
      <c r="BL196" s="35" t="e">
        <f t="shared" si="37"/>
        <v>#N/A</v>
      </c>
      <c r="BM196" s="35" t="e">
        <f t="shared" si="38"/>
        <v>#N/A</v>
      </c>
      <c r="BW196" s="999"/>
    </row>
    <row r="197" spans="50:75">
      <c r="AX197" s="19">
        <f>比較地域マスタ!AD132</f>
        <v>0</v>
      </c>
      <c r="AY197" s="19" t="str">
        <f>IF(IFERROR(比較地域マスタ!$AE132,"")=0,"",IFERROR(比較地域マスタ!$AE132,""))</f>
        <v/>
      </c>
      <c r="BA197" s="23">
        <v>126</v>
      </c>
      <c r="BB197" s="23">
        <v>2</v>
      </c>
      <c r="BC197" s="19">
        <f t="shared" si="39"/>
        <v>0</v>
      </c>
      <c r="BD197" s="19" t="str">
        <f t="shared" si="39"/>
        <v/>
      </c>
      <c r="BE197" s="35" t="e">
        <f>VLOOKUP(BC197&amp;"_"&amp;$AZ$9,データシート3!A:AB,MATCH("ea_"&amp;"太陽光（建物系）"&amp;"_年間発電",データシート3!$A$1:$AB$1,0),0)/10^3+VLOOKUP(BC197&amp;"_"&amp;$AZ$9,データシート3!A:AB,MATCH("ea_"&amp;"太陽光（土地系）"&amp;"_年間発電",データシート3!$A$1:$AB$1,0),0)/10^3</f>
        <v>#N/A</v>
      </c>
      <c r="BF197" s="35" t="e">
        <f>VLOOKUP(BC197&amp;"_"&amp;$AZ$9,データシート3!A:AB,MATCH("ea_"&amp;"風力（陸上）"&amp;"_年間発電",データシート3!$A$1:$AB$1,0),0)/10^3</f>
        <v>#N/A</v>
      </c>
      <c r="BG197" s="35" t="e">
        <f>VLOOKUP(BC197&amp;"_"&amp;$AZ$9,データシート3!A:AB,MATCH("ea_"&amp;"中小水（河川）"&amp;"_年間発電",データシート3!$A$1:$AB$1,0),0)/10^3+VLOOKUP(BC197&amp;"_"&amp;$AZ$9,データシート3!A:AB,MATCH("ea_"&amp;"中小水（農業用水路）"&amp;"_年間発電",データシート3!$A$1:$AB$1,0),0)/10^3</f>
        <v>#N/A</v>
      </c>
      <c r="BH197" s="35"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5" t="e">
        <f t="shared" si="35"/>
        <v>#N/A</v>
      </c>
      <c r="BJ197" s="35" t="e">
        <f>(VLOOKUP($BC197&amp;"_"&amp;$AZ$8,データシート3!$A:$AN,MATCH("da_合計",データシート3!$A$1:$AN$1,0),0))/10^3</f>
        <v>#N/A</v>
      </c>
      <c r="BK197" s="35" t="e">
        <f t="shared" si="36"/>
        <v>#N/A</v>
      </c>
      <c r="BL197" s="35" t="e">
        <f t="shared" si="37"/>
        <v>#N/A</v>
      </c>
      <c r="BM197" s="35" t="e">
        <f t="shared" si="38"/>
        <v>#N/A</v>
      </c>
      <c r="BW197" s="999"/>
    </row>
    <row r="198" spans="50:75">
      <c r="AX198" s="19">
        <f>比較地域マスタ!AD133</f>
        <v>0</v>
      </c>
      <c r="AY198" s="19" t="str">
        <f>IF(IFERROR(比較地域マスタ!$AE133,"")=0,"",IFERROR(比較地域マスタ!$AE133,""))</f>
        <v/>
      </c>
      <c r="BA198" s="23">
        <v>127</v>
      </c>
      <c r="BB198" s="23">
        <v>2</v>
      </c>
      <c r="BC198" s="19">
        <f t="shared" si="39"/>
        <v>0</v>
      </c>
      <c r="BD198" s="19" t="str">
        <f t="shared" si="39"/>
        <v/>
      </c>
      <c r="BE198" s="35" t="e">
        <f>VLOOKUP(BC198&amp;"_"&amp;$AZ$9,データシート3!A:AB,MATCH("ea_"&amp;"太陽光（建物系）"&amp;"_年間発電",データシート3!$A$1:$AB$1,0),0)/10^3+VLOOKUP(BC198&amp;"_"&amp;$AZ$9,データシート3!A:AB,MATCH("ea_"&amp;"太陽光（土地系）"&amp;"_年間発電",データシート3!$A$1:$AB$1,0),0)/10^3</f>
        <v>#N/A</v>
      </c>
      <c r="BF198" s="35" t="e">
        <f>VLOOKUP(BC198&amp;"_"&amp;$AZ$9,データシート3!A:AB,MATCH("ea_"&amp;"風力（陸上）"&amp;"_年間発電",データシート3!$A$1:$AB$1,0),0)/10^3</f>
        <v>#N/A</v>
      </c>
      <c r="BG198" s="35" t="e">
        <f>VLOOKUP(BC198&amp;"_"&amp;$AZ$9,データシート3!A:AB,MATCH("ea_"&amp;"中小水（河川）"&amp;"_年間発電",データシート3!$A$1:$AB$1,0),0)/10^3+VLOOKUP(BC198&amp;"_"&amp;$AZ$9,データシート3!A:AB,MATCH("ea_"&amp;"中小水（農業用水路）"&amp;"_年間発電",データシート3!$A$1:$AB$1,0),0)/10^3</f>
        <v>#N/A</v>
      </c>
      <c r="BH198" s="35"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5" t="e">
        <f t="shared" si="35"/>
        <v>#N/A</v>
      </c>
      <c r="BJ198" s="35" t="e">
        <f>(VLOOKUP($BC198&amp;"_"&amp;$AZ$8,データシート3!$A:$AN,MATCH("da_合計",データシート3!$A$1:$AN$1,0),0))/10^3</f>
        <v>#N/A</v>
      </c>
      <c r="BK198" s="35" t="e">
        <f t="shared" si="36"/>
        <v>#N/A</v>
      </c>
      <c r="BL198" s="35" t="e">
        <f t="shared" si="37"/>
        <v>#N/A</v>
      </c>
      <c r="BM198" s="35" t="e">
        <f t="shared" si="38"/>
        <v>#N/A</v>
      </c>
      <c r="BW198" s="999"/>
    </row>
    <row r="199" spans="50:75">
      <c r="AX199" s="19">
        <f>比較地域マスタ!AD134</f>
        <v>0</v>
      </c>
      <c r="AY199" s="19" t="str">
        <f>IF(IFERROR(比較地域マスタ!$AE134,"")=0,"",IFERROR(比較地域マスタ!$AE134,""))</f>
        <v/>
      </c>
      <c r="BA199" s="23">
        <v>128</v>
      </c>
      <c r="BB199" s="23">
        <v>2</v>
      </c>
      <c r="BC199" s="19">
        <f t="shared" si="39"/>
        <v>0</v>
      </c>
      <c r="BD199" s="19" t="str">
        <f t="shared" si="39"/>
        <v/>
      </c>
      <c r="BE199" s="35" t="e">
        <f>VLOOKUP(BC199&amp;"_"&amp;$AZ$9,データシート3!A:AB,MATCH("ea_"&amp;"太陽光（建物系）"&amp;"_年間発電",データシート3!$A$1:$AB$1,0),0)/10^3+VLOOKUP(BC199&amp;"_"&amp;$AZ$9,データシート3!A:AB,MATCH("ea_"&amp;"太陽光（土地系）"&amp;"_年間発電",データシート3!$A$1:$AB$1,0),0)/10^3</f>
        <v>#N/A</v>
      </c>
      <c r="BF199" s="35" t="e">
        <f>VLOOKUP(BC199&amp;"_"&amp;$AZ$9,データシート3!A:AB,MATCH("ea_"&amp;"風力（陸上）"&amp;"_年間発電",データシート3!$A$1:$AB$1,0),0)/10^3</f>
        <v>#N/A</v>
      </c>
      <c r="BG199" s="35" t="e">
        <f>VLOOKUP(BC199&amp;"_"&amp;$AZ$9,データシート3!A:AB,MATCH("ea_"&amp;"中小水（河川）"&amp;"_年間発電",データシート3!$A$1:$AB$1,0),0)/10^3+VLOOKUP(BC199&amp;"_"&amp;$AZ$9,データシート3!A:AB,MATCH("ea_"&amp;"中小水（農業用水路）"&amp;"_年間発電",データシート3!$A$1:$AB$1,0),0)/10^3</f>
        <v>#N/A</v>
      </c>
      <c r="BH199" s="35"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5" t="e">
        <f t="shared" si="35"/>
        <v>#N/A</v>
      </c>
      <c r="BJ199" s="35" t="e">
        <f>(VLOOKUP($BC199&amp;"_"&amp;$AZ$8,データシート3!$A:$AN,MATCH("da_合計",データシート3!$A$1:$AN$1,0),0))/10^3</f>
        <v>#N/A</v>
      </c>
      <c r="BK199" s="35" t="e">
        <f t="shared" si="36"/>
        <v>#N/A</v>
      </c>
      <c r="BL199" s="35" t="e">
        <f t="shared" si="37"/>
        <v>#N/A</v>
      </c>
      <c r="BM199" s="35" t="e">
        <f t="shared" si="38"/>
        <v>#N/A</v>
      </c>
      <c r="BW199" s="999"/>
    </row>
    <row r="200" spans="50:75">
      <c r="AX200" s="19">
        <f>比較地域マスタ!AD135</f>
        <v>0</v>
      </c>
      <c r="AY200" s="19" t="str">
        <f>IF(IFERROR(比較地域マスタ!$AE135,"")=0,"",IFERROR(比較地域マスタ!$AE135,""))</f>
        <v/>
      </c>
      <c r="BA200" s="23">
        <v>129</v>
      </c>
      <c r="BB200" s="23">
        <v>2</v>
      </c>
      <c r="BC200" s="19">
        <f t="shared" si="39"/>
        <v>0</v>
      </c>
      <c r="BD200" s="19" t="str">
        <f t="shared" si="39"/>
        <v/>
      </c>
      <c r="BE200" s="35" t="e">
        <f>VLOOKUP(BC200&amp;"_"&amp;$AZ$9,データシート3!A:AB,MATCH("ea_"&amp;"太陽光（建物系）"&amp;"_年間発電",データシート3!$A$1:$AB$1,0),0)/10^3+VLOOKUP(BC200&amp;"_"&amp;$AZ$9,データシート3!A:AB,MATCH("ea_"&amp;"太陽光（土地系）"&amp;"_年間発電",データシート3!$A$1:$AB$1,0),0)/10^3</f>
        <v>#N/A</v>
      </c>
      <c r="BF200" s="35" t="e">
        <f>VLOOKUP(BC200&amp;"_"&amp;$AZ$9,データシート3!A:AB,MATCH("ea_"&amp;"風力（陸上）"&amp;"_年間発電",データシート3!$A$1:$AB$1,0),0)/10^3</f>
        <v>#N/A</v>
      </c>
      <c r="BG200" s="35" t="e">
        <f>VLOOKUP(BC200&amp;"_"&amp;$AZ$9,データシート3!A:AB,MATCH("ea_"&amp;"中小水（河川）"&amp;"_年間発電",データシート3!$A$1:$AB$1,0),0)/10^3+VLOOKUP(BC200&amp;"_"&amp;$AZ$9,データシート3!A:AB,MATCH("ea_"&amp;"中小水（農業用水路）"&amp;"_年間発電",データシート3!$A$1:$AB$1,0),0)/10^3</f>
        <v>#N/A</v>
      </c>
      <c r="BH200" s="35"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5" t="e">
        <f t="shared" si="35"/>
        <v>#N/A</v>
      </c>
      <c r="BJ200" s="35" t="e">
        <f>(VLOOKUP($BC200&amp;"_"&amp;$AZ$8,データシート3!$A:$AN,MATCH("da_合計",データシート3!$A$1:$AN$1,0),0))/10^3</f>
        <v>#N/A</v>
      </c>
      <c r="BK200" s="35" t="e">
        <f t="shared" ref="BK200:BK231" si="40">BI200-BJ200</f>
        <v>#N/A</v>
      </c>
      <c r="BL200" s="35" t="e">
        <f t="shared" ref="BL200:BL231" si="41">IF(BK200&gt;0,0,BK200)</f>
        <v>#N/A</v>
      </c>
      <c r="BM200" s="35" t="e">
        <f t="shared" ref="BM200:BM231" si="42">IF(BK200&gt;0,BK200,0)</f>
        <v>#N/A</v>
      </c>
      <c r="BW200" s="999"/>
    </row>
    <row r="201" spans="50:75">
      <c r="AX201" s="19">
        <f>比較地域マスタ!AD136</f>
        <v>0</v>
      </c>
      <c r="AY201" s="19" t="str">
        <f>IF(IFERROR(比較地域マスタ!$AE136,"")=0,"",IFERROR(比較地域マスタ!$AE136,""))</f>
        <v/>
      </c>
      <c r="BA201" s="23">
        <v>130</v>
      </c>
      <c r="BB201" s="23">
        <v>2</v>
      </c>
      <c r="BC201" s="19">
        <f t="shared" si="39"/>
        <v>0</v>
      </c>
      <c r="BD201" s="19" t="str">
        <f t="shared" si="39"/>
        <v/>
      </c>
      <c r="BE201" s="35" t="e">
        <f>VLOOKUP(BC201&amp;"_"&amp;$AZ$9,データシート3!A:AB,MATCH("ea_"&amp;"太陽光（建物系）"&amp;"_年間発電",データシート3!$A$1:$AB$1,0),0)/10^3+VLOOKUP(BC201&amp;"_"&amp;$AZ$9,データシート3!A:AB,MATCH("ea_"&amp;"太陽光（土地系）"&amp;"_年間発電",データシート3!$A$1:$AB$1,0),0)/10^3</f>
        <v>#N/A</v>
      </c>
      <c r="BF201" s="35" t="e">
        <f>VLOOKUP(BC201&amp;"_"&amp;$AZ$9,データシート3!A:AB,MATCH("ea_"&amp;"風力（陸上）"&amp;"_年間発電",データシート3!$A$1:$AB$1,0),0)/10^3</f>
        <v>#N/A</v>
      </c>
      <c r="BG201" s="35" t="e">
        <f>VLOOKUP(BC201&amp;"_"&amp;$AZ$9,データシート3!A:AB,MATCH("ea_"&amp;"中小水（河川）"&amp;"_年間発電",データシート3!$A$1:$AB$1,0),0)/10^3+VLOOKUP(BC201&amp;"_"&amp;$AZ$9,データシート3!A:AB,MATCH("ea_"&amp;"中小水（農業用水路）"&amp;"_年間発電",データシート3!$A$1:$AB$1,0),0)/10^3</f>
        <v>#N/A</v>
      </c>
      <c r="BH201" s="35"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5" t="e">
        <f t="shared" ref="BI201:BI251" si="43">SUM(BE201:BH201)</f>
        <v>#N/A</v>
      </c>
      <c r="BJ201" s="35" t="e">
        <f>(VLOOKUP($BC201&amp;"_"&amp;$AZ$8,データシート3!$A:$AN,MATCH("da_合計",データシート3!$A$1:$AN$1,0),0))/10^3</f>
        <v>#N/A</v>
      </c>
      <c r="BK201" s="35" t="e">
        <f t="shared" si="40"/>
        <v>#N/A</v>
      </c>
      <c r="BL201" s="35" t="e">
        <f t="shared" si="41"/>
        <v>#N/A</v>
      </c>
      <c r="BM201" s="35" t="e">
        <f t="shared" si="42"/>
        <v>#N/A</v>
      </c>
      <c r="BW201" s="999"/>
    </row>
    <row r="202" spans="50:75">
      <c r="AX202" s="19">
        <f>比較地域マスタ!AD137</f>
        <v>0</v>
      </c>
      <c r="AY202" s="19" t="str">
        <f>IF(IFERROR(比較地域マスタ!$AE137,"")=0,"",IFERROR(比較地域マスタ!$AE137,""))</f>
        <v/>
      </c>
      <c r="BA202" s="23">
        <v>131</v>
      </c>
      <c r="BB202" s="23">
        <v>2</v>
      </c>
      <c r="BC202" s="19">
        <f t="shared" si="39"/>
        <v>0</v>
      </c>
      <c r="BD202" s="19" t="str">
        <f t="shared" si="39"/>
        <v/>
      </c>
      <c r="BE202" s="35" t="e">
        <f>VLOOKUP(BC202&amp;"_"&amp;$AZ$9,データシート3!A:AB,MATCH("ea_"&amp;"太陽光（建物系）"&amp;"_年間発電",データシート3!$A$1:$AB$1,0),0)/10^3+VLOOKUP(BC202&amp;"_"&amp;$AZ$9,データシート3!A:AB,MATCH("ea_"&amp;"太陽光（土地系）"&amp;"_年間発電",データシート3!$A$1:$AB$1,0),0)/10^3</f>
        <v>#N/A</v>
      </c>
      <c r="BF202" s="35" t="e">
        <f>VLOOKUP(BC202&amp;"_"&amp;$AZ$9,データシート3!A:AB,MATCH("ea_"&amp;"風力（陸上）"&amp;"_年間発電",データシート3!$A$1:$AB$1,0),0)/10^3</f>
        <v>#N/A</v>
      </c>
      <c r="BG202" s="35" t="e">
        <f>VLOOKUP(BC202&amp;"_"&amp;$AZ$9,データシート3!A:AB,MATCH("ea_"&amp;"中小水（河川）"&amp;"_年間発電",データシート3!$A$1:$AB$1,0),0)/10^3+VLOOKUP(BC202&amp;"_"&amp;$AZ$9,データシート3!A:AB,MATCH("ea_"&amp;"中小水（農業用水路）"&amp;"_年間発電",データシート3!$A$1:$AB$1,0),0)/10^3</f>
        <v>#N/A</v>
      </c>
      <c r="BH202" s="35"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5" t="e">
        <f t="shared" si="43"/>
        <v>#N/A</v>
      </c>
      <c r="BJ202" s="35" t="e">
        <f>(VLOOKUP($BC202&amp;"_"&amp;$AZ$8,データシート3!$A:$AN,MATCH("da_合計",データシート3!$A$1:$AN$1,0),0))/10^3</f>
        <v>#N/A</v>
      </c>
      <c r="BK202" s="35" t="e">
        <f t="shared" si="40"/>
        <v>#N/A</v>
      </c>
      <c r="BL202" s="35" t="e">
        <f t="shared" si="41"/>
        <v>#N/A</v>
      </c>
      <c r="BM202" s="35" t="e">
        <f t="shared" si="42"/>
        <v>#N/A</v>
      </c>
      <c r="BW202" s="999"/>
    </row>
    <row r="203" spans="50:75">
      <c r="AX203" s="19">
        <f>比較地域マスタ!AD138</f>
        <v>0</v>
      </c>
      <c r="AY203" s="19" t="str">
        <f>IF(IFERROR(比較地域マスタ!$AE138,"")=0,"",IFERROR(比較地域マスタ!$AE138,""))</f>
        <v/>
      </c>
      <c r="BA203" s="23">
        <v>132</v>
      </c>
      <c r="BB203" s="23">
        <v>2</v>
      </c>
      <c r="BC203" s="19">
        <f t="shared" si="39"/>
        <v>0</v>
      </c>
      <c r="BD203" s="19" t="str">
        <f t="shared" si="39"/>
        <v/>
      </c>
      <c r="BE203" s="35" t="e">
        <f>VLOOKUP(BC203&amp;"_"&amp;$AZ$9,データシート3!A:AB,MATCH("ea_"&amp;"太陽光（建物系）"&amp;"_年間発電",データシート3!$A$1:$AB$1,0),0)/10^3+VLOOKUP(BC203&amp;"_"&amp;$AZ$9,データシート3!A:AB,MATCH("ea_"&amp;"太陽光（土地系）"&amp;"_年間発電",データシート3!$A$1:$AB$1,0),0)/10^3</f>
        <v>#N/A</v>
      </c>
      <c r="BF203" s="35" t="e">
        <f>VLOOKUP(BC203&amp;"_"&amp;$AZ$9,データシート3!A:AB,MATCH("ea_"&amp;"風力（陸上）"&amp;"_年間発電",データシート3!$A$1:$AB$1,0),0)/10^3</f>
        <v>#N/A</v>
      </c>
      <c r="BG203" s="35" t="e">
        <f>VLOOKUP(BC203&amp;"_"&amp;$AZ$9,データシート3!A:AB,MATCH("ea_"&amp;"中小水（河川）"&amp;"_年間発電",データシート3!$A$1:$AB$1,0),0)/10^3+VLOOKUP(BC203&amp;"_"&amp;$AZ$9,データシート3!A:AB,MATCH("ea_"&amp;"中小水（農業用水路）"&amp;"_年間発電",データシート3!$A$1:$AB$1,0),0)/10^3</f>
        <v>#N/A</v>
      </c>
      <c r="BH203" s="35"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5" t="e">
        <f t="shared" si="43"/>
        <v>#N/A</v>
      </c>
      <c r="BJ203" s="35" t="e">
        <f>(VLOOKUP($BC203&amp;"_"&amp;$AZ$8,データシート3!$A:$AN,MATCH("da_合計",データシート3!$A$1:$AN$1,0),0))/10^3</f>
        <v>#N/A</v>
      </c>
      <c r="BK203" s="35" t="e">
        <f t="shared" si="40"/>
        <v>#N/A</v>
      </c>
      <c r="BL203" s="35" t="e">
        <f t="shared" si="41"/>
        <v>#N/A</v>
      </c>
      <c r="BM203" s="35" t="e">
        <f t="shared" si="42"/>
        <v>#N/A</v>
      </c>
      <c r="BW203" s="999"/>
    </row>
    <row r="204" spans="50:75">
      <c r="AX204" s="19">
        <f>比較地域マスタ!AD139</f>
        <v>0</v>
      </c>
      <c r="AY204" s="19" t="str">
        <f>IF(IFERROR(比較地域マスタ!$AE139,"")=0,"",IFERROR(比較地域マスタ!$AE139,""))</f>
        <v/>
      </c>
      <c r="BA204" s="23">
        <v>133</v>
      </c>
      <c r="BB204" s="23">
        <v>2</v>
      </c>
      <c r="BC204" s="19">
        <f t="shared" si="39"/>
        <v>0</v>
      </c>
      <c r="BD204" s="19" t="str">
        <f t="shared" si="39"/>
        <v/>
      </c>
      <c r="BE204" s="35" t="e">
        <f>VLOOKUP(BC204&amp;"_"&amp;$AZ$9,データシート3!A:AB,MATCH("ea_"&amp;"太陽光（建物系）"&amp;"_年間発電",データシート3!$A$1:$AB$1,0),0)/10^3+VLOOKUP(BC204&amp;"_"&amp;$AZ$9,データシート3!A:AB,MATCH("ea_"&amp;"太陽光（土地系）"&amp;"_年間発電",データシート3!$A$1:$AB$1,0),0)/10^3</f>
        <v>#N/A</v>
      </c>
      <c r="BF204" s="35" t="e">
        <f>VLOOKUP(BC204&amp;"_"&amp;$AZ$9,データシート3!A:AB,MATCH("ea_"&amp;"風力（陸上）"&amp;"_年間発電",データシート3!$A$1:$AB$1,0),0)/10^3</f>
        <v>#N/A</v>
      </c>
      <c r="BG204" s="35" t="e">
        <f>VLOOKUP(BC204&amp;"_"&amp;$AZ$9,データシート3!A:AB,MATCH("ea_"&amp;"中小水（河川）"&amp;"_年間発電",データシート3!$A$1:$AB$1,0),0)/10^3+VLOOKUP(BC204&amp;"_"&amp;$AZ$9,データシート3!A:AB,MATCH("ea_"&amp;"中小水（農業用水路）"&amp;"_年間発電",データシート3!$A$1:$AB$1,0),0)/10^3</f>
        <v>#N/A</v>
      </c>
      <c r="BH204" s="35"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5" t="e">
        <f t="shared" si="43"/>
        <v>#N/A</v>
      </c>
      <c r="BJ204" s="35" t="e">
        <f>(VLOOKUP($BC204&amp;"_"&amp;$AZ$8,データシート3!$A:$AN,MATCH("da_合計",データシート3!$A$1:$AN$1,0),0))/10^3</f>
        <v>#N/A</v>
      </c>
      <c r="BK204" s="35" t="e">
        <f t="shared" si="40"/>
        <v>#N/A</v>
      </c>
      <c r="BL204" s="35" t="e">
        <f t="shared" si="41"/>
        <v>#N/A</v>
      </c>
      <c r="BM204" s="35" t="e">
        <f t="shared" si="42"/>
        <v>#N/A</v>
      </c>
      <c r="BW204" s="999"/>
    </row>
    <row r="205" spans="50:75">
      <c r="AX205" s="19">
        <f>比較地域マスタ!AD140</f>
        <v>0</v>
      </c>
      <c r="AY205" s="19" t="str">
        <f>IF(IFERROR(比較地域マスタ!$AE140,"")=0,"",IFERROR(比較地域マスタ!$AE140,""))</f>
        <v/>
      </c>
      <c r="BA205" s="23">
        <v>134</v>
      </c>
      <c r="BB205" s="23">
        <v>2</v>
      </c>
      <c r="BC205" s="19">
        <f t="shared" si="39"/>
        <v>0</v>
      </c>
      <c r="BD205" s="19" t="str">
        <f t="shared" si="39"/>
        <v/>
      </c>
      <c r="BE205" s="35" t="e">
        <f>VLOOKUP(BC205&amp;"_"&amp;$AZ$9,データシート3!A:AB,MATCH("ea_"&amp;"太陽光（建物系）"&amp;"_年間発電",データシート3!$A$1:$AB$1,0),0)/10^3+VLOOKUP(BC205&amp;"_"&amp;$AZ$9,データシート3!A:AB,MATCH("ea_"&amp;"太陽光（土地系）"&amp;"_年間発電",データシート3!$A$1:$AB$1,0),0)/10^3</f>
        <v>#N/A</v>
      </c>
      <c r="BF205" s="35" t="e">
        <f>VLOOKUP(BC205&amp;"_"&amp;$AZ$9,データシート3!A:AB,MATCH("ea_"&amp;"風力（陸上）"&amp;"_年間発電",データシート3!$A$1:$AB$1,0),0)/10^3</f>
        <v>#N/A</v>
      </c>
      <c r="BG205" s="35" t="e">
        <f>VLOOKUP(BC205&amp;"_"&amp;$AZ$9,データシート3!A:AB,MATCH("ea_"&amp;"中小水（河川）"&amp;"_年間発電",データシート3!$A$1:$AB$1,0),0)/10^3+VLOOKUP(BC205&amp;"_"&amp;$AZ$9,データシート3!A:AB,MATCH("ea_"&amp;"中小水（農業用水路）"&amp;"_年間発電",データシート3!$A$1:$AB$1,0),0)/10^3</f>
        <v>#N/A</v>
      </c>
      <c r="BH205" s="35"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5" t="e">
        <f t="shared" si="43"/>
        <v>#N/A</v>
      </c>
      <c r="BJ205" s="35" t="e">
        <f>(VLOOKUP($BC205&amp;"_"&amp;$AZ$8,データシート3!$A:$AN,MATCH("da_合計",データシート3!$A$1:$AN$1,0),0))/10^3</f>
        <v>#N/A</v>
      </c>
      <c r="BK205" s="35" t="e">
        <f t="shared" si="40"/>
        <v>#N/A</v>
      </c>
      <c r="BL205" s="35" t="e">
        <f t="shared" si="41"/>
        <v>#N/A</v>
      </c>
      <c r="BM205" s="35" t="e">
        <f t="shared" si="42"/>
        <v>#N/A</v>
      </c>
      <c r="BW205" s="999"/>
    </row>
    <row r="206" spans="50:75">
      <c r="AX206" s="19">
        <f>比較地域マスタ!AD141</f>
        <v>0</v>
      </c>
      <c r="AY206" s="19" t="str">
        <f>IF(IFERROR(比較地域マスタ!$AE141,"")=0,"",IFERROR(比較地域マスタ!$AE141,""))</f>
        <v/>
      </c>
      <c r="BA206" s="23">
        <v>135</v>
      </c>
      <c r="BB206" s="23">
        <v>2</v>
      </c>
      <c r="BC206" s="19">
        <f t="shared" si="39"/>
        <v>0</v>
      </c>
      <c r="BD206" s="19" t="str">
        <f t="shared" si="39"/>
        <v/>
      </c>
      <c r="BE206" s="35" t="e">
        <f>VLOOKUP(BC206&amp;"_"&amp;$AZ$9,データシート3!A:AB,MATCH("ea_"&amp;"太陽光（建物系）"&amp;"_年間発電",データシート3!$A$1:$AB$1,0),0)/10^3+VLOOKUP(BC206&amp;"_"&amp;$AZ$9,データシート3!A:AB,MATCH("ea_"&amp;"太陽光（土地系）"&amp;"_年間発電",データシート3!$A$1:$AB$1,0),0)/10^3</f>
        <v>#N/A</v>
      </c>
      <c r="BF206" s="35" t="e">
        <f>VLOOKUP(BC206&amp;"_"&amp;$AZ$9,データシート3!A:AB,MATCH("ea_"&amp;"風力（陸上）"&amp;"_年間発電",データシート3!$A$1:$AB$1,0),0)/10^3</f>
        <v>#N/A</v>
      </c>
      <c r="BG206" s="35" t="e">
        <f>VLOOKUP(BC206&amp;"_"&amp;$AZ$9,データシート3!A:AB,MATCH("ea_"&amp;"中小水（河川）"&amp;"_年間発電",データシート3!$A$1:$AB$1,0),0)/10^3+VLOOKUP(BC206&amp;"_"&amp;$AZ$9,データシート3!A:AB,MATCH("ea_"&amp;"中小水（農業用水路）"&amp;"_年間発電",データシート3!$A$1:$AB$1,0),0)/10^3</f>
        <v>#N/A</v>
      </c>
      <c r="BH206" s="35"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5" t="e">
        <f t="shared" si="43"/>
        <v>#N/A</v>
      </c>
      <c r="BJ206" s="35" t="e">
        <f>(VLOOKUP($BC206&amp;"_"&amp;$AZ$8,データシート3!$A:$AN,MATCH("da_合計",データシート3!$A$1:$AN$1,0),0))/10^3</f>
        <v>#N/A</v>
      </c>
      <c r="BK206" s="35" t="e">
        <f t="shared" si="40"/>
        <v>#N/A</v>
      </c>
      <c r="BL206" s="35" t="e">
        <f t="shared" si="41"/>
        <v>#N/A</v>
      </c>
      <c r="BM206" s="35" t="e">
        <f t="shared" si="42"/>
        <v>#N/A</v>
      </c>
      <c r="BW206" s="999"/>
    </row>
    <row r="207" spans="50:75">
      <c r="AX207" s="19">
        <f>比較地域マスタ!AD142</f>
        <v>0</v>
      </c>
      <c r="AY207" s="19" t="str">
        <f>IF(IFERROR(比較地域マスタ!$AE142,"")=0,"",IFERROR(比較地域マスタ!$AE142,""))</f>
        <v/>
      </c>
      <c r="BA207" s="23">
        <v>136</v>
      </c>
      <c r="BB207" s="23">
        <v>2</v>
      </c>
      <c r="BC207" s="19">
        <f t="shared" si="39"/>
        <v>0</v>
      </c>
      <c r="BD207" s="19" t="str">
        <f t="shared" si="39"/>
        <v/>
      </c>
      <c r="BE207" s="35" t="e">
        <f>VLOOKUP(BC207&amp;"_"&amp;$AZ$9,データシート3!A:AB,MATCH("ea_"&amp;"太陽光（建物系）"&amp;"_年間発電",データシート3!$A$1:$AB$1,0),0)/10^3+VLOOKUP(BC207&amp;"_"&amp;$AZ$9,データシート3!A:AB,MATCH("ea_"&amp;"太陽光（土地系）"&amp;"_年間発電",データシート3!$A$1:$AB$1,0),0)/10^3</f>
        <v>#N/A</v>
      </c>
      <c r="BF207" s="35" t="e">
        <f>VLOOKUP(BC207&amp;"_"&amp;$AZ$9,データシート3!A:AB,MATCH("ea_"&amp;"風力（陸上）"&amp;"_年間発電",データシート3!$A$1:$AB$1,0),0)/10^3</f>
        <v>#N/A</v>
      </c>
      <c r="BG207" s="35" t="e">
        <f>VLOOKUP(BC207&amp;"_"&amp;$AZ$9,データシート3!A:AB,MATCH("ea_"&amp;"中小水（河川）"&amp;"_年間発電",データシート3!$A$1:$AB$1,0),0)/10^3+VLOOKUP(BC207&amp;"_"&amp;$AZ$9,データシート3!A:AB,MATCH("ea_"&amp;"中小水（農業用水路）"&amp;"_年間発電",データシート3!$A$1:$AB$1,0),0)/10^3</f>
        <v>#N/A</v>
      </c>
      <c r="BH207" s="35"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5" t="e">
        <f t="shared" si="43"/>
        <v>#N/A</v>
      </c>
      <c r="BJ207" s="35" t="e">
        <f>(VLOOKUP($BC207&amp;"_"&amp;$AZ$8,データシート3!$A:$AN,MATCH("da_合計",データシート3!$A$1:$AN$1,0),0))/10^3</f>
        <v>#N/A</v>
      </c>
      <c r="BK207" s="35" t="e">
        <f t="shared" si="40"/>
        <v>#N/A</v>
      </c>
      <c r="BL207" s="35" t="e">
        <f t="shared" si="41"/>
        <v>#N/A</v>
      </c>
      <c r="BM207" s="35" t="e">
        <f t="shared" si="42"/>
        <v>#N/A</v>
      </c>
      <c r="BW207" s="999"/>
    </row>
    <row r="208" spans="50:75">
      <c r="AX208" s="19">
        <f>比較地域マスタ!AD143</f>
        <v>0</v>
      </c>
      <c r="AY208" s="19" t="str">
        <f>IF(IFERROR(比較地域マスタ!$AE143,"")=0,"",IFERROR(比較地域マスタ!$AE143,""))</f>
        <v/>
      </c>
      <c r="BA208" s="23">
        <v>137</v>
      </c>
      <c r="BB208" s="23">
        <v>2</v>
      </c>
      <c r="BC208" s="19">
        <f t="shared" si="39"/>
        <v>0</v>
      </c>
      <c r="BD208" s="19" t="str">
        <f t="shared" si="39"/>
        <v/>
      </c>
      <c r="BE208" s="35" t="e">
        <f>VLOOKUP(BC208&amp;"_"&amp;$AZ$9,データシート3!A:AB,MATCH("ea_"&amp;"太陽光（建物系）"&amp;"_年間発電",データシート3!$A$1:$AB$1,0),0)/10^3+VLOOKUP(BC208&amp;"_"&amp;$AZ$9,データシート3!A:AB,MATCH("ea_"&amp;"太陽光（土地系）"&amp;"_年間発電",データシート3!$A$1:$AB$1,0),0)/10^3</f>
        <v>#N/A</v>
      </c>
      <c r="BF208" s="35" t="e">
        <f>VLOOKUP(BC208&amp;"_"&amp;$AZ$9,データシート3!A:AB,MATCH("ea_"&amp;"風力（陸上）"&amp;"_年間発電",データシート3!$A$1:$AB$1,0),0)/10^3</f>
        <v>#N/A</v>
      </c>
      <c r="BG208" s="35" t="e">
        <f>VLOOKUP(BC208&amp;"_"&amp;$AZ$9,データシート3!A:AB,MATCH("ea_"&amp;"中小水（河川）"&amp;"_年間発電",データシート3!$A$1:$AB$1,0),0)/10^3+VLOOKUP(BC208&amp;"_"&amp;$AZ$9,データシート3!A:AB,MATCH("ea_"&amp;"中小水（農業用水路）"&amp;"_年間発電",データシート3!$A$1:$AB$1,0),0)/10^3</f>
        <v>#N/A</v>
      </c>
      <c r="BH208" s="35"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5" t="e">
        <f t="shared" si="43"/>
        <v>#N/A</v>
      </c>
      <c r="BJ208" s="35" t="e">
        <f>(VLOOKUP($BC208&amp;"_"&amp;$AZ$8,データシート3!$A:$AN,MATCH("da_合計",データシート3!$A$1:$AN$1,0),0))/10^3</f>
        <v>#N/A</v>
      </c>
      <c r="BK208" s="35" t="e">
        <f t="shared" si="40"/>
        <v>#N/A</v>
      </c>
      <c r="BL208" s="35" t="e">
        <f t="shared" si="41"/>
        <v>#N/A</v>
      </c>
      <c r="BM208" s="35" t="e">
        <f t="shared" si="42"/>
        <v>#N/A</v>
      </c>
      <c r="BW208" s="999"/>
    </row>
    <row r="209" spans="50:75">
      <c r="AX209" s="19">
        <f>比較地域マスタ!AD144</f>
        <v>0</v>
      </c>
      <c r="AY209" s="19" t="str">
        <f>IF(IFERROR(比較地域マスタ!$AE144,"")=0,"",IFERROR(比較地域マスタ!$AE144,""))</f>
        <v/>
      </c>
      <c r="BA209" s="23">
        <v>138</v>
      </c>
      <c r="BB209" s="23">
        <v>2</v>
      </c>
      <c r="BC209" s="19">
        <f t="shared" si="39"/>
        <v>0</v>
      </c>
      <c r="BD209" s="19" t="str">
        <f t="shared" si="39"/>
        <v/>
      </c>
      <c r="BE209" s="35" t="e">
        <f>VLOOKUP(BC209&amp;"_"&amp;$AZ$9,データシート3!A:AB,MATCH("ea_"&amp;"太陽光（建物系）"&amp;"_年間発電",データシート3!$A$1:$AB$1,0),0)/10^3+VLOOKUP(BC209&amp;"_"&amp;$AZ$9,データシート3!A:AB,MATCH("ea_"&amp;"太陽光（土地系）"&amp;"_年間発電",データシート3!$A$1:$AB$1,0),0)/10^3</f>
        <v>#N/A</v>
      </c>
      <c r="BF209" s="35" t="e">
        <f>VLOOKUP(BC209&amp;"_"&amp;$AZ$9,データシート3!A:AB,MATCH("ea_"&amp;"風力（陸上）"&amp;"_年間発電",データシート3!$A$1:$AB$1,0),0)/10^3</f>
        <v>#N/A</v>
      </c>
      <c r="BG209" s="35" t="e">
        <f>VLOOKUP(BC209&amp;"_"&amp;$AZ$9,データシート3!A:AB,MATCH("ea_"&amp;"中小水（河川）"&amp;"_年間発電",データシート3!$A$1:$AB$1,0),0)/10^3+VLOOKUP(BC209&amp;"_"&amp;$AZ$9,データシート3!A:AB,MATCH("ea_"&amp;"中小水（農業用水路）"&amp;"_年間発電",データシート3!$A$1:$AB$1,0),0)/10^3</f>
        <v>#N/A</v>
      </c>
      <c r="BH209" s="35"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5" t="e">
        <f t="shared" si="43"/>
        <v>#N/A</v>
      </c>
      <c r="BJ209" s="35" t="e">
        <f>(VLOOKUP($BC209&amp;"_"&amp;$AZ$8,データシート3!$A:$AN,MATCH("da_合計",データシート3!$A$1:$AN$1,0),0))/10^3</f>
        <v>#N/A</v>
      </c>
      <c r="BK209" s="35" t="e">
        <f t="shared" si="40"/>
        <v>#N/A</v>
      </c>
      <c r="BL209" s="35" t="e">
        <f t="shared" si="41"/>
        <v>#N/A</v>
      </c>
      <c r="BM209" s="35" t="e">
        <f t="shared" si="42"/>
        <v>#N/A</v>
      </c>
      <c r="BW209" s="999"/>
    </row>
    <row r="210" spans="50:75">
      <c r="AX210" s="19">
        <f>比較地域マスタ!AD145</f>
        <v>0</v>
      </c>
      <c r="AY210" s="19" t="str">
        <f>IF(IFERROR(比較地域マスタ!$AE145,"")=0,"",IFERROR(比較地域マスタ!$AE145,""))</f>
        <v/>
      </c>
      <c r="BA210" s="23">
        <v>139</v>
      </c>
      <c r="BB210" s="23">
        <v>2</v>
      </c>
      <c r="BC210" s="19">
        <f t="shared" si="39"/>
        <v>0</v>
      </c>
      <c r="BD210" s="19" t="str">
        <f t="shared" si="39"/>
        <v/>
      </c>
      <c r="BE210" s="35" t="e">
        <f>VLOOKUP(BC210&amp;"_"&amp;$AZ$9,データシート3!A:AB,MATCH("ea_"&amp;"太陽光（建物系）"&amp;"_年間発電",データシート3!$A$1:$AB$1,0),0)/10^3+VLOOKUP(BC210&amp;"_"&amp;$AZ$9,データシート3!A:AB,MATCH("ea_"&amp;"太陽光（土地系）"&amp;"_年間発電",データシート3!$A$1:$AB$1,0),0)/10^3</f>
        <v>#N/A</v>
      </c>
      <c r="BF210" s="35" t="e">
        <f>VLOOKUP(BC210&amp;"_"&amp;$AZ$9,データシート3!A:AB,MATCH("ea_"&amp;"風力（陸上）"&amp;"_年間発電",データシート3!$A$1:$AB$1,0),0)/10^3</f>
        <v>#N/A</v>
      </c>
      <c r="BG210" s="35" t="e">
        <f>VLOOKUP(BC210&amp;"_"&amp;$AZ$9,データシート3!A:AB,MATCH("ea_"&amp;"中小水（河川）"&amp;"_年間発電",データシート3!$A$1:$AB$1,0),0)/10^3+VLOOKUP(BC210&amp;"_"&amp;$AZ$9,データシート3!A:AB,MATCH("ea_"&amp;"中小水（農業用水路）"&amp;"_年間発電",データシート3!$A$1:$AB$1,0),0)/10^3</f>
        <v>#N/A</v>
      </c>
      <c r="BH210" s="35"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5" t="e">
        <f t="shared" si="43"/>
        <v>#N/A</v>
      </c>
      <c r="BJ210" s="35" t="e">
        <f>(VLOOKUP($BC210&amp;"_"&amp;$AZ$8,データシート3!$A:$AN,MATCH("da_合計",データシート3!$A$1:$AN$1,0),0))/10^3</f>
        <v>#N/A</v>
      </c>
      <c r="BK210" s="35" t="e">
        <f t="shared" si="40"/>
        <v>#N/A</v>
      </c>
      <c r="BL210" s="35" t="e">
        <f t="shared" si="41"/>
        <v>#N/A</v>
      </c>
      <c r="BM210" s="35" t="e">
        <f t="shared" si="42"/>
        <v>#N/A</v>
      </c>
      <c r="BW210" s="999"/>
    </row>
    <row r="211" spans="50:75">
      <c r="AX211" s="19">
        <f>比較地域マスタ!AD146</f>
        <v>0</v>
      </c>
      <c r="AY211" s="19" t="str">
        <f>IF(IFERROR(比較地域マスタ!$AE146,"")=0,"",IFERROR(比較地域マスタ!$AE146,""))</f>
        <v/>
      </c>
      <c r="BA211" s="23">
        <v>140</v>
      </c>
      <c r="BB211" s="23">
        <v>2</v>
      </c>
      <c r="BC211" s="19">
        <f t="shared" si="39"/>
        <v>0</v>
      </c>
      <c r="BD211" s="19" t="str">
        <f t="shared" si="39"/>
        <v/>
      </c>
      <c r="BE211" s="35" t="e">
        <f>VLOOKUP(BC211&amp;"_"&amp;$AZ$9,データシート3!A:AB,MATCH("ea_"&amp;"太陽光（建物系）"&amp;"_年間発電",データシート3!$A$1:$AB$1,0),0)/10^3+VLOOKUP(BC211&amp;"_"&amp;$AZ$9,データシート3!A:AB,MATCH("ea_"&amp;"太陽光（土地系）"&amp;"_年間発電",データシート3!$A$1:$AB$1,0),0)/10^3</f>
        <v>#N/A</v>
      </c>
      <c r="BF211" s="35" t="e">
        <f>VLOOKUP(BC211&amp;"_"&amp;$AZ$9,データシート3!A:AB,MATCH("ea_"&amp;"風力（陸上）"&amp;"_年間発電",データシート3!$A$1:$AB$1,0),0)/10^3</f>
        <v>#N/A</v>
      </c>
      <c r="BG211" s="35" t="e">
        <f>VLOOKUP(BC211&amp;"_"&amp;$AZ$9,データシート3!A:AB,MATCH("ea_"&amp;"中小水（河川）"&amp;"_年間発電",データシート3!$A$1:$AB$1,0),0)/10^3+VLOOKUP(BC211&amp;"_"&amp;$AZ$9,データシート3!A:AB,MATCH("ea_"&amp;"中小水（農業用水路）"&amp;"_年間発電",データシート3!$A$1:$AB$1,0),0)/10^3</f>
        <v>#N/A</v>
      </c>
      <c r="BH211" s="35"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5" t="e">
        <f t="shared" si="43"/>
        <v>#N/A</v>
      </c>
      <c r="BJ211" s="35" t="e">
        <f>(VLOOKUP($BC211&amp;"_"&amp;$AZ$8,データシート3!$A:$AN,MATCH("da_合計",データシート3!$A$1:$AN$1,0),0))/10^3</f>
        <v>#N/A</v>
      </c>
      <c r="BK211" s="35" t="e">
        <f t="shared" si="40"/>
        <v>#N/A</v>
      </c>
      <c r="BL211" s="35" t="e">
        <f t="shared" si="41"/>
        <v>#N/A</v>
      </c>
      <c r="BM211" s="35" t="e">
        <f t="shared" si="42"/>
        <v>#N/A</v>
      </c>
      <c r="BW211" s="999"/>
    </row>
    <row r="212" spans="50:75">
      <c r="AX212" s="19">
        <f>比較地域マスタ!AD147</f>
        <v>0</v>
      </c>
      <c r="AY212" s="19" t="str">
        <f>IF(IFERROR(比較地域マスタ!$AE147,"")=0,"",IFERROR(比較地域マスタ!$AE147,""))</f>
        <v/>
      </c>
      <c r="BA212" s="23">
        <v>141</v>
      </c>
      <c r="BB212" s="23">
        <v>2</v>
      </c>
      <c r="BC212" s="19">
        <f t="shared" si="39"/>
        <v>0</v>
      </c>
      <c r="BD212" s="19" t="str">
        <f t="shared" si="39"/>
        <v/>
      </c>
      <c r="BE212" s="35" t="e">
        <f>VLOOKUP(BC212&amp;"_"&amp;$AZ$9,データシート3!A:AB,MATCH("ea_"&amp;"太陽光（建物系）"&amp;"_年間発電",データシート3!$A$1:$AB$1,0),0)/10^3+VLOOKUP(BC212&amp;"_"&amp;$AZ$9,データシート3!A:AB,MATCH("ea_"&amp;"太陽光（土地系）"&amp;"_年間発電",データシート3!$A$1:$AB$1,0),0)/10^3</f>
        <v>#N/A</v>
      </c>
      <c r="BF212" s="35" t="e">
        <f>VLOOKUP(BC212&amp;"_"&amp;$AZ$9,データシート3!A:AB,MATCH("ea_"&amp;"風力（陸上）"&amp;"_年間発電",データシート3!$A$1:$AB$1,0),0)/10^3</f>
        <v>#N/A</v>
      </c>
      <c r="BG212" s="35" t="e">
        <f>VLOOKUP(BC212&amp;"_"&amp;$AZ$9,データシート3!A:AB,MATCH("ea_"&amp;"中小水（河川）"&amp;"_年間発電",データシート3!$A$1:$AB$1,0),0)/10^3+VLOOKUP(BC212&amp;"_"&amp;$AZ$9,データシート3!A:AB,MATCH("ea_"&amp;"中小水（農業用水路）"&amp;"_年間発電",データシート3!$A$1:$AB$1,0),0)/10^3</f>
        <v>#N/A</v>
      </c>
      <c r="BH212" s="35"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5" t="e">
        <f t="shared" si="43"/>
        <v>#N/A</v>
      </c>
      <c r="BJ212" s="35" t="e">
        <f>(VLOOKUP($BC212&amp;"_"&amp;$AZ$8,データシート3!$A:$AN,MATCH("da_合計",データシート3!$A$1:$AN$1,0),0))/10^3</f>
        <v>#N/A</v>
      </c>
      <c r="BK212" s="35" t="e">
        <f t="shared" si="40"/>
        <v>#N/A</v>
      </c>
      <c r="BL212" s="35" t="e">
        <f t="shared" si="41"/>
        <v>#N/A</v>
      </c>
      <c r="BM212" s="35" t="e">
        <f t="shared" si="42"/>
        <v>#N/A</v>
      </c>
      <c r="BW212" s="999"/>
    </row>
    <row r="213" spans="50:75">
      <c r="AX213" s="19">
        <f>比較地域マスタ!AD148</f>
        <v>0</v>
      </c>
      <c r="AY213" s="19" t="str">
        <f>IF(IFERROR(比較地域マスタ!$AE148,"")=0,"",IFERROR(比較地域マスタ!$AE148,""))</f>
        <v/>
      </c>
      <c r="BA213" s="23">
        <v>142</v>
      </c>
      <c r="BB213" s="23">
        <v>2</v>
      </c>
      <c r="BC213" s="19">
        <f t="shared" si="39"/>
        <v>0</v>
      </c>
      <c r="BD213" s="19" t="str">
        <f t="shared" si="39"/>
        <v/>
      </c>
      <c r="BE213" s="35" t="e">
        <f>VLOOKUP(BC213&amp;"_"&amp;$AZ$9,データシート3!A:AB,MATCH("ea_"&amp;"太陽光（建物系）"&amp;"_年間発電",データシート3!$A$1:$AB$1,0),0)/10^3+VLOOKUP(BC213&amp;"_"&amp;$AZ$9,データシート3!A:AB,MATCH("ea_"&amp;"太陽光（土地系）"&amp;"_年間発電",データシート3!$A$1:$AB$1,0),0)/10^3</f>
        <v>#N/A</v>
      </c>
      <c r="BF213" s="35" t="e">
        <f>VLOOKUP(BC213&amp;"_"&amp;$AZ$9,データシート3!A:AB,MATCH("ea_"&amp;"風力（陸上）"&amp;"_年間発電",データシート3!$A$1:$AB$1,0),0)/10^3</f>
        <v>#N/A</v>
      </c>
      <c r="BG213" s="35" t="e">
        <f>VLOOKUP(BC213&amp;"_"&amp;$AZ$9,データシート3!A:AB,MATCH("ea_"&amp;"中小水（河川）"&amp;"_年間発電",データシート3!$A$1:$AB$1,0),0)/10^3+VLOOKUP(BC213&amp;"_"&amp;$AZ$9,データシート3!A:AB,MATCH("ea_"&amp;"中小水（農業用水路）"&amp;"_年間発電",データシート3!$A$1:$AB$1,0),0)/10^3</f>
        <v>#N/A</v>
      </c>
      <c r="BH213" s="35"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5" t="e">
        <f t="shared" si="43"/>
        <v>#N/A</v>
      </c>
      <c r="BJ213" s="35" t="e">
        <f>(VLOOKUP($BC213&amp;"_"&amp;$AZ$8,データシート3!$A:$AN,MATCH("da_合計",データシート3!$A$1:$AN$1,0),0))/10^3</f>
        <v>#N/A</v>
      </c>
      <c r="BK213" s="35" t="e">
        <f t="shared" si="40"/>
        <v>#N/A</v>
      </c>
      <c r="BL213" s="35" t="e">
        <f t="shared" si="41"/>
        <v>#N/A</v>
      </c>
      <c r="BM213" s="35" t="e">
        <f t="shared" si="42"/>
        <v>#N/A</v>
      </c>
      <c r="BW213" s="999"/>
    </row>
    <row r="214" spans="50:75">
      <c r="AX214" s="19">
        <f>比較地域マスタ!AD149</f>
        <v>0</v>
      </c>
      <c r="AY214" s="19" t="str">
        <f>IF(IFERROR(比較地域マスタ!$AE149,"")=0,"",IFERROR(比較地域マスタ!$AE149,""))</f>
        <v/>
      </c>
      <c r="BA214" s="23">
        <v>143</v>
      </c>
      <c r="BB214" s="23">
        <v>2</v>
      </c>
      <c r="BC214" s="19">
        <f t="shared" si="39"/>
        <v>0</v>
      </c>
      <c r="BD214" s="19" t="str">
        <f t="shared" si="39"/>
        <v/>
      </c>
      <c r="BE214" s="35" t="e">
        <f>VLOOKUP(BC214&amp;"_"&amp;$AZ$9,データシート3!A:AB,MATCH("ea_"&amp;"太陽光（建物系）"&amp;"_年間発電",データシート3!$A$1:$AB$1,0),0)/10^3+VLOOKUP(BC214&amp;"_"&amp;$AZ$9,データシート3!A:AB,MATCH("ea_"&amp;"太陽光（土地系）"&amp;"_年間発電",データシート3!$A$1:$AB$1,0),0)/10^3</f>
        <v>#N/A</v>
      </c>
      <c r="BF214" s="35" t="e">
        <f>VLOOKUP(BC214&amp;"_"&amp;$AZ$9,データシート3!A:AB,MATCH("ea_"&amp;"風力（陸上）"&amp;"_年間発電",データシート3!$A$1:$AB$1,0),0)/10^3</f>
        <v>#N/A</v>
      </c>
      <c r="BG214" s="35" t="e">
        <f>VLOOKUP(BC214&amp;"_"&amp;$AZ$9,データシート3!A:AB,MATCH("ea_"&amp;"中小水（河川）"&amp;"_年間発電",データシート3!$A$1:$AB$1,0),0)/10^3+VLOOKUP(BC214&amp;"_"&amp;$AZ$9,データシート3!A:AB,MATCH("ea_"&amp;"中小水（農業用水路）"&amp;"_年間発電",データシート3!$A$1:$AB$1,0),0)/10^3</f>
        <v>#N/A</v>
      </c>
      <c r="BH214" s="35"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5" t="e">
        <f t="shared" si="43"/>
        <v>#N/A</v>
      </c>
      <c r="BJ214" s="35" t="e">
        <f>(VLOOKUP($BC214&amp;"_"&amp;$AZ$8,データシート3!$A:$AN,MATCH("da_合計",データシート3!$A$1:$AN$1,0),0))/10^3</f>
        <v>#N/A</v>
      </c>
      <c r="BK214" s="35" t="e">
        <f t="shared" si="40"/>
        <v>#N/A</v>
      </c>
      <c r="BL214" s="35" t="e">
        <f t="shared" si="41"/>
        <v>#N/A</v>
      </c>
      <c r="BM214" s="35" t="e">
        <f t="shared" si="42"/>
        <v>#N/A</v>
      </c>
      <c r="BW214" s="999"/>
    </row>
    <row r="215" spans="50:75">
      <c r="AX215" s="19">
        <f>比較地域マスタ!AD150</f>
        <v>0</v>
      </c>
      <c r="AY215" s="19" t="str">
        <f>IF(IFERROR(比較地域マスタ!$AE150,"")=0,"",IFERROR(比較地域マスタ!$AE150,""))</f>
        <v/>
      </c>
      <c r="BA215" s="23">
        <v>144</v>
      </c>
      <c r="BB215" s="23">
        <v>2</v>
      </c>
      <c r="BC215" s="19">
        <f t="shared" si="39"/>
        <v>0</v>
      </c>
      <c r="BD215" s="19" t="str">
        <f t="shared" si="39"/>
        <v/>
      </c>
      <c r="BE215" s="35" t="e">
        <f>VLOOKUP(BC215&amp;"_"&amp;$AZ$9,データシート3!A:AB,MATCH("ea_"&amp;"太陽光（建物系）"&amp;"_年間発電",データシート3!$A$1:$AB$1,0),0)/10^3+VLOOKUP(BC215&amp;"_"&amp;$AZ$9,データシート3!A:AB,MATCH("ea_"&amp;"太陽光（土地系）"&amp;"_年間発電",データシート3!$A$1:$AB$1,0),0)/10^3</f>
        <v>#N/A</v>
      </c>
      <c r="BF215" s="35" t="e">
        <f>VLOOKUP(BC215&amp;"_"&amp;$AZ$9,データシート3!A:AB,MATCH("ea_"&amp;"風力（陸上）"&amp;"_年間発電",データシート3!$A$1:$AB$1,0),0)/10^3</f>
        <v>#N/A</v>
      </c>
      <c r="BG215" s="35" t="e">
        <f>VLOOKUP(BC215&amp;"_"&amp;$AZ$9,データシート3!A:AB,MATCH("ea_"&amp;"中小水（河川）"&amp;"_年間発電",データシート3!$A$1:$AB$1,0),0)/10^3+VLOOKUP(BC215&amp;"_"&amp;$AZ$9,データシート3!A:AB,MATCH("ea_"&amp;"中小水（農業用水路）"&amp;"_年間発電",データシート3!$A$1:$AB$1,0),0)/10^3</f>
        <v>#N/A</v>
      </c>
      <c r="BH215" s="35"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5" t="e">
        <f t="shared" si="43"/>
        <v>#N/A</v>
      </c>
      <c r="BJ215" s="35" t="e">
        <f>(VLOOKUP($BC215&amp;"_"&amp;$AZ$8,データシート3!$A:$AN,MATCH("da_合計",データシート3!$A$1:$AN$1,0),0))/10^3</f>
        <v>#N/A</v>
      </c>
      <c r="BK215" s="35" t="e">
        <f t="shared" si="40"/>
        <v>#N/A</v>
      </c>
      <c r="BL215" s="35" t="e">
        <f t="shared" si="41"/>
        <v>#N/A</v>
      </c>
      <c r="BM215" s="35" t="e">
        <f t="shared" si="42"/>
        <v>#N/A</v>
      </c>
      <c r="BW215" s="999"/>
    </row>
    <row r="216" spans="50:75">
      <c r="AX216" s="19">
        <f>比較地域マスタ!AD151</f>
        <v>0</v>
      </c>
      <c r="AY216" s="19" t="str">
        <f>IF(IFERROR(比較地域マスタ!$AE151,"")=0,"",IFERROR(比較地域マスタ!$AE151,""))</f>
        <v/>
      </c>
      <c r="BA216" s="23">
        <v>145</v>
      </c>
      <c r="BB216" s="23">
        <v>2</v>
      </c>
      <c r="BC216" s="19">
        <f t="shared" si="39"/>
        <v>0</v>
      </c>
      <c r="BD216" s="19" t="str">
        <f t="shared" si="39"/>
        <v/>
      </c>
      <c r="BE216" s="35" t="e">
        <f>VLOOKUP(BC216&amp;"_"&amp;$AZ$9,データシート3!A:AB,MATCH("ea_"&amp;"太陽光（建物系）"&amp;"_年間発電",データシート3!$A$1:$AB$1,0),0)/10^3+VLOOKUP(BC216&amp;"_"&amp;$AZ$9,データシート3!A:AB,MATCH("ea_"&amp;"太陽光（土地系）"&amp;"_年間発電",データシート3!$A$1:$AB$1,0),0)/10^3</f>
        <v>#N/A</v>
      </c>
      <c r="BF216" s="35" t="e">
        <f>VLOOKUP(BC216&amp;"_"&amp;$AZ$9,データシート3!A:AB,MATCH("ea_"&amp;"風力（陸上）"&amp;"_年間発電",データシート3!$A$1:$AB$1,0),0)/10^3</f>
        <v>#N/A</v>
      </c>
      <c r="BG216" s="35" t="e">
        <f>VLOOKUP(BC216&amp;"_"&amp;$AZ$9,データシート3!A:AB,MATCH("ea_"&amp;"中小水（河川）"&amp;"_年間発電",データシート3!$A$1:$AB$1,0),0)/10^3+VLOOKUP(BC216&amp;"_"&amp;$AZ$9,データシート3!A:AB,MATCH("ea_"&amp;"中小水（農業用水路）"&amp;"_年間発電",データシート3!$A$1:$AB$1,0),0)/10^3</f>
        <v>#N/A</v>
      </c>
      <c r="BH216" s="35"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5" t="e">
        <f t="shared" si="43"/>
        <v>#N/A</v>
      </c>
      <c r="BJ216" s="35" t="e">
        <f>(VLOOKUP($BC216&amp;"_"&amp;$AZ$8,データシート3!$A:$AN,MATCH("da_合計",データシート3!$A$1:$AN$1,0),0))/10^3</f>
        <v>#N/A</v>
      </c>
      <c r="BK216" s="35" t="e">
        <f t="shared" si="40"/>
        <v>#N/A</v>
      </c>
      <c r="BL216" s="35" t="e">
        <f t="shared" si="41"/>
        <v>#N/A</v>
      </c>
      <c r="BM216" s="35" t="e">
        <f t="shared" si="42"/>
        <v>#N/A</v>
      </c>
      <c r="BW216" s="999"/>
    </row>
    <row r="217" spans="50:75">
      <c r="AX217" s="19">
        <f>比較地域マスタ!AD152</f>
        <v>0</v>
      </c>
      <c r="AY217" s="19" t="str">
        <f>IF(IFERROR(比較地域マスタ!$AE152,"")=0,"",IFERROR(比較地域マスタ!$AE152,""))</f>
        <v/>
      </c>
      <c r="BA217" s="23">
        <v>146</v>
      </c>
      <c r="BB217" s="23">
        <v>2</v>
      </c>
      <c r="BC217" s="19">
        <f t="shared" si="39"/>
        <v>0</v>
      </c>
      <c r="BD217" s="19" t="str">
        <f t="shared" si="39"/>
        <v/>
      </c>
      <c r="BE217" s="35" t="e">
        <f>VLOOKUP(BC217&amp;"_"&amp;$AZ$9,データシート3!A:AB,MATCH("ea_"&amp;"太陽光（建物系）"&amp;"_年間発電",データシート3!$A$1:$AB$1,0),0)/10^3+VLOOKUP(BC217&amp;"_"&amp;$AZ$9,データシート3!A:AB,MATCH("ea_"&amp;"太陽光（土地系）"&amp;"_年間発電",データシート3!$A$1:$AB$1,0),0)/10^3</f>
        <v>#N/A</v>
      </c>
      <c r="BF217" s="35" t="e">
        <f>VLOOKUP(BC217&amp;"_"&amp;$AZ$9,データシート3!A:AB,MATCH("ea_"&amp;"風力（陸上）"&amp;"_年間発電",データシート3!$A$1:$AB$1,0),0)/10^3</f>
        <v>#N/A</v>
      </c>
      <c r="BG217" s="35" t="e">
        <f>VLOOKUP(BC217&amp;"_"&amp;$AZ$9,データシート3!A:AB,MATCH("ea_"&amp;"中小水（河川）"&amp;"_年間発電",データシート3!$A$1:$AB$1,0),0)/10^3+VLOOKUP(BC217&amp;"_"&amp;$AZ$9,データシート3!A:AB,MATCH("ea_"&amp;"中小水（農業用水路）"&amp;"_年間発電",データシート3!$A$1:$AB$1,0),0)/10^3</f>
        <v>#N/A</v>
      </c>
      <c r="BH217" s="35"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5" t="e">
        <f t="shared" si="43"/>
        <v>#N/A</v>
      </c>
      <c r="BJ217" s="35" t="e">
        <f>(VLOOKUP($BC217&amp;"_"&amp;$AZ$8,データシート3!$A:$AN,MATCH("da_合計",データシート3!$A$1:$AN$1,0),0))/10^3</f>
        <v>#N/A</v>
      </c>
      <c r="BK217" s="35" t="e">
        <f t="shared" si="40"/>
        <v>#N/A</v>
      </c>
      <c r="BL217" s="35" t="e">
        <f t="shared" si="41"/>
        <v>#N/A</v>
      </c>
      <c r="BM217" s="35" t="e">
        <f t="shared" si="42"/>
        <v>#N/A</v>
      </c>
      <c r="BW217" s="999"/>
    </row>
    <row r="218" spans="50:75">
      <c r="AX218" s="19">
        <f>比較地域マスタ!AD153</f>
        <v>0</v>
      </c>
      <c r="AY218" s="19" t="str">
        <f>IF(IFERROR(比較地域マスタ!$AE153,"")=0,"",IFERROR(比較地域マスタ!$AE153,""))</f>
        <v/>
      </c>
      <c r="BA218" s="23">
        <v>147</v>
      </c>
      <c r="BB218" s="23">
        <v>2</v>
      </c>
      <c r="BC218" s="19">
        <f t="shared" si="39"/>
        <v>0</v>
      </c>
      <c r="BD218" s="19" t="str">
        <f t="shared" si="39"/>
        <v/>
      </c>
      <c r="BE218" s="35" t="e">
        <f>VLOOKUP(BC218&amp;"_"&amp;$AZ$9,データシート3!A:AB,MATCH("ea_"&amp;"太陽光（建物系）"&amp;"_年間発電",データシート3!$A$1:$AB$1,0),0)/10^3+VLOOKUP(BC218&amp;"_"&amp;$AZ$9,データシート3!A:AB,MATCH("ea_"&amp;"太陽光（土地系）"&amp;"_年間発電",データシート3!$A$1:$AB$1,0),0)/10^3</f>
        <v>#N/A</v>
      </c>
      <c r="BF218" s="35" t="e">
        <f>VLOOKUP(BC218&amp;"_"&amp;$AZ$9,データシート3!A:AB,MATCH("ea_"&amp;"風力（陸上）"&amp;"_年間発電",データシート3!$A$1:$AB$1,0),0)/10^3</f>
        <v>#N/A</v>
      </c>
      <c r="BG218" s="35" t="e">
        <f>VLOOKUP(BC218&amp;"_"&amp;$AZ$9,データシート3!A:AB,MATCH("ea_"&amp;"中小水（河川）"&amp;"_年間発電",データシート3!$A$1:$AB$1,0),0)/10^3+VLOOKUP(BC218&amp;"_"&amp;$AZ$9,データシート3!A:AB,MATCH("ea_"&amp;"中小水（農業用水路）"&amp;"_年間発電",データシート3!$A$1:$AB$1,0),0)/10^3</f>
        <v>#N/A</v>
      </c>
      <c r="BH218" s="35"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5" t="e">
        <f t="shared" si="43"/>
        <v>#N/A</v>
      </c>
      <c r="BJ218" s="35" t="e">
        <f>(VLOOKUP($BC218&amp;"_"&amp;$AZ$8,データシート3!$A:$AN,MATCH("da_合計",データシート3!$A$1:$AN$1,0),0))/10^3</f>
        <v>#N/A</v>
      </c>
      <c r="BK218" s="35" t="e">
        <f t="shared" si="40"/>
        <v>#N/A</v>
      </c>
      <c r="BL218" s="35" t="e">
        <f t="shared" si="41"/>
        <v>#N/A</v>
      </c>
      <c r="BM218" s="35" t="e">
        <f t="shared" si="42"/>
        <v>#N/A</v>
      </c>
      <c r="BW218" s="999"/>
    </row>
    <row r="219" spans="50:75">
      <c r="AX219" s="19">
        <f>比較地域マスタ!AD154</f>
        <v>0</v>
      </c>
      <c r="AY219" s="19" t="str">
        <f>IF(IFERROR(比較地域マスタ!$AE154,"")=0,"",IFERROR(比較地域マスタ!$AE154,""))</f>
        <v/>
      </c>
      <c r="BA219" s="23">
        <v>148</v>
      </c>
      <c r="BB219" s="23">
        <v>2</v>
      </c>
      <c r="BC219" s="19">
        <f t="shared" si="39"/>
        <v>0</v>
      </c>
      <c r="BD219" s="19" t="str">
        <f t="shared" si="39"/>
        <v/>
      </c>
      <c r="BE219" s="35" t="e">
        <f>VLOOKUP(BC219&amp;"_"&amp;$AZ$9,データシート3!A:AB,MATCH("ea_"&amp;"太陽光（建物系）"&amp;"_年間発電",データシート3!$A$1:$AB$1,0),0)/10^3+VLOOKUP(BC219&amp;"_"&amp;$AZ$9,データシート3!A:AB,MATCH("ea_"&amp;"太陽光（土地系）"&amp;"_年間発電",データシート3!$A$1:$AB$1,0),0)/10^3</f>
        <v>#N/A</v>
      </c>
      <c r="BF219" s="35" t="e">
        <f>VLOOKUP(BC219&amp;"_"&amp;$AZ$9,データシート3!A:AB,MATCH("ea_"&amp;"風力（陸上）"&amp;"_年間発電",データシート3!$A$1:$AB$1,0),0)/10^3</f>
        <v>#N/A</v>
      </c>
      <c r="BG219" s="35" t="e">
        <f>VLOOKUP(BC219&amp;"_"&amp;$AZ$9,データシート3!A:AB,MATCH("ea_"&amp;"中小水（河川）"&amp;"_年間発電",データシート3!$A$1:$AB$1,0),0)/10^3+VLOOKUP(BC219&amp;"_"&amp;$AZ$9,データシート3!A:AB,MATCH("ea_"&amp;"中小水（農業用水路）"&amp;"_年間発電",データシート3!$A$1:$AB$1,0),0)/10^3</f>
        <v>#N/A</v>
      </c>
      <c r="BH219" s="35"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5" t="e">
        <f t="shared" si="43"/>
        <v>#N/A</v>
      </c>
      <c r="BJ219" s="35" t="e">
        <f>(VLOOKUP($BC219&amp;"_"&amp;$AZ$8,データシート3!$A:$AN,MATCH("da_合計",データシート3!$A$1:$AN$1,0),0))/10^3</f>
        <v>#N/A</v>
      </c>
      <c r="BK219" s="35" t="e">
        <f t="shared" si="40"/>
        <v>#N/A</v>
      </c>
      <c r="BL219" s="35" t="e">
        <f t="shared" si="41"/>
        <v>#N/A</v>
      </c>
      <c r="BM219" s="35" t="e">
        <f t="shared" si="42"/>
        <v>#N/A</v>
      </c>
      <c r="BW219" s="999"/>
    </row>
    <row r="220" spans="50:75">
      <c r="AX220" s="19">
        <f>比較地域マスタ!AD155</f>
        <v>0</v>
      </c>
      <c r="AY220" s="19" t="str">
        <f>IF(IFERROR(比較地域マスタ!$AE155,"")=0,"",IFERROR(比較地域マスタ!$AE155,""))</f>
        <v/>
      </c>
      <c r="BA220" s="23">
        <v>149</v>
      </c>
      <c r="BB220" s="23">
        <v>2</v>
      </c>
      <c r="BC220" s="19">
        <f t="shared" si="39"/>
        <v>0</v>
      </c>
      <c r="BD220" s="19" t="str">
        <f t="shared" si="39"/>
        <v/>
      </c>
      <c r="BE220" s="35" t="e">
        <f>VLOOKUP(BC220&amp;"_"&amp;$AZ$9,データシート3!A:AB,MATCH("ea_"&amp;"太陽光（建物系）"&amp;"_年間発電",データシート3!$A$1:$AB$1,0),0)/10^3+VLOOKUP(BC220&amp;"_"&amp;$AZ$9,データシート3!A:AB,MATCH("ea_"&amp;"太陽光（土地系）"&amp;"_年間発電",データシート3!$A$1:$AB$1,0),0)/10^3</f>
        <v>#N/A</v>
      </c>
      <c r="BF220" s="35" t="e">
        <f>VLOOKUP(BC220&amp;"_"&amp;$AZ$9,データシート3!A:AB,MATCH("ea_"&amp;"風力（陸上）"&amp;"_年間発電",データシート3!$A$1:$AB$1,0),0)/10^3</f>
        <v>#N/A</v>
      </c>
      <c r="BG220" s="35" t="e">
        <f>VLOOKUP(BC220&amp;"_"&amp;$AZ$9,データシート3!A:AB,MATCH("ea_"&amp;"中小水（河川）"&amp;"_年間発電",データシート3!$A$1:$AB$1,0),0)/10^3+VLOOKUP(BC220&amp;"_"&amp;$AZ$9,データシート3!A:AB,MATCH("ea_"&amp;"中小水（農業用水路）"&amp;"_年間発電",データシート3!$A$1:$AB$1,0),0)/10^3</f>
        <v>#N/A</v>
      </c>
      <c r="BH220" s="35"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5" t="e">
        <f t="shared" si="43"/>
        <v>#N/A</v>
      </c>
      <c r="BJ220" s="35" t="e">
        <f>(VLOOKUP($BC220&amp;"_"&amp;$AZ$8,データシート3!$A:$AN,MATCH("da_合計",データシート3!$A$1:$AN$1,0),0))/10^3</f>
        <v>#N/A</v>
      </c>
      <c r="BK220" s="35" t="e">
        <f t="shared" si="40"/>
        <v>#N/A</v>
      </c>
      <c r="BL220" s="35" t="e">
        <f t="shared" si="41"/>
        <v>#N/A</v>
      </c>
      <c r="BM220" s="35" t="e">
        <f t="shared" si="42"/>
        <v>#N/A</v>
      </c>
      <c r="BW220" s="999"/>
    </row>
    <row r="221" spans="50:75">
      <c r="AX221" s="19">
        <f>比較地域マスタ!AD156</f>
        <v>0</v>
      </c>
      <c r="AY221" s="19" t="str">
        <f>IF(IFERROR(比較地域マスタ!$AE156,"")=0,"",IFERROR(比較地域マスタ!$AE156,""))</f>
        <v/>
      </c>
      <c r="BA221" s="23">
        <v>150</v>
      </c>
      <c r="BB221" s="23">
        <v>2</v>
      </c>
      <c r="BC221" s="19">
        <f t="shared" si="39"/>
        <v>0</v>
      </c>
      <c r="BD221" s="19" t="str">
        <f t="shared" si="39"/>
        <v/>
      </c>
      <c r="BE221" s="35" t="e">
        <f>VLOOKUP(BC221&amp;"_"&amp;$AZ$9,データシート3!A:AB,MATCH("ea_"&amp;"太陽光（建物系）"&amp;"_年間発電",データシート3!$A$1:$AB$1,0),0)/10^3+VLOOKUP(BC221&amp;"_"&amp;$AZ$9,データシート3!A:AB,MATCH("ea_"&amp;"太陽光（土地系）"&amp;"_年間発電",データシート3!$A$1:$AB$1,0),0)/10^3</f>
        <v>#N/A</v>
      </c>
      <c r="BF221" s="35" t="e">
        <f>VLOOKUP(BC221&amp;"_"&amp;$AZ$9,データシート3!A:AB,MATCH("ea_"&amp;"風力（陸上）"&amp;"_年間発電",データシート3!$A$1:$AB$1,0),0)/10^3</f>
        <v>#N/A</v>
      </c>
      <c r="BG221" s="35" t="e">
        <f>VLOOKUP(BC221&amp;"_"&amp;$AZ$9,データシート3!A:AB,MATCH("ea_"&amp;"中小水（河川）"&amp;"_年間発電",データシート3!$A$1:$AB$1,0),0)/10^3+VLOOKUP(BC221&amp;"_"&amp;$AZ$9,データシート3!A:AB,MATCH("ea_"&amp;"中小水（農業用水路）"&amp;"_年間発電",データシート3!$A$1:$AB$1,0),0)/10^3</f>
        <v>#N/A</v>
      </c>
      <c r="BH221" s="35"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5" t="e">
        <f t="shared" si="43"/>
        <v>#N/A</v>
      </c>
      <c r="BJ221" s="35" t="e">
        <f>(VLOOKUP($BC221&amp;"_"&amp;$AZ$8,データシート3!$A:$AN,MATCH("da_合計",データシート3!$A$1:$AN$1,0),0))/10^3</f>
        <v>#N/A</v>
      </c>
      <c r="BK221" s="35" t="e">
        <f t="shared" si="40"/>
        <v>#N/A</v>
      </c>
      <c r="BL221" s="35" t="e">
        <f t="shared" si="41"/>
        <v>#N/A</v>
      </c>
      <c r="BM221" s="35" t="e">
        <f t="shared" si="42"/>
        <v>#N/A</v>
      </c>
      <c r="BW221" s="999"/>
    </row>
    <row r="222" spans="50:75">
      <c r="AX222" s="19">
        <f>比較地域マスタ!AD157</f>
        <v>0</v>
      </c>
      <c r="AY222" s="19" t="str">
        <f>IF(IFERROR(比較地域マスタ!$AE157,"")=0,"",IFERROR(比較地域マスタ!$AE157,""))</f>
        <v/>
      </c>
      <c r="BA222" s="23">
        <v>151</v>
      </c>
      <c r="BB222" s="23">
        <v>2</v>
      </c>
      <c r="BC222" s="19">
        <f t="shared" si="39"/>
        <v>0</v>
      </c>
      <c r="BD222" s="19" t="str">
        <f t="shared" si="39"/>
        <v/>
      </c>
      <c r="BE222" s="35" t="e">
        <f>VLOOKUP(BC222&amp;"_"&amp;$AZ$9,データシート3!A:AB,MATCH("ea_"&amp;"太陽光（建物系）"&amp;"_年間発電",データシート3!$A$1:$AB$1,0),0)/10^3+VLOOKUP(BC222&amp;"_"&amp;$AZ$9,データシート3!A:AB,MATCH("ea_"&amp;"太陽光（土地系）"&amp;"_年間発電",データシート3!$A$1:$AB$1,0),0)/10^3</f>
        <v>#N/A</v>
      </c>
      <c r="BF222" s="35" t="e">
        <f>VLOOKUP(BC222&amp;"_"&amp;$AZ$9,データシート3!A:AB,MATCH("ea_"&amp;"風力（陸上）"&amp;"_年間発電",データシート3!$A$1:$AB$1,0),0)/10^3</f>
        <v>#N/A</v>
      </c>
      <c r="BG222" s="35" t="e">
        <f>VLOOKUP(BC222&amp;"_"&amp;$AZ$9,データシート3!A:AB,MATCH("ea_"&amp;"中小水（河川）"&amp;"_年間発電",データシート3!$A$1:$AB$1,0),0)/10^3+VLOOKUP(BC222&amp;"_"&amp;$AZ$9,データシート3!A:AB,MATCH("ea_"&amp;"中小水（農業用水路）"&amp;"_年間発電",データシート3!$A$1:$AB$1,0),0)/10^3</f>
        <v>#N/A</v>
      </c>
      <c r="BH222" s="35"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5" t="e">
        <f t="shared" si="43"/>
        <v>#N/A</v>
      </c>
      <c r="BJ222" s="35" t="e">
        <f>(VLOOKUP($BC222&amp;"_"&amp;$AZ$8,データシート3!$A:$AN,MATCH("da_合計",データシート3!$A$1:$AN$1,0),0))/10^3</f>
        <v>#N/A</v>
      </c>
      <c r="BK222" s="35" t="e">
        <f t="shared" si="40"/>
        <v>#N/A</v>
      </c>
      <c r="BL222" s="35" t="e">
        <f t="shared" si="41"/>
        <v>#N/A</v>
      </c>
      <c r="BM222" s="35" t="e">
        <f t="shared" si="42"/>
        <v>#N/A</v>
      </c>
      <c r="BW222" s="999"/>
    </row>
    <row r="223" spans="50:75">
      <c r="AX223" s="19">
        <f>比較地域マスタ!AD158</f>
        <v>0</v>
      </c>
      <c r="AY223" s="19" t="str">
        <f>IF(IFERROR(比較地域マスタ!$AE158,"")=0,"",IFERROR(比較地域マスタ!$AE158,""))</f>
        <v/>
      </c>
      <c r="BA223" s="23">
        <v>152</v>
      </c>
      <c r="BB223" s="23">
        <v>2</v>
      </c>
      <c r="BC223" s="19">
        <f t="shared" si="39"/>
        <v>0</v>
      </c>
      <c r="BD223" s="19" t="str">
        <f t="shared" si="39"/>
        <v/>
      </c>
      <c r="BE223" s="35" t="e">
        <f>VLOOKUP(BC223&amp;"_"&amp;$AZ$9,データシート3!A:AB,MATCH("ea_"&amp;"太陽光（建物系）"&amp;"_年間発電",データシート3!$A$1:$AB$1,0),0)/10^3+VLOOKUP(BC223&amp;"_"&amp;$AZ$9,データシート3!A:AB,MATCH("ea_"&amp;"太陽光（土地系）"&amp;"_年間発電",データシート3!$A$1:$AB$1,0),0)/10^3</f>
        <v>#N/A</v>
      </c>
      <c r="BF223" s="35" t="e">
        <f>VLOOKUP(BC223&amp;"_"&amp;$AZ$9,データシート3!A:AB,MATCH("ea_"&amp;"風力（陸上）"&amp;"_年間発電",データシート3!$A$1:$AB$1,0),0)/10^3</f>
        <v>#N/A</v>
      </c>
      <c r="BG223" s="35" t="e">
        <f>VLOOKUP(BC223&amp;"_"&amp;$AZ$9,データシート3!A:AB,MATCH("ea_"&amp;"中小水（河川）"&amp;"_年間発電",データシート3!$A$1:$AB$1,0),0)/10^3+VLOOKUP(BC223&amp;"_"&amp;$AZ$9,データシート3!A:AB,MATCH("ea_"&amp;"中小水（農業用水路）"&amp;"_年間発電",データシート3!$A$1:$AB$1,0),0)/10^3</f>
        <v>#N/A</v>
      </c>
      <c r="BH223" s="35"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5" t="e">
        <f t="shared" si="43"/>
        <v>#N/A</v>
      </c>
      <c r="BJ223" s="35" t="e">
        <f>(VLOOKUP($BC223&amp;"_"&amp;$AZ$8,データシート3!$A:$AN,MATCH("da_合計",データシート3!$A$1:$AN$1,0),0))/10^3</f>
        <v>#N/A</v>
      </c>
      <c r="BK223" s="35" t="e">
        <f t="shared" si="40"/>
        <v>#N/A</v>
      </c>
      <c r="BL223" s="35" t="e">
        <f t="shared" si="41"/>
        <v>#N/A</v>
      </c>
      <c r="BM223" s="35" t="e">
        <f t="shared" si="42"/>
        <v>#N/A</v>
      </c>
      <c r="BW223" s="999"/>
    </row>
    <row r="224" spans="50:75">
      <c r="AX224" s="19">
        <f>比較地域マスタ!AD159</f>
        <v>0</v>
      </c>
      <c r="AY224" s="19" t="str">
        <f>IF(IFERROR(比較地域マスタ!$AE159,"")=0,"",IFERROR(比較地域マスタ!$AE159,""))</f>
        <v/>
      </c>
      <c r="BA224" s="23">
        <v>153</v>
      </c>
      <c r="BB224" s="23">
        <v>2</v>
      </c>
      <c r="BC224" s="19">
        <f t="shared" si="39"/>
        <v>0</v>
      </c>
      <c r="BD224" s="19" t="str">
        <f t="shared" si="39"/>
        <v/>
      </c>
      <c r="BE224" s="35" t="e">
        <f>VLOOKUP(BC224&amp;"_"&amp;$AZ$9,データシート3!A:AB,MATCH("ea_"&amp;"太陽光（建物系）"&amp;"_年間発電",データシート3!$A$1:$AB$1,0),0)/10^3+VLOOKUP(BC224&amp;"_"&amp;$AZ$9,データシート3!A:AB,MATCH("ea_"&amp;"太陽光（土地系）"&amp;"_年間発電",データシート3!$A$1:$AB$1,0),0)/10^3</f>
        <v>#N/A</v>
      </c>
      <c r="BF224" s="35" t="e">
        <f>VLOOKUP(BC224&amp;"_"&amp;$AZ$9,データシート3!A:AB,MATCH("ea_"&amp;"風力（陸上）"&amp;"_年間発電",データシート3!$A$1:$AB$1,0),0)/10^3</f>
        <v>#N/A</v>
      </c>
      <c r="BG224" s="35" t="e">
        <f>VLOOKUP(BC224&amp;"_"&amp;$AZ$9,データシート3!A:AB,MATCH("ea_"&amp;"中小水（河川）"&amp;"_年間発電",データシート3!$A$1:$AB$1,0),0)/10^3+VLOOKUP(BC224&amp;"_"&amp;$AZ$9,データシート3!A:AB,MATCH("ea_"&amp;"中小水（農業用水路）"&amp;"_年間発電",データシート3!$A$1:$AB$1,0),0)/10^3</f>
        <v>#N/A</v>
      </c>
      <c r="BH224" s="35"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5" t="e">
        <f t="shared" si="43"/>
        <v>#N/A</v>
      </c>
      <c r="BJ224" s="35" t="e">
        <f>(VLOOKUP($BC224&amp;"_"&amp;$AZ$8,データシート3!$A:$AN,MATCH("da_合計",データシート3!$A$1:$AN$1,0),0))/10^3</f>
        <v>#N/A</v>
      </c>
      <c r="BK224" s="35" t="e">
        <f t="shared" si="40"/>
        <v>#N/A</v>
      </c>
      <c r="BL224" s="35" t="e">
        <f t="shared" si="41"/>
        <v>#N/A</v>
      </c>
      <c r="BM224" s="35" t="e">
        <f t="shared" si="42"/>
        <v>#N/A</v>
      </c>
      <c r="BW224" s="999"/>
    </row>
    <row r="225" spans="50:75">
      <c r="AX225" s="19">
        <f>比較地域マスタ!AD160</f>
        <v>0</v>
      </c>
      <c r="AY225" s="19" t="str">
        <f>IF(IFERROR(比較地域マスタ!$AE160,"")=0,"",IFERROR(比較地域マスタ!$AE160,""))</f>
        <v/>
      </c>
      <c r="BA225" s="23">
        <v>154</v>
      </c>
      <c r="BB225" s="23">
        <v>2</v>
      </c>
      <c r="BC225" s="19">
        <f t="shared" si="39"/>
        <v>0</v>
      </c>
      <c r="BD225" s="19" t="str">
        <f t="shared" si="39"/>
        <v/>
      </c>
      <c r="BE225" s="35" t="e">
        <f>VLOOKUP(BC225&amp;"_"&amp;$AZ$9,データシート3!A:AB,MATCH("ea_"&amp;"太陽光（建物系）"&amp;"_年間発電",データシート3!$A$1:$AB$1,0),0)/10^3+VLOOKUP(BC225&amp;"_"&amp;$AZ$9,データシート3!A:AB,MATCH("ea_"&amp;"太陽光（土地系）"&amp;"_年間発電",データシート3!$A$1:$AB$1,0),0)/10^3</f>
        <v>#N/A</v>
      </c>
      <c r="BF225" s="35" t="e">
        <f>VLOOKUP(BC225&amp;"_"&amp;$AZ$9,データシート3!A:AB,MATCH("ea_"&amp;"風力（陸上）"&amp;"_年間発電",データシート3!$A$1:$AB$1,0),0)/10^3</f>
        <v>#N/A</v>
      </c>
      <c r="BG225" s="35" t="e">
        <f>VLOOKUP(BC225&amp;"_"&amp;$AZ$9,データシート3!A:AB,MATCH("ea_"&amp;"中小水（河川）"&amp;"_年間発電",データシート3!$A$1:$AB$1,0),0)/10^3+VLOOKUP(BC225&amp;"_"&amp;$AZ$9,データシート3!A:AB,MATCH("ea_"&amp;"中小水（農業用水路）"&amp;"_年間発電",データシート3!$A$1:$AB$1,0),0)/10^3</f>
        <v>#N/A</v>
      </c>
      <c r="BH225" s="35"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5" t="e">
        <f t="shared" si="43"/>
        <v>#N/A</v>
      </c>
      <c r="BJ225" s="35" t="e">
        <f>(VLOOKUP($BC225&amp;"_"&amp;$AZ$8,データシート3!$A:$AN,MATCH("da_合計",データシート3!$A$1:$AN$1,0),0))/10^3</f>
        <v>#N/A</v>
      </c>
      <c r="BK225" s="35" t="e">
        <f t="shared" si="40"/>
        <v>#N/A</v>
      </c>
      <c r="BL225" s="35" t="e">
        <f t="shared" si="41"/>
        <v>#N/A</v>
      </c>
      <c r="BM225" s="35" t="e">
        <f t="shared" si="42"/>
        <v>#N/A</v>
      </c>
      <c r="BW225" s="999"/>
    </row>
    <row r="226" spans="50:75">
      <c r="AX226" s="19">
        <f>比較地域マスタ!AD161</f>
        <v>0</v>
      </c>
      <c r="AY226" s="19" t="str">
        <f>IF(IFERROR(比較地域マスタ!$AE161,"")=0,"",IFERROR(比較地域マスタ!$AE161,""))</f>
        <v/>
      </c>
      <c r="BA226" s="23">
        <v>155</v>
      </c>
      <c r="BB226" s="23">
        <v>2</v>
      </c>
      <c r="BC226" s="19">
        <f t="shared" si="39"/>
        <v>0</v>
      </c>
      <c r="BD226" s="19" t="str">
        <f t="shared" si="39"/>
        <v/>
      </c>
      <c r="BE226" s="35" t="e">
        <f>VLOOKUP(BC226&amp;"_"&amp;$AZ$9,データシート3!A:AB,MATCH("ea_"&amp;"太陽光（建物系）"&amp;"_年間発電",データシート3!$A$1:$AB$1,0),0)/10^3+VLOOKUP(BC226&amp;"_"&amp;$AZ$9,データシート3!A:AB,MATCH("ea_"&amp;"太陽光（土地系）"&amp;"_年間発電",データシート3!$A$1:$AB$1,0),0)/10^3</f>
        <v>#N/A</v>
      </c>
      <c r="BF226" s="35" t="e">
        <f>VLOOKUP(BC226&amp;"_"&amp;$AZ$9,データシート3!A:AB,MATCH("ea_"&amp;"風力（陸上）"&amp;"_年間発電",データシート3!$A$1:$AB$1,0),0)/10^3</f>
        <v>#N/A</v>
      </c>
      <c r="BG226" s="35" t="e">
        <f>VLOOKUP(BC226&amp;"_"&amp;$AZ$9,データシート3!A:AB,MATCH("ea_"&amp;"中小水（河川）"&amp;"_年間発電",データシート3!$A$1:$AB$1,0),0)/10^3+VLOOKUP(BC226&amp;"_"&amp;$AZ$9,データシート3!A:AB,MATCH("ea_"&amp;"中小水（農業用水路）"&amp;"_年間発電",データシート3!$A$1:$AB$1,0),0)/10^3</f>
        <v>#N/A</v>
      </c>
      <c r="BH226" s="35"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5" t="e">
        <f t="shared" si="43"/>
        <v>#N/A</v>
      </c>
      <c r="BJ226" s="35" t="e">
        <f>(VLOOKUP($BC226&amp;"_"&amp;$AZ$8,データシート3!$A:$AN,MATCH("da_合計",データシート3!$A$1:$AN$1,0),0))/10^3</f>
        <v>#N/A</v>
      </c>
      <c r="BK226" s="35" t="e">
        <f t="shared" si="40"/>
        <v>#N/A</v>
      </c>
      <c r="BL226" s="35" t="e">
        <f t="shared" si="41"/>
        <v>#N/A</v>
      </c>
      <c r="BM226" s="35" t="e">
        <f t="shared" si="42"/>
        <v>#N/A</v>
      </c>
      <c r="BW226" s="999"/>
    </row>
    <row r="227" spans="50:75">
      <c r="AX227" s="19">
        <f>比較地域マスタ!AD162</f>
        <v>0</v>
      </c>
      <c r="AY227" s="19" t="str">
        <f>IF(IFERROR(比較地域マスタ!$AE162,"")=0,"",IFERROR(比較地域マスタ!$AE162,""))</f>
        <v/>
      </c>
      <c r="BA227" s="23">
        <v>156</v>
      </c>
      <c r="BB227" s="23">
        <v>2</v>
      </c>
      <c r="BC227" s="19">
        <f t="shared" si="39"/>
        <v>0</v>
      </c>
      <c r="BD227" s="19" t="str">
        <f t="shared" si="39"/>
        <v/>
      </c>
      <c r="BE227" s="35" t="e">
        <f>VLOOKUP(BC227&amp;"_"&amp;$AZ$9,データシート3!A:AB,MATCH("ea_"&amp;"太陽光（建物系）"&amp;"_年間発電",データシート3!$A$1:$AB$1,0),0)/10^3+VLOOKUP(BC227&amp;"_"&amp;$AZ$9,データシート3!A:AB,MATCH("ea_"&amp;"太陽光（土地系）"&amp;"_年間発電",データシート3!$A$1:$AB$1,0),0)/10^3</f>
        <v>#N/A</v>
      </c>
      <c r="BF227" s="35" t="e">
        <f>VLOOKUP(BC227&amp;"_"&amp;$AZ$9,データシート3!A:AB,MATCH("ea_"&amp;"風力（陸上）"&amp;"_年間発電",データシート3!$A$1:$AB$1,0),0)/10^3</f>
        <v>#N/A</v>
      </c>
      <c r="BG227" s="35" t="e">
        <f>VLOOKUP(BC227&amp;"_"&amp;$AZ$9,データシート3!A:AB,MATCH("ea_"&amp;"中小水（河川）"&amp;"_年間発電",データシート3!$A$1:$AB$1,0),0)/10^3+VLOOKUP(BC227&amp;"_"&amp;$AZ$9,データシート3!A:AB,MATCH("ea_"&amp;"中小水（農業用水路）"&amp;"_年間発電",データシート3!$A$1:$AB$1,0),0)/10^3</f>
        <v>#N/A</v>
      </c>
      <c r="BH227" s="35"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5" t="e">
        <f t="shared" si="43"/>
        <v>#N/A</v>
      </c>
      <c r="BJ227" s="35" t="e">
        <f>(VLOOKUP($BC227&amp;"_"&amp;$AZ$8,データシート3!$A:$AN,MATCH("da_合計",データシート3!$A$1:$AN$1,0),0))/10^3</f>
        <v>#N/A</v>
      </c>
      <c r="BK227" s="35" t="e">
        <f t="shared" si="40"/>
        <v>#N/A</v>
      </c>
      <c r="BL227" s="35" t="e">
        <f t="shared" si="41"/>
        <v>#N/A</v>
      </c>
      <c r="BM227" s="35" t="e">
        <f t="shared" si="42"/>
        <v>#N/A</v>
      </c>
      <c r="BW227" s="999"/>
    </row>
    <row r="228" spans="50:75">
      <c r="AX228" s="19">
        <f>比較地域マスタ!AD163</f>
        <v>0</v>
      </c>
      <c r="AY228" s="19" t="str">
        <f>IF(IFERROR(比較地域マスタ!$AE163,"")=0,"",IFERROR(比較地域マスタ!$AE163,""))</f>
        <v/>
      </c>
      <c r="BA228" s="23">
        <v>157</v>
      </c>
      <c r="BB228" s="23">
        <v>2</v>
      </c>
      <c r="BC228" s="19">
        <f t="shared" si="39"/>
        <v>0</v>
      </c>
      <c r="BD228" s="19" t="str">
        <f t="shared" si="39"/>
        <v/>
      </c>
      <c r="BE228" s="35" t="e">
        <f>VLOOKUP(BC228&amp;"_"&amp;$AZ$9,データシート3!A:AB,MATCH("ea_"&amp;"太陽光（建物系）"&amp;"_年間発電",データシート3!$A$1:$AB$1,0),0)/10^3+VLOOKUP(BC228&amp;"_"&amp;$AZ$9,データシート3!A:AB,MATCH("ea_"&amp;"太陽光（土地系）"&amp;"_年間発電",データシート3!$A$1:$AB$1,0),0)/10^3</f>
        <v>#N/A</v>
      </c>
      <c r="BF228" s="35" t="e">
        <f>VLOOKUP(BC228&amp;"_"&amp;$AZ$9,データシート3!A:AB,MATCH("ea_"&amp;"風力（陸上）"&amp;"_年間発電",データシート3!$A$1:$AB$1,0),0)/10^3</f>
        <v>#N/A</v>
      </c>
      <c r="BG228" s="35" t="e">
        <f>VLOOKUP(BC228&amp;"_"&amp;$AZ$9,データシート3!A:AB,MATCH("ea_"&amp;"中小水（河川）"&amp;"_年間発電",データシート3!$A$1:$AB$1,0),0)/10^3+VLOOKUP(BC228&amp;"_"&amp;$AZ$9,データシート3!A:AB,MATCH("ea_"&amp;"中小水（農業用水路）"&amp;"_年間発電",データシート3!$A$1:$AB$1,0),0)/10^3</f>
        <v>#N/A</v>
      </c>
      <c r="BH228" s="35"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5" t="e">
        <f t="shared" si="43"/>
        <v>#N/A</v>
      </c>
      <c r="BJ228" s="35" t="e">
        <f>(VLOOKUP($BC228&amp;"_"&amp;$AZ$8,データシート3!$A:$AN,MATCH("da_合計",データシート3!$A$1:$AN$1,0),0))/10^3</f>
        <v>#N/A</v>
      </c>
      <c r="BK228" s="35" t="e">
        <f t="shared" si="40"/>
        <v>#N/A</v>
      </c>
      <c r="BL228" s="35" t="e">
        <f t="shared" si="41"/>
        <v>#N/A</v>
      </c>
      <c r="BM228" s="35" t="e">
        <f t="shared" si="42"/>
        <v>#N/A</v>
      </c>
      <c r="BW228" s="999"/>
    </row>
    <row r="229" spans="50:75">
      <c r="AX229" s="19">
        <f>比較地域マスタ!AD164</f>
        <v>0</v>
      </c>
      <c r="AY229" s="19" t="str">
        <f>IF(IFERROR(比較地域マスタ!$AE164,"")=0,"",IFERROR(比較地域マスタ!$AE164,""))</f>
        <v/>
      </c>
      <c r="BA229" s="23">
        <v>158</v>
      </c>
      <c r="BB229" s="23">
        <v>2</v>
      </c>
      <c r="BC229" s="19">
        <f t="shared" si="39"/>
        <v>0</v>
      </c>
      <c r="BD229" s="19" t="str">
        <f t="shared" si="39"/>
        <v/>
      </c>
      <c r="BE229" s="35" t="e">
        <f>VLOOKUP(BC229&amp;"_"&amp;$AZ$9,データシート3!A:AB,MATCH("ea_"&amp;"太陽光（建物系）"&amp;"_年間発電",データシート3!$A$1:$AB$1,0),0)/10^3+VLOOKUP(BC229&amp;"_"&amp;$AZ$9,データシート3!A:AB,MATCH("ea_"&amp;"太陽光（土地系）"&amp;"_年間発電",データシート3!$A$1:$AB$1,0),0)/10^3</f>
        <v>#N/A</v>
      </c>
      <c r="BF229" s="35" t="e">
        <f>VLOOKUP(BC229&amp;"_"&amp;$AZ$9,データシート3!A:AB,MATCH("ea_"&amp;"風力（陸上）"&amp;"_年間発電",データシート3!$A$1:$AB$1,0),0)/10^3</f>
        <v>#N/A</v>
      </c>
      <c r="BG229" s="35" t="e">
        <f>VLOOKUP(BC229&amp;"_"&amp;$AZ$9,データシート3!A:AB,MATCH("ea_"&amp;"中小水（河川）"&amp;"_年間発電",データシート3!$A$1:$AB$1,0),0)/10^3+VLOOKUP(BC229&amp;"_"&amp;$AZ$9,データシート3!A:AB,MATCH("ea_"&amp;"中小水（農業用水路）"&amp;"_年間発電",データシート3!$A$1:$AB$1,0),0)/10^3</f>
        <v>#N/A</v>
      </c>
      <c r="BH229" s="35"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5" t="e">
        <f t="shared" si="43"/>
        <v>#N/A</v>
      </c>
      <c r="BJ229" s="35" t="e">
        <f>(VLOOKUP($BC229&amp;"_"&amp;$AZ$8,データシート3!$A:$AN,MATCH("da_合計",データシート3!$A$1:$AN$1,0),0))/10^3</f>
        <v>#N/A</v>
      </c>
      <c r="BK229" s="35" t="e">
        <f t="shared" si="40"/>
        <v>#N/A</v>
      </c>
      <c r="BL229" s="35" t="e">
        <f t="shared" si="41"/>
        <v>#N/A</v>
      </c>
      <c r="BM229" s="35" t="e">
        <f t="shared" si="42"/>
        <v>#N/A</v>
      </c>
      <c r="BW229" s="999"/>
    </row>
    <row r="230" spans="50:75">
      <c r="AX230" s="19">
        <f>比較地域マスタ!AD165</f>
        <v>0</v>
      </c>
      <c r="AY230" s="19" t="str">
        <f>IF(IFERROR(比較地域マスタ!$AE165,"")=0,"",IFERROR(比較地域マスタ!$AE165,""))</f>
        <v/>
      </c>
      <c r="BA230" s="23">
        <v>159</v>
      </c>
      <c r="BB230" s="23">
        <v>2</v>
      </c>
      <c r="BC230" s="19">
        <f t="shared" si="39"/>
        <v>0</v>
      </c>
      <c r="BD230" s="19" t="str">
        <f t="shared" si="39"/>
        <v/>
      </c>
      <c r="BE230" s="35" t="e">
        <f>VLOOKUP(BC230&amp;"_"&amp;$AZ$9,データシート3!A:AB,MATCH("ea_"&amp;"太陽光（建物系）"&amp;"_年間発電",データシート3!$A$1:$AB$1,0),0)/10^3+VLOOKUP(BC230&amp;"_"&amp;$AZ$9,データシート3!A:AB,MATCH("ea_"&amp;"太陽光（土地系）"&amp;"_年間発電",データシート3!$A$1:$AB$1,0),0)/10^3</f>
        <v>#N/A</v>
      </c>
      <c r="BF230" s="35" t="e">
        <f>VLOOKUP(BC230&amp;"_"&amp;$AZ$9,データシート3!A:AB,MATCH("ea_"&amp;"風力（陸上）"&amp;"_年間発電",データシート3!$A$1:$AB$1,0),0)/10^3</f>
        <v>#N/A</v>
      </c>
      <c r="BG230" s="35" t="e">
        <f>VLOOKUP(BC230&amp;"_"&amp;$AZ$9,データシート3!A:AB,MATCH("ea_"&amp;"中小水（河川）"&amp;"_年間発電",データシート3!$A$1:$AB$1,0),0)/10^3+VLOOKUP(BC230&amp;"_"&amp;$AZ$9,データシート3!A:AB,MATCH("ea_"&amp;"中小水（農業用水路）"&amp;"_年間発電",データシート3!$A$1:$AB$1,0),0)/10^3</f>
        <v>#N/A</v>
      </c>
      <c r="BH230" s="35"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5" t="e">
        <f t="shared" si="43"/>
        <v>#N/A</v>
      </c>
      <c r="BJ230" s="35" t="e">
        <f>(VLOOKUP($BC230&amp;"_"&amp;$AZ$8,データシート3!$A:$AN,MATCH("da_合計",データシート3!$A$1:$AN$1,0),0))/10^3</f>
        <v>#N/A</v>
      </c>
      <c r="BK230" s="35" t="e">
        <f t="shared" si="40"/>
        <v>#N/A</v>
      </c>
      <c r="BL230" s="35" t="e">
        <f t="shared" si="41"/>
        <v>#N/A</v>
      </c>
      <c r="BM230" s="35" t="e">
        <f t="shared" si="42"/>
        <v>#N/A</v>
      </c>
      <c r="BW230" s="999"/>
    </row>
    <row r="231" spans="50:75">
      <c r="AX231" s="19">
        <f>比較地域マスタ!AD166</f>
        <v>0</v>
      </c>
      <c r="AY231" s="19" t="str">
        <f>IF(IFERROR(比較地域マスタ!$AE166,"")=0,"",IFERROR(比較地域マスタ!$AE166,""))</f>
        <v/>
      </c>
      <c r="BA231" s="23">
        <v>160</v>
      </c>
      <c r="BB231" s="23">
        <v>2</v>
      </c>
      <c r="BC231" s="19">
        <f t="shared" si="39"/>
        <v>0</v>
      </c>
      <c r="BD231" s="19" t="str">
        <f t="shared" si="39"/>
        <v/>
      </c>
      <c r="BE231" s="35" t="e">
        <f>VLOOKUP(BC231&amp;"_"&amp;$AZ$9,データシート3!A:AB,MATCH("ea_"&amp;"太陽光（建物系）"&amp;"_年間発電",データシート3!$A$1:$AB$1,0),0)/10^3+VLOOKUP(BC231&amp;"_"&amp;$AZ$9,データシート3!A:AB,MATCH("ea_"&amp;"太陽光（土地系）"&amp;"_年間発電",データシート3!$A$1:$AB$1,0),0)/10^3</f>
        <v>#N/A</v>
      </c>
      <c r="BF231" s="35" t="e">
        <f>VLOOKUP(BC231&amp;"_"&amp;$AZ$9,データシート3!A:AB,MATCH("ea_"&amp;"風力（陸上）"&amp;"_年間発電",データシート3!$A$1:$AB$1,0),0)/10^3</f>
        <v>#N/A</v>
      </c>
      <c r="BG231" s="35" t="e">
        <f>VLOOKUP(BC231&amp;"_"&amp;$AZ$9,データシート3!A:AB,MATCH("ea_"&amp;"中小水（河川）"&amp;"_年間発電",データシート3!$A$1:$AB$1,0),0)/10^3+VLOOKUP(BC231&amp;"_"&amp;$AZ$9,データシート3!A:AB,MATCH("ea_"&amp;"中小水（農業用水路）"&amp;"_年間発電",データシート3!$A$1:$AB$1,0),0)/10^3</f>
        <v>#N/A</v>
      </c>
      <c r="BH231" s="35"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5" t="e">
        <f t="shared" si="43"/>
        <v>#N/A</v>
      </c>
      <c r="BJ231" s="35" t="e">
        <f>(VLOOKUP($BC231&amp;"_"&amp;$AZ$8,データシート3!$A:$AN,MATCH("da_合計",データシート3!$A$1:$AN$1,0),0))/10^3</f>
        <v>#N/A</v>
      </c>
      <c r="BK231" s="35" t="e">
        <f t="shared" si="40"/>
        <v>#N/A</v>
      </c>
      <c r="BL231" s="35" t="e">
        <f t="shared" si="41"/>
        <v>#N/A</v>
      </c>
      <c r="BM231" s="35" t="e">
        <f t="shared" si="42"/>
        <v>#N/A</v>
      </c>
      <c r="BW231" s="999"/>
    </row>
    <row r="232" spans="50:75">
      <c r="AX232" s="19">
        <f>比較地域マスタ!AD167</f>
        <v>0</v>
      </c>
      <c r="AY232" s="19" t="str">
        <f>IF(IFERROR(比較地域マスタ!$AE167,"")=0,"",IFERROR(比較地域マスタ!$AE167,""))</f>
        <v/>
      </c>
      <c r="BA232" s="23">
        <v>161</v>
      </c>
      <c r="BB232" s="23">
        <v>2</v>
      </c>
      <c r="BC232" s="19">
        <f t="shared" si="39"/>
        <v>0</v>
      </c>
      <c r="BD232" s="19" t="str">
        <f t="shared" si="39"/>
        <v/>
      </c>
      <c r="BE232" s="35" t="e">
        <f>VLOOKUP(BC232&amp;"_"&amp;$AZ$9,データシート3!A:AB,MATCH("ea_"&amp;"太陽光（建物系）"&amp;"_年間発電",データシート3!$A$1:$AB$1,0),0)/10^3+VLOOKUP(BC232&amp;"_"&amp;$AZ$9,データシート3!A:AB,MATCH("ea_"&amp;"太陽光（土地系）"&amp;"_年間発電",データシート3!$A$1:$AB$1,0),0)/10^3</f>
        <v>#N/A</v>
      </c>
      <c r="BF232" s="35" t="e">
        <f>VLOOKUP(BC232&amp;"_"&amp;$AZ$9,データシート3!A:AB,MATCH("ea_"&amp;"風力（陸上）"&amp;"_年間発電",データシート3!$A$1:$AB$1,0),0)/10^3</f>
        <v>#N/A</v>
      </c>
      <c r="BG232" s="35" t="e">
        <f>VLOOKUP(BC232&amp;"_"&amp;$AZ$9,データシート3!A:AB,MATCH("ea_"&amp;"中小水（河川）"&amp;"_年間発電",データシート3!$A$1:$AB$1,0),0)/10^3+VLOOKUP(BC232&amp;"_"&amp;$AZ$9,データシート3!A:AB,MATCH("ea_"&amp;"中小水（農業用水路）"&amp;"_年間発電",データシート3!$A$1:$AB$1,0),0)/10^3</f>
        <v>#N/A</v>
      </c>
      <c r="BH232" s="35"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5" t="e">
        <f t="shared" si="43"/>
        <v>#N/A</v>
      </c>
      <c r="BJ232" s="35" t="e">
        <f>(VLOOKUP($BC232&amp;"_"&amp;$AZ$8,データシート3!$A:$AN,MATCH("da_合計",データシート3!$A$1:$AN$1,0),0))/10^3</f>
        <v>#N/A</v>
      </c>
      <c r="BK232" s="35" t="e">
        <f t="shared" ref="BK232:BK251" si="44">BI232-BJ232</f>
        <v>#N/A</v>
      </c>
      <c r="BL232" s="35" t="e">
        <f t="shared" ref="BL232:BL251" si="45">IF(BK232&gt;0,0,BK232)</f>
        <v>#N/A</v>
      </c>
      <c r="BM232" s="35" t="e">
        <f t="shared" ref="BM232:BM251" si="46">IF(BK232&gt;0,BK232,0)</f>
        <v>#N/A</v>
      </c>
      <c r="BW232" s="999"/>
    </row>
    <row r="233" spans="50:75">
      <c r="AX233" s="19">
        <f>比較地域マスタ!AD168</f>
        <v>0</v>
      </c>
      <c r="AY233" s="19" t="str">
        <f>IF(IFERROR(比較地域マスタ!$AE168,"")=0,"",IFERROR(比較地域マスタ!$AE168,""))</f>
        <v/>
      </c>
      <c r="BA233" s="23">
        <v>162</v>
      </c>
      <c r="BB233" s="23">
        <v>2</v>
      </c>
      <c r="BC233" s="19">
        <f t="shared" si="39"/>
        <v>0</v>
      </c>
      <c r="BD233" s="19" t="str">
        <f t="shared" si="39"/>
        <v/>
      </c>
      <c r="BE233" s="35" t="e">
        <f>VLOOKUP(BC233&amp;"_"&amp;$AZ$9,データシート3!A:AB,MATCH("ea_"&amp;"太陽光（建物系）"&amp;"_年間発電",データシート3!$A$1:$AB$1,0),0)/10^3+VLOOKUP(BC233&amp;"_"&amp;$AZ$9,データシート3!A:AB,MATCH("ea_"&amp;"太陽光（土地系）"&amp;"_年間発電",データシート3!$A$1:$AB$1,0),0)/10^3</f>
        <v>#N/A</v>
      </c>
      <c r="BF233" s="35" t="e">
        <f>VLOOKUP(BC233&amp;"_"&amp;$AZ$9,データシート3!A:AB,MATCH("ea_"&amp;"風力（陸上）"&amp;"_年間発電",データシート3!$A$1:$AB$1,0),0)/10^3</f>
        <v>#N/A</v>
      </c>
      <c r="BG233" s="35" t="e">
        <f>VLOOKUP(BC233&amp;"_"&amp;$AZ$9,データシート3!A:AB,MATCH("ea_"&amp;"中小水（河川）"&amp;"_年間発電",データシート3!$A$1:$AB$1,0),0)/10^3+VLOOKUP(BC233&amp;"_"&amp;$AZ$9,データシート3!A:AB,MATCH("ea_"&amp;"中小水（農業用水路）"&amp;"_年間発電",データシート3!$A$1:$AB$1,0),0)/10^3</f>
        <v>#N/A</v>
      </c>
      <c r="BH233" s="35"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5" t="e">
        <f t="shared" si="43"/>
        <v>#N/A</v>
      </c>
      <c r="BJ233" s="35" t="e">
        <f>(VLOOKUP($BC233&amp;"_"&amp;$AZ$8,データシート3!$A:$AN,MATCH("da_合計",データシート3!$A$1:$AN$1,0),0))/10^3</f>
        <v>#N/A</v>
      </c>
      <c r="BK233" s="35" t="e">
        <f t="shared" si="44"/>
        <v>#N/A</v>
      </c>
      <c r="BL233" s="35" t="e">
        <f t="shared" si="45"/>
        <v>#N/A</v>
      </c>
      <c r="BM233" s="35" t="e">
        <f t="shared" si="46"/>
        <v>#N/A</v>
      </c>
      <c r="BW233" s="999"/>
    </row>
    <row r="234" spans="50:75">
      <c r="AX234" s="19">
        <f>比較地域マスタ!AD169</f>
        <v>0</v>
      </c>
      <c r="AY234" s="19" t="str">
        <f>IF(IFERROR(比較地域マスタ!$AE169,"")=0,"",IFERROR(比較地域マスタ!$AE169,""))</f>
        <v/>
      </c>
      <c r="BA234" s="23">
        <v>163</v>
      </c>
      <c r="BB234" s="23">
        <v>2</v>
      </c>
      <c r="BC234" s="19">
        <f t="shared" si="39"/>
        <v>0</v>
      </c>
      <c r="BD234" s="19" t="str">
        <f t="shared" si="39"/>
        <v/>
      </c>
      <c r="BE234" s="35" t="e">
        <f>VLOOKUP(BC234&amp;"_"&amp;$AZ$9,データシート3!A:AB,MATCH("ea_"&amp;"太陽光（建物系）"&amp;"_年間発電",データシート3!$A$1:$AB$1,0),0)/10^3+VLOOKUP(BC234&amp;"_"&amp;$AZ$9,データシート3!A:AB,MATCH("ea_"&amp;"太陽光（土地系）"&amp;"_年間発電",データシート3!$A$1:$AB$1,0),0)/10^3</f>
        <v>#N/A</v>
      </c>
      <c r="BF234" s="35" t="e">
        <f>VLOOKUP(BC234&amp;"_"&amp;$AZ$9,データシート3!A:AB,MATCH("ea_"&amp;"風力（陸上）"&amp;"_年間発電",データシート3!$A$1:$AB$1,0),0)/10^3</f>
        <v>#N/A</v>
      </c>
      <c r="BG234" s="35" t="e">
        <f>VLOOKUP(BC234&amp;"_"&amp;$AZ$9,データシート3!A:AB,MATCH("ea_"&amp;"中小水（河川）"&amp;"_年間発電",データシート3!$A$1:$AB$1,0),0)/10^3+VLOOKUP(BC234&amp;"_"&amp;$AZ$9,データシート3!A:AB,MATCH("ea_"&amp;"中小水（農業用水路）"&amp;"_年間発電",データシート3!$A$1:$AB$1,0),0)/10^3</f>
        <v>#N/A</v>
      </c>
      <c r="BH234" s="35"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5" t="e">
        <f t="shared" si="43"/>
        <v>#N/A</v>
      </c>
      <c r="BJ234" s="35" t="e">
        <f>(VLOOKUP($BC234&amp;"_"&amp;$AZ$8,データシート3!$A:$AN,MATCH("da_合計",データシート3!$A$1:$AN$1,0),0))/10^3</f>
        <v>#N/A</v>
      </c>
      <c r="BK234" s="35" t="e">
        <f t="shared" si="44"/>
        <v>#N/A</v>
      </c>
      <c r="BL234" s="35" t="e">
        <f t="shared" si="45"/>
        <v>#N/A</v>
      </c>
      <c r="BM234" s="35" t="e">
        <f t="shared" si="46"/>
        <v>#N/A</v>
      </c>
      <c r="BW234" s="999"/>
    </row>
    <row r="235" spans="50:75">
      <c r="AX235" s="19">
        <f>比較地域マスタ!AD170</f>
        <v>0</v>
      </c>
      <c r="AY235" s="19" t="str">
        <f>IF(IFERROR(比較地域マスタ!$AE170,"")=0,"",IFERROR(比較地域マスタ!$AE170,""))</f>
        <v/>
      </c>
      <c r="BA235" s="23">
        <v>164</v>
      </c>
      <c r="BB235" s="23">
        <v>2</v>
      </c>
      <c r="BC235" s="19">
        <f t="shared" si="39"/>
        <v>0</v>
      </c>
      <c r="BD235" s="19" t="str">
        <f t="shared" si="39"/>
        <v/>
      </c>
      <c r="BE235" s="35" t="e">
        <f>VLOOKUP(BC235&amp;"_"&amp;$AZ$9,データシート3!A:AB,MATCH("ea_"&amp;"太陽光（建物系）"&amp;"_年間発電",データシート3!$A$1:$AB$1,0),0)/10^3+VLOOKUP(BC235&amp;"_"&amp;$AZ$9,データシート3!A:AB,MATCH("ea_"&amp;"太陽光（土地系）"&amp;"_年間発電",データシート3!$A$1:$AB$1,0),0)/10^3</f>
        <v>#N/A</v>
      </c>
      <c r="BF235" s="35" t="e">
        <f>VLOOKUP(BC235&amp;"_"&amp;$AZ$9,データシート3!A:AB,MATCH("ea_"&amp;"風力（陸上）"&amp;"_年間発電",データシート3!$A$1:$AB$1,0),0)/10^3</f>
        <v>#N/A</v>
      </c>
      <c r="BG235" s="35" t="e">
        <f>VLOOKUP(BC235&amp;"_"&amp;$AZ$9,データシート3!A:AB,MATCH("ea_"&amp;"中小水（河川）"&amp;"_年間発電",データシート3!$A$1:$AB$1,0),0)/10^3+VLOOKUP(BC235&amp;"_"&amp;$AZ$9,データシート3!A:AB,MATCH("ea_"&amp;"中小水（農業用水路）"&amp;"_年間発電",データシート3!$A$1:$AB$1,0),0)/10^3</f>
        <v>#N/A</v>
      </c>
      <c r="BH235" s="35"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5" t="e">
        <f t="shared" si="43"/>
        <v>#N/A</v>
      </c>
      <c r="BJ235" s="35" t="e">
        <f>(VLOOKUP($BC235&amp;"_"&amp;$AZ$8,データシート3!$A:$AN,MATCH("da_合計",データシート3!$A$1:$AN$1,0),0))/10^3</f>
        <v>#N/A</v>
      </c>
      <c r="BK235" s="35" t="e">
        <f t="shared" si="44"/>
        <v>#N/A</v>
      </c>
      <c r="BL235" s="35" t="e">
        <f t="shared" si="45"/>
        <v>#N/A</v>
      </c>
      <c r="BM235" s="35" t="e">
        <f t="shared" si="46"/>
        <v>#N/A</v>
      </c>
    </row>
    <row r="236" spans="50:75">
      <c r="AX236" s="19">
        <f>比較地域マスタ!AD171</f>
        <v>0</v>
      </c>
      <c r="AY236" s="19" t="str">
        <f>IF(IFERROR(比較地域マスタ!$AE171,"")=0,"",IFERROR(比較地域マスタ!$AE171,""))</f>
        <v/>
      </c>
      <c r="BA236" s="23">
        <v>165</v>
      </c>
      <c r="BB236" s="23">
        <v>2</v>
      </c>
      <c r="BC236" s="19">
        <f t="shared" si="39"/>
        <v>0</v>
      </c>
      <c r="BD236" s="19" t="str">
        <f t="shared" si="39"/>
        <v/>
      </c>
      <c r="BE236" s="35" t="e">
        <f>VLOOKUP(BC236&amp;"_"&amp;$AZ$9,データシート3!A:AB,MATCH("ea_"&amp;"太陽光（建物系）"&amp;"_年間発電",データシート3!$A$1:$AB$1,0),0)/10^3+VLOOKUP(BC236&amp;"_"&amp;$AZ$9,データシート3!A:AB,MATCH("ea_"&amp;"太陽光（土地系）"&amp;"_年間発電",データシート3!$A$1:$AB$1,0),0)/10^3</f>
        <v>#N/A</v>
      </c>
      <c r="BF236" s="35" t="e">
        <f>VLOOKUP(BC236&amp;"_"&amp;$AZ$9,データシート3!A:AB,MATCH("ea_"&amp;"風力（陸上）"&amp;"_年間発電",データシート3!$A$1:$AB$1,0),0)/10^3</f>
        <v>#N/A</v>
      </c>
      <c r="BG236" s="35" t="e">
        <f>VLOOKUP(BC236&amp;"_"&amp;$AZ$9,データシート3!A:AB,MATCH("ea_"&amp;"中小水（河川）"&amp;"_年間発電",データシート3!$A$1:$AB$1,0),0)/10^3+VLOOKUP(BC236&amp;"_"&amp;$AZ$9,データシート3!A:AB,MATCH("ea_"&amp;"中小水（農業用水路）"&amp;"_年間発電",データシート3!$A$1:$AB$1,0),0)/10^3</f>
        <v>#N/A</v>
      </c>
      <c r="BH236" s="35"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5" t="e">
        <f t="shared" si="43"/>
        <v>#N/A</v>
      </c>
      <c r="BJ236" s="35" t="e">
        <f>(VLOOKUP($BC236&amp;"_"&amp;$AZ$8,データシート3!$A:$AN,MATCH("da_合計",データシート3!$A$1:$AN$1,0),0))/10^3</f>
        <v>#N/A</v>
      </c>
      <c r="BK236" s="35" t="e">
        <f t="shared" si="44"/>
        <v>#N/A</v>
      </c>
      <c r="BL236" s="35" t="e">
        <f t="shared" si="45"/>
        <v>#N/A</v>
      </c>
      <c r="BM236" s="35" t="e">
        <f t="shared" si="46"/>
        <v>#N/A</v>
      </c>
    </row>
    <row r="237" spans="50:75">
      <c r="AX237" s="19">
        <f>比較地域マスタ!AD172</f>
        <v>0</v>
      </c>
      <c r="AY237" s="19" t="str">
        <f>IF(IFERROR(比較地域マスタ!$AE172,"")=0,"",IFERROR(比較地域マスタ!$AE172,""))</f>
        <v/>
      </c>
      <c r="BA237" s="23">
        <v>166</v>
      </c>
      <c r="BB237" s="23">
        <v>2</v>
      </c>
      <c r="BC237" s="19">
        <f t="shared" si="39"/>
        <v>0</v>
      </c>
      <c r="BD237" s="19" t="str">
        <f t="shared" si="39"/>
        <v/>
      </c>
      <c r="BE237" s="35" t="e">
        <f>VLOOKUP(BC237&amp;"_"&amp;$AZ$9,データシート3!A:AB,MATCH("ea_"&amp;"太陽光（建物系）"&amp;"_年間発電",データシート3!$A$1:$AB$1,0),0)/10^3+VLOOKUP(BC237&amp;"_"&amp;$AZ$9,データシート3!A:AB,MATCH("ea_"&amp;"太陽光（土地系）"&amp;"_年間発電",データシート3!$A$1:$AB$1,0),0)/10^3</f>
        <v>#N/A</v>
      </c>
      <c r="BF237" s="35" t="e">
        <f>VLOOKUP(BC237&amp;"_"&amp;$AZ$9,データシート3!A:AB,MATCH("ea_"&amp;"風力（陸上）"&amp;"_年間発電",データシート3!$A$1:$AB$1,0),0)/10^3</f>
        <v>#N/A</v>
      </c>
      <c r="BG237" s="35" t="e">
        <f>VLOOKUP(BC237&amp;"_"&amp;$AZ$9,データシート3!A:AB,MATCH("ea_"&amp;"中小水（河川）"&amp;"_年間発電",データシート3!$A$1:$AB$1,0),0)/10^3+VLOOKUP(BC237&amp;"_"&amp;$AZ$9,データシート3!A:AB,MATCH("ea_"&amp;"中小水（農業用水路）"&amp;"_年間発電",データシート3!$A$1:$AB$1,0),0)/10^3</f>
        <v>#N/A</v>
      </c>
      <c r="BH237" s="35"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5" t="e">
        <f t="shared" si="43"/>
        <v>#N/A</v>
      </c>
      <c r="BJ237" s="35" t="e">
        <f>(VLOOKUP($BC237&amp;"_"&amp;$AZ$8,データシート3!$A:$AN,MATCH("da_合計",データシート3!$A$1:$AN$1,0),0))/10^3</f>
        <v>#N/A</v>
      </c>
      <c r="BK237" s="35" t="e">
        <f t="shared" si="44"/>
        <v>#N/A</v>
      </c>
      <c r="BL237" s="35" t="e">
        <f t="shared" si="45"/>
        <v>#N/A</v>
      </c>
      <c r="BM237" s="35" t="e">
        <f t="shared" si="46"/>
        <v>#N/A</v>
      </c>
    </row>
    <row r="238" spans="50:75">
      <c r="AX238" s="19">
        <f>比較地域マスタ!AD173</f>
        <v>0</v>
      </c>
      <c r="AY238" s="19" t="str">
        <f>IF(IFERROR(比較地域マスタ!$AE173,"")=0,"",IFERROR(比較地域マスタ!$AE173,""))</f>
        <v/>
      </c>
      <c r="BA238" s="23">
        <v>167</v>
      </c>
      <c r="BB238" s="23">
        <v>2</v>
      </c>
      <c r="BC238" s="19">
        <f t="shared" si="39"/>
        <v>0</v>
      </c>
      <c r="BD238" s="19" t="str">
        <f t="shared" si="39"/>
        <v/>
      </c>
      <c r="BE238" s="35" t="e">
        <f>VLOOKUP(BC238&amp;"_"&amp;$AZ$9,データシート3!A:AB,MATCH("ea_"&amp;"太陽光（建物系）"&amp;"_年間発電",データシート3!$A$1:$AB$1,0),0)/10^3+VLOOKUP(BC238&amp;"_"&amp;$AZ$9,データシート3!A:AB,MATCH("ea_"&amp;"太陽光（土地系）"&amp;"_年間発電",データシート3!$A$1:$AB$1,0),0)/10^3</f>
        <v>#N/A</v>
      </c>
      <c r="BF238" s="35" t="e">
        <f>VLOOKUP(BC238&amp;"_"&amp;$AZ$9,データシート3!A:AB,MATCH("ea_"&amp;"風力（陸上）"&amp;"_年間発電",データシート3!$A$1:$AB$1,0),0)/10^3</f>
        <v>#N/A</v>
      </c>
      <c r="BG238" s="35" t="e">
        <f>VLOOKUP(BC238&amp;"_"&amp;$AZ$9,データシート3!A:AB,MATCH("ea_"&amp;"中小水（河川）"&amp;"_年間発電",データシート3!$A$1:$AB$1,0),0)/10^3+VLOOKUP(BC238&amp;"_"&amp;$AZ$9,データシート3!A:AB,MATCH("ea_"&amp;"中小水（農業用水路）"&amp;"_年間発電",データシート3!$A$1:$AB$1,0),0)/10^3</f>
        <v>#N/A</v>
      </c>
      <c r="BH238" s="35"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5" t="e">
        <f t="shared" si="43"/>
        <v>#N/A</v>
      </c>
      <c r="BJ238" s="35" t="e">
        <f>(VLOOKUP($BC238&amp;"_"&amp;$AZ$8,データシート3!$A:$AN,MATCH("da_合計",データシート3!$A$1:$AN$1,0),0))/10^3</f>
        <v>#N/A</v>
      </c>
      <c r="BK238" s="35" t="e">
        <f t="shared" si="44"/>
        <v>#N/A</v>
      </c>
      <c r="BL238" s="35" t="e">
        <f t="shared" si="45"/>
        <v>#N/A</v>
      </c>
      <c r="BM238" s="35" t="e">
        <f t="shared" si="46"/>
        <v>#N/A</v>
      </c>
    </row>
    <row r="239" spans="50:75">
      <c r="AX239" s="19">
        <f>比較地域マスタ!AD174</f>
        <v>0</v>
      </c>
      <c r="AY239" s="19" t="str">
        <f>IF(IFERROR(比較地域マスタ!$AE174,"")=0,"",IFERROR(比較地域マスタ!$AE174,""))</f>
        <v/>
      </c>
      <c r="BA239" s="23">
        <v>168</v>
      </c>
      <c r="BB239" s="23">
        <v>2</v>
      </c>
      <c r="BC239" s="19">
        <f t="shared" si="39"/>
        <v>0</v>
      </c>
      <c r="BD239" s="19" t="str">
        <f t="shared" si="39"/>
        <v/>
      </c>
      <c r="BE239" s="35" t="e">
        <f>VLOOKUP(BC239&amp;"_"&amp;$AZ$9,データシート3!A:AB,MATCH("ea_"&amp;"太陽光（建物系）"&amp;"_年間発電",データシート3!$A$1:$AB$1,0),0)/10^3+VLOOKUP(BC239&amp;"_"&amp;$AZ$9,データシート3!A:AB,MATCH("ea_"&amp;"太陽光（土地系）"&amp;"_年間発電",データシート3!$A$1:$AB$1,0),0)/10^3</f>
        <v>#N/A</v>
      </c>
      <c r="BF239" s="35" t="e">
        <f>VLOOKUP(BC239&amp;"_"&amp;$AZ$9,データシート3!A:AB,MATCH("ea_"&amp;"風力（陸上）"&amp;"_年間発電",データシート3!$A$1:$AB$1,0),0)/10^3</f>
        <v>#N/A</v>
      </c>
      <c r="BG239" s="35" t="e">
        <f>VLOOKUP(BC239&amp;"_"&amp;$AZ$9,データシート3!A:AB,MATCH("ea_"&amp;"中小水（河川）"&amp;"_年間発電",データシート3!$A$1:$AB$1,0),0)/10^3+VLOOKUP(BC239&amp;"_"&amp;$AZ$9,データシート3!A:AB,MATCH("ea_"&amp;"中小水（農業用水路）"&amp;"_年間発電",データシート3!$A$1:$AB$1,0),0)/10^3</f>
        <v>#N/A</v>
      </c>
      <c r="BH239" s="35"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5" t="e">
        <f t="shared" si="43"/>
        <v>#N/A</v>
      </c>
      <c r="BJ239" s="35" t="e">
        <f>(VLOOKUP($BC239&amp;"_"&amp;$AZ$8,データシート3!$A:$AN,MATCH("da_合計",データシート3!$A$1:$AN$1,0),0))/10^3</f>
        <v>#N/A</v>
      </c>
      <c r="BK239" s="35" t="e">
        <f t="shared" si="44"/>
        <v>#N/A</v>
      </c>
      <c r="BL239" s="35" t="e">
        <f t="shared" si="45"/>
        <v>#N/A</v>
      </c>
      <c r="BM239" s="35" t="e">
        <f t="shared" si="46"/>
        <v>#N/A</v>
      </c>
    </row>
    <row r="240" spans="50:75">
      <c r="AX240" s="19">
        <f>比較地域マスタ!AD175</f>
        <v>0</v>
      </c>
      <c r="AY240" s="19" t="str">
        <f>IF(IFERROR(比較地域マスタ!$AE175,"")=0,"",IFERROR(比較地域マスタ!$AE175,""))</f>
        <v/>
      </c>
      <c r="BA240" s="23">
        <v>169</v>
      </c>
      <c r="BB240" s="23">
        <v>2</v>
      </c>
      <c r="BC240" s="19">
        <f t="shared" si="39"/>
        <v>0</v>
      </c>
      <c r="BD240" s="19" t="str">
        <f t="shared" si="39"/>
        <v/>
      </c>
      <c r="BE240" s="35" t="e">
        <f>VLOOKUP(BC240&amp;"_"&amp;$AZ$9,データシート3!A:AB,MATCH("ea_"&amp;"太陽光（建物系）"&amp;"_年間発電",データシート3!$A$1:$AB$1,0),0)/10^3+VLOOKUP(BC240&amp;"_"&amp;$AZ$9,データシート3!A:AB,MATCH("ea_"&amp;"太陽光（土地系）"&amp;"_年間発電",データシート3!$A$1:$AB$1,0),0)/10^3</f>
        <v>#N/A</v>
      </c>
      <c r="BF240" s="35" t="e">
        <f>VLOOKUP(BC240&amp;"_"&amp;$AZ$9,データシート3!A:AB,MATCH("ea_"&amp;"風力（陸上）"&amp;"_年間発電",データシート3!$A$1:$AB$1,0),0)/10^3</f>
        <v>#N/A</v>
      </c>
      <c r="BG240" s="35" t="e">
        <f>VLOOKUP(BC240&amp;"_"&amp;$AZ$9,データシート3!A:AB,MATCH("ea_"&amp;"中小水（河川）"&amp;"_年間発電",データシート3!$A$1:$AB$1,0),0)/10^3+VLOOKUP(BC240&amp;"_"&amp;$AZ$9,データシート3!A:AB,MATCH("ea_"&amp;"中小水（農業用水路）"&amp;"_年間発電",データシート3!$A$1:$AB$1,0),0)/10^3</f>
        <v>#N/A</v>
      </c>
      <c r="BH240" s="35"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5" t="e">
        <f t="shared" si="43"/>
        <v>#N/A</v>
      </c>
      <c r="BJ240" s="35" t="e">
        <f>(VLOOKUP($BC240&amp;"_"&amp;$AZ$8,データシート3!$A:$AN,MATCH("da_合計",データシート3!$A$1:$AN$1,0),0))/10^3</f>
        <v>#N/A</v>
      </c>
      <c r="BK240" s="35" t="e">
        <f t="shared" si="44"/>
        <v>#N/A</v>
      </c>
      <c r="BL240" s="35" t="e">
        <f t="shared" si="45"/>
        <v>#N/A</v>
      </c>
      <c r="BM240" s="35" t="e">
        <f t="shared" si="46"/>
        <v>#N/A</v>
      </c>
    </row>
    <row r="241" spans="50:65">
      <c r="AX241" s="19">
        <f>比較地域マスタ!AD176</f>
        <v>0</v>
      </c>
      <c r="AY241" s="19" t="str">
        <f>IF(IFERROR(比較地域マスタ!$AE176,"")=0,"",IFERROR(比較地域マスタ!$AE176,""))</f>
        <v/>
      </c>
      <c r="BA241" s="23">
        <v>170</v>
      </c>
      <c r="BB241" s="23">
        <v>2</v>
      </c>
      <c r="BC241" s="19">
        <f t="shared" si="39"/>
        <v>0</v>
      </c>
      <c r="BD241" s="19" t="str">
        <f t="shared" si="39"/>
        <v/>
      </c>
      <c r="BE241" s="35" t="e">
        <f>VLOOKUP(BC241&amp;"_"&amp;$AZ$9,データシート3!A:AB,MATCH("ea_"&amp;"太陽光（建物系）"&amp;"_年間発電",データシート3!$A$1:$AB$1,0),0)/10^3+VLOOKUP(BC241&amp;"_"&amp;$AZ$9,データシート3!A:AB,MATCH("ea_"&amp;"太陽光（土地系）"&amp;"_年間発電",データシート3!$A$1:$AB$1,0),0)/10^3</f>
        <v>#N/A</v>
      </c>
      <c r="BF241" s="35" t="e">
        <f>VLOOKUP(BC241&amp;"_"&amp;$AZ$9,データシート3!A:AB,MATCH("ea_"&amp;"風力（陸上）"&amp;"_年間発電",データシート3!$A$1:$AB$1,0),0)/10^3</f>
        <v>#N/A</v>
      </c>
      <c r="BG241" s="35" t="e">
        <f>VLOOKUP(BC241&amp;"_"&amp;$AZ$9,データシート3!A:AB,MATCH("ea_"&amp;"中小水（河川）"&amp;"_年間発電",データシート3!$A$1:$AB$1,0),0)/10^3+VLOOKUP(BC241&amp;"_"&amp;$AZ$9,データシート3!A:AB,MATCH("ea_"&amp;"中小水（農業用水路）"&amp;"_年間発電",データシート3!$A$1:$AB$1,0),0)/10^3</f>
        <v>#N/A</v>
      </c>
      <c r="BH241" s="35"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5" t="e">
        <f t="shared" si="43"/>
        <v>#N/A</v>
      </c>
      <c r="BJ241" s="35" t="e">
        <f>(VLOOKUP($BC241&amp;"_"&amp;$AZ$8,データシート3!$A:$AN,MATCH("da_合計",データシート3!$A$1:$AN$1,0),0))/10^3</f>
        <v>#N/A</v>
      </c>
      <c r="BK241" s="35" t="e">
        <f t="shared" si="44"/>
        <v>#N/A</v>
      </c>
      <c r="BL241" s="35" t="e">
        <f t="shared" si="45"/>
        <v>#N/A</v>
      </c>
      <c r="BM241" s="35" t="e">
        <f t="shared" si="46"/>
        <v>#N/A</v>
      </c>
    </row>
    <row r="242" spans="50:65">
      <c r="AX242" s="19">
        <f>比較地域マスタ!AD177</f>
        <v>0</v>
      </c>
      <c r="AY242" s="19" t="str">
        <f>IF(IFERROR(比較地域マスタ!$AE177,"")=0,"",IFERROR(比較地域マスタ!$AE177,""))</f>
        <v/>
      </c>
      <c r="BA242" s="23">
        <v>171</v>
      </c>
      <c r="BB242" s="23">
        <v>2</v>
      </c>
      <c r="BC242" s="19">
        <f t="shared" si="39"/>
        <v>0</v>
      </c>
      <c r="BD242" s="19" t="str">
        <f t="shared" si="39"/>
        <v/>
      </c>
      <c r="BE242" s="35" t="e">
        <f>VLOOKUP(BC242&amp;"_"&amp;$AZ$9,データシート3!A:AB,MATCH("ea_"&amp;"太陽光（建物系）"&amp;"_年間発電",データシート3!$A$1:$AB$1,0),0)/10^3+VLOOKUP(BC242&amp;"_"&amp;$AZ$9,データシート3!A:AB,MATCH("ea_"&amp;"太陽光（土地系）"&amp;"_年間発電",データシート3!$A$1:$AB$1,0),0)/10^3</f>
        <v>#N/A</v>
      </c>
      <c r="BF242" s="35" t="e">
        <f>VLOOKUP(BC242&amp;"_"&amp;$AZ$9,データシート3!A:AB,MATCH("ea_"&amp;"風力（陸上）"&amp;"_年間発電",データシート3!$A$1:$AB$1,0),0)/10^3</f>
        <v>#N/A</v>
      </c>
      <c r="BG242" s="35" t="e">
        <f>VLOOKUP(BC242&amp;"_"&amp;$AZ$9,データシート3!A:AB,MATCH("ea_"&amp;"中小水（河川）"&amp;"_年間発電",データシート3!$A$1:$AB$1,0),0)/10^3+VLOOKUP(BC242&amp;"_"&amp;$AZ$9,データシート3!A:AB,MATCH("ea_"&amp;"中小水（農業用水路）"&amp;"_年間発電",データシート3!$A$1:$AB$1,0),0)/10^3</f>
        <v>#N/A</v>
      </c>
      <c r="BH242" s="35"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5" t="e">
        <f t="shared" si="43"/>
        <v>#N/A</v>
      </c>
      <c r="BJ242" s="35" t="e">
        <f>(VLOOKUP($BC242&amp;"_"&amp;$AZ$8,データシート3!$A:$AN,MATCH("da_合計",データシート3!$A$1:$AN$1,0),0))/10^3</f>
        <v>#N/A</v>
      </c>
      <c r="BK242" s="35" t="e">
        <f t="shared" si="44"/>
        <v>#N/A</v>
      </c>
      <c r="BL242" s="35" t="e">
        <f t="shared" si="45"/>
        <v>#N/A</v>
      </c>
      <c r="BM242" s="35" t="e">
        <f t="shared" si="46"/>
        <v>#N/A</v>
      </c>
    </row>
    <row r="243" spans="50:65">
      <c r="AX243" s="19">
        <f>比較地域マスタ!AD178</f>
        <v>0</v>
      </c>
      <c r="AY243" s="19" t="str">
        <f>IF(IFERROR(比較地域マスタ!$AE178,"")=0,"",IFERROR(比較地域マスタ!$AE178,""))</f>
        <v/>
      </c>
      <c r="BA243" s="23">
        <v>172</v>
      </c>
      <c r="BB243" s="23">
        <v>2</v>
      </c>
      <c r="BC243" s="19">
        <f t="shared" si="39"/>
        <v>0</v>
      </c>
      <c r="BD243" s="19" t="str">
        <f t="shared" si="39"/>
        <v/>
      </c>
      <c r="BE243" s="35" t="e">
        <f>VLOOKUP(BC243&amp;"_"&amp;$AZ$9,データシート3!A:AB,MATCH("ea_"&amp;"太陽光（建物系）"&amp;"_年間発電",データシート3!$A$1:$AB$1,0),0)/10^3+VLOOKUP(BC243&amp;"_"&amp;$AZ$9,データシート3!A:AB,MATCH("ea_"&amp;"太陽光（土地系）"&amp;"_年間発電",データシート3!$A$1:$AB$1,0),0)/10^3</f>
        <v>#N/A</v>
      </c>
      <c r="BF243" s="35" t="e">
        <f>VLOOKUP(BC243&amp;"_"&amp;$AZ$9,データシート3!A:AB,MATCH("ea_"&amp;"風力（陸上）"&amp;"_年間発電",データシート3!$A$1:$AB$1,0),0)/10^3</f>
        <v>#N/A</v>
      </c>
      <c r="BG243" s="35" t="e">
        <f>VLOOKUP(BC243&amp;"_"&amp;$AZ$9,データシート3!A:AB,MATCH("ea_"&amp;"中小水（河川）"&amp;"_年間発電",データシート3!$A$1:$AB$1,0),0)/10^3+VLOOKUP(BC243&amp;"_"&amp;$AZ$9,データシート3!A:AB,MATCH("ea_"&amp;"中小水（農業用水路）"&amp;"_年間発電",データシート3!$A$1:$AB$1,0),0)/10^3</f>
        <v>#N/A</v>
      </c>
      <c r="BH243" s="35"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5" t="e">
        <f t="shared" si="43"/>
        <v>#N/A</v>
      </c>
      <c r="BJ243" s="35" t="e">
        <f>(VLOOKUP($BC243&amp;"_"&amp;$AZ$8,データシート3!$A:$AN,MATCH("da_合計",データシート3!$A$1:$AN$1,0),0))/10^3</f>
        <v>#N/A</v>
      </c>
      <c r="BK243" s="35" t="e">
        <f t="shared" si="44"/>
        <v>#N/A</v>
      </c>
      <c r="BL243" s="35" t="e">
        <f t="shared" si="45"/>
        <v>#N/A</v>
      </c>
      <c r="BM243" s="35" t="e">
        <f t="shared" si="46"/>
        <v>#N/A</v>
      </c>
    </row>
    <row r="244" spans="50:65">
      <c r="AX244" s="19">
        <f>比較地域マスタ!AD179</f>
        <v>0</v>
      </c>
      <c r="AY244" s="19" t="str">
        <f>IF(IFERROR(比較地域マスタ!$AE179,"")=0,"",IFERROR(比較地域マスタ!$AE179,""))</f>
        <v/>
      </c>
      <c r="BA244" s="23">
        <v>173</v>
      </c>
      <c r="BB244" s="23">
        <v>2</v>
      </c>
      <c r="BC244" s="19">
        <f t="shared" si="39"/>
        <v>0</v>
      </c>
      <c r="BD244" s="19" t="str">
        <f t="shared" si="39"/>
        <v/>
      </c>
      <c r="BE244" s="35" t="e">
        <f>VLOOKUP(BC244&amp;"_"&amp;$AZ$9,データシート3!A:AB,MATCH("ea_"&amp;"太陽光（建物系）"&amp;"_年間発電",データシート3!$A$1:$AB$1,0),0)/10^3+VLOOKUP(BC244&amp;"_"&amp;$AZ$9,データシート3!A:AB,MATCH("ea_"&amp;"太陽光（土地系）"&amp;"_年間発電",データシート3!$A$1:$AB$1,0),0)/10^3</f>
        <v>#N/A</v>
      </c>
      <c r="BF244" s="35" t="e">
        <f>VLOOKUP(BC244&amp;"_"&amp;$AZ$9,データシート3!A:AB,MATCH("ea_"&amp;"風力（陸上）"&amp;"_年間発電",データシート3!$A$1:$AB$1,0),0)/10^3</f>
        <v>#N/A</v>
      </c>
      <c r="BG244" s="35" t="e">
        <f>VLOOKUP(BC244&amp;"_"&amp;$AZ$9,データシート3!A:AB,MATCH("ea_"&amp;"中小水（河川）"&amp;"_年間発電",データシート3!$A$1:$AB$1,0),0)/10^3+VLOOKUP(BC244&amp;"_"&amp;$AZ$9,データシート3!A:AB,MATCH("ea_"&amp;"中小水（農業用水路）"&amp;"_年間発電",データシート3!$A$1:$AB$1,0),0)/10^3</f>
        <v>#N/A</v>
      </c>
      <c r="BH244" s="35"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5" t="e">
        <f t="shared" si="43"/>
        <v>#N/A</v>
      </c>
      <c r="BJ244" s="35" t="e">
        <f>(VLOOKUP($BC244&amp;"_"&amp;$AZ$8,データシート3!$A:$AN,MATCH("da_合計",データシート3!$A$1:$AN$1,0),0))/10^3</f>
        <v>#N/A</v>
      </c>
      <c r="BK244" s="35" t="e">
        <f t="shared" si="44"/>
        <v>#N/A</v>
      </c>
      <c r="BL244" s="35" t="e">
        <f t="shared" si="45"/>
        <v>#N/A</v>
      </c>
      <c r="BM244" s="35" t="e">
        <f t="shared" si="46"/>
        <v>#N/A</v>
      </c>
    </row>
    <row r="245" spans="50:65">
      <c r="AX245" s="19">
        <f>比較地域マスタ!AD180</f>
        <v>0</v>
      </c>
      <c r="AY245" s="19" t="str">
        <f>IF(IFERROR(比較地域マスタ!$AE180,"")=0,"",IFERROR(比較地域マスタ!$AE180,""))</f>
        <v/>
      </c>
      <c r="BA245" s="23">
        <v>174</v>
      </c>
      <c r="BB245" s="23">
        <v>2</v>
      </c>
      <c r="BC245" s="19">
        <f t="shared" si="39"/>
        <v>0</v>
      </c>
      <c r="BD245" s="19" t="str">
        <f t="shared" si="39"/>
        <v/>
      </c>
      <c r="BE245" s="35" t="e">
        <f>VLOOKUP(BC245&amp;"_"&amp;$AZ$9,データシート3!A:AB,MATCH("ea_"&amp;"太陽光（建物系）"&amp;"_年間発電",データシート3!$A$1:$AB$1,0),0)/10^3+VLOOKUP(BC245&amp;"_"&amp;$AZ$9,データシート3!A:AB,MATCH("ea_"&amp;"太陽光（土地系）"&amp;"_年間発電",データシート3!$A$1:$AB$1,0),0)/10^3</f>
        <v>#N/A</v>
      </c>
      <c r="BF245" s="35" t="e">
        <f>VLOOKUP(BC245&amp;"_"&amp;$AZ$9,データシート3!A:AB,MATCH("ea_"&amp;"風力（陸上）"&amp;"_年間発電",データシート3!$A$1:$AB$1,0),0)/10^3</f>
        <v>#N/A</v>
      </c>
      <c r="BG245" s="35" t="e">
        <f>VLOOKUP(BC245&amp;"_"&amp;$AZ$9,データシート3!A:AB,MATCH("ea_"&amp;"中小水（河川）"&amp;"_年間発電",データシート3!$A$1:$AB$1,0),0)/10^3+VLOOKUP(BC245&amp;"_"&amp;$AZ$9,データシート3!A:AB,MATCH("ea_"&amp;"中小水（農業用水路）"&amp;"_年間発電",データシート3!$A$1:$AB$1,0),0)/10^3</f>
        <v>#N/A</v>
      </c>
      <c r="BH245" s="35"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5" t="e">
        <f t="shared" si="43"/>
        <v>#N/A</v>
      </c>
      <c r="BJ245" s="35" t="e">
        <f>(VLOOKUP($BC245&amp;"_"&amp;$AZ$8,データシート3!$A:$AN,MATCH("da_合計",データシート3!$A$1:$AN$1,0),0))/10^3</f>
        <v>#N/A</v>
      </c>
      <c r="BK245" s="35" t="e">
        <f t="shared" si="44"/>
        <v>#N/A</v>
      </c>
      <c r="BL245" s="35" t="e">
        <f t="shared" si="45"/>
        <v>#N/A</v>
      </c>
      <c r="BM245" s="35" t="e">
        <f t="shared" si="46"/>
        <v>#N/A</v>
      </c>
    </row>
    <row r="246" spans="50:65">
      <c r="AX246" s="19">
        <f>比較地域マスタ!AD181</f>
        <v>0</v>
      </c>
      <c r="AY246" s="19" t="str">
        <f>IF(IFERROR(比較地域マスタ!$AE181,"")=0,"",IFERROR(比較地域マスタ!$AE181,""))</f>
        <v/>
      </c>
      <c r="BA246" s="23">
        <v>175</v>
      </c>
      <c r="BB246" s="23">
        <v>2</v>
      </c>
      <c r="BC246" s="19">
        <f t="shared" ref="BC246:BD251" si="47">AX246</f>
        <v>0</v>
      </c>
      <c r="BD246" s="19" t="str">
        <f t="shared" si="47"/>
        <v/>
      </c>
      <c r="BE246" s="35" t="e">
        <f>VLOOKUP(BC246&amp;"_"&amp;$AZ$9,データシート3!A:AB,MATCH("ea_"&amp;"太陽光（建物系）"&amp;"_年間発電",データシート3!$A$1:$AB$1,0),0)/10^3+VLOOKUP(BC246&amp;"_"&amp;$AZ$9,データシート3!A:AB,MATCH("ea_"&amp;"太陽光（土地系）"&amp;"_年間発電",データシート3!$A$1:$AB$1,0),0)/10^3</f>
        <v>#N/A</v>
      </c>
      <c r="BF246" s="35" t="e">
        <f>VLOOKUP(BC246&amp;"_"&amp;$AZ$9,データシート3!A:AB,MATCH("ea_"&amp;"風力（陸上）"&amp;"_年間発電",データシート3!$A$1:$AB$1,0),0)/10^3</f>
        <v>#N/A</v>
      </c>
      <c r="BG246" s="35" t="e">
        <f>VLOOKUP(BC246&amp;"_"&amp;$AZ$9,データシート3!A:AB,MATCH("ea_"&amp;"中小水（河川）"&amp;"_年間発電",データシート3!$A$1:$AB$1,0),0)/10^3+VLOOKUP(BC246&amp;"_"&amp;$AZ$9,データシート3!A:AB,MATCH("ea_"&amp;"中小水（農業用水路）"&amp;"_年間発電",データシート3!$A$1:$AB$1,0),0)/10^3</f>
        <v>#N/A</v>
      </c>
      <c r="BH246" s="35"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5" t="e">
        <f t="shared" si="43"/>
        <v>#N/A</v>
      </c>
      <c r="BJ246" s="35" t="e">
        <f>(VLOOKUP($BC246&amp;"_"&amp;$AZ$8,データシート3!$A:$AN,MATCH("da_合計",データシート3!$A$1:$AN$1,0),0))/10^3</f>
        <v>#N/A</v>
      </c>
      <c r="BK246" s="35" t="e">
        <f t="shared" si="44"/>
        <v>#N/A</v>
      </c>
      <c r="BL246" s="35" t="e">
        <f t="shared" si="45"/>
        <v>#N/A</v>
      </c>
      <c r="BM246" s="35" t="e">
        <f t="shared" si="46"/>
        <v>#N/A</v>
      </c>
    </row>
    <row r="247" spans="50:65">
      <c r="AX247" s="19">
        <f>比較地域マスタ!AD182</f>
        <v>0</v>
      </c>
      <c r="AY247" s="19" t="str">
        <f>IF(IFERROR(比較地域マスタ!$AE182,"")=0,"",IFERROR(比較地域マスタ!$AE182,""))</f>
        <v/>
      </c>
      <c r="BA247" s="23">
        <v>176</v>
      </c>
      <c r="BB247" s="23">
        <v>2</v>
      </c>
      <c r="BC247" s="19">
        <f t="shared" si="47"/>
        <v>0</v>
      </c>
      <c r="BD247" s="19" t="str">
        <f t="shared" si="47"/>
        <v/>
      </c>
      <c r="BE247" s="35" t="e">
        <f>VLOOKUP(BC247&amp;"_"&amp;$AZ$9,データシート3!A:AB,MATCH("ea_"&amp;"太陽光（建物系）"&amp;"_年間発電",データシート3!$A$1:$AB$1,0),0)/10^3+VLOOKUP(BC247&amp;"_"&amp;$AZ$9,データシート3!A:AB,MATCH("ea_"&amp;"太陽光（土地系）"&amp;"_年間発電",データシート3!$A$1:$AB$1,0),0)/10^3</f>
        <v>#N/A</v>
      </c>
      <c r="BF247" s="35" t="e">
        <f>VLOOKUP(BC247&amp;"_"&amp;$AZ$9,データシート3!A:AB,MATCH("ea_"&amp;"風力（陸上）"&amp;"_年間発電",データシート3!$A$1:$AB$1,0),0)/10^3</f>
        <v>#N/A</v>
      </c>
      <c r="BG247" s="35" t="e">
        <f>VLOOKUP(BC247&amp;"_"&amp;$AZ$9,データシート3!A:AB,MATCH("ea_"&amp;"中小水（河川）"&amp;"_年間発電",データシート3!$A$1:$AB$1,0),0)/10^3+VLOOKUP(BC247&amp;"_"&amp;$AZ$9,データシート3!A:AB,MATCH("ea_"&amp;"中小水（農業用水路）"&amp;"_年間発電",データシート3!$A$1:$AB$1,0),0)/10^3</f>
        <v>#N/A</v>
      </c>
      <c r="BH247" s="35"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5" t="e">
        <f t="shared" si="43"/>
        <v>#N/A</v>
      </c>
      <c r="BJ247" s="35" t="e">
        <f>(VLOOKUP($BC247&amp;"_"&amp;$AZ$8,データシート3!$A:$AN,MATCH("da_合計",データシート3!$A$1:$AN$1,0),0))/10^3</f>
        <v>#N/A</v>
      </c>
      <c r="BK247" s="35" t="e">
        <f t="shared" si="44"/>
        <v>#N/A</v>
      </c>
      <c r="BL247" s="35" t="e">
        <f t="shared" si="45"/>
        <v>#N/A</v>
      </c>
      <c r="BM247" s="35" t="e">
        <f t="shared" si="46"/>
        <v>#N/A</v>
      </c>
    </row>
    <row r="248" spans="50:65">
      <c r="AX248" s="19">
        <f>比較地域マスタ!AD183</f>
        <v>0</v>
      </c>
      <c r="AY248" s="19" t="str">
        <f>IF(IFERROR(比較地域マスタ!$AE183,"")=0,"",IFERROR(比較地域マスタ!$AE183,""))</f>
        <v/>
      </c>
      <c r="BA248" s="23">
        <v>177</v>
      </c>
      <c r="BB248" s="23">
        <v>2</v>
      </c>
      <c r="BC248" s="19">
        <f t="shared" si="47"/>
        <v>0</v>
      </c>
      <c r="BD248" s="19" t="str">
        <f t="shared" si="47"/>
        <v/>
      </c>
      <c r="BE248" s="35" t="e">
        <f>VLOOKUP(BC248&amp;"_"&amp;$AZ$9,データシート3!A:AB,MATCH("ea_"&amp;"太陽光（建物系）"&amp;"_年間発電",データシート3!$A$1:$AB$1,0),0)/10^3+VLOOKUP(BC248&amp;"_"&amp;$AZ$9,データシート3!A:AB,MATCH("ea_"&amp;"太陽光（土地系）"&amp;"_年間発電",データシート3!$A$1:$AB$1,0),0)/10^3</f>
        <v>#N/A</v>
      </c>
      <c r="BF248" s="35" t="e">
        <f>VLOOKUP(BC248&amp;"_"&amp;$AZ$9,データシート3!A:AB,MATCH("ea_"&amp;"風力（陸上）"&amp;"_年間発電",データシート3!$A$1:$AB$1,0),0)/10^3</f>
        <v>#N/A</v>
      </c>
      <c r="BG248" s="35" t="e">
        <f>VLOOKUP(BC248&amp;"_"&amp;$AZ$9,データシート3!A:AB,MATCH("ea_"&amp;"中小水（河川）"&amp;"_年間発電",データシート3!$A$1:$AB$1,0),0)/10^3+VLOOKUP(BC248&amp;"_"&amp;$AZ$9,データシート3!A:AB,MATCH("ea_"&amp;"中小水（農業用水路）"&amp;"_年間発電",データシート3!$A$1:$AB$1,0),0)/10^3</f>
        <v>#N/A</v>
      </c>
      <c r="BH248" s="35"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5" t="e">
        <f t="shared" si="43"/>
        <v>#N/A</v>
      </c>
      <c r="BJ248" s="35" t="e">
        <f>(VLOOKUP($BC248&amp;"_"&amp;$AZ$8,データシート3!$A:$AN,MATCH("da_合計",データシート3!$A$1:$AN$1,0),0))/10^3</f>
        <v>#N/A</v>
      </c>
      <c r="BK248" s="35" t="e">
        <f t="shared" si="44"/>
        <v>#N/A</v>
      </c>
      <c r="BL248" s="35" t="e">
        <f t="shared" si="45"/>
        <v>#N/A</v>
      </c>
      <c r="BM248" s="35" t="e">
        <f t="shared" si="46"/>
        <v>#N/A</v>
      </c>
    </row>
    <row r="249" spans="50:65">
      <c r="AX249" s="19">
        <f>比較地域マスタ!AD184</f>
        <v>0</v>
      </c>
      <c r="AY249" s="19" t="str">
        <f>IF(IFERROR(比較地域マスタ!$AE184,"")=0,"",IFERROR(比較地域マスタ!$AE184,""))</f>
        <v/>
      </c>
      <c r="BA249" s="23">
        <v>178</v>
      </c>
      <c r="BB249" s="23">
        <v>2</v>
      </c>
      <c r="BC249" s="19">
        <f t="shared" si="47"/>
        <v>0</v>
      </c>
      <c r="BD249" s="19" t="str">
        <f t="shared" si="47"/>
        <v/>
      </c>
      <c r="BE249" s="35" t="e">
        <f>VLOOKUP(BC249&amp;"_"&amp;$AZ$9,データシート3!A:AB,MATCH("ea_"&amp;"太陽光（建物系）"&amp;"_年間発電",データシート3!$A$1:$AB$1,0),0)/10^3+VLOOKUP(BC249&amp;"_"&amp;$AZ$9,データシート3!A:AB,MATCH("ea_"&amp;"太陽光（土地系）"&amp;"_年間発電",データシート3!$A$1:$AB$1,0),0)/10^3</f>
        <v>#N/A</v>
      </c>
      <c r="BF249" s="35" t="e">
        <f>VLOOKUP(BC249&amp;"_"&amp;$AZ$9,データシート3!A:AB,MATCH("ea_"&amp;"風力（陸上）"&amp;"_年間発電",データシート3!$A$1:$AB$1,0),0)/10^3</f>
        <v>#N/A</v>
      </c>
      <c r="BG249" s="35" t="e">
        <f>VLOOKUP(BC249&amp;"_"&amp;$AZ$9,データシート3!A:AB,MATCH("ea_"&amp;"中小水（河川）"&amp;"_年間発電",データシート3!$A$1:$AB$1,0),0)/10^3+VLOOKUP(BC249&amp;"_"&amp;$AZ$9,データシート3!A:AB,MATCH("ea_"&amp;"中小水（農業用水路）"&amp;"_年間発電",データシート3!$A$1:$AB$1,0),0)/10^3</f>
        <v>#N/A</v>
      </c>
      <c r="BH249" s="35"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5" t="e">
        <f t="shared" si="43"/>
        <v>#N/A</v>
      </c>
      <c r="BJ249" s="35" t="e">
        <f>(VLOOKUP($BC249&amp;"_"&amp;$AZ$8,データシート3!$A:$AN,MATCH("da_合計",データシート3!$A$1:$AN$1,0),0))/10^3</f>
        <v>#N/A</v>
      </c>
      <c r="BK249" s="35" t="e">
        <f t="shared" si="44"/>
        <v>#N/A</v>
      </c>
      <c r="BL249" s="35" t="e">
        <f t="shared" si="45"/>
        <v>#N/A</v>
      </c>
      <c r="BM249" s="35" t="e">
        <f t="shared" si="46"/>
        <v>#N/A</v>
      </c>
    </row>
    <row r="250" spans="50:65">
      <c r="AX250" s="19">
        <f>比較地域マスタ!AD185</f>
        <v>0</v>
      </c>
      <c r="AY250" s="19" t="str">
        <f>IF(IFERROR(比較地域マスタ!$AE185,"")=0,"",IFERROR(比較地域マスタ!$AE185,""))</f>
        <v/>
      </c>
      <c r="BA250" s="23">
        <v>179</v>
      </c>
      <c r="BB250" s="23">
        <v>2</v>
      </c>
      <c r="BC250" s="19">
        <f t="shared" si="47"/>
        <v>0</v>
      </c>
      <c r="BD250" s="19" t="str">
        <f t="shared" si="47"/>
        <v/>
      </c>
      <c r="BE250" s="35" t="e">
        <f>VLOOKUP(BC250&amp;"_"&amp;$AZ$9,データシート3!A:AB,MATCH("ea_"&amp;"太陽光（建物系）"&amp;"_年間発電",データシート3!$A$1:$AB$1,0),0)/10^3+VLOOKUP(BC250&amp;"_"&amp;$AZ$9,データシート3!A:AB,MATCH("ea_"&amp;"太陽光（土地系）"&amp;"_年間発電",データシート3!$A$1:$AB$1,0),0)/10^3</f>
        <v>#N/A</v>
      </c>
      <c r="BF250" s="35" t="e">
        <f>VLOOKUP(BC250&amp;"_"&amp;$AZ$9,データシート3!A:AB,MATCH("ea_"&amp;"風力（陸上）"&amp;"_年間発電",データシート3!$A$1:$AB$1,0),0)/10^3</f>
        <v>#N/A</v>
      </c>
      <c r="BG250" s="35" t="e">
        <f>VLOOKUP(BC250&amp;"_"&amp;$AZ$9,データシート3!A:AB,MATCH("ea_"&amp;"中小水（河川）"&amp;"_年間発電",データシート3!$A$1:$AB$1,0),0)/10^3+VLOOKUP(BC250&amp;"_"&amp;$AZ$9,データシート3!A:AB,MATCH("ea_"&amp;"中小水（農業用水路）"&amp;"_年間発電",データシート3!$A$1:$AB$1,0),0)/10^3</f>
        <v>#N/A</v>
      </c>
      <c r="BH250" s="35"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5" t="e">
        <f t="shared" si="43"/>
        <v>#N/A</v>
      </c>
      <c r="BJ250" s="35" t="e">
        <f>(VLOOKUP($BC250&amp;"_"&amp;$AZ$8,データシート3!$A:$AN,MATCH("da_合計",データシート3!$A$1:$AN$1,0),0))/10^3</f>
        <v>#N/A</v>
      </c>
      <c r="BK250" s="35" t="e">
        <f t="shared" si="44"/>
        <v>#N/A</v>
      </c>
      <c r="BL250" s="35" t="e">
        <f t="shared" si="45"/>
        <v>#N/A</v>
      </c>
      <c r="BM250" s="35" t="e">
        <f t="shared" si="46"/>
        <v>#N/A</v>
      </c>
    </row>
    <row r="251" spans="50:65">
      <c r="AX251" s="19">
        <f>比較地域マスタ!AD186</f>
        <v>0</v>
      </c>
      <c r="AY251" s="19" t="str">
        <f>IF(IFERROR(比較地域マスタ!$AE186,"")=0,"",IFERROR(比較地域マスタ!$AE186,""))</f>
        <v/>
      </c>
      <c r="BA251" s="23">
        <v>180</v>
      </c>
      <c r="BB251" s="23">
        <v>2</v>
      </c>
      <c r="BC251" s="19">
        <f t="shared" si="47"/>
        <v>0</v>
      </c>
      <c r="BD251" s="19" t="str">
        <f t="shared" si="47"/>
        <v/>
      </c>
      <c r="BE251" s="35" t="e">
        <f>VLOOKUP(BC251&amp;"_"&amp;$AZ$9,データシート3!A:AB,MATCH("ea_"&amp;"太陽光（建物系）"&amp;"_年間発電",データシート3!$A$1:$AB$1,0),0)/10^3+VLOOKUP(BC251&amp;"_"&amp;$AZ$9,データシート3!A:AB,MATCH("ea_"&amp;"太陽光（土地系）"&amp;"_年間発電",データシート3!$A$1:$AB$1,0),0)/10^3</f>
        <v>#N/A</v>
      </c>
      <c r="BF251" s="35" t="e">
        <f>VLOOKUP(BC251&amp;"_"&amp;$AZ$9,データシート3!A:AB,MATCH("ea_"&amp;"風力（陸上）"&amp;"_年間発電",データシート3!$A$1:$AB$1,0),0)/10^3</f>
        <v>#N/A</v>
      </c>
      <c r="BG251" s="35" t="e">
        <f>VLOOKUP(BC251&amp;"_"&amp;$AZ$9,データシート3!A:AB,MATCH("ea_"&amp;"中小水（河川）"&amp;"_年間発電",データシート3!$A$1:$AB$1,0),0)/10^3+VLOOKUP(BC251&amp;"_"&amp;$AZ$9,データシート3!A:AB,MATCH("ea_"&amp;"中小水（農業用水路）"&amp;"_年間発電",データシート3!$A$1:$AB$1,0),0)/10^3</f>
        <v>#N/A</v>
      </c>
      <c r="BH251" s="35"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5" t="e">
        <f t="shared" si="43"/>
        <v>#N/A</v>
      </c>
      <c r="BJ251" s="35" t="e">
        <f>(VLOOKUP($BC251&amp;"_"&amp;$AZ$8,データシート3!$A:$AN,MATCH("da_合計",データシート3!$A$1:$AN$1,0),0))/10^3</f>
        <v>#N/A</v>
      </c>
      <c r="BK251" s="35" t="e">
        <f t="shared" si="44"/>
        <v>#N/A</v>
      </c>
      <c r="BL251" s="35" t="e">
        <f t="shared" si="45"/>
        <v>#N/A</v>
      </c>
      <c r="BM251" s="35"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7" customWidth="1"/>
    <col min="2" max="3" width="5.5" style="17" customWidth="1"/>
    <col min="4" max="4" width="57.33203125" style="17" customWidth="1"/>
    <col min="5" max="5" width="10.33203125" style="17" customWidth="1"/>
    <col min="6" max="6" width="21" style="17" customWidth="1"/>
    <col min="7" max="28" width="13.83203125" style="17" customWidth="1"/>
    <col min="29" max="29" width="0.5" style="17" customWidth="1"/>
    <col min="30" max="16384" width="9.33203125" style="17"/>
  </cols>
  <sheetData>
    <row r="1" spans="2:30" ht="35.25">
      <c r="B1" s="33" t="s">
        <v>512</v>
      </c>
      <c r="V1" s="157"/>
    </row>
    <row r="2" spans="2:30" s="23" customFormat="1" ht="33">
      <c r="C2" s="705"/>
      <c r="D2" s="23" t="str">
        <f>年度マスタ!J4</f>
        <v>兵庫県</v>
      </c>
      <c r="G2" s="706" t="s">
        <v>261</v>
      </c>
      <c r="H2" s="706"/>
      <c r="I2" s="706"/>
      <c r="J2" s="706"/>
      <c r="K2" s="706"/>
      <c r="L2" s="706"/>
      <c r="M2" s="706"/>
      <c r="N2" s="706"/>
      <c r="O2" s="706"/>
      <c r="P2" s="706"/>
      <c r="Q2" s="706"/>
      <c r="R2" s="706" t="s">
        <v>262</v>
      </c>
      <c r="S2" s="706"/>
      <c r="T2" s="706"/>
      <c r="U2" s="706"/>
      <c r="V2" s="706"/>
      <c r="W2" s="706"/>
      <c r="X2" s="706"/>
      <c r="Y2" s="706"/>
      <c r="Z2" s="706"/>
      <c r="AA2" s="706"/>
      <c r="AB2" s="706"/>
      <c r="AC2" s="706"/>
      <c r="AD2" s="706"/>
    </row>
    <row r="3" spans="2:30" s="1002" customFormat="1" ht="11.45" customHeight="1" thickBot="1">
      <c r="D3" s="1002" t="str">
        <f>年度マスタ!K4</f>
        <v>28</v>
      </c>
      <c r="G3" s="1002" t="s">
        <v>2584</v>
      </c>
      <c r="H3" s="1002" t="s">
        <v>180</v>
      </c>
      <c r="I3" s="1002" t="s">
        <v>181</v>
      </c>
      <c r="J3" s="1002" t="s">
        <v>182</v>
      </c>
      <c r="K3" s="1002" t="s">
        <v>183</v>
      </c>
      <c r="L3" s="1002" t="s">
        <v>156</v>
      </c>
      <c r="M3" s="1002" t="s">
        <v>157</v>
      </c>
      <c r="N3" s="1020" t="s">
        <v>184</v>
      </c>
      <c r="O3" s="1020" t="s">
        <v>513</v>
      </c>
      <c r="P3" s="1020" t="s">
        <v>514</v>
      </c>
      <c r="Q3" s="1020" t="s">
        <v>248</v>
      </c>
      <c r="R3" s="1002" t="s">
        <v>2584</v>
      </c>
      <c r="S3" s="1002" t="s">
        <v>180</v>
      </c>
      <c r="T3" s="1002" t="s">
        <v>181</v>
      </c>
      <c r="U3" s="1002" t="s">
        <v>182</v>
      </c>
      <c r="V3" s="1002" t="s">
        <v>183</v>
      </c>
      <c r="W3" s="1002" t="s">
        <v>156</v>
      </c>
      <c r="X3" s="1002" t="s">
        <v>157</v>
      </c>
      <c r="Y3" s="1020" t="s">
        <v>184</v>
      </c>
      <c r="Z3" s="1020" t="s">
        <v>513</v>
      </c>
      <c r="AA3" s="1020" t="s">
        <v>514</v>
      </c>
      <c r="AB3" s="1020" t="s">
        <v>248</v>
      </c>
    </row>
    <row r="4" spans="2:30" s="707" customFormat="1" ht="28.5" customHeight="1">
      <c r="B4" s="1159" t="s">
        <v>515</v>
      </c>
      <c r="C4" s="1160"/>
      <c r="D4" s="1160"/>
      <c r="E4" s="1160"/>
      <c r="F4" s="1161"/>
      <c r="G4" s="1162" t="s">
        <v>516</v>
      </c>
      <c r="H4" s="1163"/>
      <c r="I4" s="1163"/>
      <c r="J4" s="1163"/>
      <c r="K4" s="1163"/>
      <c r="L4" s="1163"/>
      <c r="M4" s="1163"/>
      <c r="N4" s="1163"/>
      <c r="O4" s="1163"/>
      <c r="P4" s="1163"/>
      <c r="Q4" s="1174"/>
      <c r="R4" s="1162" t="s">
        <v>517</v>
      </c>
      <c r="S4" s="1163"/>
      <c r="T4" s="1163"/>
      <c r="U4" s="1163"/>
      <c r="V4" s="1163"/>
      <c r="W4" s="1163"/>
      <c r="X4" s="1163"/>
      <c r="Y4" s="1163"/>
      <c r="Z4" s="1163"/>
      <c r="AA4" s="1163"/>
      <c r="AB4" s="1164"/>
    </row>
    <row r="5" spans="2:30" s="707" customFormat="1" ht="28.5" customHeight="1">
      <c r="B5" s="1168" t="s">
        <v>268</v>
      </c>
      <c r="C5" s="1170" t="s">
        <v>269</v>
      </c>
      <c r="D5" s="1171"/>
      <c r="E5" s="1170" t="s">
        <v>518</v>
      </c>
      <c r="F5" s="1171"/>
      <c r="G5" s="1165"/>
      <c r="H5" s="1166"/>
      <c r="I5" s="1166"/>
      <c r="J5" s="1166"/>
      <c r="K5" s="1166"/>
      <c r="L5" s="1166"/>
      <c r="M5" s="1166"/>
      <c r="N5" s="1166"/>
      <c r="O5" s="1166"/>
      <c r="P5" s="1166"/>
      <c r="Q5" s="1175"/>
      <c r="R5" s="1165"/>
      <c r="S5" s="1166"/>
      <c r="T5" s="1166"/>
      <c r="U5" s="1166"/>
      <c r="V5" s="1166"/>
      <c r="W5" s="1166"/>
      <c r="X5" s="1166"/>
      <c r="Y5" s="1166"/>
      <c r="Z5" s="1166"/>
      <c r="AA5" s="1166"/>
      <c r="AB5" s="1167"/>
    </row>
    <row r="6" spans="2:30" s="707" customFormat="1" ht="43.5" customHeight="1" thickBot="1">
      <c r="B6" s="1169"/>
      <c r="C6" s="1172"/>
      <c r="D6" s="1173"/>
      <c r="E6" s="1172"/>
      <c r="F6" s="1173"/>
      <c r="G6" s="1033" t="s">
        <v>2653</v>
      </c>
      <c r="H6" s="1033" t="s">
        <v>2654</v>
      </c>
      <c r="I6" s="1033" t="s">
        <v>2655</v>
      </c>
      <c r="J6" s="1034" t="s">
        <v>519</v>
      </c>
      <c r="K6" s="1034" t="s">
        <v>520</v>
      </c>
      <c r="L6" s="1034" t="s">
        <v>2656</v>
      </c>
      <c r="M6" s="1034" t="s">
        <v>2657</v>
      </c>
      <c r="N6" s="1033" t="s">
        <v>2658</v>
      </c>
      <c r="O6" s="1033" t="s">
        <v>2659</v>
      </c>
      <c r="P6" s="1033" t="s">
        <v>2660</v>
      </c>
      <c r="Q6" s="1035" t="s">
        <v>2661</v>
      </c>
      <c r="R6" s="1033" t="s">
        <v>2653</v>
      </c>
      <c r="S6" s="1033" t="s">
        <v>2654</v>
      </c>
      <c r="T6" s="1033" t="s">
        <v>2655</v>
      </c>
      <c r="U6" s="1034" t="s">
        <v>519</v>
      </c>
      <c r="V6" s="1034" t="s">
        <v>520</v>
      </c>
      <c r="W6" s="1034" t="s">
        <v>2656</v>
      </c>
      <c r="X6" s="1034" t="s">
        <v>2657</v>
      </c>
      <c r="Y6" s="1033" t="s">
        <v>2658</v>
      </c>
      <c r="Z6" s="1033" t="s">
        <v>2659</v>
      </c>
      <c r="AA6" s="1033" t="s">
        <v>2660</v>
      </c>
      <c r="AB6" s="1036" t="s">
        <v>2661</v>
      </c>
      <c r="AC6" s="708"/>
    </row>
    <row r="7" spans="2:30" s="22" customFormat="1" ht="20.45" customHeight="1" thickTop="1">
      <c r="B7" s="1156" t="s">
        <v>113</v>
      </c>
      <c r="C7" s="1157"/>
      <c r="D7" s="1158"/>
      <c r="E7" s="709"/>
      <c r="F7" s="710"/>
      <c r="G7" s="711">
        <f t="shared" ref="G7:AB7" si="0">SUM(G8:G13)</f>
        <v>704</v>
      </c>
      <c r="H7" s="712">
        <f t="shared" si="0"/>
        <v>714</v>
      </c>
      <c r="I7" s="712">
        <f t="shared" si="0"/>
        <v>706</v>
      </c>
      <c r="J7" s="712">
        <f t="shared" si="0"/>
        <v>711</v>
      </c>
      <c r="K7" s="713">
        <f t="shared" si="0"/>
        <v>711</v>
      </c>
      <c r="L7" s="713">
        <f t="shared" si="0"/>
        <v>726</v>
      </c>
      <c r="M7" s="713">
        <f t="shared" si="0"/>
        <v>706</v>
      </c>
      <c r="N7" s="713">
        <f t="shared" si="0"/>
        <v>701</v>
      </c>
      <c r="O7" s="713">
        <f>SUM(O8:O13)</f>
        <v>707</v>
      </c>
      <c r="P7" s="713">
        <f t="shared" si="0"/>
        <v>689</v>
      </c>
      <c r="Q7" s="714">
        <f>SUM(Q8:Q13)</f>
        <v>707</v>
      </c>
      <c r="R7" s="919">
        <f t="shared" si="0"/>
        <v>34861.663000000008</v>
      </c>
      <c r="S7" s="920">
        <f t="shared" si="0"/>
        <v>35994.152580000002</v>
      </c>
      <c r="T7" s="920">
        <f t="shared" si="0"/>
        <v>37608.680142999998</v>
      </c>
      <c r="U7" s="920">
        <f t="shared" si="0"/>
        <v>37400.262000000002</v>
      </c>
      <c r="V7" s="920">
        <f t="shared" si="0"/>
        <v>36532.576000000001</v>
      </c>
      <c r="W7" s="920">
        <f t="shared" si="0"/>
        <v>35695.676999999996</v>
      </c>
      <c r="X7" s="920">
        <f t="shared" si="0"/>
        <v>35384.763999999996</v>
      </c>
      <c r="Y7" s="920">
        <f t="shared" si="0"/>
        <v>33493.952999999994</v>
      </c>
      <c r="Z7" s="920">
        <f>SUM(Z8:Z13)</f>
        <v>30673.212999999996</v>
      </c>
      <c r="AA7" s="920">
        <f>SUM(AA8:AA13)</f>
        <v>28154.073999999997</v>
      </c>
      <c r="AB7" s="921">
        <f t="shared" si="0"/>
        <v>30619.638999999996</v>
      </c>
    </row>
    <row r="8" spans="2:30" s="22" customFormat="1" ht="20.45" customHeight="1">
      <c r="B8" s="715"/>
      <c r="C8" s="716" t="s">
        <v>122</v>
      </c>
      <c r="D8" s="717"/>
      <c r="E8" s="716"/>
      <c r="F8" s="717"/>
      <c r="G8" s="718">
        <f>VLOOKUP($D$3&amp;"_"&amp;G$3,データシート1!$A:$BU,MATCH($G$2&amp;"_"&amp;$C8,データシート1!$A$1:$BU$1,0),0)</f>
        <v>0</v>
      </c>
      <c r="H8" s="719">
        <f>VLOOKUP($D$3&amp;"_"&amp;H$3,データシート1!$A:$BU,MATCH($G$2&amp;"_"&amp;$C8,データシート1!$A$1:$BU$1,0),0)</f>
        <v>0</v>
      </c>
      <c r="I8" s="719">
        <f>VLOOKUP($D$3&amp;"_"&amp;I$3,データシート1!$A:$BU,MATCH($G$2&amp;"_"&amp;$C8,データシート1!$A$1:$BU$1,0),0)</f>
        <v>0</v>
      </c>
      <c r="J8" s="719">
        <f>VLOOKUP($D$3&amp;"_"&amp;J$3,データシート1!$A:$BU,MATCH($G$2&amp;"_"&amp;$C8,データシート1!$A$1:$BU$1,0),0)</f>
        <v>0</v>
      </c>
      <c r="K8" s="720">
        <f>VLOOKUP($D$3&amp;"_"&amp;K$3,データシート1!$A:$BU,MATCH($G$2&amp;"_"&amp;$C8,データシート1!$A$1:$BU$1,0),0)</f>
        <v>0</v>
      </c>
      <c r="L8" s="720">
        <f>VLOOKUP($D$3&amp;"_"&amp;L$3,データシート1!$A:$BU,MATCH($G$2&amp;"_"&amp;$C8,データシート1!$A$1:$BU$1,0),0)</f>
        <v>0</v>
      </c>
      <c r="M8" s="720">
        <f>VLOOKUP($D$3&amp;"_"&amp;M$3,データシート1!$A:$BU,MATCH($G$2&amp;"_"&amp;$C8,データシート1!$A$1:$BU$1,0),0)</f>
        <v>1</v>
      </c>
      <c r="N8" s="720">
        <f>VLOOKUP($D$3&amp;"_"&amp;N$3,データシート1!$A:$BU,MATCH($G$2&amp;"_"&amp;$C8,データシート1!$A$1:$BU$1,0),0)</f>
        <v>1</v>
      </c>
      <c r="O8" s="720">
        <f>VLOOKUP($D$3&amp;"_"&amp;O$3,データシート1!$A:$BU,MATCH($G$2&amp;"_"&amp;$C8,データシート1!$A$1:$BU$1,0),0)</f>
        <v>1</v>
      </c>
      <c r="P8" s="720">
        <f>VLOOKUP($D$3&amp;"_"&amp;P$3,データシート1!$A:$BU,MATCH($G$2&amp;"_"&amp;$C8,データシート1!$A$1:$BU$1,0),0)</f>
        <v>1</v>
      </c>
      <c r="Q8" s="721">
        <f>VLOOKUP($D$3&amp;"_"&amp;Q$3,データシート1!$A:$BU,MATCH($G$2&amp;"_"&amp;$C8,データシート1!$A$1:$BU$1,0),0)</f>
        <v>1</v>
      </c>
      <c r="R8" s="922">
        <f>VLOOKUP($D$3&amp;"_"&amp;R$3,データシート1!$A:$BU,MATCH($R$2&amp;"_"&amp;$C8,データシート1!$A$1:$BU$1,0),0)</f>
        <v>0</v>
      </c>
      <c r="S8" s="923">
        <f>VLOOKUP($D$3&amp;"_"&amp;S$3,データシート1!$A:$BU,MATCH($R$2&amp;"_"&amp;$C8,データシート1!$A$1:$BU$1,0),0)</f>
        <v>0</v>
      </c>
      <c r="T8" s="923">
        <f>VLOOKUP($D$3&amp;"_"&amp;T$3,データシート1!$A:$BU,MATCH($R$2&amp;"_"&amp;$C8,データシート1!$A$1:$BU$1,0),0)</f>
        <v>0</v>
      </c>
      <c r="U8" s="923">
        <f>VLOOKUP($D$3&amp;"_"&amp;U$3,データシート1!$A:$BU,MATCH($R$2&amp;"_"&amp;$C8,データシート1!$A$1:$BU$1,0),0)</f>
        <v>0</v>
      </c>
      <c r="V8" s="923">
        <f>VLOOKUP($D$3&amp;"_"&amp;V$3,データシート1!$A:$BU,MATCH($R$2&amp;"_"&amp;$C8,データシート1!$A$1:$BU$1,0),0)</f>
        <v>0</v>
      </c>
      <c r="W8" s="923">
        <f>VLOOKUP($D$3&amp;"_"&amp;W$3,データシート1!$A:$BU,MATCH($R$2&amp;"_"&amp;$C8,データシート1!$A$1:$BU$1,0),0)</f>
        <v>0</v>
      </c>
      <c r="X8" s="923">
        <f>VLOOKUP($D$3&amp;"_"&amp;X$3,データシート1!$A:$BU,MATCH($R$2&amp;"_"&amp;$C8,データシート1!$A$1:$BU$1,0),0)</f>
        <v>4.5090000000000003</v>
      </c>
      <c r="Y8" s="923">
        <f>VLOOKUP($D$3&amp;"_"&amp;Y$3,データシート1!$A:$BU,MATCH($R$2&amp;"_"&amp;$C8,データシート1!$A$1:$BU$1,0),0)</f>
        <v>3.4830000000000001</v>
      </c>
      <c r="Z8" s="923">
        <f>VLOOKUP($D$3&amp;"_"&amp;Z$3,データシート1!$A:$BU,MATCH($R$2&amp;"_"&amp;$C8,データシート1!$A$1:$BU$1,0),0)</f>
        <v>3.8559999999999999</v>
      </c>
      <c r="AA8" s="923">
        <f>VLOOKUP($D$3&amp;"_"&amp;AA$3,データシート1!$A:$BU,MATCH($R$2&amp;"_"&amp;$C8,データシート1!$A$1:$BU$1,0),0)</f>
        <v>3.7570000000000001</v>
      </c>
      <c r="AB8" s="924">
        <f>VLOOKUP($D$3&amp;"_"&amp;AB$3,データシート1!$A:$BU,MATCH($R$2&amp;"_"&amp;$C8,データシート1!$A$1:$BU$1,0),0)</f>
        <v>5.5030000000000001</v>
      </c>
    </row>
    <row r="9" spans="2:30" s="22" customFormat="1" ht="20.45" customHeight="1">
      <c r="B9" s="715"/>
      <c r="C9" s="722" t="s">
        <v>195</v>
      </c>
      <c r="D9" s="723"/>
      <c r="E9" s="722"/>
      <c r="F9" s="723"/>
      <c r="G9" s="724">
        <f>VLOOKUP($D$3&amp;"_"&amp;G$3,データシート1!$A:$BU,MATCH($G$2&amp;"_"&amp;$C9,データシート1!$A$1:$BU$1,0),0)</f>
        <v>1</v>
      </c>
      <c r="H9" s="725">
        <f>VLOOKUP($D$3&amp;"_"&amp;H$3,データシート1!$A:$BU,MATCH($G$2&amp;"_"&amp;$C9,データシート1!$A$1:$BU$1,0),0)</f>
        <v>1</v>
      </c>
      <c r="I9" s="725">
        <f>VLOOKUP($D$3&amp;"_"&amp;I$3,データシート1!$A:$BU,MATCH($G$2&amp;"_"&amp;$C9,データシート1!$A$1:$BU$1,0),0)</f>
        <v>1</v>
      </c>
      <c r="J9" s="725">
        <f>VLOOKUP($D$3&amp;"_"&amp;J$3,データシート1!$A:$BU,MATCH($G$2&amp;"_"&amp;$C9,データシート1!$A$1:$BU$1,0),0)</f>
        <v>1</v>
      </c>
      <c r="K9" s="726">
        <f>VLOOKUP($D$3&amp;"_"&amp;K$3,データシート1!$A:$BU,MATCH($G$2&amp;"_"&amp;$C9,データシート1!$A$1:$BU$1,0),0)</f>
        <v>1</v>
      </c>
      <c r="L9" s="726">
        <f>VLOOKUP($D$3&amp;"_"&amp;L$3,データシート1!$A:$BU,MATCH($G$2&amp;"_"&amp;$C9,データシート1!$A$1:$BU$1,0),0)</f>
        <v>1</v>
      </c>
      <c r="M9" s="726">
        <f>VLOOKUP($D$3&amp;"_"&amp;M$3,データシート1!$A:$BU,MATCH($G$2&amp;"_"&amp;$C9,データシート1!$A$1:$BU$1,0),0)</f>
        <v>1</v>
      </c>
      <c r="N9" s="726">
        <f>VLOOKUP($D$3&amp;"_"&amp;N$3,データシート1!$A:$BU,MATCH($G$2&amp;"_"&amp;$C9,データシート1!$A$1:$BU$1,0),0)</f>
        <v>1</v>
      </c>
      <c r="O9" s="726">
        <f>VLOOKUP($D$3&amp;"_"&amp;O$3,データシート1!$A:$BU,MATCH($G$2&amp;"_"&amp;$C9,データシート1!$A$1:$BU$1,0),0)</f>
        <v>1</v>
      </c>
      <c r="P9" s="726">
        <f>VLOOKUP($D$3&amp;"_"&amp;P$3,データシート1!$A:$BU,MATCH($G$2&amp;"_"&amp;$C9,データシート1!$A$1:$BU$1,0),0)</f>
        <v>1</v>
      </c>
      <c r="Q9" s="727">
        <f>VLOOKUP($D$3&amp;"_"&amp;Q$3,データシート1!$A:$BU,MATCH($G$2&amp;"_"&amp;$C9,データシート1!$A$1:$BU$1,0),0)</f>
        <v>1</v>
      </c>
      <c r="R9" s="925">
        <f>VLOOKUP($D$3&amp;"_"&amp;R$3,データシート1!$A:$BU,MATCH($R$2&amp;"_"&amp;$C9,データシート1!$A$1:$BU$1,0),0)</f>
        <v>5.4829999999999997</v>
      </c>
      <c r="S9" s="926">
        <f>VLOOKUP($D$3&amp;"_"&amp;S$3,データシート1!$A:$BU,MATCH($R$2&amp;"_"&amp;$C9,データシート1!$A$1:$BU$1,0),0)</f>
        <v>4.9809999999999999</v>
      </c>
      <c r="T9" s="926">
        <f>VLOOKUP($D$3&amp;"_"&amp;T$3,データシート1!$A:$BU,MATCH($R$2&amp;"_"&amp;$C9,データシート1!$A$1:$BU$1,0),0)</f>
        <v>5.5869999999999997</v>
      </c>
      <c r="U9" s="926">
        <f>VLOOKUP($D$3&amp;"_"&amp;U$3,データシート1!$A:$BU,MATCH($R$2&amp;"_"&amp;$C9,データシート1!$A$1:$BU$1,0),0)</f>
        <v>6.4379999999999997</v>
      </c>
      <c r="V9" s="926">
        <f>VLOOKUP($D$3&amp;"_"&amp;V$3,データシート1!$A:$BU,MATCH($R$2&amp;"_"&amp;$C9,データシート1!$A$1:$BU$1,0),0)</f>
        <v>6.75</v>
      </c>
      <c r="W9" s="926">
        <f>VLOOKUP($D$3&amp;"_"&amp;W$3,データシート1!$A:$BU,MATCH($R$2&amp;"_"&amp;$C9,データシート1!$A$1:$BU$1,0),0)</f>
        <v>6.2629999999999999</v>
      </c>
      <c r="X9" s="926">
        <f>VLOOKUP($D$3&amp;"_"&amp;X$3,データシート1!$A:$BU,MATCH($R$2&amp;"_"&amp;$C9,データシート1!$A$1:$BU$1,0),0)</f>
        <v>6.6520000000000001</v>
      </c>
      <c r="Y9" s="926">
        <f>VLOOKUP($D$3&amp;"_"&amp;Y$3,データシート1!$A:$BU,MATCH($R$2&amp;"_"&amp;$C9,データシート1!$A$1:$BU$1,0),0)</f>
        <v>5.742</v>
      </c>
      <c r="Z9" s="926">
        <f>VLOOKUP($D$3&amp;"_"&amp;Z$3,データシート1!$A:$BU,MATCH($R$2&amp;"_"&amp;$C9,データシート1!$A$1:$BU$1,0),0)</f>
        <v>4.8600000000000003</v>
      </c>
      <c r="AA9" s="926">
        <f>VLOOKUP($D$3&amp;"_"&amp;AA$3,データシート1!$A:$BU,MATCH($R$2&amp;"_"&amp;$C9,データシート1!$A$1:$BU$1,0),0)</f>
        <v>4.03</v>
      </c>
      <c r="AB9" s="927">
        <f>VLOOKUP($D$3&amp;"_"&amp;AB$3,データシート1!$A:$BU,MATCH($R$2&amp;"_"&amp;$C9,データシート1!$A$1:$BU$1,0),0)</f>
        <v>4.9560000000000004</v>
      </c>
    </row>
    <row r="10" spans="2:30" s="22" customFormat="1" ht="20.45" customHeight="1">
      <c r="B10" s="715"/>
      <c r="C10" s="722" t="s">
        <v>117</v>
      </c>
      <c r="D10" s="723"/>
      <c r="E10" s="722"/>
      <c r="F10" s="723"/>
      <c r="G10" s="724">
        <f>VLOOKUP($D$3&amp;"_"&amp;G$3,データシート1!$A:$BU,MATCH($G$2&amp;"_"&amp;$C10,データシート1!$A$1:$BU$1,0),0)</f>
        <v>464</v>
      </c>
      <c r="H10" s="725">
        <f>VLOOKUP($D$3&amp;"_"&amp;H$3,データシート1!$A:$BU,MATCH($G$2&amp;"_"&amp;$C10,データシート1!$A$1:$BU$1,0),0)</f>
        <v>467</v>
      </c>
      <c r="I10" s="725">
        <f>VLOOKUP($D$3&amp;"_"&amp;I$3,データシート1!$A:$BU,MATCH($G$2&amp;"_"&amp;$C10,データシート1!$A$1:$BU$1,0),0)</f>
        <v>463</v>
      </c>
      <c r="J10" s="725">
        <f>VLOOKUP($D$3&amp;"_"&amp;J$3,データシート1!$A:$BU,MATCH($G$2&amp;"_"&amp;$C10,データシート1!$A$1:$BU$1,0),0)</f>
        <v>469</v>
      </c>
      <c r="K10" s="726">
        <f>VLOOKUP($D$3&amp;"_"&amp;K$3,データシート1!$A:$BU,MATCH($G$2&amp;"_"&amp;$C10,データシート1!$A$1:$BU$1,0),0)</f>
        <v>465</v>
      </c>
      <c r="L10" s="726">
        <f>VLOOKUP($D$3&amp;"_"&amp;L$3,データシート1!$A:$BU,MATCH($G$2&amp;"_"&amp;$C10,データシート1!$A$1:$BU$1,0),0)</f>
        <v>478</v>
      </c>
      <c r="M10" s="726">
        <f>VLOOKUP($D$3&amp;"_"&amp;M$3,データシート1!$A:$BU,MATCH($G$2&amp;"_"&amp;$C10,データシート1!$A$1:$BU$1,0),0)</f>
        <v>469</v>
      </c>
      <c r="N10" s="726">
        <f>VLOOKUP($D$3&amp;"_"&amp;N$3,データシート1!$A:$BU,MATCH($G$2&amp;"_"&amp;$C10,データシート1!$A$1:$BU$1,0),0)</f>
        <v>464</v>
      </c>
      <c r="O10" s="726">
        <f>VLOOKUP($D$3&amp;"_"&amp;O$3,データシート1!$A:$BU,MATCH($G$2&amp;"_"&amp;$C10,データシート1!$A$1:$BU$1,0),0)</f>
        <v>467</v>
      </c>
      <c r="P10" s="726">
        <f>VLOOKUP($D$3&amp;"_"&amp;P$3,データシート1!$A:$BU,MATCH($G$2&amp;"_"&amp;$C10,データシート1!$A$1:$BU$1,0),0)</f>
        <v>455</v>
      </c>
      <c r="Q10" s="727">
        <f>VLOOKUP($D$3&amp;"_"&amp;Q$3,データシート1!$A:$BU,MATCH($G$2&amp;"_"&amp;$C10,データシート1!$A$1:$BU$1,0),0)</f>
        <v>466</v>
      </c>
      <c r="R10" s="925">
        <f>VLOOKUP($D$3&amp;"_"&amp;R$3,データシート1!$A:$BU,MATCH($R$2&amp;"_"&amp;$C10,データシート1!$A$1:$BU$1,0),0)</f>
        <v>31408.312000000002</v>
      </c>
      <c r="S10" s="926">
        <f>VLOOKUP($D$3&amp;"_"&amp;S$3,データシート1!$A:$BU,MATCH($R$2&amp;"_"&amp;$C10,データシート1!$A$1:$BU$1,0),0)</f>
        <v>32205.269</v>
      </c>
      <c r="T10" s="926">
        <f>VLOOKUP($D$3&amp;"_"&amp;T$3,データシート1!$A:$BU,MATCH($R$2&amp;"_"&amp;$C10,データシート1!$A$1:$BU$1,0),0)</f>
        <v>33660.2048</v>
      </c>
      <c r="U10" s="926">
        <f>VLOOKUP($D$3&amp;"_"&amp;U$3,データシート1!$A:$BU,MATCH($R$2&amp;"_"&amp;$C10,データシート1!$A$1:$BU$1,0),0)</f>
        <v>33511.4</v>
      </c>
      <c r="V10" s="926">
        <f>VLOOKUP($D$3&amp;"_"&amp;V$3,データシート1!$A:$BU,MATCH($R$2&amp;"_"&amp;$C10,データシート1!$A$1:$BU$1,0),0)</f>
        <v>32625.829000000002</v>
      </c>
      <c r="W10" s="926">
        <f>VLOOKUP($D$3&amp;"_"&amp;W$3,データシート1!$A:$BU,MATCH($R$2&amp;"_"&amp;$C10,データシート1!$A$1:$BU$1,0),0)</f>
        <v>31860.825000000001</v>
      </c>
      <c r="X10" s="926">
        <f>VLOOKUP($D$3&amp;"_"&amp;X$3,データシート1!$A:$BU,MATCH($R$2&amp;"_"&amp;$C10,データシート1!$A$1:$BU$1,0),0)</f>
        <v>31712.720000000001</v>
      </c>
      <c r="Y10" s="926">
        <f>VLOOKUP($D$3&amp;"_"&amp;Y$3,データシート1!$A:$BU,MATCH($R$2&amp;"_"&amp;$C10,データシート1!$A$1:$BU$1,0),0)</f>
        <v>29984.859</v>
      </c>
      <c r="Z10" s="926">
        <f>VLOOKUP($D$3&amp;"_"&amp;Z$3,データシート1!$A:$BU,MATCH($R$2&amp;"_"&amp;$C10,データシート1!$A$1:$BU$1,0),0)</f>
        <v>27381.795999999998</v>
      </c>
      <c r="AA10" s="926">
        <f>VLOOKUP($D$3&amp;"_"&amp;AA$3,データシート1!$A:$BU,MATCH($R$2&amp;"_"&amp;$C10,データシート1!$A$1:$BU$1,0),0)</f>
        <v>24877.152999999998</v>
      </c>
      <c r="AB10" s="927">
        <f>VLOOKUP($D$3&amp;"_"&amp;AB$3,データシート1!$A:$BU,MATCH($R$2&amp;"_"&amp;$C10,データシート1!$A$1:$BU$1,0),0)</f>
        <v>27208.565999999999</v>
      </c>
    </row>
    <row r="11" spans="2:30" s="22" customFormat="1" ht="20.45" customHeight="1">
      <c r="B11" s="715"/>
      <c r="C11" s="722" t="s">
        <v>521</v>
      </c>
      <c r="D11" s="723"/>
      <c r="E11" s="722"/>
      <c r="F11" s="723"/>
      <c r="G11" s="724">
        <f>VLOOKUP($D$3&amp;"_"&amp;G$3,データシート1!$A:$BU,MATCH($G$2&amp;"_"&amp;$C11,データシート1!$A$1:$BU$1,0),0)</f>
        <v>223</v>
      </c>
      <c r="H11" s="725">
        <f>VLOOKUP($D$3&amp;"_"&amp;H$3,データシート1!$A:$BU,MATCH($G$2&amp;"_"&amp;$C11,データシート1!$A$1:$BU$1,0),0)</f>
        <v>230</v>
      </c>
      <c r="I11" s="725">
        <f>VLOOKUP($D$3&amp;"_"&amp;I$3,データシート1!$A:$BU,MATCH($G$2&amp;"_"&amp;$C11,データシート1!$A$1:$BU$1,0),0)</f>
        <v>227</v>
      </c>
      <c r="J11" s="725">
        <f>VLOOKUP($D$3&amp;"_"&amp;J$3,データシート1!$A:$BU,MATCH($G$2&amp;"_"&amp;$C11,データシート1!$A$1:$BU$1,0),0)</f>
        <v>226</v>
      </c>
      <c r="K11" s="726">
        <f>VLOOKUP($D$3&amp;"_"&amp;K$3,データシート1!$A:$BU,MATCH($G$2&amp;"_"&amp;$C11,データシート1!$A$1:$BU$1,0),0)</f>
        <v>229</v>
      </c>
      <c r="L11" s="726">
        <f>VLOOKUP($D$3&amp;"_"&amp;L$3,データシート1!$A:$BU,MATCH($G$2&amp;"_"&amp;$C11,データシート1!$A$1:$BU$1,0),0)</f>
        <v>231</v>
      </c>
      <c r="M11" s="726">
        <f>VLOOKUP($D$3&amp;"_"&amp;M$3,データシート1!$A:$BU,MATCH($G$2&amp;"_"&amp;$C11,データシート1!$A$1:$BU$1,0),0)</f>
        <v>220</v>
      </c>
      <c r="N11" s="726">
        <f>VLOOKUP($D$3&amp;"_"&amp;N$3,データシート1!$A:$BU,MATCH($G$2&amp;"_"&amp;$C11,データシート1!$A$1:$BU$1,0),0)</f>
        <v>220</v>
      </c>
      <c r="O11" s="726">
        <f>VLOOKUP($D$3&amp;"_"&amp;O$3,データシート1!$A:$BU,MATCH($G$2&amp;"_"&amp;$C11,データシート1!$A$1:$BU$1,0),0)</f>
        <v>222</v>
      </c>
      <c r="P11" s="726">
        <f>VLOOKUP($D$3&amp;"_"&amp;P$3,データシート1!$A:$BU,MATCH($G$2&amp;"_"&amp;$C11,データシート1!$A$1:$BU$1,0),0)</f>
        <v>217</v>
      </c>
      <c r="Q11" s="727">
        <f>VLOOKUP($D$3&amp;"_"&amp;Q$3,データシート1!$A:$BU,MATCH($G$2&amp;"_"&amp;$C11,データシート1!$A$1:$BU$1,0),0)</f>
        <v>221</v>
      </c>
      <c r="R11" s="925">
        <f>VLOOKUP($D$3&amp;"_"&amp;R$3,データシート1!$A:$BU,MATCH($R$2&amp;"_"&amp;$C11,データシート1!$A$1:$BU$1,0),0)</f>
        <v>1816.0339999999999</v>
      </c>
      <c r="S11" s="926">
        <f>VLOOKUP($D$3&amp;"_"&amp;S$3,データシート1!$A:$BU,MATCH($R$2&amp;"_"&amp;$C11,データシート1!$A$1:$BU$1,0),0)</f>
        <v>2036.3185800000001</v>
      </c>
      <c r="T11" s="926">
        <f>VLOOKUP($D$3&amp;"_"&amp;T$3,データシート1!$A:$BU,MATCH($R$2&amp;"_"&amp;$C11,データシート1!$A$1:$BU$1,0),0)</f>
        <v>2183.8393430000006</v>
      </c>
      <c r="U11" s="926">
        <f>VLOOKUP($D$3&amp;"_"&amp;U$3,データシート1!$A:$BU,MATCH($R$2&amp;"_"&amp;$C11,データシート1!$A$1:$BU$1,0),0)</f>
        <v>2146.4479999999999</v>
      </c>
      <c r="V11" s="926">
        <f>VLOOKUP($D$3&amp;"_"&amp;V$3,データシート1!$A:$BU,MATCH($R$2&amp;"_"&amp;$C11,データシート1!$A$1:$BU$1,0),0)</f>
        <v>2174.4589999999998</v>
      </c>
      <c r="W11" s="926">
        <f>VLOOKUP($D$3&amp;"_"&amp;W$3,データシート1!$A:$BU,MATCH($R$2&amp;"_"&amp;$C11,データシート1!$A$1:$BU$1,0),0)</f>
        <v>2125.279</v>
      </c>
      <c r="X11" s="926">
        <f>VLOOKUP($D$3&amp;"_"&amp;X$3,データシート1!$A:$BU,MATCH($R$2&amp;"_"&amp;$C11,データシート1!$A$1:$BU$1,0),0)</f>
        <v>2106.5790000000002</v>
      </c>
      <c r="Y11" s="926">
        <f>VLOOKUP($D$3&amp;"_"&amp;Y$3,データシート1!$A:$BU,MATCH($R$2&amp;"_"&amp;$C11,データシート1!$A$1:$BU$1,0),0)</f>
        <v>1988.3490000000002</v>
      </c>
      <c r="Z11" s="926">
        <f>VLOOKUP($D$3&amp;"_"&amp;Z$3,データシート1!$A:$BU,MATCH($R$2&amp;"_"&amp;$C11,データシート1!$A$1:$BU$1,0),0)</f>
        <v>1814.905</v>
      </c>
      <c r="AA11" s="926">
        <f>VLOOKUP($D$3&amp;"_"&amp;AA$3,データシート1!$A:$BU,MATCH($R$2&amp;"_"&amp;$C11,データシート1!$A$1:$BU$1,0),0)</f>
        <v>1899.9789999999998</v>
      </c>
      <c r="AB11" s="927">
        <f>VLOOKUP($D$3&amp;"_"&amp;AB$3,データシート1!$A:$BU,MATCH($R$2&amp;"_"&amp;$C11,データシート1!$A$1:$BU$1,0),0)</f>
        <v>1918.742</v>
      </c>
      <c r="AC11" s="22">
        <f>SUM(AC53,AC62,AC68,AC77,AC90,AC97,AC101,AC106,AC110,AC114,AC117,AC121,AC124,AC133)-SUM(AC55,AC56,AC58,AC60)</f>
        <v>0</v>
      </c>
    </row>
    <row r="12" spans="2:30" s="22" customFormat="1" ht="20.45" customHeight="1">
      <c r="B12" s="715"/>
      <c r="C12" s="728" t="s">
        <v>522</v>
      </c>
      <c r="D12" s="729"/>
      <c r="E12" s="728"/>
      <c r="F12" s="729"/>
      <c r="G12" s="730">
        <f>VLOOKUP($D$3&amp;"_"&amp;G$3,データシート1!$A:$BU,MATCH($G$2&amp;"_"&amp;$C12,データシート1!$A$1:$BU$1,0),0)</f>
        <v>16</v>
      </c>
      <c r="H12" s="731">
        <f>VLOOKUP($D$3&amp;"_"&amp;H$3,データシート1!$A:$BU,MATCH($G$2&amp;"_"&amp;$C12,データシート1!$A$1:$BU$1,0),0)</f>
        <v>16</v>
      </c>
      <c r="I12" s="731">
        <f>VLOOKUP($D$3&amp;"_"&amp;I$3,データシート1!$A:$BU,MATCH($G$2&amp;"_"&amp;$C12,データシート1!$A$1:$BU$1,0),0)</f>
        <v>15</v>
      </c>
      <c r="J12" s="731">
        <f>VLOOKUP($D$3&amp;"_"&amp;J$3,データシート1!$A:$BU,MATCH($G$2&amp;"_"&amp;$C12,データシート1!$A$1:$BU$1,0),0)</f>
        <v>15</v>
      </c>
      <c r="K12" s="732">
        <f>VLOOKUP($D$3&amp;"_"&amp;K$3,データシート1!$A:$BU,MATCH($G$2&amp;"_"&amp;$C12,データシート1!$A$1:$BU$1,0),0)</f>
        <v>16</v>
      </c>
      <c r="L12" s="732">
        <f>VLOOKUP($D$3&amp;"_"&amp;L$3,データシート1!$A:$BU,MATCH($G$2&amp;"_"&amp;$C12,データシート1!$A$1:$BU$1,0),0)</f>
        <v>16</v>
      </c>
      <c r="M12" s="732">
        <f>VLOOKUP($D$3&amp;"_"&amp;M$3,データシート1!$A:$BU,MATCH($G$2&amp;"_"&amp;$C12,データシート1!$A$1:$BU$1,0),0)</f>
        <v>15</v>
      </c>
      <c r="N12" s="732">
        <f>VLOOKUP($D$3&amp;"_"&amp;N$3,データシート1!$A:$BU,MATCH($G$2&amp;"_"&amp;$C12,データシート1!$A$1:$BU$1,0),0)</f>
        <v>15</v>
      </c>
      <c r="O12" s="732">
        <f>VLOOKUP($D$3&amp;"_"&amp;O$3,データシート1!$A:$BU,MATCH($G$2&amp;"_"&amp;$C12,データシート1!$A$1:$BU$1,0),0)</f>
        <v>16</v>
      </c>
      <c r="P12" s="732">
        <f>VLOOKUP($D$3&amp;"_"&amp;P$3,データシート1!$A:$BU,MATCH($G$2&amp;"_"&amp;$C12,データシート1!$A$1:$BU$1,0),0)</f>
        <v>15</v>
      </c>
      <c r="Q12" s="733">
        <f>VLOOKUP($D$3&amp;"_"&amp;Q$3,データシート1!$A:$BU,MATCH($G$2&amp;"_"&amp;$C12,データシート1!$A$1:$BU$1,0),0)</f>
        <v>18</v>
      </c>
      <c r="R12" s="928">
        <f>VLOOKUP($D$3&amp;"_"&amp;R$3,データシート1!$A:$BU,MATCH($R$2&amp;"_"&amp;$C12,データシート1!$A$1:$BU$1,0),0)</f>
        <v>1631.8340000000001</v>
      </c>
      <c r="S12" s="929">
        <f>VLOOKUP($D$3&amp;"_"&amp;S$3,データシート1!$A:$BU,MATCH($R$2&amp;"_"&amp;$C12,データシート1!$A$1:$BU$1,0),0)</f>
        <v>1747.5840000000001</v>
      </c>
      <c r="T12" s="929">
        <f>VLOOKUP($D$3&amp;"_"&amp;T$3,データシート1!$A:$BU,MATCH($R$2&amp;"_"&amp;$C12,データシート1!$A$1:$BU$1,0),0)</f>
        <v>1759.049</v>
      </c>
      <c r="U12" s="929">
        <f>VLOOKUP($D$3&amp;"_"&amp;U$3,データシート1!$A:$BU,MATCH($R$2&amp;"_"&amp;$C12,データシート1!$A$1:$BU$1,0),0)</f>
        <v>1735.9760000000001</v>
      </c>
      <c r="V12" s="929">
        <f>VLOOKUP($D$3&amp;"_"&amp;V$3,データシート1!$A:$BU,MATCH($R$2&amp;"_"&amp;$C12,データシート1!$A$1:$BU$1,0),0)</f>
        <v>1725.538</v>
      </c>
      <c r="W12" s="929">
        <f>VLOOKUP($D$3&amp;"_"&amp;W$3,データシート1!$A:$BU,MATCH($R$2&amp;"_"&amp;$C12,データシート1!$A$1:$BU$1,0),0)</f>
        <v>1703.31</v>
      </c>
      <c r="X12" s="929">
        <f>VLOOKUP($D$3&amp;"_"&amp;X$3,データシート1!$A:$BU,MATCH($R$2&amp;"_"&amp;$C12,データシート1!$A$1:$BU$1,0),0)</f>
        <v>1554.3040000000001</v>
      </c>
      <c r="Y12" s="929">
        <f>VLOOKUP($D$3&amp;"_"&amp;Y$3,データシート1!$A:$BU,MATCH($R$2&amp;"_"&amp;$C12,データシート1!$A$1:$BU$1,0),0)</f>
        <v>1511.52</v>
      </c>
      <c r="Z12" s="929">
        <f>VLOOKUP($D$3&amp;"_"&amp;Z$3,データシート1!$A:$BU,MATCH($R$2&amp;"_"&amp;$C12,データシート1!$A$1:$BU$1,0),0)</f>
        <v>1467.796</v>
      </c>
      <c r="AA12" s="929">
        <f>VLOOKUP($D$3&amp;"_"&amp;AA$3,データシート1!$A:$BU,MATCH($R$2&amp;"_"&amp;$C12,データシート1!$A$1:$BU$1,0),0)</f>
        <v>1369.155</v>
      </c>
      <c r="AB12" s="930">
        <f>VLOOKUP($D$3&amp;"_"&amp;AB$3,データシート1!$A:$BU,MATCH($R$2&amp;"_"&amp;$C12,データシート1!$A$1:$BU$1,0),0)</f>
        <v>1481.8720000000001</v>
      </c>
      <c r="AC12" s="22">
        <f>SUM(AC36,AC37,AC55,AC56,AC58,AC60)</f>
        <v>0</v>
      </c>
    </row>
    <row r="13" spans="2:30" s="22" customFormat="1" ht="20.45" customHeight="1">
      <c r="B13" s="715"/>
      <c r="C13" s="734" t="s">
        <v>297</v>
      </c>
      <c r="D13" s="735"/>
      <c r="E13" s="734"/>
      <c r="F13" s="735"/>
      <c r="G13" s="736">
        <f>VLOOKUP($D$3&amp;"_"&amp;G$3,データシート1!$A:$BU,MATCH($G$2&amp;"_"&amp;$C13,データシート1!$A$1:$BU$1,0),0)</f>
        <v>0</v>
      </c>
      <c r="H13" s="737">
        <f>VLOOKUP($D$3&amp;"_"&amp;H$3,データシート1!$A:$BU,MATCH($G$2&amp;"_"&amp;$C13,データシート1!$A$1:$BU$1,0),0)</f>
        <v>0</v>
      </c>
      <c r="I13" s="737">
        <f>VLOOKUP($D$3&amp;"_"&amp;I$3,データシート1!$A:$BU,MATCH($G$2&amp;"_"&amp;$C13,データシート1!$A$1:$BU$1,0),0)</f>
        <v>0</v>
      </c>
      <c r="J13" s="737">
        <f>VLOOKUP($D$3&amp;"_"&amp;J$3,データシート1!$A:$BU,MATCH($G$2&amp;"_"&amp;$C13,データシート1!$A$1:$BU$1,0),0)</f>
        <v>0</v>
      </c>
      <c r="K13" s="738">
        <f>VLOOKUP($D$3&amp;"_"&amp;K$3,データシート1!$A:$BU,MATCH($G$2&amp;"_"&amp;$C13,データシート1!$A$1:$BU$1,0),0)</f>
        <v>0</v>
      </c>
      <c r="L13" s="738">
        <f>VLOOKUP($D$3&amp;"_"&amp;L$3,データシート1!$A:$BU,MATCH($G$2&amp;"_"&amp;$C13,データシート1!$A$1:$BU$1,0),0)</f>
        <v>0</v>
      </c>
      <c r="M13" s="738">
        <f>VLOOKUP($D$3&amp;"_"&amp;M$3,データシート1!$A:$BU,MATCH($G$2&amp;"_"&amp;$C13,データシート1!$A$1:$BU$1,0),0)</f>
        <v>0</v>
      </c>
      <c r="N13" s="738">
        <f>VLOOKUP($D$3&amp;"_"&amp;N$3,データシート1!$A:$BU,MATCH($G$2&amp;"_"&amp;$C13,データシート1!$A$1:$BU$1,0),0)</f>
        <v>0</v>
      </c>
      <c r="O13" s="738">
        <f>VLOOKUP($D$3&amp;"_"&amp;O$3,データシート1!$A:$BU,MATCH($G$2&amp;"_"&amp;$C13,データシート1!$A$1:$BU$1,0),0)</f>
        <v>0</v>
      </c>
      <c r="P13" s="738">
        <f>VLOOKUP($D$3&amp;"_"&amp;P$3,データシート1!$A:$BU,MATCH($G$2&amp;"_"&amp;$C13,データシート1!$A$1:$BU$1,0),0)</f>
        <v>0</v>
      </c>
      <c r="Q13" s="739">
        <f>VLOOKUP($D$3&amp;"_"&amp;Q$3,データシート1!$A:$BU,MATCH($G$2&amp;"_"&amp;$C13,データシート1!$A$1:$BU$1,0),0)</f>
        <v>0</v>
      </c>
      <c r="R13" s="931">
        <f>VLOOKUP($D$3&amp;"_"&amp;R$3,データシート1!$A:$BU,MATCH($R$2&amp;"_"&amp;$C13,データシート1!$A$1:$BU$1,0),0)</f>
        <v>0</v>
      </c>
      <c r="S13" s="932">
        <f>VLOOKUP($D$3&amp;"_"&amp;S$3,データシート1!$A:$BU,MATCH($R$2&amp;"_"&amp;$C13,データシート1!$A$1:$BU$1,0),0)</f>
        <v>0</v>
      </c>
      <c r="T13" s="932">
        <f>VLOOKUP($D$3&amp;"_"&amp;T$3,データシート1!$A:$BU,MATCH($R$2&amp;"_"&amp;$C13,データシート1!$A$1:$BU$1,0),0)</f>
        <v>0</v>
      </c>
      <c r="U13" s="932">
        <f>VLOOKUP($D$3&amp;"_"&amp;U$3,データシート1!$A:$BU,MATCH($R$2&amp;"_"&amp;$C13,データシート1!$A$1:$BU$1,0),0)</f>
        <v>0</v>
      </c>
      <c r="V13" s="932">
        <f>VLOOKUP($D$3&amp;"_"&amp;V$3,データシート1!$A:$BU,MATCH($R$2&amp;"_"&amp;$C13,データシート1!$A$1:$BU$1,0),0)</f>
        <v>0</v>
      </c>
      <c r="W13" s="932">
        <f>VLOOKUP($D$3&amp;"_"&amp;W$3,データシート1!$A:$BU,MATCH($R$2&amp;"_"&amp;$C13,データシート1!$A$1:$BU$1,0),0)</f>
        <v>0</v>
      </c>
      <c r="X13" s="932">
        <f>VLOOKUP($D$3&amp;"_"&amp;X$3,データシート1!$A:$BU,MATCH($R$2&amp;"_"&amp;$C13,データシート1!$A$1:$BU$1,0),0)</f>
        <v>0</v>
      </c>
      <c r="Y13" s="932">
        <f>VLOOKUP($D$3&amp;"_"&amp;Y$3,データシート1!$A:$BU,MATCH($R$2&amp;"_"&amp;$C13,データシート1!$A$1:$BU$1,0),0)</f>
        <v>0</v>
      </c>
      <c r="Z13" s="932">
        <f>VLOOKUP($D$3&amp;"_"&amp;Z$3,データシート1!$A:$BU,MATCH($R$2&amp;"_"&amp;$C13,データシート1!$A$1:$BU$1,0),0)</f>
        <v>0</v>
      </c>
      <c r="AA13" s="932">
        <f>VLOOKUP($D$3&amp;"_"&amp;AA$3,データシート1!$A:$BU,MATCH($R$2&amp;"_"&amp;$C13,データシート1!$A$1:$BU$1,0),0)</f>
        <v>0</v>
      </c>
      <c r="AB13" s="933">
        <f>VLOOKUP($D$3&amp;"_"&amp;AB$3,データシート1!$A:$BU,MATCH($R$2&amp;"_"&amp;$C13,データシート1!$A$1:$BU$1,0),0)</f>
        <v>0</v>
      </c>
    </row>
    <row r="14" spans="2:30" s="22" customFormat="1" ht="20.45" customHeight="1">
      <c r="B14" s="740" t="s">
        <v>523</v>
      </c>
      <c r="C14" s="741" t="s">
        <v>524</v>
      </c>
      <c r="D14" s="742"/>
      <c r="E14" s="743"/>
      <c r="F14" s="742"/>
      <c r="G14" s="744">
        <f>VLOOKUP($D$3&amp;"_"&amp;G$3,データシート2!$A:$SI,MATCH($G$2&amp;"_"&amp;$B14,データシート2!$A$1:$SI$1,0),0)</f>
        <v>0</v>
      </c>
      <c r="H14" s="745">
        <f>VLOOKUP($D$3&amp;"_"&amp;H$3,データシート2!$A:$SI,MATCH($G$2&amp;"_"&amp;$B14,データシート2!$A$1:$SI$1,0),0)</f>
        <v>0</v>
      </c>
      <c r="I14" s="745">
        <f>VLOOKUP($D$3&amp;"_"&amp;I$3,データシート2!$A:$SI,MATCH($G$2&amp;"_"&amp;$B14,データシート2!$A$1:$SI$1,0),0)</f>
        <v>0</v>
      </c>
      <c r="J14" s="745">
        <f>VLOOKUP($D$3&amp;"_"&amp;J$3,データシート2!$A:$SI,MATCH($G$2&amp;"_"&amp;$B14,データシート2!$A$1:$SI$1,0),0)</f>
        <v>0</v>
      </c>
      <c r="K14" s="746">
        <f>VLOOKUP($D$3&amp;"_"&amp;K$3,データシート2!$A:$SI,MATCH($G$2&amp;"_"&amp;$B14,データシート2!$A$1:$SI$1,0),0)</f>
        <v>0</v>
      </c>
      <c r="L14" s="746">
        <f>VLOOKUP($D$3&amp;"_"&amp;L$3,データシート2!$A:$SI,MATCH($G$2&amp;"_"&amp;$B14,データシート2!$A$1:$SI$1,0),0)</f>
        <v>0</v>
      </c>
      <c r="M14" s="746">
        <f>VLOOKUP($D$3&amp;"_"&amp;M$3,データシート2!$A:$SI,MATCH($G$2&amp;"_"&amp;$B14,データシート2!$A$1:$SI$1,0),0)</f>
        <v>1</v>
      </c>
      <c r="N14" s="746">
        <f>VLOOKUP($D$3&amp;"_"&amp;N$3,データシート2!$A:$SI,MATCH($G$2&amp;"_"&amp;$B14,データシート2!$A$1:$SI$1,0),0)</f>
        <v>1</v>
      </c>
      <c r="O14" s="746">
        <f>VLOOKUP($D$3&amp;"_"&amp;O$3,データシート2!$A:$SI,MATCH($G$2&amp;"_"&amp;$B14,データシート2!$A$1:$SI$1,0),0)</f>
        <v>1</v>
      </c>
      <c r="P14" s="746">
        <f>VLOOKUP($D$3&amp;"_"&amp;P$3,データシート2!$A:$SI,MATCH($G$2&amp;"_"&amp;$B14,データシート2!$A$1:$SI$1,0),0)</f>
        <v>1</v>
      </c>
      <c r="Q14" s="747">
        <f>VLOOKUP($D$3&amp;"_"&amp;Q$3,データシート2!$A:$SI,MATCH($G$2&amp;"_"&amp;$B14,データシート2!$A$1:$SI$1,0),0)</f>
        <v>1</v>
      </c>
      <c r="R14" s="934">
        <f>VLOOKUP($D$3&amp;"_"&amp;R$3,データシート2!$A:$SI,MATCH($R$2&amp;"_"&amp;$B14,データシート2!$A$1:$SI$1,0),0)</f>
        <v>0</v>
      </c>
      <c r="S14" s="935">
        <f>VLOOKUP($D$3&amp;"_"&amp;S$3,データシート2!$A:$SI,MATCH($R$2&amp;"_"&amp;$B14,データシート2!$A$1:$SI$1,0),0)</f>
        <v>0</v>
      </c>
      <c r="T14" s="935">
        <f>VLOOKUP($D$3&amp;"_"&amp;T$3,データシート2!$A:$SI,MATCH($R$2&amp;"_"&amp;$B14,データシート2!$A$1:$SI$1,0),0)</f>
        <v>0</v>
      </c>
      <c r="U14" s="935">
        <f>VLOOKUP($D$3&amp;"_"&amp;U$3,データシート2!$A:$SI,MATCH($R$2&amp;"_"&amp;$B14,データシート2!$A$1:$SI$1,0),0)</f>
        <v>0</v>
      </c>
      <c r="V14" s="935">
        <f>VLOOKUP($D$3&amp;"_"&amp;V$3,データシート2!$A:$SI,MATCH($R$2&amp;"_"&amp;$B14,データシート2!$A$1:$SI$1,0),0)</f>
        <v>0</v>
      </c>
      <c r="W14" s="935">
        <f>VLOOKUP($D$3&amp;"_"&amp;W$3,データシート2!$A:$SI,MATCH($R$2&amp;"_"&amp;$B14,データシート2!$A$1:$SI$1,0),0)</f>
        <v>0</v>
      </c>
      <c r="X14" s="935">
        <f>VLOOKUP($D$3&amp;"_"&amp;X$3,データシート2!$A:$SI,MATCH($R$2&amp;"_"&amp;$B14,データシート2!$A$1:$SI$1,0),0)</f>
        <v>4.5090000000000003</v>
      </c>
      <c r="Y14" s="935">
        <f>VLOOKUP($D$3&amp;"_"&amp;Y$3,データシート2!$A:$SI,MATCH($R$2&amp;"_"&amp;$B14,データシート2!$A$1:$SI$1,0),0)</f>
        <v>3.4830000000000001</v>
      </c>
      <c r="Z14" s="935">
        <f>VLOOKUP($D$3&amp;"_"&amp;Z$3,データシート2!$A:$SI,MATCH($R$2&amp;"_"&amp;$B14,データシート2!$A$1:$SI$1,0),0)</f>
        <v>3.8559999999999999</v>
      </c>
      <c r="AA14" s="935">
        <f>VLOOKUP($D$3&amp;"_"&amp;AA$3,データシート2!$A:$SI,MATCH($R$2&amp;"_"&amp;$B14,データシート2!$A$1:$SI$1,0),0)</f>
        <v>3.7570000000000001</v>
      </c>
      <c r="AB14" s="936">
        <f>VLOOKUP($D$3&amp;"_"&amp;AB$3,データシート2!$A:$SI,MATCH($R$2&amp;"_"&amp;$B14,データシート2!$A$1:$SI$1,0),0)</f>
        <v>5.5030000000000001</v>
      </c>
    </row>
    <row r="15" spans="2:30" s="756" customFormat="1" ht="16.5" customHeight="1">
      <c r="B15" s="748"/>
      <c r="C15" s="749">
        <v>1</v>
      </c>
      <c r="D15" s="750" t="s">
        <v>525</v>
      </c>
      <c r="E15" s="749"/>
      <c r="F15" s="751"/>
      <c r="G15" s="752">
        <f>VLOOKUP($D$3&amp;"_"&amp;G$3,データシート2!$A:$SI,MATCH($G$2&amp;"_"&amp;$C15,データシート2!$A$1:$SI$1,0),0)</f>
        <v>0</v>
      </c>
      <c r="H15" s="753">
        <f>VLOOKUP($D$3&amp;"_"&amp;H$3,データシート2!$A:$SI,MATCH($G$2&amp;"_"&amp;$C15,データシート2!$A$1:$SI$1,0),0)</f>
        <v>0</v>
      </c>
      <c r="I15" s="753">
        <f>VLOOKUP($D$3&amp;"_"&amp;I$3,データシート2!$A:$SI,MATCH($G$2&amp;"_"&amp;$C15,データシート2!$A$1:$SI$1,0),0)</f>
        <v>0</v>
      </c>
      <c r="J15" s="753">
        <f>VLOOKUP($D$3&amp;"_"&amp;J$3,データシート2!$A:$SI,MATCH($G$2&amp;"_"&amp;$C15,データシート2!$A$1:$SI$1,0),0)</f>
        <v>0</v>
      </c>
      <c r="K15" s="754">
        <f>VLOOKUP($D$3&amp;"_"&amp;K$3,データシート2!$A:$SI,MATCH($G$2&amp;"_"&amp;$C15,データシート2!$A$1:$SI$1,0),0)</f>
        <v>0</v>
      </c>
      <c r="L15" s="754">
        <f>VLOOKUP($D$3&amp;"_"&amp;L$3,データシート2!$A:$SI,MATCH($G$2&amp;"_"&amp;$C15,データシート2!$A$1:$SI$1,0),0)</f>
        <v>0</v>
      </c>
      <c r="M15" s="754">
        <f>VLOOKUP($D$3&amp;"_"&amp;M$3,データシート2!$A:$SI,MATCH($G$2&amp;"_"&amp;$C15,データシート2!$A$1:$SI$1,0),0)</f>
        <v>1</v>
      </c>
      <c r="N15" s="754">
        <f>VLOOKUP($D$3&amp;"_"&amp;N$3,データシート2!$A:$SI,MATCH($G$2&amp;"_"&amp;$C15,データシート2!$A$1:$SI$1,0),0)</f>
        <v>1</v>
      </c>
      <c r="O15" s="754">
        <f>VLOOKUP($D$3&amp;"_"&amp;O$3,データシート2!$A:$SI,MATCH($G$2&amp;"_"&amp;$C15,データシート2!$A$1:$SI$1,0),0)</f>
        <v>1</v>
      </c>
      <c r="P15" s="754">
        <f>VLOOKUP($D$3&amp;"_"&amp;P$3,データシート2!$A:$SI,MATCH($G$2&amp;"_"&amp;$C15,データシート2!$A$1:$SI$1,0),0)</f>
        <v>1</v>
      </c>
      <c r="Q15" s="755">
        <f>VLOOKUP($D$3&amp;"_"&amp;Q$3,データシート2!$A:$SI,MATCH($G$2&amp;"_"&amp;$C15,データシート2!$A$1:$SI$1,0),0)</f>
        <v>1</v>
      </c>
      <c r="R15" s="937">
        <f>VLOOKUP($D$3&amp;"_"&amp;R$3,データシート2!$A:$SI,MATCH($R$2&amp;"_"&amp;$C15,データシート2!$A$1:$SI$1,0),0)</f>
        <v>0</v>
      </c>
      <c r="S15" s="938">
        <f>VLOOKUP($D$3&amp;"_"&amp;S$3,データシート2!$A:$SI,MATCH($R$2&amp;"_"&amp;$C15,データシート2!$A$1:$SI$1,0),0)</f>
        <v>0</v>
      </c>
      <c r="T15" s="938">
        <f>VLOOKUP($D$3&amp;"_"&amp;T$3,データシート2!$A:$SI,MATCH($R$2&amp;"_"&amp;$C15,データシート2!$A$1:$SI$1,0),0)</f>
        <v>0</v>
      </c>
      <c r="U15" s="938">
        <f>VLOOKUP($D$3&amp;"_"&amp;U$3,データシート2!$A:$SI,MATCH($R$2&amp;"_"&amp;$C15,データシート2!$A$1:$SI$1,0),0)</f>
        <v>0</v>
      </c>
      <c r="V15" s="938">
        <f>VLOOKUP($D$3&amp;"_"&amp;V$3,データシート2!$A:$SI,MATCH($R$2&amp;"_"&amp;$C15,データシート2!$A$1:$SI$1,0),0)</f>
        <v>0</v>
      </c>
      <c r="W15" s="938">
        <f>VLOOKUP($D$3&amp;"_"&amp;W$3,データシート2!$A:$SI,MATCH($R$2&amp;"_"&amp;$C15,データシート2!$A$1:$SI$1,0),0)</f>
        <v>0</v>
      </c>
      <c r="X15" s="938">
        <f>VLOOKUP($D$3&amp;"_"&amp;X$3,データシート2!$A:$SI,MATCH($R$2&amp;"_"&amp;$C15,データシート2!$A$1:$SI$1,0),0)</f>
        <v>4.5090000000000003</v>
      </c>
      <c r="Y15" s="938">
        <f>VLOOKUP($D$3&amp;"_"&amp;Y$3,データシート2!$A:$SI,MATCH($R$2&amp;"_"&amp;$C15,データシート2!$A$1:$SI$1,0),0)</f>
        <v>3.4830000000000001</v>
      </c>
      <c r="Z15" s="938">
        <f>VLOOKUP($D$3&amp;"_"&amp;Z$3,データシート2!$A:$SI,MATCH($R$2&amp;"_"&amp;$C15,データシート2!$A$1:$SI$1,0),0)</f>
        <v>3.8559999999999999</v>
      </c>
      <c r="AA15" s="938">
        <f>VLOOKUP($D$3&amp;"_"&amp;AA$3,データシート2!$A:$SI,MATCH($R$2&amp;"_"&amp;$C15,データシート2!$A$1:$SI$1,0),0)</f>
        <v>3.7570000000000001</v>
      </c>
      <c r="AB15" s="939">
        <f>VLOOKUP($D$3&amp;"_"&amp;AB$3,データシート2!$A:$SI,MATCH($R$2&amp;"_"&amp;$C15,データシート2!$A$1:$SI$1,0),0)</f>
        <v>5.5030000000000001</v>
      </c>
    </row>
    <row r="16" spans="2:30" s="756" customFormat="1" ht="16.5" customHeight="1">
      <c r="B16" s="757"/>
      <c r="C16" s="758">
        <v>2</v>
      </c>
      <c r="D16" s="759" t="s">
        <v>526</v>
      </c>
      <c r="E16" s="758"/>
      <c r="F16" s="760"/>
      <c r="G16" s="761">
        <f>VLOOKUP($D$3&amp;"_"&amp;G$3,データシート2!$A:$SI,MATCH($G$2&amp;"_"&amp;$C16,データシート2!$A$1:$SI$1,0),0)</f>
        <v>0</v>
      </c>
      <c r="H16" s="762">
        <f>VLOOKUP($D$3&amp;"_"&amp;H$3,データシート2!$A:$SI,MATCH($G$2&amp;"_"&amp;$C16,データシート2!$A$1:$SI$1,0),0)</f>
        <v>0</v>
      </c>
      <c r="I16" s="762">
        <f>VLOOKUP($D$3&amp;"_"&amp;I$3,データシート2!$A:$SI,MATCH($G$2&amp;"_"&amp;$C16,データシート2!$A$1:$SI$1,0),0)</f>
        <v>0</v>
      </c>
      <c r="J16" s="762">
        <f>VLOOKUP($D$3&amp;"_"&amp;J$3,データシート2!$A:$SI,MATCH($G$2&amp;"_"&amp;$C16,データシート2!$A$1:$SI$1,0),0)</f>
        <v>0</v>
      </c>
      <c r="K16" s="763">
        <f>VLOOKUP($D$3&amp;"_"&amp;K$3,データシート2!$A:$SI,MATCH($G$2&amp;"_"&amp;$C16,データシート2!$A$1:$SI$1,0),0)</f>
        <v>0</v>
      </c>
      <c r="L16" s="763">
        <f>VLOOKUP($D$3&amp;"_"&amp;L$3,データシート2!$A:$SI,MATCH($G$2&amp;"_"&amp;$C16,データシート2!$A$1:$SI$1,0),0)</f>
        <v>0</v>
      </c>
      <c r="M16" s="763">
        <f>VLOOKUP($D$3&amp;"_"&amp;M$3,データシート2!$A:$SI,MATCH($G$2&amp;"_"&amp;$C16,データシート2!$A$1:$SI$1,0),0)</f>
        <v>0</v>
      </c>
      <c r="N16" s="763">
        <f>VLOOKUP($D$3&amp;"_"&amp;N$3,データシート2!$A:$SI,MATCH($G$2&amp;"_"&amp;$C16,データシート2!$A$1:$SI$1,0),0)</f>
        <v>0</v>
      </c>
      <c r="O16" s="763">
        <f>VLOOKUP($D$3&amp;"_"&amp;O$3,データシート2!$A:$SI,MATCH($G$2&amp;"_"&amp;$C16,データシート2!$A$1:$SI$1,0),0)</f>
        <v>0</v>
      </c>
      <c r="P16" s="763">
        <f>VLOOKUP($D$3&amp;"_"&amp;P$3,データシート2!$A:$SI,MATCH($G$2&amp;"_"&amp;$C16,データシート2!$A$1:$SI$1,0),0)</f>
        <v>0</v>
      </c>
      <c r="Q16" s="764">
        <f>VLOOKUP($D$3&amp;"_"&amp;Q$3,データシート2!$A:$SI,MATCH($G$2&amp;"_"&amp;$C16,データシート2!$A$1:$SI$1,0),0)</f>
        <v>0</v>
      </c>
      <c r="R16" s="940">
        <f>VLOOKUP($D$3&amp;"_"&amp;R$3,データシート2!$A:$SI,MATCH($R$2&amp;"_"&amp;$C16,データシート2!$A$1:$SI$1,0),0)</f>
        <v>0</v>
      </c>
      <c r="S16" s="941">
        <f>VLOOKUP($D$3&amp;"_"&amp;S$3,データシート2!$A:$SI,MATCH($R$2&amp;"_"&amp;$C16,データシート2!$A$1:$SI$1,0),0)</f>
        <v>0</v>
      </c>
      <c r="T16" s="941">
        <f>VLOOKUP($D$3&amp;"_"&amp;T$3,データシート2!$A:$SI,MATCH($R$2&amp;"_"&amp;$C16,データシート2!$A$1:$SI$1,0),0)</f>
        <v>0</v>
      </c>
      <c r="U16" s="941">
        <f>VLOOKUP($D$3&amp;"_"&amp;U$3,データシート2!$A:$SI,MATCH($R$2&amp;"_"&amp;$C16,データシート2!$A$1:$SI$1,0),0)</f>
        <v>0</v>
      </c>
      <c r="V16" s="941">
        <f>VLOOKUP($D$3&amp;"_"&amp;V$3,データシート2!$A:$SI,MATCH($R$2&amp;"_"&amp;$C16,データシート2!$A$1:$SI$1,0),0)</f>
        <v>0</v>
      </c>
      <c r="W16" s="941">
        <f>VLOOKUP($D$3&amp;"_"&amp;W$3,データシート2!$A:$SI,MATCH($R$2&amp;"_"&amp;$C16,データシート2!$A$1:$SI$1,0),0)</f>
        <v>0</v>
      </c>
      <c r="X16" s="941">
        <f>VLOOKUP($D$3&amp;"_"&amp;X$3,データシート2!$A:$SI,MATCH($R$2&amp;"_"&amp;$C16,データシート2!$A$1:$SI$1,0),0)</f>
        <v>0</v>
      </c>
      <c r="Y16" s="941">
        <f>VLOOKUP($D$3&amp;"_"&amp;Y$3,データシート2!$A:$SI,MATCH($R$2&amp;"_"&amp;$C16,データシート2!$A$1:$SI$1,0),0)</f>
        <v>0</v>
      </c>
      <c r="Z16" s="941">
        <f>VLOOKUP($D$3&amp;"_"&amp;Z$3,データシート2!$A:$SI,MATCH($R$2&amp;"_"&amp;$C16,データシート2!$A$1:$SI$1,0),0)</f>
        <v>0</v>
      </c>
      <c r="AA16" s="941"/>
      <c r="AB16" s="942">
        <f>VLOOKUP($D$3&amp;"_"&amp;AB$3,データシート2!$A:$SI,MATCH($R$2&amp;"_"&amp;$C16,データシート2!$A$1:$SI$1,0),0)</f>
        <v>0</v>
      </c>
    </row>
    <row r="17" spans="2:29" s="22" customFormat="1" ht="20.45" customHeight="1">
      <c r="B17" s="740" t="s">
        <v>527</v>
      </c>
      <c r="C17" s="741" t="s">
        <v>528</v>
      </c>
      <c r="D17" s="742"/>
      <c r="E17" s="743"/>
      <c r="F17" s="742"/>
      <c r="G17" s="744">
        <f>VLOOKUP($D$3&amp;"_"&amp;G$3,データシート2!$A:$SI,MATCH($G$2&amp;"_"&amp;$B17,データシート2!$A$1:$SI$1,0),0)</f>
        <v>0</v>
      </c>
      <c r="H17" s="745">
        <f>VLOOKUP($D$3&amp;"_"&amp;H$3,データシート2!$A:$SI,MATCH($G$2&amp;"_"&amp;$B17,データシート2!$A$1:$SI$1,0),0)</f>
        <v>0</v>
      </c>
      <c r="I17" s="745">
        <f>VLOOKUP($D$3&amp;"_"&amp;I$3,データシート2!$A:$SI,MATCH($G$2&amp;"_"&amp;$B17,データシート2!$A$1:$SI$1,0),0)</f>
        <v>0</v>
      </c>
      <c r="J17" s="745">
        <f>VLOOKUP($D$3&amp;"_"&amp;J$3,データシート2!$A:$SI,MATCH($G$2&amp;"_"&amp;$B17,データシート2!$A$1:$SI$1,0),0)</f>
        <v>0</v>
      </c>
      <c r="K17" s="746">
        <f>VLOOKUP($D$3&amp;"_"&amp;K$3,データシート2!$A:$SI,MATCH($G$2&amp;"_"&amp;$B17,データシート2!$A$1:$SI$1,0),0)</f>
        <v>0</v>
      </c>
      <c r="L17" s="746">
        <f>VLOOKUP($D$3&amp;"_"&amp;L$3,データシート2!$A:$SI,MATCH($G$2&amp;"_"&amp;$B17,データシート2!$A$1:$SI$1,0),0)</f>
        <v>0</v>
      </c>
      <c r="M17" s="746">
        <f>VLOOKUP($D$3&amp;"_"&amp;M$3,データシート2!$A:$SI,MATCH($G$2&amp;"_"&amp;$B17,データシート2!$A$1:$SI$1,0),0)</f>
        <v>0</v>
      </c>
      <c r="N17" s="746">
        <f>VLOOKUP($D$3&amp;"_"&amp;N$3,データシート2!$A:$SI,MATCH($G$2&amp;"_"&amp;$B17,データシート2!$A$1:$SI$1,0),0)</f>
        <v>0</v>
      </c>
      <c r="O17" s="746">
        <f>VLOOKUP($D$3&amp;"_"&amp;O$3,データシート2!$A:$SI,MATCH($G$2&amp;"_"&amp;$B17,データシート2!$A$1:$SI$1,0),0)</f>
        <v>0</v>
      </c>
      <c r="P17" s="746">
        <f>VLOOKUP($D$3&amp;"_"&amp;P$3,データシート2!$A:$SI,MATCH($G$2&amp;"_"&amp;$B17,データシート2!$A$1:$SI$1,0),0)</f>
        <v>0</v>
      </c>
      <c r="Q17" s="747">
        <f>VLOOKUP($D$3&amp;"_"&amp;Q$3,データシート2!$A:$SI,MATCH($G$2&amp;"_"&amp;$B17,データシート2!$A$1:$SI$1,0),0)</f>
        <v>0</v>
      </c>
      <c r="R17" s="934">
        <f>VLOOKUP($D$3&amp;"_"&amp;R$3,データシート2!$A:$SI,MATCH($R$2&amp;"_"&amp;$B17,データシート2!$A$1:$SI$1,0),0)</f>
        <v>0</v>
      </c>
      <c r="S17" s="935">
        <f>VLOOKUP($D$3&amp;"_"&amp;S$3,データシート2!$A:$SI,MATCH($R$2&amp;"_"&amp;$B17,データシート2!$A$1:$SI$1,0),0)</f>
        <v>0</v>
      </c>
      <c r="T17" s="935">
        <f>VLOOKUP($D$3&amp;"_"&amp;T$3,データシート2!$A:$SI,MATCH($R$2&amp;"_"&amp;$B17,データシート2!$A$1:$SI$1,0),0)</f>
        <v>0</v>
      </c>
      <c r="U17" s="935">
        <f>VLOOKUP($D$3&amp;"_"&amp;U$3,データシート2!$A:$SI,MATCH($R$2&amp;"_"&amp;$B17,データシート2!$A$1:$SI$1,0),0)</f>
        <v>0</v>
      </c>
      <c r="V17" s="935">
        <f>VLOOKUP($D$3&amp;"_"&amp;V$3,データシート2!$A:$SI,MATCH($R$2&amp;"_"&amp;$B17,データシート2!$A$1:$SI$1,0),0)</f>
        <v>0</v>
      </c>
      <c r="W17" s="935">
        <f>VLOOKUP($D$3&amp;"_"&amp;W$3,データシート2!$A:$SI,MATCH($R$2&amp;"_"&amp;$B17,データシート2!$A$1:$SI$1,0),0)</f>
        <v>0</v>
      </c>
      <c r="X17" s="935">
        <f>VLOOKUP($D$3&amp;"_"&amp;X$3,データシート2!$A:$SI,MATCH($R$2&amp;"_"&amp;$B17,データシート2!$A$1:$SI$1,0),0)</f>
        <v>0</v>
      </c>
      <c r="Y17" s="935">
        <f>VLOOKUP($D$3&amp;"_"&amp;Y$3,データシート2!$A:$SI,MATCH($R$2&amp;"_"&amp;$B17,データシート2!$A$1:$SI$1,0),0)</f>
        <v>0</v>
      </c>
      <c r="Z17" s="935">
        <f>VLOOKUP($D$3&amp;"_"&amp;Z$3,データシート2!$A:$SI,MATCH($R$2&amp;"_"&amp;$B17,データシート2!$A$1:$SI$1,0),0)</f>
        <v>0</v>
      </c>
      <c r="AA17" s="935">
        <f>VLOOKUP($D$3&amp;"_"&amp;AA$3,データシート2!$A:$SI,MATCH($R$2&amp;"_"&amp;$B17,データシート2!$A$1:$SI$1,0),0)</f>
        <v>0</v>
      </c>
      <c r="AB17" s="936">
        <f>VLOOKUP($D$3&amp;"_"&amp;AB$3,データシート2!$A:$SI,MATCH($R$2&amp;"_"&amp;$B17,データシート2!$A$1:$SI$1,0),0)</f>
        <v>0</v>
      </c>
    </row>
    <row r="18" spans="2:29" s="756" customFormat="1" ht="16.5" customHeight="1">
      <c r="B18" s="748"/>
      <c r="C18" s="749">
        <v>3</v>
      </c>
      <c r="D18" s="750" t="s">
        <v>529</v>
      </c>
      <c r="E18" s="749"/>
      <c r="F18" s="751"/>
      <c r="G18" s="765">
        <f>VLOOKUP($D$3&amp;"_"&amp;G$3,データシート2!$A:$SI,MATCH($G$2&amp;"_"&amp;$C18,データシート2!$A$1:$SI$1,0),0)</f>
        <v>0</v>
      </c>
      <c r="H18" s="753">
        <f>VLOOKUP($D$3&amp;"_"&amp;H$3,データシート2!$A:$SI,MATCH($G$2&amp;"_"&amp;$C18,データシート2!$A$1:$SI$1,0),0)</f>
        <v>0</v>
      </c>
      <c r="I18" s="753">
        <f>VLOOKUP($D$3&amp;"_"&amp;I$3,データシート2!$A:$SI,MATCH($G$2&amp;"_"&amp;$C18,データシート2!$A$1:$SI$1,0),0)</f>
        <v>0</v>
      </c>
      <c r="J18" s="753">
        <f>VLOOKUP($D$3&amp;"_"&amp;J$3,データシート2!$A:$SI,MATCH($G$2&amp;"_"&amp;$C18,データシート2!$A$1:$SI$1,0),0)</f>
        <v>0</v>
      </c>
      <c r="K18" s="754">
        <f>VLOOKUP($D$3&amp;"_"&amp;K$3,データシート2!$A:$SI,MATCH($G$2&amp;"_"&amp;$C18,データシート2!$A$1:$SI$1,0),0)</f>
        <v>0</v>
      </c>
      <c r="L18" s="754">
        <f>VLOOKUP($D$3&amp;"_"&amp;L$3,データシート2!$A:$SI,MATCH($G$2&amp;"_"&amp;$C18,データシート2!$A$1:$SI$1,0),0)</f>
        <v>0</v>
      </c>
      <c r="M18" s="754">
        <f>VLOOKUP($D$3&amp;"_"&amp;M$3,データシート2!$A:$SI,MATCH($G$2&amp;"_"&amp;$C18,データシート2!$A$1:$SI$1,0),0)</f>
        <v>0</v>
      </c>
      <c r="N18" s="754">
        <f>VLOOKUP($D$3&amp;"_"&amp;N$3,データシート2!$A:$SI,MATCH($G$2&amp;"_"&amp;$C18,データシート2!$A$1:$SI$1,0),0)</f>
        <v>0</v>
      </c>
      <c r="O18" s="754">
        <f>VLOOKUP($D$3&amp;"_"&amp;O$3,データシート2!$A:$SI,MATCH($G$2&amp;"_"&amp;$C18,データシート2!$A$1:$SI$1,0),0)</f>
        <v>0</v>
      </c>
      <c r="P18" s="754">
        <f>VLOOKUP($D$3&amp;"_"&amp;P$3,データシート2!$A:$SI,MATCH($G$2&amp;"_"&amp;$C18,データシート2!$A$1:$SI$1,0),0)</f>
        <v>0</v>
      </c>
      <c r="Q18" s="755">
        <f>VLOOKUP($D$3&amp;"_"&amp;Q$3,データシート2!$A:$SI,MATCH($G$2&amp;"_"&amp;$C18,データシート2!$A$1:$SI$1,0),0)</f>
        <v>0</v>
      </c>
      <c r="R18" s="943">
        <f>VLOOKUP($D$3&amp;"_"&amp;R$3,データシート2!$A:$SI,MATCH($R$2&amp;"_"&amp;$C18,データシート2!$A$1:$SI$1,0),0)</f>
        <v>0</v>
      </c>
      <c r="S18" s="938">
        <f>VLOOKUP($D$3&amp;"_"&amp;S$3,データシート2!$A:$SI,MATCH($R$2&amp;"_"&amp;$C18,データシート2!$A$1:$SI$1,0),0)</f>
        <v>0</v>
      </c>
      <c r="T18" s="938">
        <f>VLOOKUP($D$3&amp;"_"&amp;T$3,データシート2!$A:$SI,MATCH($R$2&amp;"_"&amp;$C18,データシート2!$A$1:$SI$1,0),0)</f>
        <v>0</v>
      </c>
      <c r="U18" s="938">
        <f>VLOOKUP($D$3&amp;"_"&amp;U$3,データシート2!$A:$SI,MATCH($R$2&amp;"_"&amp;$C18,データシート2!$A$1:$SI$1,0),0)</f>
        <v>0</v>
      </c>
      <c r="V18" s="938">
        <f>VLOOKUP($D$3&amp;"_"&amp;V$3,データシート2!$A:$SI,MATCH($R$2&amp;"_"&amp;$C18,データシート2!$A$1:$SI$1,0),0)</f>
        <v>0</v>
      </c>
      <c r="W18" s="938">
        <f>VLOOKUP($D$3&amp;"_"&amp;W$3,データシート2!$A:$SI,MATCH($R$2&amp;"_"&amp;$C18,データシート2!$A$1:$SI$1,0),0)</f>
        <v>0</v>
      </c>
      <c r="X18" s="938">
        <f>VLOOKUP($D$3&amp;"_"&amp;X$3,データシート2!$A:$SI,MATCH($R$2&amp;"_"&amp;$C18,データシート2!$A$1:$SI$1,0),0)</f>
        <v>0</v>
      </c>
      <c r="Y18" s="938">
        <f>VLOOKUP($D$3&amp;"_"&amp;Y$3,データシート2!$A:$SI,MATCH($R$2&amp;"_"&amp;$C18,データシート2!$A$1:$SI$1,0),0)</f>
        <v>0</v>
      </c>
      <c r="Z18" s="938">
        <f>VLOOKUP($D$3&amp;"_"&amp;Z$3,データシート2!$A:$SI,MATCH($R$2&amp;"_"&amp;$C18,データシート2!$A$1:$SI$1,0),0)</f>
        <v>0</v>
      </c>
      <c r="AA18" s="938">
        <f>VLOOKUP($D$3&amp;"_"&amp;AA$3,データシート2!$A:$SI,MATCH($R$2&amp;"_"&amp;$C18,データシート2!$A$1:$SI$1,0),0)</f>
        <v>0</v>
      </c>
      <c r="AB18" s="939">
        <f>VLOOKUP($D$3&amp;"_"&amp;AB$3,データシート2!$A:$SI,MATCH($R$2&amp;"_"&amp;$C18,データシート2!$A$1:$SI$1,0),0)</f>
        <v>0</v>
      </c>
    </row>
    <row r="19" spans="2:29" s="756" customFormat="1" ht="16.5" customHeight="1">
      <c r="B19" s="757"/>
      <c r="C19" s="758">
        <v>4</v>
      </c>
      <c r="D19" s="759" t="s">
        <v>530</v>
      </c>
      <c r="E19" s="758"/>
      <c r="F19" s="760"/>
      <c r="G19" s="761">
        <f>VLOOKUP($D$3&amp;"_"&amp;G$3,データシート2!$A:$SI,MATCH($G$2&amp;"_"&amp;$C19,データシート2!$A$1:$SI$1,0),0)</f>
        <v>0</v>
      </c>
      <c r="H19" s="762">
        <f>VLOOKUP($D$3&amp;"_"&amp;H$3,データシート2!$A:$SI,MATCH($G$2&amp;"_"&amp;$C19,データシート2!$A$1:$SI$1,0),0)</f>
        <v>0</v>
      </c>
      <c r="I19" s="762">
        <f>VLOOKUP($D$3&amp;"_"&amp;I$3,データシート2!$A:$SI,MATCH($G$2&amp;"_"&amp;$C19,データシート2!$A$1:$SI$1,0),0)</f>
        <v>0</v>
      </c>
      <c r="J19" s="762">
        <f>VLOOKUP($D$3&amp;"_"&amp;J$3,データシート2!$A:$SI,MATCH($G$2&amp;"_"&amp;$C19,データシート2!$A$1:$SI$1,0),0)</f>
        <v>0</v>
      </c>
      <c r="K19" s="763">
        <f>VLOOKUP($D$3&amp;"_"&amp;K$3,データシート2!$A:$SI,MATCH($G$2&amp;"_"&amp;$C19,データシート2!$A$1:$SI$1,0),0)</f>
        <v>0</v>
      </c>
      <c r="L19" s="763">
        <f>VLOOKUP($D$3&amp;"_"&amp;L$3,データシート2!$A:$SI,MATCH($G$2&amp;"_"&amp;$C19,データシート2!$A$1:$SI$1,0),0)</f>
        <v>0</v>
      </c>
      <c r="M19" s="763">
        <f>VLOOKUP($D$3&amp;"_"&amp;M$3,データシート2!$A:$SI,MATCH($G$2&amp;"_"&amp;$C19,データシート2!$A$1:$SI$1,0),0)</f>
        <v>0</v>
      </c>
      <c r="N19" s="763">
        <f>VLOOKUP($D$3&amp;"_"&amp;N$3,データシート2!$A:$SI,MATCH($G$2&amp;"_"&amp;$C19,データシート2!$A$1:$SI$1,0),0)</f>
        <v>0</v>
      </c>
      <c r="O19" s="763">
        <f>VLOOKUP($D$3&amp;"_"&amp;O$3,データシート2!$A:$SI,MATCH($G$2&amp;"_"&amp;$C19,データシート2!$A$1:$SI$1,0),0)</f>
        <v>0</v>
      </c>
      <c r="P19" s="763">
        <f>VLOOKUP($D$3&amp;"_"&amp;P$3,データシート2!$A:$SI,MATCH($G$2&amp;"_"&amp;$C19,データシート2!$A$1:$SI$1,0),0)</f>
        <v>0</v>
      </c>
      <c r="Q19" s="764">
        <f>VLOOKUP($D$3&amp;"_"&amp;Q$3,データシート2!$A:$SI,MATCH($G$2&amp;"_"&amp;$C19,データシート2!$A$1:$SI$1,0),0)</f>
        <v>0</v>
      </c>
      <c r="R19" s="940">
        <f>VLOOKUP($D$3&amp;"_"&amp;R$3,データシート2!$A:$SI,MATCH($R$2&amp;"_"&amp;$C19,データシート2!$A$1:$SI$1,0),0)</f>
        <v>0</v>
      </c>
      <c r="S19" s="941">
        <f>VLOOKUP($D$3&amp;"_"&amp;S$3,データシート2!$A:$SI,MATCH($R$2&amp;"_"&amp;$C19,データシート2!$A$1:$SI$1,0),0)</f>
        <v>0</v>
      </c>
      <c r="T19" s="941">
        <f>VLOOKUP($D$3&amp;"_"&amp;T$3,データシート2!$A:$SI,MATCH($R$2&amp;"_"&amp;$C19,データシート2!$A$1:$SI$1,0),0)</f>
        <v>0</v>
      </c>
      <c r="U19" s="941">
        <f>VLOOKUP($D$3&amp;"_"&amp;U$3,データシート2!$A:$SI,MATCH($R$2&amp;"_"&amp;$C19,データシート2!$A$1:$SI$1,0),0)</f>
        <v>0</v>
      </c>
      <c r="V19" s="941">
        <f>VLOOKUP($D$3&amp;"_"&amp;V$3,データシート2!$A:$SI,MATCH($R$2&amp;"_"&amp;$C19,データシート2!$A$1:$SI$1,0),0)</f>
        <v>0</v>
      </c>
      <c r="W19" s="941">
        <f>VLOOKUP($D$3&amp;"_"&amp;W$3,データシート2!$A:$SI,MATCH($R$2&amp;"_"&amp;$C19,データシート2!$A$1:$SI$1,0),0)</f>
        <v>0</v>
      </c>
      <c r="X19" s="941">
        <f>VLOOKUP($D$3&amp;"_"&amp;X$3,データシート2!$A:$SI,MATCH($R$2&amp;"_"&amp;$C19,データシート2!$A$1:$SI$1,0),0)</f>
        <v>0</v>
      </c>
      <c r="Y19" s="941">
        <f>VLOOKUP($D$3&amp;"_"&amp;Y$3,データシート2!$A:$SI,MATCH($R$2&amp;"_"&amp;$C19,データシート2!$A$1:$SI$1,0),0)</f>
        <v>0</v>
      </c>
      <c r="Z19" s="941">
        <f>VLOOKUP($D$3&amp;"_"&amp;Z$3,データシート2!$A:$SI,MATCH($R$2&amp;"_"&amp;$C19,データシート2!$A$1:$SI$1,0),0)</f>
        <v>0</v>
      </c>
      <c r="AA19" s="941">
        <f>VLOOKUP($D$3&amp;"_"&amp;AA$3,データシート2!$A:$SI,MATCH($R$2&amp;"_"&amp;$C19,データシート2!$A$1:$SI$1,0),0)</f>
        <v>0</v>
      </c>
      <c r="AB19" s="942">
        <f>VLOOKUP($D$3&amp;"_"&amp;AB$3,データシート2!$A:$SI,MATCH($R$2&amp;"_"&amp;$C19,データシート2!$A$1:$SI$1,0),0)</f>
        <v>0</v>
      </c>
    </row>
    <row r="20" spans="2:29" s="22" customFormat="1" ht="20.45" customHeight="1">
      <c r="B20" s="740" t="s">
        <v>531</v>
      </c>
      <c r="C20" s="741" t="s">
        <v>532</v>
      </c>
      <c r="D20" s="742"/>
      <c r="E20" s="743"/>
      <c r="F20" s="742"/>
      <c r="G20" s="744">
        <f>VLOOKUP($D$3&amp;"_"&amp;G$3,データシート2!$A:$SI,MATCH($G$2&amp;"_"&amp;$B20,データシート2!$A$1:$SI$1,0),0)</f>
        <v>1</v>
      </c>
      <c r="H20" s="745">
        <f>VLOOKUP($D$3&amp;"_"&amp;H$3,データシート2!$A:$SI,MATCH($G$2&amp;"_"&amp;$B20,データシート2!$A$1:$SI$1,0),0)</f>
        <v>1</v>
      </c>
      <c r="I20" s="745">
        <f>VLOOKUP($D$3&amp;"_"&amp;I$3,データシート2!$A:$SI,MATCH($G$2&amp;"_"&amp;$B20,データシート2!$A$1:$SI$1,0),0)</f>
        <v>1</v>
      </c>
      <c r="J20" s="745">
        <f>VLOOKUP($D$3&amp;"_"&amp;J$3,データシート2!$A:$SI,MATCH($G$2&amp;"_"&amp;$B20,データシート2!$A$1:$SI$1,0),0)</f>
        <v>1</v>
      </c>
      <c r="K20" s="746">
        <f>VLOOKUP($D$3&amp;"_"&amp;K$3,データシート2!$A:$SI,MATCH($G$2&amp;"_"&amp;$B20,データシート2!$A$1:$SI$1,0),0)</f>
        <v>1</v>
      </c>
      <c r="L20" s="746">
        <f>VLOOKUP($D$3&amp;"_"&amp;L$3,データシート2!$A:$SI,MATCH($G$2&amp;"_"&amp;$B20,データシート2!$A$1:$SI$1,0),0)</f>
        <v>1</v>
      </c>
      <c r="M20" s="746">
        <f>VLOOKUP($D$3&amp;"_"&amp;M$3,データシート2!$A:$SI,MATCH($G$2&amp;"_"&amp;$B20,データシート2!$A$1:$SI$1,0),0)</f>
        <v>1</v>
      </c>
      <c r="N20" s="746">
        <f>VLOOKUP($D$3&amp;"_"&amp;N$3,データシート2!$A:$SI,MATCH($G$2&amp;"_"&amp;$B20,データシート2!$A$1:$SI$1,0),0)</f>
        <v>1</v>
      </c>
      <c r="O20" s="746">
        <f>VLOOKUP($D$3&amp;"_"&amp;O$3,データシート2!$A:$SI,MATCH($G$2&amp;"_"&amp;$B20,データシート2!$A$1:$SI$1,0),0)</f>
        <v>1</v>
      </c>
      <c r="P20" s="746">
        <f>VLOOKUP($D$3&amp;"_"&amp;P$3,データシート2!$A:$SI,MATCH($G$2&amp;"_"&amp;$B20,データシート2!$A$1:$SI$1,0),0)</f>
        <v>1</v>
      </c>
      <c r="Q20" s="747">
        <f>VLOOKUP($D$3&amp;"_"&amp;Q$3,データシート2!$A:$SI,MATCH($G$2&amp;"_"&amp;$B20,データシート2!$A$1:$SI$1,0),0)</f>
        <v>1</v>
      </c>
      <c r="R20" s="934">
        <f>VLOOKUP($D$3&amp;"_"&amp;R$3,データシート2!$A:$SI,MATCH($R$2&amp;"_"&amp;$B20,データシート2!$A$1:$SI$1,0),0)</f>
        <v>5.4829999999999997</v>
      </c>
      <c r="S20" s="935">
        <f>VLOOKUP($D$3&amp;"_"&amp;S$3,データシート2!$A:$SI,MATCH($R$2&amp;"_"&amp;$B20,データシート2!$A$1:$SI$1,0),0)</f>
        <v>4.9809999999999999</v>
      </c>
      <c r="T20" s="935">
        <f>VLOOKUP($D$3&amp;"_"&amp;T$3,データシート2!$A:$SI,MATCH($R$2&amp;"_"&amp;$B20,データシート2!$A$1:$SI$1,0),0)</f>
        <v>5.5869999999999997</v>
      </c>
      <c r="U20" s="935">
        <f>VLOOKUP($D$3&amp;"_"&amp;U$3,データシート2!$A:$SI,MATCH($R$2&amp;"_"&amp;$B20,データシート2!$A$1:$SI$1,0),0)</f>
        <v>6.4379999999999997</v>
      </c>
      <c r="V20" s="935">
        <f>VLOOKUP($D$3&amp;"_"&amp;V$3,データシート2!$A:$SI,MATCH($R$2&amp;"_"&amp;$B20,データシート2!$A$1:$SI$1,0),0)</f>
        <v>6.75</v>
      </c>
      <c r="W20" s="935">
        <f>VLOOKUP($D$3&amp;"_"&amp;W$3,データシート2!$A:$SI,MATCH($R$2&amp;"_"&amp;$B20,データシート2!$A$1:$SI$1,0),0)</f>
        <v>6.2629999999999999</v>
      </c>
      <c r="X20" s="935">
        <f>VLOOKUP($D$3&amp;"_"&amp;X$3,データシート2!$A:$SI,MATCH($R$2&amp;"_"&amp;$B20,データシート2!$A$1:$SI$1,0),0)</f>
        <v>6.6520000000000001</v>
      </c>
      <c r="Y20" s="935">
        <f>VLOOKUP($D$3&amp;"_"&amp;Y$3,データシート2!$A:$SI,MATCH($R$2&amp;"_"&amp;$B20,データシート2!$A$1:$SI$1,0),0)</f>
        <v>5.742</v>
      </c>
      <c r="Z20" s="935">
        <f>VLOOKUP($D$3&amp;"_"&amp;Z$3,データシート2!$A:$SI,MATCH($R$2&amp;"_"&amp;$B20,データシート2!$A$1:$SI$1,0),0)</f>
        <v>4.8600000000000003</v>
      </c>
      <c r="AA20" s="935">
        <f>VLOOKUP($D$3&amp;"_"&amp;AA$3,データシート2!$A:$SI,MATCH($R$2&amp;"_"&amp;$B20,データシート2!$A$1:$SI$1,0),0)</f>
        <v>4.03</v>
      </c>
      <c r="AB20" s="936">
        <f>VLOOKUP($D$3&amp;"_"&amp;AB$3,データシート2!$A:$SI,MATCH($R$2&amp;"_"&amp;$B20,データシート2!$A$1:$SI$1,0),0)</f>
        <v>4.9560000000000004</v>
      </c>
    </row>
    <row r="21" spans="2:29" s="756" customFormat="1" ht="16.5" customHeight="1">
      <c r="B21" s="757"/>
      <c r="C21" s="766">
        <v>5</v>
      </c>
      <c r="D21" s="767" t="s">
        <v>533</v>
      </c>
      <c r="E21" s="766"/>
      <c r="F21" s="768"/>
      <c r="G21" s="769">
        <f>VLOOKUP($D$3&amp;"_"&amp;G$3,データシート2!$A:$SI,MATCH($G$2&amp;"_"&amp;$C21,データシート2!$A$1:$SI$1,0),0)</f>
        <v>1</v>
      </c>
      <c r="H21" s="770">
        <f>VLOOKUP($D$3&amp;"_"&amp;H$3,データシート2!$A:$SI,MATCH($G$2&amp;"_"&amp;$C21,データシート2!$A$1:$SI$1,0),0)</f>
        <v>1</v>
      </c>
      <c r="I21" s="770">
        <f>VLOOKUP($D$3&amp;"_"&amp;I$3,データシート2!$A:$SI,MATCH($G$2&amp;"_"&amp;$C21,データシート2!$A$1:$SI$1,0),0)</f>
        <v>1</v>
      </c>
      <c r="J21" s="770">
        <f>VLOOKUP($D$3&amp;"_"&amp;J$3,データシート2!$A:$SI,MATCH($G$2&amp;"_"&amp;$C21,データシート2!$A$1:$SI$1,0),0)</f>
        <v>1</v>
      </c>
      <c r="K21" s="771">
        <f>VLOOKUP($D$3&amp;"_"&amp;K$3,データシート2!$A:$SI,MATCH($G$2&amp;"_"&amp;$C21,データシート2!$A$1:$SI$1,0),0)</f>
        <v>1</v>
      </c>
      <c r="L21" s="771">
        <f>VLOOKUP($D$3&amp;"_"&amp;L$3,データシート2!$A:$SI,MATCH($G$2&amp;"_"&amp;$C21,データシート2!$A$1:$SI$1,0),0)</f>
        <v>1</v>
      </c>
      <c r="M21" s="771">
        <f>VLOOKUP($D$3&amp;"_"&amp;M$3,データシート2!$A:$SI,MATCH($G$2&amp;"_"&amp;$C21,データシート2!$A$1:$SI$1,0),0)</f>
        <v>1</v>
      </c>
      <c r="N21" s="771">
        <f>VLOOKUP($D$3&amp;"_"&amp;N$3,データシート2!$A:$SI,MATCH($G$2&amp;"_"&amp;$C21,データシート2!$A$1:$SI$1,0),0)</f>
        <v>1</v>
      </c>
      <c r="O21" s="771">
        <f>VLOOKUP($D$3&amp;"_"&amp;O$3,データシート2!$A:$SI,MATCH($G$2&amp;"_"&amp;$C21,データシート2!$A$1:$SI$1,0),0)</f>
        <v>1</v>
      </c>
      <c r="P21" s="771">
        <f>VLOOKUP($D$3&amp;"_"&amp;P$3,データシート2!$A:$SI,MATCH($G$2&amp;"_"&amp;$C21,データシート2!$A$1:$SI$1,0),0)</f>
        <v>1</v>
      </c>
      <c r="Q21" s="772">
        <f>VLOOKUP($D$3&amp;"_"&amp;Q$3,データシート2!$A:$SI,MATCH($G$2&amp;"_"&amp;$C21,データシート2!$A$1:$SI$1,0),0)</f>
        <v>1</v>
      </c>
      <c r="R21" s="944">
        <f>VLOOKUP($D$3&amp;"_"&amp;R$3,データシート2!$A:$SI,MATCH($R$2&amp;"_"&amp;$C21,データシート2!$A$1:$SI$1,0),0)</f>
        <v>5.4829999999999997</v>
      </c>
      <c r="S21" s="945">
        <f>VLOOKUP($D$3&amp;"_"&amp;S$3,データシート2!$A:$SI,MATCH($R$2&amp;"_"&amp;$C21,データシート2!$A$1:$SI$1,0),0)</f>
        <v>4.9809999999999999</v>
      </c>
      <c r="T21" s="945">
        <f>VLOOKUP($D$3&amp;"_"&amp;T$3,データシート2!$A:$SI,MATCH($R$2&amp;"_"&amp;$C21,データシート2!$A$1:$SI$1,0),0)</f>
        <v>5.5869999999999997</v>
      </c>
      <c r="U21" s="945">
        <f>VLOOKUP($D$3&amp;"_"&amp;U$3,データシート2!$A:$SI,MATCH($R$2&amp;"_"&amp;$C21,データシート2!$A$1:$SI$1,0),0)</f>
        <v>6.4379999999999997</v>
      </c>
      <c r="V21" s="945">
        <f>VLOOKUP($D$3&amp;"_"&amp;V$3,データシート2!$A:$SI,MATCH($R$2&amp;"_"&amp;$C21,データシート2!$A$1:$SI$1,0),0)</f>
        <v>6.75</v>
      </c>
      <c r="W21" s="945">
        <f>VLOOKUP($D$3&amp;"_"&amp;W$3,データシート2!$A:$SI,MATCH($R$2&amp;"_"&amp;$C21,データシート2!$A$1:$SI$1,0),0)</f>
        <v>6.2629999999999999</v>
      </c>
      <c r="X21" s="945">
        <f>VLOOKUP($D$3&amp;"_"&amp;X$3,データシート2!$A:$SI,MATCH($R$2&amp;"_"&amp;$C21,データシート2!$A$1:$SI$1,0),0)</f>
        <v>6.6520000000000001</v>
      </c>
      <c r="Y21" s="945">
        <f>VLOOKUP($D$3&amp;"_"&amp;Y$3,データシート2!$A:$SI,MATCH($R$2&amp;"_"&amp;$C21,データシート2!$A$1:$SI$1,0),0)</f>
        <v>5.742</v>
      </c>
      <c r="Z21" s="945">
        <f>VLOOKUP($D$3&amp;"_"&amp;Z$3,データシート2!$A:$SI,MATCH($R$2&amp;"_"&amp;$C21,データシート2!$A$1:$SI$1,0),0)</f>
        <v>4.8600000000000003</v>
      </c>
      <c r="AA21" s="945">
        <f>VLOOKUP($D$3&amp;"_"&amp;AA$3,データシート2!$A:$SI,MATCH($R$2&amp;"_"&amp;$C21,データシート2!$A$1:$SI$1,0),0)</f>
        <v>4.03</v>
      </c>
      <c r="AB21" s="946">
        <f>VLOOKUP($D$3&amp;"_"&amp;AB$3,データシート2!$A:$SI,MATCH($R$2&amp;"_"&amp;$C21,データシート2!$A$1:$SI$1,0),0)</f>
        <v>4.9560000000000004</v>
      </c>
    </row>
    <row r="22" spans="2:29" s="22" customFormat="1" ht="20.45" customHeight="1">
      <c r="B22" s="740" t="s">
        <v>534</v>
      </c>
      <c r="C22" s="741" t="s">
        <v>535</v>
      </c>
      <c r="D22" s="742"/>
      <c r="E22" s="743"/>
      <c r="F22" s="742"/>
      <c r="G22" s="744">
        <f>VLOOKUP($D$3&amp;"_"&amp;G$3,データシート2!$A:$SI,MATCH($G$2&amp;"_"&amp;$B22,データシート2!$A$1:$SI$1,0),0)</f>
        <v>0</v>
      </c>
      <c r="H22" s="745">
        <f>VLOOKUP($D$3&amp;"_"&amp;H$3,データシート2!$A:$SI,MATCH($G$2&amp;"_"&amp;$B22,データシート2!$A$1:$SI$1,0),0)</f>
        <v>0</v>
      </c>
      <c r="I22" s="745">
        <f>VLOOKUP($D$3&amp;"_"&amp;I$3,データシート2!$A:$SI,MATCH($G$2&amp;"_"&amp;$B22,データシート2!$A$1:$SI$1,0),0)</f>
        <v>0</v>
      </c>
      <c r="J22" s="745">
        <f>VLOOKUP($D$3&amp;"_"&amp;J$3,データシート2!$A:$SI,MATCH($G$2&amp;"_"&amp;$B22,データシート2!$A$1:$SI$1,0),0)</f>
        <v>0</v>
      </c>
      <c r="K22" s="746">
        <f>VLOOKUP($D$3&amp;"_"&amp;K$3,データシート2!$A:$SI,MATCH($G$2&amp;"_"&amp;$B22,データシート2!$A$1:$SI$1,0),0)</f>
        <v>0</v>
      </c>
      <c r="L22" s="746">
        <f>VLOOKUP($D$3&amp;"_"&amp;L$3,データシート2!$A:$SI,MATCH($G$2&amp;"_"&amp;$B22,データシート2!$A$1:$SI$1,0),0)</f>
        <v>0</v>
      </c>
      <c r="M22" s="746">
        <f>VLOOKUP($D$3&amp;"_"&amp;M$3,データシート2!$A:$SI,MATCH($G$2&amp;"_"&amp;$B22,データシート2!$A$1:$SI$1,0),0)</f>
        <v>0</v>
      </c>
      <c r="N22" s="746">
        <f>VLOOKUP($D$3&amp;"_"&amp;N$3,データシート2!$A:$SI,MATCH($G$2&amp;"_"&amp;$B22,データシート2!$A$1:$SI$1,0),0)</f>
        <v>0</v>
      </c>
      <c r="O22" s="746">
        <f>VLOOKUP($D$3&amp;"_"&amp;O$3,データシート2!$A:$SI,MATCH($G$2&amp;"_"&amp;$B22,データシート2!$A$1:$SI$1,0),0)</f>
        <v>0</v>
      </c>
      <c r="P22" s="746">
        <f>VLOOKUP($D$3&amp;"_"&amp;P$3,データシート2!$A:$SI,MATCH($G$2&amp;"_"&amp;$B22,データシート2!$A$1:$SI$1,0),0)</f>
        <v>0</v>
      </c>
      <c r="Q22" s="747">
        <f>VLOOKUP($D$3&amp;"_"&amp;Q$3,データシート2!$A:$SI,MATCH($G$2&amp;"_"&amp;$B22,データシート2!$A$1:$SI$1,0),0)</f>
        <v>0</v>
      </c>
      <c r="R22" s="934">
        <f>VLOOKUP($D$3&amp;"_"&amp;R$3,データシート2!$A:$SI,MATCH($R$2&amp;"_"&amp;$B22,データシート2!$A$1:$SI$1,0),0)</f>
        <v>0</v>
      </c>
      <c r="S22" s="935">
        <f>VLOOKUP($D$3&amp;"_"&amp;S$3,データシート2!$A:$SI,MATCH($R$2&amp;"_"&amp;$B22,データシート2!$A$1:$SI$1,0),0)</f>
        <v>0</v>
      </c>
      <c r="T22" s="935">
        <f>VLOOKUP($D$3&amp;"_"&amp;T$3,データシート2!$A:$SI,MATCH($R$2&amp;"_"&amp;$B22,データシート2!$A$1:$SI$1,0),0)</f>
        <v>0</v>
      </c>
      <c r="U22" s="935">
        <f>VLOOKUP($D$3&amp;"_"&amp;U$3,データシート2!$A:$SI,MATCH($R$2&amp;"_"&amp;$B22,データシート2!$A$1:$SI$1,0),0)</f>
        <v>0</v>
      </c>
      <c r="V22" s="935">
        <f>VLOOKUP($D$3&amp;"_"&amp;V$3,データシート2!$A:$SI,MATCH($R$2&amp;"_"&amp;$B22,データシート2!$A$1:$SI$1,0),0)</f>
        <v>0</v>
      </c>
      <c r="W22" s="935">
        <f>VLOOKUP($D$3&amp;"_"&amp;W$3,データシート2!$A:$SI,MATCH($R$2&amp;"_"&amp;$B22,データシート2!$A$1:$SI$1,0),0)</f>
        <v>0</v>
      </c>
      <c r="X22" s="935">
        <f>VLOOKUP($D$3&amp;"_"&amp;X$3,データシート2!$A:$SI,MATCH($R$2&amp;"_"&amp;$B22,データシート2!$A$1:$SI$1,0),0)</f>
        <v>0</v>
      </c>
      <c r="Y22" s="935">
        <f>VLOOKUP($D$3&amp;"_"&amp;Y$3,データシート2!$A:$SI,MATCH($R$2&amp;"_"&amp;$B22,データシート2!$A$1:$SI$1,0),0)</f>
        <v>0</v>
      </c>
      <c r="Z22" s="935">
        <f>VLOOKUP($D$3&amp;"_"&amp;Z$3,データシート2!$A:$SI,MATCH($R$2&amp;"_"&amp;$B22,データシート2!$A$1:$SI$1,0),0)</f>
        <v>0</v>
      </c>
      <c r="AA22" s="935">
        <f>VLOOKUP($D$3&amp;"_"&amp;AA$3,データシート2!$A:$SI,MATCH($R$2&amp;"_"&amp;$B22,データシート2!$A$1:$SI$1,0),0)</f>
        <v>0</v>
      </c>
      <c r="AB22" s="936">
        <f>VLOOKUP($D$3&amp;"_"&amp;AB$3,データシート2!$A:$SI,MATCH($R$2&amp;"_"&amp;$B22,データシート2!$A$1:$SI$1,0),0)</f>
        <v>0</v>
      </c>
    </row>
    <row r="23" spans="2:29" s="756" customFormat="1" ht="16.5" customHeight="1">
      <c r="B23" s="748"/>
      <c r="C23" s="749">
        <v>6</v>
      </c>
      <c r="D23" s="750" t="s">
        <v>536</v>
      </c>
      <c r="E23" s="749"/>
      <c r="F23" s="751"/>
      <c r="G23" s="765">
        <f>VLOOKUP($D$3&amp;"_"&amp;G$3,データシート2!$A:$SI,MATCH($G$2&amp;"_"&amp;$C23,データシート2!$A$1:$SI$1,0),0)</f>
        <v>0</v>
      </c>
      <c r="H23" s="753">
        <f>VLOOKUP($D$3&amp;"_"&amp;H$3,データシート2!$A:$SI,MATCH($G$2&amp;"_"&amp;$C23,データシート2!$A$1:$SI$1,0),0)</f>
        <v>0</v>
      </c>
      <c r="I23" s="753">
        <f>VLOOKUP($D$3&amp;"_"&amp;I$3,データシート2!$A:$SI,MATCH($G$2&amp;"_"&amp;$C23,データシート2!$A$1:$SI$1,0),0)</f>
        <v>0</v>
      </c>
      <c r="J23" s="753">
        <f>VLOOKUP($D$3&amp;"_"&amp;J$3,データシート2!$A:$SI,MATCH($G$2&amp;"_"&amp;$C23,データシート2!$A$1:$SI$1,0),0)</f>
        <v>0</v>
      </c>
      <c r="K23" s="754">
        <f>VLOOKUP($D$3&amp;"_"&amp;K$3,データシート2!$A:$SI,MATCH($G$2&amp;"_"&amp;$C23,データシート2!$A$1:$SI$1,0),0)</f>
        <v>0</v>
      </c>
      <c r="L23" s="754">
        <f>VLOOKUP($D$3&amp;"_"&amp;L$3,データシート2!$A:$SI,MATCH($G$2&amp;"_"&amp;$C23,データシート2!$A$1:$SI$1,0),0)</f>
        <v>0</v>
      </c>
      <c r="M23" s="754">
        <f>VLOOKUP($D$3&amp;"_"&amp;M$3,データシート2!$A:$SI,MATCH($G$2&amp;"_"&amp;$C23,データシート2!$A$1:$SI$1,0),0)</f>
        <v>0</v>
      </c>
      <c r="N23" s="754">
        <f>VLOOKUP($D$3&amp;"_"&amp;N$3,データシート2!$A:$SI,MATCH($G$2&amp;"_"&amp;$C23,データシート2!$A$1:$SI$1,0),0)</f>
        <v>0</v>
      </c>
      <c r="O23" s="754">
        <f>VLOOKUP($D$3&amp;"_"&amp;O$3,データシート2!$A:$SI,MATCH($G$2&amp;"_"&amp;$C23,データシート2!$A$1:$SI$1,0),0)</f>
        <v>0</v>
      </c>
      <c r="P23" s="754">
        <f>VLOOKUP($D$3&amp;"_"&amp;P$3,データシート2!$A:$SI,MATCH($G$2&amp;"_"&amp;$C23,データシート2!$A$1:$SI$1,0),0)</f>
        <v>0</v>
      </c>
      <c r="Q23" s="755">
        <f>VLOOKUP($D$3&amp;"_"&amp;Q$3,データシート2!$A:$SI,MATCH($G$2&amp;"_"&amp;$C23,データシート2!$A$1:$SI$1,0),0)</f>
        <v>0</v>
      </c>
      <c r="R23" s="943">
        <f>VLOOKUP($D$3&amp;"_"&amp;R$3,データシート2!$A:$SI,MATCH($R$2&amp;"_"&amp;$C23,データシート2!$A$1:$SI$1,0),0)</f>
        <v>0</v>
      </c>
      <c r="S23" s="938">
        <f>VLOOKUP($D$3&amp;"_"&amp;S$3,データシート2!$A:$SI,MATCH($R$2&amp;"_"&amp;$C23,データシート2!$A$1:$SI$1,0),0)</f>
        <v>0</v>
      </c>
      <c r="T23" s="938">
        <f>VLOOKUP($D$3&amp;"_"&amp;T$3,データシート2!$A:$SI,MATCH($R$2&amp;"_"&amp;$C23,データシート2!$A$1:$SI$1,0),0)</f>
        <v>0</v>
      </c>
      <c r="U23" s="938">
        <f>VLOOKUP($D$3&amp;"_"&amp;U$3,データシート2!$A:$SI,MATCH($R$2&amp;"_"&amp;$C23,データシート2!$A$1:$SI$1,0),0)</f>
        <v>0</v>
      </c>
      <c r="V23" s="938">
        <f>VLOOKUP($D$3&amp;"_"&amp;V$3,データシート2!$A:$SI,MATCH($R$2&amp;"_"&amp;$C23,データシート2!$A$1:$SI$1,0),0)</f>
        <v>0</v>
      </c>
      <c r="W23" s="938">
        <f>VLOOKUP($D$3&amp;"_"&amp;W$3,データシート2!$A:$SI,MATCH($R$2&amp;"_"&amp;$C23,データシート2!$A$1:$SI$1,0),0)</f>
        <v>0</v>
      </c>
      <c r="X23" s="938">
        <f>VLOOKUP($D$3&amp;"_"&amp;X$3,データシート2!$A:$SI,MATCH($R$2&amp;"_"&amp;$C23,データシート2!$A$1:$SI$1,0),0)</f>
        <v>0</v>
      </c>
      <c r="Y23" s="938">
        <f>VLOOKUP($D$3&amp;"_"&amp;Y$3,データシート2!$A:$SI,MATCH($R$2&amp;"_"&amp;$C23,データシート2!$A$1:$SI$1,0),0)</f>
        <v>0</v>
      </c>
      <c r="Z23" s="938">
        <f>VLOOKUP($D$3&amp;"_"&amp;Z$3,データシート2!$A:$SI,MATCH($R$2&amp;"_"&amp;$C23,データシート2!$A$1:$SI$1,0),0)</f>
        <v>0</v>
      </c>
      <c r="AA23" s="938">
        <f>VLOOKUP($D$3&amp;"_"&amp;AA$3,データシート2!$A:$SI,MATCH($R$2&amp;"_"&amp;$C23,データシート2!$A$1:$SI$1,0),0)</f>
        <v>0</v>
      </c>
      <c r="AB23" s="939">
        <f>VLOOKUP($D$3&amp;"_"&amp;AB$3,データシート2!$A:$SI,MATCH($R$2&amp;"_"&amp;$C23,データシート2!$A$1:$SI$1,0),0)</f>
        <v>0</v>
      </c>
    </row>
    <row r="24" spans="2:29" s="756" customFormat="1" ht="16.5" customHeight="1">
      <c r="B24" s="748"/>
      <c r="C24" s="773">
        <v>7</v>
      </c>
      <c r="D24" s="774" t="s">
        <v>537</v>
      </c>
      <c r="E24" s="773"/>
      <c r="F24" s="775"/>
      <c r="G24" s="776">
        <f>VLOOKUP($D$3&amp;"_"&amp;G$3,データシート2!$A:$SI,MATCH($G$2&amp;"_"&amp;$C24,データシート2!$A$1:$SI$1,0),0)</f>
        <v>0</v>
      </c>
      <c r="H24" s="777">
        <f>VLOOKUP($D$3&amp;"_"&amp;H$3,データシート2!$A:$SI,MATCH($G$2&amp;"_"&amp;$C24,データシート2!$A$1:$SI$1,0),0)</f>
        <v>0</v>
      </c>
      <c r="I24" s="777">
        <f>VLOOKUP($D$3&amp;"_"&amp;I$3,データシート2!$A:$SI,MATCH($G$2&amp;"_"&amp;$C24,データシート2!$A$1:$SI$1,0),0)</f>
        <v>0</v>
      </c>
      <c r="J24" s="777">
        <f>VLOOKUP($D$3&amp;"_"&amp;J$3,データシート2!$A:$SI,MATCH($G$2&amp;"_"&amp;$C24,データシート2!$A$1:$SI$1,0),0)</f>
        <v>0</v>
      </c>
      <c r="K24" s="778">
        <f>VLOOKUP($D$3&amp;"_"&amp;K$3,データシート2!$A:$SI,MATCH($G$2&amp;"_"&amp;$C24,データシート2!$A$1:$SI$1,0),0)</f>
        <v>0</v>
      </c>
      <c r="L24" s="778">
        <f>VLOOKUP($D$3&amp;"_"&amp;L$3,データシート2!$A:$SI,MATCH($G$2&amp;"_"&amp;$C24,データシート2!$A$1:$SI$1,0),0)</f>
        <v>0</v>
      </c>
      <c r="M24" s="778">
        <f>VLOOKUP($D$3&amp;"_"&amp;M$3,データシート2!$A:$SI,MATCH($G$2&amp;"_"&amp;$C24,データシート2!$A$1:$SI$1,0),0)</f>
        <v>0</v>
      </c>
      <c r="N24" s="778">
        <f>VLOOKUP($D$3&amp;"_"&amp;N$3,データシート2!$A:$SI,MATCH($G$2&amp;"_"&amp;$C24,データシート2!$A$1:$SI$1,0),0)</f>
        <v>0</v>
      </c>
      <c r="O24" s="778">
        <f>VLOOKUP($D$3&amp;"_"&amp;O$3,データシート2!$A:$SI,MATCH($G$2&amp;"_"&amp;$C24,データシート2!$A$1:$SI$1,0),0)</f>
        <v>0</v>
      </c>
      <c r="P24" s="778">
        <f>VLOOKUP($D$3&amp;"_"&amp;P$3,データシート2!$A:$SI,MATCH($G$2&amp;"_"&amp;$C24,データシート2!$A$1:$SI$1,0),0)</f>
        <v>0</v>
      </c>
      <c r="Q24" s="779">
        <f>VLOOKUP($D$3&amp;"_"&amp;Q$3,データシート2!$A:$SI,MATCH($G$2&amp;"_"&amp;$C24,データシート2!$A$1:$SI$1,0),0)</f>
        <v>0</v>
      </c>
      <c r="R24" s="947">
        <f>VLOOKUP($D$3&amp;"_"&amp;R$3,データシート2!$A:$SI,MATCH($R$2&amp;"_"&amp;$C24,データシート2!$A$1:$SI$1,0),0)</f>
        <v>0</v>
      </c>
      <c r="S24" s="948">
        <f>VLOOKUP($D$3&amp;"_"&amp;S$3,データシート2!$A:$SI,MATCH($R$2&amp;"_"&amp;$C24,データシート2!$A$1:$SI$1,0),0)</f>
        <v>0</v>
      </c>
      <c r="T24" s="948">
        <f>VLOOKUP($D$3&amp;"_"&amp;T$3,データシート2!$A:$SI,MATCH($R$2&amp;"_"&amp;$C24,データシート2!$A$1:$SI$1,0),0)</f>
        <v>0</v>
      </c>
      <c r="U24" s="948">
        <f>VLOOKUP($D$3&amp;"_"&amp;U$3,データシート2!$A:$SI,MATCH($R$2&amp;"_"&amp;$C24,データシート2!$A$1:$SI$1,0),0)</f>
        <v>0</v>
      </c>
      <c r="V24" s="948">
        <f>VLOOKUP($D$3&amp;"_"&amp;V$3,データシート2!$A:$SI,MATCH($R$2&amp;"_"&amp;$C24,データシート2!$A$1:$SI$1,0),0)</f>
        <v>0</v>
      </c>
      <c r="W24" s="948">
        <f>VLOOKUP($D$3&amp;"_"&amp;W$3,データシート2!$A:$SI,MATCH($R$2&amp;"_"&amp;$C24,データシート2!$A$1:$SI$1,0),0)</f>
        <v>0</v>
      </c>
      <c r="X24" s="948">
        <f>VLOOKUP($D$3&amp;"_"&amp;X$3,データシート2!$A:$SI,MATCH($R$2&amp;"_"&amp;$C24,データシート2!$A$1:$SI$1,0),0)</f>
        <v>0</v>
      </c>
      <c r="Y24" s="948">
        <f>VLOOKUP($D$3&amp;"_"&amp;Y$3,データシート2!$A:$SI,MATCH($R$2&amp;"_"&amp;$C24,データシート2!$A$1:$SI$1,0),0)</f>
        <v>0</v>
      </c>
      <c r="Z24" s="948">
        <f>VLOOKUP($D$3&amp;"_"&amp;Z$3,データシート2!$A:$SI,MATCH($R$2&amp;"_"&amp;$C24,データシート2!$A$1:$SI$1,0),0)</f>
        <v>0</v>
      </c>
      <c r="AA24" s="948">
        <f>VLOOKUP($D$3&amp;"_"&amp;AA$3,データシート2!$A:$SI,MATCH($R$2&amp;"_"&amp;$C24,データシート2!$A$1:$SI$1,0),0)</f>
        <v>0</v>
      </c>
      <c r="AB24" s="949">
        <f>VLOOKUP($D$3&amp;"_"&amp;AB$3,データシート2!$A:$SI,MATCH($R$2&amp;"_"&amp;$C24,データシート2!$A$1:$SI$1,0),0)</f>
        <v>0</v>
      </c>
    </row>
    <row r="25" spans="2:29" s="756" customFormat="1" ht="16.5" customHeight="1">
      <c r="B25" s="757"/>
      <c r="C25" s="758">
        <v>8</v>
      </c>
      <c r="D25" s="759" t="s">
        <v>538</v>
      </c>
      <c r="E25" s="758"/>
      <c r="F25" s="760"/>
      <c r="G25" s="761">
        <f>VLOOKUP($D$3&amp;"_"&amp;G$3,データシート2!$A:$SI,MATCH($G$2&amp;"_"&amp;$C25,データシート2!$A$1:$SI$1,0),0)</f>
        <v>0</v>
      </c>
      <c r="H25" s="762">
        <f>VLOOKUP($D$3&amp;"_"&amp;H$3,データシート2!$A:$SI,MATCH($G$2&amp;"_"&amp;$C25,データシート2!$A$1:$SI$1,0),0)</f>
        <v>0</v>
      </c>
      <c r="I25" s="762">
        <f>VLOOKUP($D$3&amp;"_"&amp;I$3,データシート2!$A:$SI,MATCH($G$2&amp;"_"&amp;$C25,データシート2!$A$1:$SI$1,0),0)</f>
        <v>0</v>
      </c>
      <c r="J25" s="762">
        <f>VLOOKUP($D$3&amp;"_"&amp;J$3,データシート2!$A:$SI,MATCH($G$2&amp;"_"&amp;$C25,データシート2!$A$1:$SI$1,0),0)</f>
        <v>0</v>
      </c>
      <c r="K25" s="763">
        <f>VLOOKUP($D$3&amp;"_"&amp;K$3,データシート2!$A:$SI,MATCH($G$2&amp;"_"&amp;$C25,データシート2!$A$1:$SI$1,0),0)</f>
        <v>0</v>
      </c>
      <c r="L25" s="763">
        <f>VLOOKUP($D$3&amp;"_"&amp;L$3,データシート2!$A:$SI,MATCH($G$2&amp;"_"&amp;$C25,データシート2!$A$1:$SI$1,0),0)</f>
        <v>0</v>
      </c>
      <c r="M25" s="763">
        <f>VLOOKUP($D$3&amp;"_"&amp;M$3,データシート2!$A:$SI,MATCH($G$2&amp;"_"&amp;$C25,データシート2!$A$1:$SI$1,0),0)</f>
        <v>0</v>
      </c>
      <c r="N25" s="763">
        <f>VLOOKUP($D$3&amp;"_"&amp;N$3,データシート2!$A:$SI,MATCH($G$2&amp;"_"&amp;$C25,データシート2!$A$1:$SI$1,0),0)</f>
        <v>0</v>
      </c>
      <c r="O25" s="763">
        <f>VLOOKUP($D$3&amp;"_"&amp;O$3,データシート2!$A:$SI,MATCH($G$2&amp;"_"&amp;$C25,データシート2!$A$1:$SI$1,0),0)</f>
        <v>0</v>
      </c>
      <c r="P25" s="763">
        <f>VLOOKUP($D$3&amp;"_"&amp;P$3,データシート2!$A:$SI,MATCH($G$2&amp;"_"&amp;$C25,データシート2!$A$1:$SI$1,0),0)</f>
        <v>0</v>
      </c>
      <c r="Q25" s="764">
        <f>VLOOKUP($D$3&amp;"_"&amp;Q$3,データシート2!$A:$SI,MATCH($G$2&amp;"_"&amp;$C25,データシート2!$A$1:$SI$1,0),0)</f>
        <v>0</v>
      </c>
      <c r="R25" s="940">
        <f>VLOOKUP($D$3&amp;"_"&amp;R$3,データシート2!$A:$SI,MATCH($R$2&amp;"_"&amp;$C25,データシート2!$A$1:$SI$1,0),0)</f>
        <v>0</v>
      </c>
      <c r="S25" s="941">
        <f>VLOOKUP($D$3&amp;"_"&amp;S$3,データシート2!$A:$SI,MATCH($R$2&amp;"_"&amp;$C25,データシート2!$A$1:$SI$1,0),0)</f>
        <v>0</v>
      </c>
      <c r="T25" s="941">
        <f>VLOOKUP($D$3&amp;"_"&amp;T$3,データシート2!$A:$SI,MATCH($R$2&amp;"_"&amp;$C25,データシート2!$A$1:$SI$1,0),0)</f>
        <v>0</v>
      </c>
      <c r="U25" s="941">
        <f>VLOOKUP($D$3&amp;"_"&amp;U$3,データシート2!$A:$SI,MATCH($R$2&amp;"_"&amp;$C25,データシート2!$A$1:$SI$1,0),0)</f>
        <v>0</v>
      </c>
      <c r="V25" s="941">
        <f>VLOOKUP($D$3&amp;"_"&amp;V$3,データシート2!$A:$SI,MATCH($R$2&amp;"_"&amp;$C25,データシート2!$A$1:$SI$1,0),0)</f>
        <v>0</v>
      </c>
      <c r="W25" s="941">
        <f>VLOOKUP($D$3&amp;"_"&amp;W$3,データシート2!$A:$SI,MATCH($R$2&amp;"_"&amp;$C25,データシート2!$A$1:$SI$1,0),0)</f>
        <v>0</v>
      </c>
      <c r="X25" s="941">
        <f>VLOOKUP($D$3&amp;"_"&amp;X$3,データシート2!$A:$SI,MATCH($R$2&amp;"_"&amp;$C25,データシート2!$A$1:$SI$1,0),0)</f>
        <v>0</v>
      </c>
      <c r="Y25" s="941">
        <f>VLOOKUP($D$3&amp;"_"&amp;Y$3,データシート2!$A:$SI,MATCH($R$2&amp;"_"&amp;$C25,データシート2!$A$1:$SI$1,0),0)</f>
        <v>0</v>
      </c>
      <c r="Z25" s="941">
        <f>VLOOKUP($D$3&amp;"_"&amp;Z$3,データシート2!$A:$SI,MATCH($R$2&amp;"_"&amp;$C25,データシート2!$A$1:$SI$1,0),0)</f>
        <v>0</v>
      </c>
      <c r="AA25" s="941">
        <f>VLOOKUP($D$3&amp;"_"&amp;AA$3,データシート2!$A:$SI,MATCH($R$2&amp;"_"&amp;$C25,データシート2!$A$1:$SI$1,0),0)</f>
        <v>0</v>
      </c>
      <c r="AB25" s="942">
        <f>VLOOKUP($D$3&amp;"_"&amp;AB$3,データシート2!$A:$SI,MATCH($R$2&amp;"_"&amp;$C25,データシート2!$A$1:$SI$1,0),0)</f>
        <v>0</v>
      </c>
    </row>
    <row r="26" spans="2:29" s="22" customFormat="1" ht="20.45" customHeight="1">
      <c r="B26" s="740" t="s">
        <v>539</v>
      </c>
      <c r="C26" s="741" t="s">
        <v>185</v>
      </c>
      <c r="D26" s="742"/>
      <c r="E26" s="743"/>
      <c r="F26" s="742"/>
      <c r="G26" s="744">
        <f>VLOOKUP($D$3&amp;"_"&amp;G$3,データシート2!$A:$SI,MATCH($G$2&amp;"_"&amp;$B26,データシート2!$A$1:$SI$1,0),0)</f>
        <v>465</v>
      </c>
      <c r="H26" s="745">
        <f>VLOOKUP($D$3&amp;"_"&amp;H$3,データシート2!$A:$SI,MATCH($G$2&amp;"_"&amp;$B26,データシート2!$A$1:$SI$1,0),0)</f>
        <v>468</v>
      </c>
      <c r="I26" s="745">
        <f>VLOOKUP($D$3&amp;"_"&amp;I$3,データシート2!$A:$SI,MATCH($G$2&amp;"_"&amp;$B26,データシート2!$A$1:$SI$1,0),0)</f>
        <v>464</v>
      </c>
      <c r="J26" s="745">
        <f>VLOOKUP($D$3&amp;"_"&amp;J$3,データシート2!$A:$SI,MATCH($G$2&amp;"_"&amp;$B26,データシート2!$A$1:$SI$1,0),0)</f>
        <v>470</v>
      </c>
      <c r="K26" s="746">
        <f>VLOOKUP($D$3&amp;"_"&amp;K$3,データシート2!$A:$SI,MATCH($G$2&amp;"_"&amp;$B26,データシート2!$A$1:$SI$1,0),0)</f>
        <v>466</v>
      </c>
      <c r="L26" s="746">
        <f>VLOOKUP($D$3&amp;"_"&amp;L$3,データシート2!$A:$SI,MATCH($G$2&amp;"_"&amp;$B26,データシート2!$A$1:$SI$1,0),0)</f>
        <v>479</v>
      </c>
      <c r="M26" s="746">
        <f>VLOOKUP($D$3&amp;"_"&amp;M$3,データシート2!$A:$SI,MATCH($G$2&amp;"_"&amp;$B26,データシート2!$A$1:$SI$1,0),0)</f>
        <v>470</v>
      </c>
      <c r="N26" s="746">
        <f>VLOOKUP($D$3&amp;"_"&amp;N$3,データシート2!$A:$SI,MATCH($G$2&amp;"_"&amp;$B26,データシート2!$A$1:$SI$1,0),0)</f>
        <v>465</v>
      </c>
      <c r="O26" s="746">
        <f>VLOOKUP($D$3&amp;"_"&amp;O$3,データシート2!$A:$SI,MATCH($G$2&amp;"_"&amp;$B26,データシート2!$A$1:$SI$1,0),0)</f>
        <v>468</v>
      </c>
      <c r="P26" s="746">
        <f>VLOOKUP($D$3&amp;"_"&amp;P$3,データシート2!$A:$SI,MATCH($G$2&amp;"_"&amp;$B26,データシート2!$A$1:$SI$1,0),0)</f>
        <v>456</v>
      </c>
      <c r="Q26" s="747">
        <f>VLOOKUP($D$3&amp;"_"&amp;Q$3,データシート2!$A:$SI,MATCH($G$2&amp;"_"&amp;$B26,データシート2!$A$1:$SI$1,0),0)</f>
        <v>467</v>
      </c>
      <c r="R26" s="934">
        <f>VLOOKUP($D$3&amp;"_"&amp;R$3,データシート2!$A:$SI,MATCH($R$2&amp;"_"&amp;$B26,データシート2!$A$1:$SI$1,0),0)</f>
        <v>31930.623</v>
      </c>
      <c r="S26" s="935">
        <f>VLOOKUP($D$3&amp;"_"&amp;S$3,データシート2!$A:$SI,MATCH($R$2&amp;"_"&amp;$B26,データシート2!$A$1:$SI$1,0),0)</f>
        <v>32727.272000000001</v>
      </c>
      <c r="T26" s="935">
        <f>VLOOKUP($D$3&amp;"_"&amp;T$3,データシート2!$A:$SI,MATCH($R$2&amp;"_"&amp;$B26,データシート2!$A$1:$SI$1,0),0)</f>
        <v>34186.9038</v>
      </c>
      <c r="U26" s="935">
        <f>VLOOKUP($D$3&amp;"_"&amp;U$3,データシート2!$A:$SI,MATCH($R$2&amp;"_"&amp;$B26,データシート2!$A$1:$SI$1,0),0)</f>
        <v>34047.137999999999</v>
      </c>
      <c r="V26" s="935">
        <f>VLOOKUP($D$3&amp;"_"&amp;V$3,データシート2!$A:$SI,MATCH($R$2&amp;"_"&amp;$B26,データシート2!$A$1:$SI$1,0),0)</f>
        <v>33155.934999999998</v>
      </c>
      <c r="W26" s="935">
        <f>VLOOKUP($D$3&amp;"_"&amp;W$3,データシート2!$A:$SI,MATCH($R$2&amp;"_"&amp;$B26,データシート2!$A$1:$SI$1,0),0)</f>
        <v>32413.716</v>
      </c>
      <c r="X26" s="935">
        <f>VLOOKUP($D$3&amp;"_"&amp;X$3,データシート2!$A:$SI,MATCH($R$2&amp;"_"&amp;$B26,データシート2!$A$1:$SI$1,0),0)</f>
        <v>32258.231</v>
      </c>
      <c r="Y26" s="935">
        <f>VLOOKUP($D$3&amp;"_"&amp;Y$3,データシート2!$A:$SI,MATCH($R$2&amp;"_"&amp;$B26,データシート2!$A$1:$SI$1,0),0)</f>
        <v>30523.314999999999</v>
      </c>
      <c r="Z26" s="935">
        <f>VLOOKUP($D$3&amp;"_"&amp;Z$3,データシート2!$A:$SI,MATCH($R$2&amp;"_"&amp;$B26,データシート2!$A$1:$SI$1,0),0)</f>
        <v>27921.673999999999</v>
      </c>
      <c r="AA26" s="935">
        <f>VLOOKUP($D$3&amp;"_"&amp;AA$3,データシート2!$A:$SI,MATCH($R$2&amp;"_"&amp;$B26,データシート2!$A$1:$SI$1,0),0)</f>
        <v>25386.197</v>
      </c>
      <c r="AB26" s="936">
        <f>VLOOKUP($D$3&amp;"_"&amp;AB$3,データシート2!$A:$SI,MATCH($R$2&amp;"_"&amp;$B26,データシート2!$A$1:$SI$1,0),0)</f>
        <v>27741.159</v>
      </c>
      <c r="AC26" s="22">
        <f>SUM(AC27:AC35,AC38:AC52)</f>
        <v>0</v>
      </c>
    </row>
    <row r="27" spans="2:29" s="756" customFormat="1" ht="16.5" customHeight="1">
      <c r="B27" s="748"/>
      <c r="C27" s="749">
        <v>9</v>
      </c>
      <c r="D27" s="750" t="s">
        <v>540</v>
      </c>
      <c r="E27" s="749"/>
      <c r="F27" s="751"/>
      <c r="G27" s="765">
        <f>VLOOKUP($D$3&amp;"_"&amp;G$3,データシート2!$A:$SI,MATCH($G$2&amp;"_"&amp;$C27,データシート2!$A$1:$SI$1,0),0)</f>
        <v>89</v>
      </c>
      <c r="H27" s="753">
        <f>VLOOKUP($D$3&amp;"_"&amp;H$3,データシート2!$A:$SI,MATCH($G$2&amp;"_"&amp;$C27,データシート2!$A$1:$SI$1,0),0)</f>
        <v>90</v>
      </c>
      <c r="I27" s="753">
        <f>VLOOKUP($D$3&amp;"_"&amp;I$3,データシート2!$A:$SI,MATCH($G$2&amp;"_"&amp;$C27,データシート2!$A$1:$SI$1,0),0)</f>
        <v>88</v>
      </c>
      <c r="J27" s="753">
        <f>VLOOKUP($D$3&amp;"_"&amp;J$3,データシート2!$A:$SI,MATCH($G$2&amp;"_"&amp;$C27,データシート2!$A$1:$SI$1,0),0)</f>
        <v>91</v>
      </c>
      <c r="K27" s="754">
        <f>VLOOKUP($D$3&amp;"_"&amp;K$3,データシート2!$A:$SI,MATCH($G$2&amp;"_"&amp;$C27,データシート2!$A$1:$SI$1,0),0)</f>
        <v>92</v>
      </c>
      <c r="L27" s="754">
        <f>VLOOKUP($D$3&amp;"_"&amp;L$3,データシート2!$A:$SI,MATCH($G$2&amp;"_"&amp;$C27,データシート2!$A$1:$SI$1,0),0)</f>
        <v>97</v>
      </c>
      <c r="M27" s="754">
        <f>VLOOKUP($D$3&amp;"_"&amp;M$3,データシート2!$A:$SI,MATCH($G$2&amp;"_"&amp;$C27,データシート2!$A$1:$SI$1,0),0)</f>
        <v>94</v>
      </c>
      <c r="N27" s="754">
        <f>VLOOKUP($D$3&amp;"_"&amp;N$3,データシート2!$A:$SI,MATCH($G$2&amp;"_"&amp;$C27,データシート2!$A$1:$SI$1,0),0)</f>
        <v>95</v>
      </c>
      <c r="O27" s="754">
        <f>VLOOKUP($D$3&amp;"_"&amp;O$3,データシート2!$A:$SI,MATCH($G$2&amp;"_"&amp;$C27,データシート2!$A$1:$SI$1,0),0)</f>
        <v>93</v>
      </c>
      <c r="P27" s="754">
        <f>VLOOKUP($D$3&amp;"_"&amp;P$3,データシート2!$A:$SI,MATCH($G$2&amp;"_"&amp;$C27,データシート2!$A$1:$SI$1,0),0)</f>
        <v>92</v>
      </c>
      <c r="Q27" s="755">
        <f>VLOOKUP($D$3&amp;"_"&amp;Q$3,データシート2!$A:$SI,MATCH($G$2&amp;"_"&amp;$C27,データシート2!$A$1:$SI$1,0),0)</f>
        <v>95</v>
      </c>
      <c r="R27" s="943">
        <f>VLOOKUP($D$3&amp;"_"&amp;R$3,データシート2!$A:$SI,MATCH($R$2&amp;"_"&amp;$C27,データシート2!$A$1:$SI$1,0),0)</f>
        <v>664.99099999999999</v>
      </c>
      <c r="S27" s="938">
        <f>VLOOKUP($D$3&amp;"_"&amp;S$3,データシート2!$A:$SI,MATCH($R$2&amp;"_"&amp;$C27,データシート2!$A$1:$SI$1,0),0)</f>
        <v>739.88900000000001</v>
      </c>
      <c r="T27" s="938">
        <f>VLOOKUP($D$3&amp;"_"&amp;T$3,データシート2!$A:$SI,MATCH($R$2&amp;"_"&amp;$C27,データシート2!$A$1:$SI$1,0),0)</f>
        <v>791.95500000000004</v>
      </c>
      <c r="U27" s="938">
        <f>VLOOKUP($D$3&amp;"_"&amp;U$3,データシート2!$A:$SI,MATCH($R$2&amp;"_"&amp;$C27,データシート2!$A$1:$SI$1,0),0)</f>
        <v>802.12099999999998</v>
      </c>
      <c r="V27" s="938">
        <f>VLOOKUP($D$3&amp;"_"&amp;V$3,データシート2!$A:$SI,MATCH($R$2&amp;"_"&amp;$C27,データシート2!$A$1:$SI$1,0),0)</f>
        <v>801.96500000000003</v>
      </c>
      <c r="W27" s="938">
        <f>VLOOKUP($D$3&amp;"_"&amp;W$3,データシート2!$A:$SI,MATCH($R$2&amp;"_"&amp;$C27,データシート2!$A$1:$SI$1,0),0)</f>
        <v>819.00199999999995</v>
      </c>
      <c r="X27" s="938">
        <f>VLOOKUP($D$3&amp;"_"&amp;X$3,データシート2!$A:$SI,MATCH($R$2&amp;"_"&amp;$C27,データシート2!$A$1:$SI$1,0),0)</f>
        <v>796.19200000000001</v>
      </c>
      <c r="Y27" s="938">
        <f>VLOOKUP($D$3&amp;"_"&amp;Y$3,データシート2!$A:$SI,MATCH($R$2&amp;"_"&amp;$C27,データシート2!$A$1:$SI$1,0),0)</f>
        <v>758.51599999999996</v>
      </c>
      <c r="Z27" s="938">
        <f>VLOOKUP($D$3&amp;"_"&amp;Z$3,データシート2!$A:$SI,MATCH($R$2&amp;"_"&amp;$C27,データシート2!$A$1:$SI$1,0),0)</f>
        <v>669.57100000000003</v>
      </c>
      <c r="AA27" s="938">
        <f>VLOOKUP($D$3&amp;"_"&amp;AA$3,データシート2!$A:$SI,MATCH($R$2&amp;"_"&amp;$C27,データシート2!$A$1:$SI$1,0),0)</f>
        <v>646.65899999999999</v>
      </c>
      <c r="AB27" s="939">
        <f>VLOOKUP($D$3&amp;"_"&amp;AB$3,データシート2!$A:$SI,MATCH($R$2&amp;"_"&amp;$C27,データシート2!$A$1:$SI$1,0),0)</f>
        <v>660.226</v>
      </c>
    </row>
    <row r="28" spans="2:29" s="756" customFormat="1" ht="16.5" customHeight="1">
      <c r="B28" s="748"/>
      <c r="C28" s="773">
        <v>10</v>
      </c>
      <c r="D28" s="774" t="s">
        <v>541</v>
      </c>
      <c r="E28" s="773"/>
      <c r="F28" s="775"/>
      <c r="G28" s="776">
        <f>VLOOKUP($D$3&amp;"_"&amp;G$3,データシート2!$A:$SI,MATCH($G$2&amp;"_"&amp;$C28,データシート2!$A$1:$SI$1,0),0)</f>
        <v>19</v>
      </c>
      <c r="H28" s="777">
        <f>VLOOKUP($D$3&amp;"_"&amp;H$3,データシート2!$A:$SI,MATCH($G$2&amp;"_"&amp;$C28,データシート2!$A$1:$SI$1,0),0)</f>
        <v>16</v>
      </c>
      <c r="I28" s="777">
        <f>VLOOKUP($D$3&amp;"_"&amp;I$3,データシート2!$A:$SI,MATCH($G$2&amp;"_"&amp;$C28,データシート2!$A$1:$SI$1,0),0)</f>
        <v>17</v>
      </c>
      <c r="J28" s="777">
        <f>VLOOKUP($D$3&amp;"_"&amp;J$3,データシート2!$A:$SI,MATCH($G$2&amp;"_"&amp;$C28,データシート2!$A$1:$SI$1,0),0)</f>
        <v>17</v>
      </c>
      <c r="K28" s="778">
        <f>VLOOKUP($D$3&amp;"_"&amp;K$3,データシート2!$A:$SI,MATCH($G$2&amp;"_"&amp;$C28,データシート2!$A$1:$SI$1,0),0)</f>
        <v>17</v>
      </c>
      <c r="L28" s="778">
        <f>VLOOKUP($D$3&amp;"_"&amp;L$3,データシート2!$A:$SI,MATCH($G$2&amp;"_"&amp;$C28,データシート2!$A$1:$SI$1,0),0)</f>
        <v>18</v>
      </c>
      <c r="M28" s="778">
        <f>VLOOKUP($D$3&amp;"_"&amp;M$3,データシート2!$A:$SI,MATCH($G$2&amp;"_"&amp;$C28,データシート2!$A$1:$SI$1,0),0)</f>
        <v>17</v>
      </c>
      <c r="N28" s="778">
        <f>VLOOKUP($D$3&amp;"_"&amp;N$3,データシート2!$A:$SI,MATCH($G$2&amp;"_"&amp;$C28,データシート2!$A$1:$SI$1,0),0)</f>
        <v>17</v>
      </c>
      <c r="O28" s="778">
        <f>VLOOKUP($D$3&amp;"_"&amp;O$3,データシート2!$A:$SI,MATCH($G$2&amp;"_"&amp;$C28,データシート2!$A$1:$SI$1,0),0)</f>
        <v>17</v>
      </c>
      <c r="P28" s="778">
        <f>VLOOKUP($D$3&amp;"_"&amp;P$3,データシート2!$A:$SI,MATCH($G$2&amp;"_"&amp;$C28,データシート2!$A$1:$SI$1,0),0)</f>
        <v>16</v>
      </c>
      <c r="Q28" s="779">
        <f>VLOOKUP($D$3&amp;"_"&amp;Q$3,データシート2!$A:$SI,MATCH($G$2&amp;"_"&amp;$C28,データシート2!$A$1:$SI$1,0),0)</f>
        <v>16</v>
      </c>
      <c r="R28" s="947">
        <f>VLOOKUP($D$3&amp;"_"&amp;R$3,データシート2!$A:$SI,MATCH($R$2&amp;"_"&amp;$C28,データシート2!$A$1:$SI$1,0),0)</f>
        <v>212.30699999999999</v>
      </c>
      <c r="S28" s="948">
        <f>VLOOKUP($D$3&amp;"_"&amp;S$3,データシート2!$A:$SI,MATCH($R$2&amp;"_"&amp;$C28,データシート2!$A$1:$SI$1,0),0)</f>
        <v>218.773</v>
      </c>
      <c r="T28" s="948">
        <f>VLOOKUP($D$3&amp;"_"&amp;T$3,データシート2!$A:$SI,MATCH($R$2&amp;"_"&amp;$C28,データシート2!$A$1:$SI$1,0),0)</f>
        <v>241.04300000000001</v>
      </c>
      <c r="U28" s="948">
        <f>VLOOKUP($D$3&amp;"_"&amp;U$3,データシート2!$A:$SI,MATCH($R$2&amp;"_"&amp;$C28,データシート2!$A$1:$SI$1,0),0)</f>
        <v>228.81100000000001</v>
      </c>
      <c r="V28" s="948">
        <f>VLOOKUP($D$3&amp;"_"&amp;V$3,データシート2!$A:$SI,MATCH($R$2&amp;"_"&amp;$C28,データシート2!$A$1:$SI$1,0),0)</f>
        <v>229.68600000000001</v>
      </c>
      <c r="W28" s="948">
        <f>VLOOKUP($D$3&amp;"_"&amp;W$3,データシート2!$A:$SI,MATCH($R$2&amp;"_"&amp;$C28,データシート2!$A$1:$SI$1,0),0)</f>
        <v>213.953</v>
      </c>
      <c r="X28" s="948">
        <f>VLOOKUP($D$3&amp;"_"&amp;X$3,データシート2!$A:$SI,MATCH($R$2&amp;"_"&amp;$C28,データシート2!$A$1:$SI$1,0),0)</f>
        <v>198.81700000000001</v>
      </c>
      <c r="Y28" s="948">
        <f>VLOOKUP($D$3&amp;"_"&amp;Y$3,データシート2!$A:$SI,MATCH($R$2&amp;"_"&amp;$C28,データシート2!$A$1:$SI$1,0),0)</f>
        <v>204.06700000000001</v>
      </c>
      <c r="Z28" s="948">
        <f>VLOOKUP($D$3&amp;"_"&amp;Z$3,データシート2!$A:$SI,MATCH($R$2&amp;"_"&amp;$C28,データシート2!$A$1:$SI$1,0),0)</f>
        <v>203.14599999999999</v>
      </c>
      <c r="AA28" s="948">
        <f>VLOOKUP($D$3&amp;"_"&amp;AA$3,データシート2!$A:$SI,MATCH($R$2&amp;"_"&amp;$C28,データシート2!$A$1:$SI$1,0),0)</f>
        <v>192.10400000000001</v>
      </c>
      <c r="AB28" s="949">
        <f>VLOOKUP($D$3&amp;"_"&amp;AB$3,データシート2!$A:$SI,MATCH($R$2&amp;"_"&amp;$C28,データシート2!$A$1:$SI$1,0),0)</f>
        <v>200.35599999999999</v>
      </c>
    </row>
    <row r="29" spans="2:29" s="756" customFormat="1" ht="16.5" customHeight="1">
      <c r="B29" s="748"/>
      <c r="C29" s="773">
        <v>11</v>
      </c>
      <c r="D29" s="774" t="s">
        <v>542</v>
      </c>
      <c r="E29" s="773"/>
      <c r="F29" s="775"/>
      <c r="G29" s="776">
        <f>VLOOKUP($D$3&amp;"_"&amp;G$3,データシート2!$A:$SI,MATCH($G$2&amp;"_"&amp;$C29,データシート2!$A$1:$SI$1,0),0)</f>
        <v>14</v>
      </c>
      <c r="H29" s="777">
        <f>VLOOKUP($D$3&amp;"_"&amp;H$3,データシート2!$A:$SI,MATCH($G$2&amp;"_"&amp;$C29,データシート2!$A$1:$SI$1,0),0)</f>
        <v>14</v>
      </c>
      <c r="I29" s="777">
        <f>VLOOKUP($D$3&amp;"_"&amp;I$3,データシート2!$A:$SI,MATCH($G$2&amp;"_"&amp;$C29,データシート2!$A$1:$SI$1,0),0)</f>
        <v>14</v>
      </c>
      <c r="J29" s="777">
        <f>VLOOKUP($D$3&amp;"_"&amp;J$3,データシート2!$A:$SI,MATCH($G$2&amp;"_"&amp;$C29,データシート2!$A$1:$SI$1,0),0)</f>
        <v>14</v>
      </c>
      <c r="K29" s="778">
        <f>VLOOKUP($D$3&amp;"_"&amp;K$3,データシート2!$A:$SI,MATCH($G$2&amp;"_"&amp;$C29,データシート2!$A$1:$SI$1,0),0)</f>
        <v>13</v>
      </c>
      <c r="L29" s="778">
        <f>VLOOKUP($D$3&amp;"_"&amp;L$3,データシート2!$A:$SI,MATCH($G$2&amp;"_"&amp;$C29,データシート2!$A$1:$SI$1,0),0)</f>
        <v>13</v>
      </c>
      <c r="M29" s="778">
        <f>VLOOKUP($D$3&amp;"_"&amp;M$3,データシート2!$A:$SI,MATCH($G$2&amp;"_"&amp;$C29,データシート2!$A$1:$SI$1,0),0)</f>
        <v>11</v>
      </c>
      <c r="N29" s="778">
        <f>VLOOKUP($D$3&amp;"_"&amp;N$3,データシート2!$A:$SI,MATCH($G$2&amp;"_"&amp;$C29,データシート2!$A$1:$SI$1,0),0)</f>
        <v>9</v>
      </c>
      <c r="O29" s="778">
        <f>VLOOKUP($D$3&amp;"_"&amp;O$3,データシート2!$A:$SI,MATCH($G$2&amp;"_"&amp;$C29,データシート2!$A$1:$SI$1,0),0)</f>
        <v>11</v>
      </c>
      <c r="P29" s="778">
        <f>VLOOKUP($D$3&amp;"_"&amp;P$3,データシート2!$A:$SI,MATCH($G$2&amp;"_"&amp;$C29,データシート2!$A$1:$SI$1,0),0)</f>
        <v>12</v>
      </c>
      <c r="Q29" s="779">
        <f>VLOOKUP($D$3&amp;"_"&amp;Q$3,データシート2!$A:$SI,MATCH($G$2&amp;"_"&amp;$C29,データシート2!$A$1:$SI$1,0),0)</f>
        <v>8</v>
      </c>
      <c r="R29" s="947">
        <f>VLOOKUP($D$3&amp;"_"&amp;R$3,データシート2!$A:$SI,MATCH($R$2&amp;"_"&amp;$C29,データシート2!$A$1:$SI$1,0),0)</f>
        <v>158.11699999999999</v>
      </c>
      <c r="S29" s="948">
        <f>VLOOKUP($D$3&amp;"_"&amp;S$3,データシート2!$A:$SI,MATCH($R$2&amp;"_"&amp;$C29,データシート2!$A$1:$SI$1,0),0)</f>
        <v>168.10499999999999</v>
      </c>
      <c r="T29" s="948">
        <f>VLOOKUP($D$3&amp;"_"&amp;T$3,データシート2!$A:$SI,MATCH($R$2&amp;"_"&amp;$C29,データシート2!$A$1:$SI$1,0),0)</f>
        <v>174.88900000000001</v>
      </c>
      <c r="U29" s="948">
        <f>VLOOKUP($D$3&amp;"_"&amp;U$3,データシート2!$A:$SI,MATCH($R$2&amp;"_"&amp;$C29,データシート2!$A$1:$SI$1,0),0)</f>
        <v>170.88900000000001</v>
      </c>
      <c r="V29" s="948">
        <f>VLOOKUP($D$3&amp;"_"&amp;V$3,データシート2!$A:$SI,MATCH($R$2&amp;"_"&amp;$C29,データシート2!$A$1:$SI$1,0),0)</f>
        <v>160.65299999999999</v>
      </c>
      <c r="W29" s="948">
        <f>VLOOKUP($D$3&amp;"_"&amp;W$3,データシート2!$A:$SI,MATCH($R$2&amp;"_"&amp;$C29,データシート2!$A$1:$SI$1,0),0)</f>
        <v>152.19200000000001</v>
      </c>
      <c r="X29" s="948">
        <f>VLOOKUP($D$3&amp;"_"&amp;X$3,データシート2!$A:$SI,MATCH($R$2&amp;"_"&amp;$C29,データシート2!$A$1:$SI$1,0),0)</f>
        <v>144.25399999999999</v>
      </c>
      <c r="Y29" s="948">
        <f>VLOOKUP($D$3&amp;"_"&amp;Y$3,データシート2!$A:$SI,MATCH($R$2&amp;"_"&amp;$C29,データシート2!$A$1:$SI$1,0),0)</f>
        <v>112.104</v>
      </c>
      <c r="Z29" s="948">
        <f>VLOOKUP($D$3&amp;"_"&amp;Z$3,データシート2!$A:$SI,MATCH($R$2&amp;"_"&amp;$C29,データシート2!$A$1:$SI$1,0),0)</f>
        <v>124.14100000000001</v>
      </c>
      <c r="AA29" s="948">
        <f>VLOOKUP($D$3&amp;"_"&amp;AA$3,データシート2!$A:$SI,MATCH($R$2&amp;"_"&amp;$C29,データシート2!$A$1:$SI$1,0),0)</f>
        <v>73.102000000000004</v>
      </c>
      <c r="AB29" s="949">
        <f>VLOOKUP($D$3&amp;"_"&amp;AB$3,データシート2!$A:$SI,MATCH($R$2&amp;"_"&amp;$C29,データシート2!$A$1:$SI$1,0),0)</f>
        <v>52.652000000000001</v>
      </c>
    </row>
    <row r="30" spans="2:29" s="756" customFormat="1" ht="16.5" customHeight="1">
      <c r="B30" s="748"/>
      <c r="C30" s="773">
        <v>12</v>
      </c>
      <c r="D30" s="774" t="s">
        <v>543</v>
      </c>
      <c r="E30" s="773"/>
      <c r="F30" s="775"/>
      <c r="G30" s="776">
        <f>VLOOKUP($D$3&amp;"_"&amp;G$3,データシート2!$A:$SI,MATCH($G$2&amp;"_"&amp;$C30,データシート2!$A$1:$SI$1,0),0)</f>
        <v>0</v>
      </c>
      <c r="H30" s="777">
        <f>VLOOKUP($D$3&amp;"_"&amp;H$3,データシート2!$A:$SI,MATCH($G$2&amp;"_"&amp;$C30,データシート2!$A$1:$SI$1,0),0)</f>
        <v>0</v>
      </c>
      <c r="I30" s="777">
        <f>VLOOKUP($D$3&amp;"_"&amp;I$3,データシート2!$A:$SI,MATCH($G$2&amp;"_"&amp;$C30,データシート2!$A$1:$SI$1,0),0)</f>
        <v>0</v>
      </c>
      <c r="J30" s="777">
        <f>VLOOKUP($D$3&amp;"_"&amp;J$3,データシート2!$A:$SI,MATCH($G$2&amp;"_"&amp;$C30,データシート2!$A$1:$SI$1,0),0)</f>
        <v>0</v>
      </c>
      <c r="K30" s="778">
        <f>VLOOKUP($D$3&amp;"_"&amp;K$3,データシート2!$A:$SI,MATCH($G$2&amp;"_"&amp;$C30,データシート2!$A$1:$SI$1,0),0)</f>
        <v>0</v>
      </c>
      <c r="L30" s="778">
        <f>VLOOKUP($D$3&amp;"_"&amp;L$3,データシート2!$A:$SI,MATCH($G$2&amp;"_"&amp;$C30,データシート2!$A$1:$SI$1,0),0)</f>
        <v>0</v>
      </c>
      <c r="M30" s="778">
        <f>VLOOKUP($D$3&amp;"_"&amp;M$3,データシート2!$A:$SI,MATCH($G$2&amp;"_"&amp;$C30,データシート2!$A$1:$SI$1,0),0)</f>
        <v>0</v>
      </c>
      <c r="N30" s="778">
        <f>VLOOKUP($D$3&amp;"_"&amp;N$3,データシート2!$A:$SI,MATCH($G$2&amp;"_"&amp;$C30,データシート2!$A$1:$SI$1,0),0)</f>
        <v>0</v>
      </c>
      <c r="O30" s="778">
        <f>VLOOKUP($D$3&amp;"_"&amp;O$3,データシート2!$A:$SI,MATCH($G$2&amp;"_"&amp;$C30,データシート2!$A$1:$SI$1,0),0)</f>
        <v>0</v>
      </c>
      <c r="P30" s="778">
        <f>VLOOKUP($D$3&amp;"_"&amp;P$3,データシート2!$A:$SI,MATCH($G$2&amp;"_"&amp;$C30,データシート2!$A$1:$SI$1,0),0)</f>
        <v>0</v>
      </c>
      <c r="Q30" s="779">
        <f>VLOOKUP($D$3&amp;"_"&amp;Q$3,データシート2!$A:$SI,MATCH($G$2&amp;"_"&amp;$C30,データシート2!$A$1:$SI$1,0),0)</f>
        <v>0</v>
      </c>
      <c r="R30" s="947">
        <f>VLOOKUP($D$3&amp;"_"&amp;R$3,データシート2!$A:$SI,MATCH($R$2&amp;"_"&amp;$C30,データシート2!$A$1:$SI$1,0),0)</f>
        <v>0</v>
      </c>
      <c r="S30" s="948">
        <f>VLOOKUP($D$3&amp;"_"&amp;S$3,データシート2!$A:$SI,MATCH($R$2&amp;"_"&amp;$C30,データシート2!$A$1:$SI$1,0),0)</f>
        <v>0</v>
      </c>
      <c r="T30" s="948">
        <f>VLOOKUP($D$3&amp;"_"&amp;T$3,データシート2!$A:$SI,MATCH($R$2&amp;"_"&amp;$C30,データシート2!$A$1:$SI$1,0),0)</f>
        <v>0</v>
      </c>
      <c r="U30" s="948">
        <f>VLOOKUP($D$3&amp;"_"&amp;U$3,データシート2!$A:$SI,MATCH($R$2&amp;"_"&amp;$C30,データシート2!$A$1:$SI$1,0),0)</f>
        <v>0</v>
      </c>
      <c r="V30" s="948">
        <f>VLOOKUP($D$3&amp;"_"&amp;V$3,データシート2!$A:$SI,MATCH($R$2&amp;"_"&amp;$C30,データシート2!$A$1:$SI$1,0),0)</f>
        <v>0</v>
      </c>
      <c r="W30" s="948">
        <f>VLOOKUP($D$3&amp;"_"&amp;W$3,データシート2!$A:$SI,MATCH($R$2&amp;"_"&amp;$C30,データシート2!$A$1:$SI$1,0),0)</f>
        <v>0</v>
      </c>
      <c r="X30" s="948">
        <f>VLOOKUP($D$3&amp;"_"&amp;X$3,データシート2!$A:$SI,MATCH($R$2&amp;"_"&amp;$C30,データシート2!$A$1:$SI$1,0),0)</f>
        <v>0</v>
      </c>
      <c r="Y30" s="948">
        <f>VLOOKUP($D$3&amp;"_"&amp;Y$3,データシート2!$A:$SI,MATCH($R$2&amp;"_"&amp;$C30,データシート2!$A$1:$SI$1,0),0)</f>
        <v>0</v>
      </c>
      <c r="Z30" s="948">
        <f>VLOOKUP($D$3&amp;"_"&amp;Z$3,データシート2!$A:$SI,MATCH($R$2&amp;"_"&amp;$C30,データシート2!$A$1:$SI$1,0),0)</f>
        <v>0</v>
      </c>
      <c r="AA30" s="948">
        <f>VLOOKUP($D$3&amp;"_"&amp;AA$3,データシート2!$A:$SI,MATCH($R$2&amp;"_"&amp;$C30,データシート2!$A$1:$SI$1,0),0)</f>
        <v>0</v>
      </c>
      <c r="AB30" s="949">
        <f>VLOOKUP($D$3&amp;"_"&amp;AB$3,データシート2!$A:$SI,MATCH($R$2&amp;"_"&amp;$C30,データシート2!$A$1:$SI$1,0),0)</f>
        <v>0</v>
      </c>
    </row>
    <row r="31" spans="2:29" s="756" customFormat="1" ht="16.5" customHeight="1">
      <c r="B31" s="748"/>
      <c r="C31" s="773">
        <v>13</v>
      </c>
      <c r="D31" s="774" t="s">
        <v>544</v>
      </c>
      <c r="E31" s="773"/>
      <c r="F31" s="775"/>
      <c r="G31" s="776">
        <f>VLOOKUP($D$3&amp;"_"&amp;G$3,データシート2!$A:$SI,MATCH($G$2&amp;"_"&amp;$C31,データシート2!$A$1:$SI$1,0),0)</f>
        <v>0</v>
      </c>
      <c r="H31" s="777">
        <f>VLOOKUP($D$3&amp;"_"&amp;H$3,データシート2!$A:$SI,MATCH($G$2&amp;"_"&amp;$C31,データシート2!$A$1:$SI$1,0),0)</f>
        <v>0</v>
      </c>
      <c r="I31" s="777">
        <f>VLOOKUP($D$3&amp;"_"&amp;I$3,データシート2!$A:$SI,MATCH($G$2&amp;"_"&amp;$C31,データシート2!$A$1:$SI$1,0),0)</f>
        <v>0</v>
      </c>
      <c r="J31" s="777">
        <f>VLOOKUP($D$3&amp;"_"&amp;J$3,データシート2!$A:$SI,MATCH($G$2&amp;"_"&amp;$C31,データシート2!$A$1:$SI$1,0),0)</f>
        <v>0</v>
      </c>
      <c r="K31" s="778">
        <f>VLOOKUP($D$3&amp;"_"&amp;K$3,データシート2!$A:$SI,MATCH($G$2&amp;"_"&amp;$C31,データシート2!$A$1:$SI$1,0),0)</f>
        <v>0</v>
      </c>
      <c r="L31" s="778">
        <f>VLOOKUP($D$3&amp;"_"&amp;L$3,データシート2!$A:$SI,MATCH($G$2&amp;"_"&amp;$C31,データシート2!$A$1:$SI$1,0),0)</f>
        <v>0</v>
      </c>
      <c r="M31" s="778">
        <f>VLOOKUP($D$3&amp;"_"&amp;M$3,データシート2!$A:$SI,MATCH($G$2&amp;"_"&amp;$C31,データシート2!$A$1:$SI$1,0),0)</f>
        <v>0</v>
      </c>
      <c r="N31" s="778">
        <f>VLOOKUP($D$3&amp;"_"&amp;N$3,データシート2!$A:$SI,MATCH($G$2&amp;"_"&amp;$C31,データシート2!$A$1:$SI$1,0),0)</f>
        <v>0</v>
      </c>
      <c r="O31" s="778">
        <f>VLOOKUP($D$3&amp;"_"&amp;O$3,データシート2!$A:$SI,MATCH($G$2&amp;"_"&amp;$C31,データシート2!$A$1:$SI$1,0),0)</f>
        <v>0</v>
      </c>
      <c r="P31" s="778">
        <f>VLOOKUP($D$3&amp;"_"&amp;P$3,データシート2!$A:$SI,MATCH($G$2&amp;"_"&amp;$C31,データシート2!$A$1:$SI$1,0),0)</f>
        <v>0</v>
      </c>
      <c r="Q31" s="779">
        <f>VLOOKUP($D$3&amp;"_"&amp;Q$3,データシート2!$A:$SI,MATCH($G$2&amp;"_"&amp;$C31,データシート2!$A$1:$SI$1,0),0)</f>
        <v>0</v>
      </c>
      <c r="R31" s="947">
        <f>VLOOKUP($D$3&amp;"_"&amp;R$3,データシート2!$A:$SI,MATCH($R$2&amp;"_"&amp;$C31,データシート2!$A$1:$SI$1,0),0)</f>
        <v>0</v>
      </c>
      <c r="S31" s="948">
        <f>VLOOKUP($D$3&amp;"_"&amp;S$3,データシート2!$A:$SI,MATCH($R$2&amp;"_"&amp;$C31,データシート2!$A$1:$SI$1,0),0)</f>
        <v>0</v>
      </c>
      <c r="T31" s="948">
        <f>VLOOKUP($D$3&amp;"_"&amp;T$3,データシート2!$A:$SI,MATCH($R$2&amp;"_"&amp;$C31,データシート2!$A$1:$SI$1,0),0)</f>
        <v>0</v>
      </c>
      <c r="U31" s="948">
        <f>VLOOKUP($D$3&amp;"_"&amp;U$3,データシート2!$A:$SI,MATCH($R$2&amp;"_"&amp;$C31,データシート2!$A$1:$SI$1,0),0)</f>
        <v>0</v>
      </c>
      <c r="V31" s="948">
        <f>VLOOKUP($D$3&amp;"_"&amp;V$3,データシート2!$A:$SI,MATCH($R$2&amp;"_"&amp;$C31,データシート2!$A$1:$SI$1,0),0)</f>
        <v>0</v>
      </c>
      <c r="W31" s="948">
        <f>VLOOKUP($D$3&amp;"_"&amp;W$3,データシート2!$A:$SI,MATCH($R$2&amp;"_"&amp;$C31,データシート2!$A$1:$SI$1,0),0)</f>
        <v>0</v>
      </c>
      <c r="X31" s="948">
        <f>VLOOKUP($D$3&amp;"_"&amp;X$3,データシート2!$A:$SI,MATCH($R$2&amp;"_"&amp;$C31,データシート2!$A$1:$SI$1,0),0)</f>
        <v>0</v>
      </c>
      <c r="Y31" s="948">
        <f>VLOOKUP($D$3&amp;"_"&amp;Y$3,データシート2!$A:$SI,MATCH($R$2&amp;"_"&amp;$C31,データシート2!$A$1:$SI$1,0),0)</f>
        <v>0</v>
      </c>
      <c r="Z31" s="948">
        <f>VLOOKUP($D$3&amp;"_"&amp;Z$3,データシート2!$A:$SI,MATCH($R$2&amp;"_"&amp;$C31,データシート2!$A$1:$SI$1,0),0)</f>
        <v>0</v>
      </c>
      <c r="AA31" s="948">
        <f>VLOOKUP($D$3&amp;"_"&amp;AA$3,データシート2!$A:$SI,MATCH($R$2&amp;"_"&amp;$C31,データシート2!$A$1:$SI$1,0),0)</f>
        <v>0</v>
      </c>
      <c r="AB31" s="949">
        <f>VLOOKUP($D$3&amp;"_"&amp;AB$3,データシート2!$A:$SI,MATCH($R$2&amp;"_"&amp;$C31,データシート2!$A$1:$SI$1,0),0)</f>
        <v>0</v>
      </c>
    </row>
    <row r="32" spans="2:29" s="756" customFormat="1" ht="16.5" customHeight="1">
      <c r="B32" s="748"/>
      <c r="C32" s="773">
        <v>14</v>
      </c>
      <c r="D32" s="774" t="s">
        <v>545</v>
      </c>
      <c r="E32" s="773"/>
      <c r="F32" s="775"/>
      <c r="G32" s="776">
        <f>VLOOKUP($D$3&amp;"_"&amp;G$3,データシート2!$A:$SI,MATCH($G$2&amp;"_"&amp;$C32,データシート2!$A$1:$SI$1,0),0)</f>
        <v>16</v>
      </c>
      <c r="H32" s="777">
        <f>VLOOKUP($D$3&amp;"_"&amp;H$3,データシート2!$A:$SI,MATCH($G$2&amp;"_"&amp;$C32,データシート2!$A$1:$SI$1,0),0)</f>
        <v>17</v>
      </c>
      <c r="I32" s="777">
        <f>VLOOKUP($D$3&amp;"_"&amp;I$3,データシート2!$A:$SI,MATCH($G$2&amp;"_"&amp;$C32,データシート2!$A$1:$SI$1,0),0)</f>
        <v>18</v>
      </c>
      <c r="J32" s="777">
        <f>VLOOKUP($D$3&amp;"_"&amp;J$3,データシート2!$A:$SI,MATCH($G$2&amp;"_"&amp;$C32,データシート2!$A$1:$SI$1,0),0)</f>
        <v>19</v>
      </c>
      <c r="K32" s="778">
        <f>VLOOKUP($D$3&amp;"_"&amp;K$3,データシート2!$A:$SI,MATCH($G$2&amp;"_"&amp;$C32,データシート2!$A$1:$SI$1,0),0)</f>
        <v>17</v>
      </c>
      <c r="L32" s="778">
        <f>VLOOKUP($D$3&amp;"_"&amp;L$3,データシート2!$A:$SI,MATCH($G$2&amp;"_"&amp;$C32,データシート2!$A$1:$SI$1,0),0)</f>
        <v>17</v>
      </c>
      <c r="M32" s="778">
        <f>VLOOKUP($D$3&amp;"_"&amp;M$3,データシート2!$A:$SI,MATCH($G$2&amp;"_"&amp;$C32,データシート2!$A$1:$SI$1,0),0)</f>
        <v>16</v>
      </c>
      <c r="N32" s="778">
        <f>VLOOKUP($D$3&amp;"_"&amp;N$3,データシート2!$A:$SI,MATCH($G$2&amp;"_"&amp;$C32,データシート2!$A$1:$SI$1,0),0)</f>
        <v>16</v>
      </c>
      <c r="O32" s="778">
        <f>VLOOKUP($D$3&amp;"_"&amp;O$3,データシート2!$A:$SI,MATCH($G$2&amp;"_"&amp;$C32,データシート2!$A$1:$SI$1,0),0)</f>
        <v>16</v>
      </c>
      <c r="P32" s="778">
        <f>VLOOKUP($D$3&amp;"_"&amp;P$3,データシート2!$A:$SI,MATCH($G$2&amp;"_"&amp;$C32,データシート2!$A$1:$SI$1,0),0)</f>
        <v>14</v>
      </c>
      <c r="Q32" s="779">
        <f>VLOOKUP($D$3&amp;"_"&amp;Q$3,データシート2!$A:$SI,MATCH($G$2&amp;"_"&amp;$C32,データシート2!$A$1:$SI$1,0),0)</f>
        <v>15</v>
      </c>
      <c r="R32" s="947">
        <f>VLOOKUP($D$3&amp;"_"&amp;R$3,データシート2!$A:$SI,MATCH($R$2&amp;"_"&amp;$C32,データシート2!$A$1:$SI$1,0),0)</f>
        <v>469.04500000000002</v>
      </c>
      <c r="S32" s="948">
        <f>VLOOKUP($D$3&amp;"_"&amp;S$3,データシート2!$A:$SI,MATCH($R$2&amp;"_"&amp;$C32,データシート2!$A$1:$SI$1,0),0)</f>
        <v>457.89400000000001</v>
      </c>
      <c r="T32" s="948">
        <f>VLOOKUP($D$3&amp;"_"&amp;T$3,データシート2!$A:$SI,MATCH($R$2&amp;"_"&amp;$C32,データシート2!$A$1:$SI$1,0),0)</f>
        <v>487.96300000000002</v>
      </c>
      <c r="U32" s="948">
        <f>VLOOKUP($D$3&amp;"_"&amp;U$3,データシート2!$A:$SI,MATCH($R$2&amp;"_"&amp;$C32,データシート2!$A$1:$SI$1,0),0)</f>
        <v>479.42700000000002</v>
      </c>
      <c r="V32" s="948">
        <f>VLOOKUP($D$3&amp;"_"&amp;V$3,データシート2!$A:$SI,MATCH($R$2&amp;"_"&amp;$C32,データシート2!$A$1:$SI$1,0),0)</f>
        <v>465.71</v>
      </c>
      <c r="W32" s="948">
        <f>VLOOKUP($D$3&amp;"_"&amp;W$3,データシート2!$A:$SI,MATCH($R$2&amp;"_"&amp;$C32,データシート2!$A$1:$SI$1,0),0)</f>
        <v>462.13600000000002</v>
      </c>
      <c r="X32" s="948">
        <f>VLOOKUP($D$3&amp;"_"&amp;X$3,データシート2!$A:$SI,MATCH($R$2&amp;"_"&amp;$C32,データシート2!$A$1:$SI$1,0),0)</f>
        <v>457.96199999999999</v>
      </c>
      <c r="Y32" s="948">
        <f>VLOOKUP($D$3&amp;"_"&amp;Y$3,データシート2!$A:$SI,MATCH($R$2&amp;"_"&amp;$C32,データシート2!$A$1:$SI$1,0),0)</f>
        <v>422.7</v>
      </c>
      <c r="Z32" s="948">
        <f>VLOOKUP($D$3&amp;"_"&amp;Z$3,データシート2!$A:$SI,MATCH($R$2&amp;"_"&amp;$C32,データシート2!$A$1:$SI$1,0),0)</f>
        <v>409.43099999999998</v>
      </c>
      <c r="AA32" s="948">
        <f>VLOOKUP($D$3&amp;"_"&amp;AA$3,データシート2!$A:$SI,MATCH($R$2&amp;"_"&amp;$C32,データシート2!$A$1:$SI$1,0),0)</f>
        <v>393.73099999999999</v>
      </c>
      <c r="AB32" s="949">
        <f>VLOOKUP($D$3&amp;"_"&amp;AB$3,データシート2!$A:$SI,MATCH($R$2&amp;"_"&amp;$C32,データシート2!$A$1:$SI$1,0),0)</f>
        <v>402.18200000000002</v>
      </c>
    </row>
    <row r="33" spans="2:29" s="756" customFormat="1" ht="16.5" customHeight="1">
      <c r="B33" s="748"/>
      <c r="C33" s="773">
        <v>15</v>
      </c>
      <c r="D33" s="774" t="s">
        <v>546</v>
      </c>
      <c r="E33" s="773"/>
      <c r="F33" s="775"/>
      <c r="G33" s="776">
        <f>VLOOKUP($D$3&amp;"_"&amp;G$3,データシート2!$A:$SI,MATCH($G$2&amp;"_"&amp;$C33,データシート2!$A$1:$SI$1,0),0)</f>
        <v>5</v>
      </c>
      <c r="H33" s="777">
        <f>VLOOKUP($D$3&amp;"_"&amp;H$3,データシート2!$A:$SI,MATCH($G$2&amp;"_"&amp;$C33,データシート2!$A$1:$SI$1,0),0)</f>
        <v>7</v>
      </c>
      <c r="I33" s="777">
        <f>VLOOKUP($D$3&amp;"_"&amp;I$3,データシート2!$A:$SI,MATCH($G$2&amp;"_"&amp;$C33,データシート2!$A$1:$SI$1,0),0)</f>
        <v>6</v>
      </c>
      <c r="J33" s="777">
        <f>VLOOKUP($D$3&amp;"_"&amp;J$3,データシート2!$A:$SI,MATCH($G$2&amp;"_"&amp;$C33,データシート2!$A$1:$SI$1,0),0)</f>
        <v>7</v>
      </c>
      <c r="K33" s="778">
        <f>VLOOKUP($D$3&amp;"_"&amp;K$3,データシート2!$A:$SI,MATCH($G$2&amp;"_"&amp;$C33,データシート2!$A$1:$SI$1,0),0)</f>
        <v>6</v>
      </c>
      <c r="L33" s="778">
        <f>VLOOKUP($D$3&amp;"_"&amp;L$3,データシート2!$A:$SI,MATCH($G$2&amp;"_"&amp;$C33,データシート2!$A$1:$SI$1,0),0)</f>
        <v>6</v>
      </c>
      <c r="M33" s="778">
        <f>VLOOKUP($D$3&amp;"_"&amp;M$3,データシート2!$A:$SI,MATCH($G$2&amp;"_"&amp;$C33,データシート2!$A$1:$SI$1,0),0)</f>
        <v>6</v>
      </c>
      <c r="N33" s="778">
        <f>VLOOKUP($D$3&amp;"_"&amp;N$3,データシート2!$A:$SI,MATCH($G$2&amp;"_"&amp;$C33,データシート2!$A$1:$SI$1,0),0)</f>
        <v>6</v>
      </c>
      <c r="O33" s="778">
        <f>VLOOKUP($D$3&amp;"_"&amp;O$3,データシート2!$A:$SI,MATCH($G$2&amp;"_"&amp;$C33,データシート2!$A$1:$SI$1,0),0)</f>
        <v>6</v>
      </c>
      <c r="P33" s="778">
        <f>VLOOKUP($D$3&amp;"_"&amp;P$3,データシート2!$A:$SI,MATCH($G$2&amp;"_"&amp;$C33,データシート2!$A$1:$SI$1,0),0)</f>
        <v>6</v>
      </c>
      <c r="Q33" s="779">
        <f>VLOOKUP($D$3&amp;"_"&amp;Q$3,データシート2!$A:$SI,MATCH($G$2&amp;"_"&amp;$C33,データシート2!$A$1:$SI$1,0),0)</f>
        <v>5</v>
      </c>
      <c r="R33" s="947">
        <f>VLOOKUP($D$3&amp;"_"&amp;R$3,データシート2!$A:$SI,MATCH($R$2&amp;"_"&amp;$C33,データシート2!$A$1:$SI$1,0),0)</f>
        <v>27.532</v>
      </c>
      <c r="S33" s="948">
        <f>VLOOKUP($D$3&amp;"_"&amp;S$3,データシート2!$A:$SI,MATCH($R$2&amp;"_"&amp;$C33,データシート2!$A$1:$SI$1,0),0)</f>
        <v>91.685000000000002</v>
      </c>
      <c r="T33" s="948">
        <f>VLOOKUP($D$3&amp;"_"&amp;T$3,データシート2!$A:$SI,MATCH($R$2&amp;"_"&amp;$C33,データシート2!$A$1:$SI$1,0),0)</f>
        <v>87.16</v>
      </c>
      <c r="U33" s="948">
        <f>VLOOKUP($D$3&amp;"_"&amp;U$3,データシート2!$A:$SI,MATCH($R$2&amp;"_"&amp;$C33,データシート2!$A$1:$SI$1,0),0)</f>
        <v>85.977000000000004</v>
      </c>
      <c r="V33" s="948">
        <f>VLOOKUP($D$3&amp;"_"&amp;V$3,データシート2!$A:$SI,MATCH($R$2&amp;"_"&amp;$C33,データシート2!$A$1:$SI$1,0),0)</f>
        <v>87.98</v>
      </c>
      <c r="W33" s="948">
        <f>VLOOKUP($D$3&amp;"_"&amp;W$3,データシート2!$A:$SI,MATCH($R$2&amp;"_"&amp;$C33,データシート2!$A$1:$SI$1,0),0)</f>
        <v>92.93</v>
      </c>
      <c r="X33" s="948">
        <f>VLOOKUP($D$3&amp;"_"&amp;X$3,データシート2!$A:$SI,MATCH($R$2&amp;"_"&amp;$C33,データシート2!$A$1:$SI$1,0),0)</f>
        <v>92.448999999999998</v>
      </c>
      <c r="Y33" s="948">
        <f>VLOOKUP($D$3&amp;"_"&amp;Y$3,データシート2!$A:$SI,MATCH($R$2&amp;"_"&amp;$C33,データシート2!$A$1:$SI$1,0),0)</f>
        <v>80.64</v>
      </c>
      <c r="Z33" s="948">
        <f>VLOOKUP($D$3&amp;"_"&amp;Z$3,データシート2!$A:$SI,MATCH($R$2&amp;"_"&amp;$C33,データシート2!$A$1:$SI$1,0),0)</f>
        <v>68.540999999999997</v>
      </c>
      <c r="AA33" s="948">
        <f>VLOOKUP($D$3&amp;"_"&amp;AA$3,データシート2!$A:$SI,MATCH($R$2&amp;"_"&amp;$C33,データシート2!$A$1:$SI$1,0),0)</f>
        <v>63.762</v>
      </c>
      <c r="AB33" s="949">
        <f>VLOOKUP($D$3&amp;"_"&amp;AB$3,データシート2!$A:$SI,MATCH($R$2&amp;"_"&amp;$C33,データシート2!$A$1:$SI$1,0),0)</f>
        <v>68.691999999999993</v>
      </c>
    </row>
    <row r="34" spans="2:29" s="756" customFormat="1" ht="16.5" customHeight="1">
      <c r="B34" s="748"/>
      <c r="C34" s="780">
        <v>16</v>
      </c>
      <c r="D34" s="781" t="s">
        <v>547</v>
      </c>
      <c r="E34" s="773"/>
      <c r="F34" s="775"/>
      <c r="G34" s="776">
        <f>VLOOKUP($D$3&amp;"_"&amp;G$3,データシート2!$A:$SI,MATCH($G$2&amp;"_"&amp;$C34,データシート2!$A$1:$SI$1,0),0)</f>
        <v>67</v>
      </c>
      <c r="H34" s="777">
        <f>VLOOKUP($D$3&amp;"_"&amp;H$3,データシート2!$A:$SI,MATCH($G$2&amp;"_"&amp;$C34,データシート2!$A$1:$SI$1,0),0)</f>
        <v>68</v>
      </c>
      <c r="I34" s="777">
        <f>VLOOKUP($D$3&amp;"_"&amp;I$3,データシート2!$A:$SI,MATCH($G$2&amp;"_"&amp;$C34,データシート2!$A$1:$SI$1,0),0)</f>
        <v>70</v>
      </c>
      <c r="J34" s="777">
        <f>VLOOKUP($D$3&amp;"_"&amp;J$3,データシート2!$A:$SI,MATCH($G$2&amp;"_"&amp;$C34,データシート2!$A$1:$SI$1,0),0)</f>
        <v>70</v>
      </c>
      <c r="K34" s="778">
        <f>VLOOKUP($D$3&amp;"_"&amp;K$3,データシート2!$A:$SI,MATCH($G$2&amp;"_"&amp;$C34,データシート2!$A$1:$SI$1,0),0)</f>
        <v>68</v>
      </c>
      <c r="L34" s="778">
        <f>VLOOKUP($D$3&amp;"_"&amp;L$3,データシート2!$A:$SI,MATCH($G$2&amp;"_"&amp;$C34,データシート2!$A$1:$SI$1,0),0)</f>
        <v>70</v>
      </c>
      <c r="M34" s="778">
        <f>VLOOKUP($D$3&amp;"_"&amp;M$3,データシート2!$A:$SI,MATCH($G$2&amp;"_"&amp;$C34,データシート2!$A$1:$SI$1,0),0)</f>
        <v>70</v>
      </c>
      <c r="N34" s="778">
        <f>VLOOKUP($D$3&amp;"_"&amp;N$3,データシート2!$A:$SI,MATCH($G$2&amp;"_"&amp;$C34,データシート2!$A$1:$SI$1,0),0)</f>
        <v>69</v>
      </c>
      <c r="O34" s="778">
        <f>VLOOKUP($D$3&amp;"_"&amp;O$3,データシート2!$A:$SI,MATCH($G$2&amp;"_"&amp;$C34,データシート2!$A$1:$SI$1,0),0)</f>
        <v>71</v>
      </c>
      <c r="P34" s="778">
        <f>VLOOKUP($D$3&amp;"_"&amp;P$3,データシート2!$A:$SI,MATCH($G$2&amp;"_"&amp;$C34,データシート2!$A$1:$SI$1,0),0)</f>
        <v>72</v>
      </c>
      <c r="Q34" s="779">
        <f>VLOOKUP($D$3&amp;"_"&amp;Q$3,データシート2!$A:$SI,MATCH($G$2&amp;"_"&amp;$C34,データシート2!$A$1:$SI$1,0),0)</f>
        <v>72</v>
      </c>
      <c r="R34" s="947">
        <f>VLOOKUP($D$3&amp;"_"&amp;R$3,データシート2!$A:$SI,MATCH($R$2&amp;"_"&amp;$C34,データシート2!$A$1:$SI$1,0),0)</f>
        <v>3174.51</v>
      </c>
      <c r="S34" s="948">
        <f>VLOOKUP($D$3&amp;"_"&amp;S$3,データシート2!$A:$SI,MATCH($R$2&amp;"_"&amp;$C34,データシート2!$A$1:$SI$1,0),0)</f>
        <v>3213.4470000000001</v>
      </c>
      <c r="T34" s="948">
        <f>VLOOKUP($D$3&amp;"_"&amp;T$3,データシート2!$A:$SI,MATCH($R$2&amp;"_"&amp;$C34,データシート2!$A$1:$SI$1,0),0)</f>
        <v>3401.5650000000001</v>
      </c>
      <c r="U34" s="948">
        <f>VLOOKUP($D$3&amp;"_"&amp;U$3,データシート2!$A:$SI,MATCH($R$2&amp;"_"&amp;$C34,データシート2!$A$1:$SI$1,0),0)</f>
        <v>3505.0749999999998</v>
      </c>
      <c r="V34" s="948">
        <f>VLOOKUP($D$3&amp;"_"&amp;V$3,データシート2!$A:$SI,MATCH($R$2&amp;"_"&amp;$C34,データシート2!$A$1:$SI$1,0),0)</f>
        <v>3394.6619999999998</v>
      </c>
      <c r="W34" s="948">
        <f>VLOOKUP($D$3&amp;"_"&amp;W$3,データシート2!$A:$SI,MATCH($R$2&amp;"_"&amp;$C34,データシート2!$A$1:$SI$1,0),0)</f>
        <v>3390.951</v>
      </c>
      <c r="X34" s="948">
        <f>VLOOKUP($D$3&amp;"_"&amp;X$3,データシート2!$A:$SI,MATCH($R$2&amp;"_"&amp;$C34,データシート2!$A$1:$SI$1,0),0)</f>
        <v>3340.5010000000002</v>
      </c>
      <c r="Y34" s="948">
        <f>VLOOKUP($D$3&amp;"_"&amp;Y$3,データシート2!$A:$SI,MATCH($R$2&amp;"_"&amp;$C34,データシート2!$A$1:$SI$1,0),0)</f>
        <v>3241.53</v>
      </c>
      <c r="Z34" s="948">
        <f>VLOOKUP($D$3&amp;"_"&amp;Z$3,データシート2!$A:$SI,MATCH($R$2&amp;"_"&amp;$C34,データシート2!$A$1:$SI$1,0),0)</f>
        <v>2887.6060000000002</v>
      </c>
      <c r="AA34" s="948">
        <f>VLOOKUP($D$3&amp;"_"&amp;AA$3,データシート2!$A:$SI,MATCH($R$2&amp;"_"&amp;$C34,データシート2!$A$1:$SI$1,0),0)</f>
        <v>2861.64</v>
      </c>
      <c r="AB34" s="949">
        <f>VLOOKUP($D$3&amp;"_"&amp;AB$3,データシート2!$A:$SI,MATCH($R$2&amp;"_"&amp;$C34,データシート2!$A$1:$SI$1,0),0)</f>
        <v>3009.5309999999999</v>
      </c>
    </row>
    <row r="35" spans="2:29" s="756" customFormat="1" ht="16.5" customHeight="1">
      <c r="B35" s="782"/>
      <c r="C35" s="780">
        <v>17</v>
      </c>
      <c r="D35" s="783" t="s">
        <v>548</v>
      </c>
      <c r="E35" s="784"/>
      <c r="F35" s="775"/>
      <c r="G35" s="776">
        <f>VLOOKUP($D$3&amp;"_"&amp;G$3,データシート2!$A:$SI,MATCH($G$2&amp;"_"&amp;$C35,データシート2!$A$1:$SI$1,0),0)</f>
        <v>4</v>
      </c>
      <c r="H35" s="777">
        <f>VLOOKUP($D$3&amp;"_"&amp;H$3,データシート2!$A:$SI,MATCH($G$2&amp;"_"&amp;$C35,データシート2!$A$1:$SI$1,0),0)</f>
        <v>3</v>
      </c>
      <c r="I35" s="777">
        <f>VLOOKUP($D$3&amp;"_"&amp;I$3,データシート2!$A:$SI,MATCH($G$2&amp;"_"&amp;$C35,データシート2!$A$1:$SI$1,0),0)</f>
        <v>2</v>
      </c>
      <c r="J35" s="777">
        <f>VLOOKUP($D$3&amp;"_"&amp;J$3,データシート2!$A:$SI,MATCH($G$2&amp;"_"&amp;$C35,データシート2!$A$1:$SI$1,0),0)</f>
        <v>4</v>
      </c>
      <c r="K35" s="778">
        <f>VLOOKUP($D$3&amp;"_"&amp;K$3,データシート2!$A:$SI,MATCH($G$2&amp;"_"&amp;$C35,データシート2!$A$1:$SI$1,0),0)</f>
        <v>4</v>
      </c>
      <c r="L35" s="778">
        <f>VLOOKUP($D$3&amp;"_"&amp;L$3,データシート2!$A:$SI,MATCH($G$2&amp;"_"&amp;$C35,データシート2!$A$1:$SI$1,0),0)</f>
        <v>4</v>
      </c>
      <c r="M35" s="778">
        <f>VLOOKUP($D$3&amp;"_"&amp;M$3,データシート2!$A:$SI,MATCH($G$2&amp;"_"&amp;$C35,データシート2!$A$1:$SI$1,0),0)</f>
        <v>2</v>
      </c>
      <c r="N35" s="778">
        <f>VLOOKUP($D$3&amp;"_"&amp;N$3,データシート2!$A:$SI,MATCH($G$2&amp;"_"&amp;$C35,データシート2!$A$1:$SI$1,0),0)</f>
        <v>3</v>
      </c>
      <c r="O35" s="778">
        <f>VLOOKUP($D$3&amp;"_"&amp;O$3,データシート2!$A:$SI,MATCH($G$2&amp;"_"&amp;$C35,データシート2!$A$1:$SI$1,0),0)</f>
        <v>3</v>
      </c>
      <c r="P35" s="778">
        <f>VLOOKUP($D$3&amp;"_"&amp;P$3,データシート2!$A:$SI,MATCH($G$2&amp;"_"&amp;$C35,データシート2!$A$1:$SI$1,0),0)</f>
        <v>2</v>
      </c>
      <c r="Q35" s="779">
        <f>VLOOKUP($D$3&amp;"_"&amp;Q$3,データシート2!$A:$SI,MATCH($G$2&amp;"_"&amp;$C35,データシート2!$A$1:$SI$1,0),0)</f>
        <v>4</v>
      </c>
      <c r="R35" s="947">
        <f>VLOOKUP($D$3&amp;"_"&amp;R$3,データシート2!$A:$SI,MATCH($R$2&amp;"_"&amp;$C35,データシート2!$A$1:$SI$1,0),0)</f>
        <v>531.79</v>
      </c>
      <c r="S35" s="948">
        <f>VLOOKUP($D$3&amp;"_"&amp;S$3,データシート2!$A:$SI,MATCH($R$2&amp;"_"&amp;$C35,データシート2!$A$1:$SI$1,0),0)</f>
        <v>528.84199999999998</v>
      </c>
      <c r="T35" s="948">
        <f>VLOOKUP($D$3&amp;"_"&amp;T$3,データシート2!$A:$SI,MATCH($R$2&amp;"_"&amp;$C35,データシート2!$A$1:$SI$1,0),0)</f>
        <v>531.29899999999998</v>
      </c>
      <c r="U35" s="948">
        <f>VLOOKUP($D$3&amp;"_"&amp;U$3,データシート2!$A:$SI,MATCH($R$2&amp;"_"&amp;$C35,データシート2!$A$1:$SI$1,0),0)</f>
        <v>545.66899999999998</v>
      </c>
      <c r="V35" s="948">
        <f>VLOOKUP($D$3&amp;"_"&amp;V$3,データシート2!$A:$SI,MATCH($R$2&amp;"_"&amp;$C35,データシート2!$A$1:$SI$1,0),0)</f>
        <v>539.59900000000005</v>
      </c>
      <c r="W35" s="948">
        <f>VLOOKUP($D$3&amp;"_"&amp;W$3,データシート2!$A:$SI,MATCH($R$2&amp;"_"&amp;$C35,データシート2!$A$1:$SI$1,0),0)</f>
        <v>562.75199999999995</v>
      </c>
      <c r="X35" s="948">
        <f>VLOOKUP($D$3&amp;"_"&amp;X$3,データシート2!$A:$SI,MATCH($R$2&amp;"_"&amp;$C35,データシート2!$A$1:$SI$1,0),0)</f>
        <v>549.96600000000001</v>
      </c>
      <c r="Y35" s="948">
        <f>VLOOKUP($D$3&amp;"_"&amp;Y$3,データシート2!$A:$SI,MATCH($R$2&amp;"_"&amp;$C35,データシート2!$A$1:$SI$1,0),0)</f>
        <v>549.46400000000006</v>
      </c>
      <c r="Z35" s="948">
        <f>VLOOKUP($D$3&amp;"_"&amp;Z$3,データシート2!$A:$SI,MATCH($R$2&amp;"_"&amp;$C35,データシート2!$A$1:$SI$1,0),0)</f>
        <v>548.41700000000003</v>
      </c>
      <c r="AA35" s="948">
        <f>VLOOKUP($D$3&amp;"_"&amp;AA$3,データシート2!$A:$SI,MATCH($R$2&amp;"_"&amp;$C35,データシート2!$A$1:$SI$1,0),0)</f>
        <v>513.702</v>
      </c>
      <c r="AB35" s="949">
        <f>VLOOKUP($D$3&amp;"_"&amp;AB$3,データシート2!$A:$SI,MATCH($R$2&amp;"_"&amp;$C35,データシート2!$A$1:$SI$1,0),0)</f>
        <v>545.95500000000004</v>
      </c>
    </row>
    <row r="36" spans="2:29" s="756" customFormat="1" ht="16.5" customHeight="1">
      <c r="B36" s="782"/>
      <c r="C36" s="785"/>
      <c r="D36" s="786"/>
      <c r="E36" s="787">
        <v>1711</v>
      </c>
      <c r="F36" s="788" t="s">
        <v>549</v>
      </c>
      <c r="G36" s="977">
        <f>VLOOKUP($D$3&amp;"_"&amp;G$3,データシート2!$A:$SI,MATCH($G$2&amp;"_"&amp;$E36,データシート2!$A$1:$SI$1,0),0)</f>
        <v>0</v>
      </c>
      <c r="H36" s="978">
        <f>VLOOKUP($D$3&amp;"_"&amp;H$3,データシート2!$A:$SI,MATCH($G$2&amp;"_"&amp;$E36,データシート2!$A$1:$SI$1,0),0)</f>
        <v>0</v>
      </c>
      <c r="I36" s="978">
        <f>VLOOKUP($D$3&amp;"_"&amp;I$3,データシート2!$A:$SI,MATCH($G$2&amp;"_"&amp;$E36,データシート2!$A$1:$SI$1,0),0)</f>
        <v>0</v>
      </c>
      <c r="J36" s="978">
        <f>VLOOKUP($D$3&amp;"_"&amp;J$3,データシート2!$A:$SI,MATCH($G$2&amp;"_"&amp;$E36,データシート2!$A$1:$SI$1,0),0)</f>
        <v>0</v>
      </c>
      <c r="K36" s="979">
        <f>VLOOKUP($D$3&amp;"_"&amp;K$3,データシート2!$A:$SI,MATCH($G$2&amp;"_"&amp;$E36,データシート2!$A$1:$SI$1,0),0)</f>
        <v>0</v>
      </c>
      <c r="L36" s="979">
        <f>VLOOKUP($D$3&amp;"_"&amp;L$3,データシート2!$A:$SI,MATCH($G$2&amp;"_"&amp;$E36,データシート2!$A$1:$SI$1,0),0)</f>
        <v>0</v>
      </c>
      <c r="M36" s="979">
        <f>VLOOKUP($D$3&amp;"_"&amp;M$3,データシート2!$A:$SI,MATCH($G$2&amp;"_"&amp;$E36,データシート2!$A$1:$SI$1,0),0)</f>
        <v>0</v>
      </c>
      <c r="N36" s="979">
        <f>VLOOKUP($D$3&amp;"_"&amp;N$3,データシート2!$A:$SI,MATCH($G$2&amp;"_"&amp;$E36,データシート2!$A$1:$SI$1,0),0)</f>
        <v>0</v>
      </c>
      <c r="O36" s="979">
        <f>VLOOKUP($D$3&amp;"_"&amp;O$3,データシート2!$A:$SI,MATCH($G$2&amp;"_"&amp;$E36,データシート2!$A$1:$SI$1,0),0)</f>
        <v>0</v>
      </c>
      <c r="P36" s="979">
        <f>VLOOKUP($D$3&amp;"_"&amp;P$3,データシート2!$A:$SI,MATCH($G$2&amp;"_"&amp;$E36,データシート2!$A$1:$SI$1,0),0)</f>
        <v>0</v>
      </c>
      <c r="Q36" s="980">
        <f>VLOOKUP($D$3&amp;"_"&amp;Q$3,データシート2!$A:$SI,MATCH($G$2&amp;"_"&amp;$E36,データシート2!$A$1:$SI$1,0),0)</f>
        <v>0</v>
      </c>
      <c r="R36" s="981">
        <f>VLOOKUP($D$3&amp;"_"&amp;R$3,データシート2!$A:$SI,MATCH($R$2&amp;"_"&amp;$E36,データシート2!$A$1:$SI$1,0),0)</f>
        <v>0</v>
      </c>
      <c r="S36" s="982">
        <f>VLOOKUP($D$3&amp;"_"&amp;S$3,データシート2!$A:$SI,MATCH($R$2&amp;"_"&amp;$E36,データシート2!$A$1:$SI$1,0),0)</f>
        <v>0</v>
      </c>
      <c r="T36" s="982">
        <f>VLOOKUP($D$3&amp;"_"&amp;T$3,データシート2!$A:$SI,MATCH($R$2&amp;"_"&amp;$E36,データシート2!$A$1:$SI$1,0),0)</f>
        <v>0</v>
      </c>
      <c r="U36" s="982">
        <f>VLOOKUP($D$3&amp;"_"&amp;U$3,データシート2!$A:$SI,MATCH($R$2&amp;"_"&amp;$E36,データシート2!$A$1:$SI$1,0),0)</f>
        <v>0</v>
      </c>
      <c r="V36" s="982">
        <f>VLOOKUP($D$3&amp;"_"&amp;V$3,データシート2!$A:$SI,MATCH($R$2&amp;"_"&amp;$E36,データシート2!$A$1:$SI$1,0),0)</f>
        <v>0</v>
      </c>
      <c r="W36" s="982">
        <f>VLOOKUP($D$3&amp;"_"&amp;W$3,データシート2!$A:$SI,MATCH($R$2&amp;"_"&amp;$E36,データシート2!$A$1:$SI$1,0),0)</f>
        <v>0</v>
      </c>
      <c r="X36" s="982">
        <f>VLOOKUP($D$3&amp;"_"&amp;X$3,データシート2!$A:$SI,MATCH($R$2&amp;"_"&amp;$E36,データシート2!$A$1:$SI$1,0),0)</f>
        <v>0</v>
      </c>
      <c r="Y36" s="982">
        <f>VLOOKUP($D$3&amp;"_"&amp;Y$3,データシート2!$A:$SI,MATCH($R$2&amp;"_"&amp;$E36,データシート2!$A$1:$SI$1,0),0)</f>
        <v>0</v>
      </c>
      <c r="Z36" s="982">
        <f>VLOOKUP($D$3&amp;"_"&amp;Z$3,データシート2!$A:$SI,MATCH($R$2&amp;"_"&amp;$E36,データシート2!$A$1:$SI$1,0),0)</f>
        <v>0</v>
      </c>
      <c r="AA36" s="982">
        <f>VLOOKUP($D$3&amp;"_"&amp;AA$3,データシート2!$A:$SI,MATCH($R$2&amp;"_"&amp;$E36,データシート2!$A$1:$SI$1,0),0)</f>
        <v>0</v>
      </c>
      <c r="AB36" s="983">
        <f>VLOOKUP($D$3&amp;"_"&amp;AB$3,データシート2!$A:$SI,MATCH($R$2&amp;"_"&amp;$E36,データシート2!$A$1:$SI$1,0),0)</f>
        <v>0</v>
      </c>
      <c r="AC36" s="789"/>
    </row>
    <row r="37" spans="2:29" s="756" customFormat="1" ht="16.5" customHeight="1">
      <c r="B37" s="782"/>
      <c r="C37" s="790"/>
      <c r="D37" s="791"/>
      <c r="E37" s="787">
        <v>1731</v>
      </c>
      <c r="F37" s="788" t="s">
        <v>352</v>
      </c>
      <c r="G37" s="977">
        <f>VLOOKUP($D$3&amp;"_"&amp;G$3,データシート2!$A:$SI,MATCH($G$2&amp;"_"&amp;$E37,データシート2!$A$1:$SI$1,0),0)</f>
        <v>1</v>
      </c>
      <c r="H37" s="978">
        <f>VLOOKUP($D$3&amp;"_"&amp;H$3,データシート2!$A:$SI,MATCH($G$2&amp;"_"&amp;$E37,データシート2!$A$1:$SI$1,0),0)</f>
        <v>1</v>
      </c>
      <c r="I37" s="978">
        <f>VLOOKUP($D$3&amp;"_"&amp;I$3,データシート2!$A:$SI,MATCH($G$2&amp;"_"&amp;$E37,データシート2!$A$1:$SI$1,0),0)</f>
        <v>1</v>
      </c>
      <c r="J37" s="978">
        <f>VLOOKUP($D$3&amp;"_"&amp;J$3,データシート2!$A:$SI,MATCH($G$2&amp;"_"&amp;$E37,データシート2!$A$1:$SI$1,0),0)</f>
        <v>1</v>
      </c>
      <c r="K37" s="979">
        <f>VLOOKUP($D$3&amp;"_"&amp;K$3,データシート2!$A:$SI,MATCH($G$2&amp;"_"&amp;$E37,データシート2!$A$1:$SI$1,0),0)</f>
        <v>1</v>
      </c>
      <c r="L37" s="979">
        <f>VLOOKUP($D$3&amp;"_"&amp;L$3,データシート2!$A:$SI,MATCH($G$2&amp;"_"&amp;$E37,データシート2!$A$1:$SI$1,0),0)</f>
        <v>1</v>
      </c>
      <c r="M37" s="979">
        <f>VLOOKUP($D$3&amp;"_"&amp;M$3,データシート2!$A:$SI,MATCH($G$2&amp;"_"&amp;$E37,データシート2!$A$1:$SI$1,0),0)</f>
        <v>1</v>
      </c>
      <c r="N37" s="979">
        <f>VLOOKUP($D$3&amp;"_"&amp;N$3,データシート2!$A:$SI,MATCH($G$2&amp;"_"&amp;$E37,データシート2!$A$1:$SI$1,0),0)</f>
        <v>1</v>
      </c>
      <c r="O37" s="979">
        <f>VLOOKUP($D$3&amp;"_"&amp;O$3,データシート2!$A:$SI,MATCH($G$2&amp;"_"&amp;$E37,データシート2!$A$1:$SI$1,0),0)</f>
        <v>1</v>
      </c>
      <c r="P37" s="979">
        <f>VLOOKUP($D$3&amp;"_"&amp;P$3,データシート2!$A:$SI,MATCH($G$2&amp;"_"&amp;$E37,データシート2!$A$1:$SI$1,0),0)</f>
        <v>1</v>
      </c>
      <c r="Q37" s="980">
        <f>VLOOKUP($D$3&amp;"_"&amp;Q$3,データシート2!$A:$SI,MATCH($G$2&amp;"_"&amp;$E37,データシート2!$A$1:$SI$1,0),0)</f>
        <v>1</v>
      </c>
      <c r="R37" s="981">
        <f>VLOOKUP($D$3&amp;"_"&amp;R$3,データシート2!$A:$SI,MATCH($R$2&amp;"_"&amp;$E37,データシート2!$A$1:$SI$1,0),0)</f>
        <v>522.31100000000004</v>
      </c>
      <c r="S37" s="982">
        <f>VLOOKUP($D$3&amp;"_"&amp;S$3,データシート2!$A:$SI,MATCH($R$2&amp;"_"&amp;$E37,データシート2!$A$1:$SI$1,0),0)</f>
        <v>522.00300000000004</v>
      </c>
      <c r="T37" s="982">
        <f>VLOOKUP($D$3&amp;"_"&amp;T$3,データシート2!$A:$SI,MATCH($R$2&amp;"_"&amp;$E37,データシート2!$A$1:$SI$1,0),0)</f>
        <v>526.69899999999996</v>
      </c>
      <c r="U37" s="982">
        <f>VLOOKUP($D$3&amp;"_"&amp;U$3,データシート2!$A:$SI,MATCH($R$2&amp;"_"&amp;$E37,データシート2!$A$1:$SI$1,0),0)</f>
        <v>535.73800000000006</v>
      </c>
      <c r="V37" s="982">
        <f>VLOOKUP($D$3&amp;"_"&amp;V$3,データシート2!$A:$SI,MATCH($R$2&amp;"_"&amp;$E37,データシート2!$A$1:$SI$1,0),0)</f>
        <v>530.10599999999999</v>
      </c>
      <c r="W37" s="982">
        <f>VLOOKUP($D$3&amp;"_"&amp;W$3,データシート2!$A:$SI,MATCH($R$2&amp;"_"&amp;$E37,データシート2!$A$1:$SI$1,0),0)</f>
        <v>552.89099999999996</v>
      </c>
      <c r="X37" s="982">
        <f>VLOOKUP($D$3&amp;"_"&amp;X$3,データシート2!$A:$SI,MATCH($R$2&amp;"_"&amp;$E37,データシート2!$A$1:$SI$1,0),0)</f>
        <v>545.51099999999997</v>
      </c>
      <c r="Y37" s="982">
        <f>VLOOKUP($D$3&amp;"_"&amp;Y$3,データシート2!$A:$SI,MATCH($R$2&amp;"_"&amp;$E37,データシート2!$A$1:$SI$1,0),0)</f>
        <v>538.45600000000002</v>
      </c>
      <c r="Z37" s="982">
        <f>VLOOKUP($D$3&amp;"_"&amp;Z$3,データシート2!$A:$SI,MATCH($R$2&amp;"_"&amp;$E37,データシート2!$A$1:$SI$1,0),0)</f>
        <v>539.87800000000004</v>
      </c>
      <c r="AA37" s="982">
        <f>VLOOKUP($D$3&amp;"_"&amp;AA$3,データシート2!$A:$SI,MATCH($R$2&amp;"_"&amp;$E37,データシート2!$A$1:$SI$1,0),0)</f>
        <v>509.04399999999998</v>
      </c>
      <c r="AB37" s="983">
        <f>VLOOKUP($D$3&amp;"_"&amp;AB$3,データシート2!$A:$SI,MATCH($R$2&amp;"_"&amp;$E37,データシート2!$A$1:$SI$1,0),0)</f>
        <v>532.59299999999996</v>
      </c>
      <c r="AC37" s="789"/>
    </row>
    <row r="38" spans="2:29" s="756" customFormat="1" ht="16.5" customHeight="1">
      <c r="B38" s="748"/>
      <c r="C38" s="790">
        <v>18</v>
      </c>
      <c r="D38" s="791" t="s">
        <v>550</v>
      </c>
      <c r="E38" s="773"/>
      <c r="F38" s="775"/>
      <c r="G38" s="776">
        <f>VLOOKUP($D$3&amp;"_"&amp;G$3,データシート2!$A:$SI,MATCH($G$2&amp;"_"&amp;$C38,データシート2!$A$1:$SI$1,0),0)</f>
        <v>39</v>
      </c>
      <c r="H38" s="777">
        <f>VLOOKUP($D$3&amp;"_"&amp;H$3,データシート2!$A:$SI,MATCH($G$2&amp;"_"&amp;$C38,データシート2!$A$1:$SI$1,0),0)</f>
        <v>41</v>
      </c>
      <c r="I38" s="777">
        <f>VLOOKUP($D$3&amp;"_"&amp;I$3,データシート2!$A:$SI,MATCH($G$2&amp;"_"&amp;$C38,データシート2!$A$1:$SI$1,0),0)</f>
        <v>40</v>
      </c>
      <c r="J38" s="777">
        <f>VLOOKUP($D$3&amp;"_"&amp;J$3,データシート2!$A:$SI,MATCH($G$2&amp;"_"&amp;$C38,データシート2!$A$1:$SI$1,0),0)</f>
        <v>38</v>
      </c>
      <c r="K38" s="778">
        <f>VLOOKUP($D$3&amp;"_"&amp;K$3,データシート2!$A:$SI,MATCH($G$2&amp;"_"&amp;$C38,データシート2!$A$1:$SI$1,0),0)</f>
        <v>39</v>
      </c>
      <c r="L38" s="778">
        <f>VLOOKUP($D$3&amp;"_"&amp;L$3,データシート2!$A:$SI,MATCH($G$2&amp;"_"&amp;$C38,データシート2!$A$1:$SI$1,0),0)</f>
        <v>40</v>
      </c>
      <c r="M38" s="778">
        <f>VLOOKUP($D$3&amp;"_"&amp;M$3,データシート2!$A:$SI,MATCH($G$2&amp;"_"&amp;$C38,データシート2!$A$1:$SI$1,0),0)</f>
        <v>41</v>
      </c>
      <c r="N38" s="778">
        <f>VLOOKUP($D$3&amp;"_"&amp;N$3,データシート2!$A:$SI,MATCH($G$2&amp;"_"&amp;$C38,データシート2!$A$1:$SI$1,0),0)</f>
        <v>41</v>
      </c>
      <c r="O38" s="778">
        <f>VLOOKUP($D$3&amp;"_"&amp;O$3,データシート2!$A:$SI,MATCH($G$2&amp;"_"&amp;$C38,データシート2!$A$1:$SI$1,0),0)</f>
        <v>41</v>
      </c>
      <c r="P38" s="778">
        <f>VLOOKUP($D$3&amp;"_"&amp;P$3,データシート2!$A:$SI,MATCH($G$2&amp;"_"&amp;$C38,データシート2!$A$1:$SI$1,0),0)</f>
        <v>40</v>
      </c>
      <c r="Q38" s="779">
        <f>VLOOKUP($D$3&amp;"_"&amp;Q$3,データシート2!$A:$SI,MATCH($G$2&amp;"_"&amp;$C38,データシート2!$A$1:$SI$1,0),0)</f>
        <v>39</v>
      </c>
      <c r="R38" s="947">
        <f>VLOOKUP($D$3&amp;"_"&amp;R$3,データシート2!$A:$SI,MATCH($R$2&amp;"_"&amp;$C38,データシート2!$A$1:$SI$1,0),0)</f>
        <v>338.71899999999999</v>
      </c>
      <c r="S38" s="948">
        <f>VLOOKUP($D$3&amp;"_"&amp;S$3,データシート2!$A:$SI,MATCH($R$2&amp;"_"&amp;$C38,データシート2!$A$1:$SI$1,0),0)</f>
        <v>418.97199999999998</v>
      </c>
      <c r="T38" s="948">
        <f>VLOOKUP($D$3&amp;"_"&amp;T$3,データシート2!$A:$SI,MATCH($R$2&amp;"_"&amp;$C38,データシート2!$A$1:$SI$1,0),0)</f>
        <v>466.00380000000001</v>
      </c>
      <c r="U38" s="948">
        <f>VLOOKUP($D$3&amp;"_"&amp;U$3,データシート2!$A:$SI,MATCH($R$2&amp;"_"&amp;$C38,データシート2!$A$1:$SI$1,0),0)</f>
        <v>427.50400000000002</v>
      </c>
      <c r="V38" s="948">
        <f>VLOOKUP($D$3&amp;"_"&amp;V$3,データシート2!$A:$SI,MATCH($R$2&amp;"_"&amp;$C38,データシート2!$A$1:$SI$1,0),0)</f>
        <v>429.54399999999998</v>
      </c>
      <c r="W38" s="948">
        <f>VLOOKUP($D$3&amp;"_"&amp;W$3,データシート2!$A:$SI,MATCH($R$2&amp;"_"&amp;$C38,データシート2!$A$1:$SI$1,0),0)</f>
        <v>423.34899999999999</v>
      </c>
      <c r="X38" s="948">
        <f>VLOOKUP($D$3&amp;"_"&amp;X$3,データシート2!$A:$SI,MATCH($R$2&amp;"_"&amp;$C38,データシート2!$A$1:$SI$1,0),0)</f>
        <v>415.83499999999998</v>
      </c>
      <c r="Y38" s="948">
        <f>VLOOKUP($D$3&amp;"_"&amp;Y$3,データシート2!$A:$SI,MATCH($R$2&amp;"_"&amp;$C38,データシート2!$A$1:$SI$1,0),0)</f>
        <v>376.589</v>
      </c>
      <c r="Z38" s="948">
        <f>VLOOKUP($D$3&amp;"_"&amp;Z$3,データシート2!$A:$SI,MATCH($R$2&amp;"_"&amp;$C38,データシート2!$A$1:$SI$1,0),0)</f>
        <v>332.62299999999999</v>
      </c>
      <c r="AA38" s="948">
        <f>VLOOKUP($D$3&amp;"_"&amp;AA$3,データシート2!$A:$SI,MATCH($R$2&amp;"_"&amp;$C38,データシート2!$A$1:$SI$1,0),0)</f>
        <v>320.33800000000002</v>
      </c>
      <c r="AB38" s="949">
        <f>VLOOKUP($D$3&amp;"_"&amp;AB$3,データシート2!$A:$SI,MATCH($R$2&amp;"_"&amp;$C38,データシート2!$A$1:$SI$1,0),0)</f>
        <v>339.86900000000003</v>
      </c>
    </row>
    <row r="39" spans="2:29" s="756" customFormat="1" ht="16.5" customHeight="1">
      <c r="B39" s="748"/>
      <c r="C39" s="773">
        <v>19</v>
      </c>
      <c r="D39" s="774" t="s">
        <v>551</v>
      </c>
      <c r="E39" s="880"/>
      <c r="F39" s="775"/>
      <c r="G39" s="776">
        <f>VLOOKUP($D$3&amp;"_"&amp;G$3,データシート2!$A:$SI,MATCH($G$2&amp;"_"&amp;$C39,データシート2!$A$1:$SI$1,0),0)</f>
        <v>8</v>
      </c>
      <c r="H39" s="777">
        <f>VLOOKUP($D$3&amp;"_"&amp;H$3,データシート2!$A:$SI,MATCH($G$2&amp;"_"&amp;$C39,データシート2!$A$1:$SI$1,0),0)</f>
        <v>8</v>
      </c>
      <c r="I39" s="777">
        <f>VLOOKUP($D$3&amp;"_"&amp;I$3,データシート2!$A:$SI,MATCH($G$2&amp;"_"&amp;$C39,データシート2!$A$1:$SI$1,0),0)</f>
        <v>8</v>
      </c>
      <c r="J39" s="777">
        <f>VLOOKUP($D$3&amp;"_"&amp;J$3,データシート2!$A:$SI,MATCH($G$2&amp;"_"&amp;$C39,データシート2!$A$1:$SI$1,0),0)</f>
        <v>8</v>
      </c>
      <c r="K39" s="778">
        <f>VLOOKUP($D$3&amp;"_"&amp;K$3,データシート2!$A:$SI,MATCH($G$2&amp;"_"&amp;$C39,データシート2!$A$1:$SI$1,0),0)</f>
        <v>8</v>
      </c>
      <c r="L39" s="778">
        <f>VLOOKUP($D$3&amp;"_"&amp;L$3,データシート2!$A:$SI,MATCH($G$2&amp;"_"&amp;$C39,データシート2!$A$1:$SI$1,0),0)</f>
        <v>8</v>
      </c>
      <c r="M39" s="778">
        <f>VLOOKUP($D$3&amp;"_"&amp;M$3,データシート2!$A:$SI,MATCH($G$2&amp;"_"&amp;$C39,データシート2!$A$1:$SI$1,0),0)</f>
        <v>8</v>
      </c>
      <c r="N39" s="778">
        <f>VLOOKUP($D$3&amp;"_"&amp;N$3,データシート2!$A:$SI,MATCH($G$2&amp;"_"&amp;$C39,データシート2!$A$1:$SI$1,0),0)</f>
        <v>9</v>
      </c>
      <c r="O39" s="778">
        <f>VLOOKUP($D$3&amp;"_"&amp;O$3,データシート2!$A:$SI,MATCH($G$2&amp;"_"&amp;$C39,データシート2!$A$1:$SI$1,0),0)</f>
        <v>9</v>
      </c>
      <c r="P39" s="778">
        <f>VLOOKUP($D$3&amp;"_"&amp;P$3,データシート2!$A:$SI,MATCH($G$2&amp;"_"&amp;$C39,データシート2!$A$1:$SI$1,0),0)</f>
        <v>9</v>
      </c>
      <c r="Q39" s="779">
        <f>VLOOKUP($D$3&amp;"_"&amp;Q$3,データシート2!$A:$SI,MATCH($G$2&amp;"_"&amp;$C39,データシート2!$A$1:$SI$1,0),0)</f>
        <v>8</v>
      </c>
      <c r="R39" s="947">
        <f>VLOOKUP($D$3&amp;"_"&amp;R$3,データシート2!$A:$SI,MATCH($R$2&amp;"_"&amp;$C39,データシート2!$A$1:$SI$1,0),0)</f>
        <v>67.668000000000006</v>
      </c>
      <c r="S39" s="948">
        <f>VLOOKUP($D$3&amp;"_"&amp;S$3,データシート2!$A:$SI,MATCH($R$2&amp;"_"&amp;$C39,データシート2!$A$1:$SI$1,0),0)</f>
        <v>73.332999999999998</v>
      </c>
      <c r="T39" s="948">
        <f>VLOOKUP($D$3&amp;"_"&amp;T$3,データシート2!$A:$SI,MATCH($R$2&amp;"_"&amp;$C39,データシート2!$A$1:$SI$1,0),0)</f>
        <v>78.838999999999999</v>
      </c>
      <c r="U39" s="948">
        <f>VLOOKUP($D$3&amp;"_"&amp;U$3,データシート2!$A:$SI,MATCH($R$2&amp;"_"&amp;$C39,データシート2!$A$1:$SI$1,0),0)</f>
        <v>79.442999999999998</v>
      </c>
      <c r="V39" s="948">
        <f>VLOOKUP($D$3&amp;"_"&amp;V$3,データシート2!$A:$SI,MATCH($R$2&amp;"_"&amp;$C39,データシート2!$A$1:$SI$1,0),0)</f>
        <v>81.971999999999994</v>
      </c>
      <c r="W39" s="948">
        <f>VLOOKUP($D$3&amp;"_"&amp;W$3,データシート2!$A:$SI,MATCH($R$2&amp;"_"&amp;$C39,データシート2!$A$1:$SI$1,0),0)</f>
        <v>78.507999999999996</v>
      </c>
      <c r="X39" s="948">
        <f>VLOOKUP($D$3&amp;"_"&amp;X$3,データシート2!$A:$SI,MATCH($R$2&amp;"_"&amp;$C39,データシート2!$A$1:$SI$1,0),0)</f>
        <v>79.992999999999995</v>
      </c>
      <c r="Y39" s="948">
        <f>VLOOKUP($D$3&amp;"_"&amp;Y$3,データシート2!$A:$SI,MATCH($R$2&amp;"_"&amp;$C39,データシート2!$A$1:$SI$1,0),0)</f>
        <v>76.981999999999999</v>
      </c>
      <c r="Z39" s="948">
        <f>VLOOKUP($D$3&amp;"_"&amp;Z$3,データシート2!$A:$SI,MATCH($R$2&amp;"_"&amp;$C39,データシート2!$A$1:$SI$1,0),0)</f>
        <v>67.298000000000002</v>
      </c>
      <c r="AA39" s="948">
        <f>VLOOKUP($D$3&amp;"_"&amp;AA$3,データシート2!$A:$SI,MATCH($R$2&amp;"_"&amp;$C39,データシート2!$A$1:$SI$1,0),0)</f>
        <v>60.598999999999997</v>
      </c>
      <c r="AB39" s="949">
        <f>VLOOKUP($D$3&amp;"_"&amp;AB$3,データシート2!$A:$SI,MATCH($R$2&amp;"_"&amp;$C39,データシート2!$A$1:$SI$1,0),0)</f>
        <v>64.475999999999999</v>
      </c>
    </row>
    <row r="40" spans="2:29" s="756" customFormat="1" ht="16.5" customHeight="1">
      <c r="B40" s="748"/>
      <c r="C40" s="773">
        <v>20</v>
      </c>
      <c r="D40" s="774" t="s">
        <v>552</v>
      </c>
      <c r="E40" s="773"/>
      <c r="F40" s="775"/>
      <c r="G40" s="776">
        <f>VLOOKUP($D$3&amp;"_"&amp;G$3,データシート2!$A:$SI,MATCH($G$2&amp;"_"&amp;$C40,データシート2!$A$1:$SI$1,0),0)</f>
        <v>0</v>
      </c>
      <c r="H40" s="777">
        <f>VLOOKUP($D$3&amp;"_"&amp;H$3,データシート2!$A:$SI,MATCH($G$2&amp;"_"&amp;$C40,データシート2!$A$1:$SI$1,0),0)</f>
        <v>0</v>
      </c>
      <c r="I40" s="777">
        <f>VLOOKUP($D$3&amp;"_"&amp;I$3,データシート2!$A:$SI,MATCH($G$2&amp;"_"&amp;$C40,データシート2!$A$1:$SI$1,0),0)</f>
        <v>0</v>
      </c>
      <c r="J40" s="777">
        <f>VLOOKUP($D$3&amp;"_"&amp;J$3,データシート2!$A:$SI,MATCH($G$2&amp;"_"&amp;$C40,データシート2!$A$1:$SI$1,0),0)</f>
        <v>0</v>
      </c>
      <c r="K40" s="778">
        <f>VLOOKUP($D$3&amp;"_"&amp;K$3,データシート2!$A:$SI,MATCH($G$2&amp;"_"&amp;$C40,データシート2!$A$1:$SI$1,0),0)</f>
        <v>0</v>
      </c>
      <c r="L40" s="778">
        <f>VLOOKUP($D$3&amp;"_"&amp;L$3,データシート2!$A:$SI,MATCH($G$2&amp;"_"&amp;$C40,データシート2!$A$1:$SI$1,0),0)</f>
        <v>0</v>
      </c>
      <c r="M40" s="778">
        <f>VLOOKUP($D$3&amp;"_"&amp;M$3,データシート2!$A:$SI,MATCH($G$2&amp;"_"&amp;$C40,データシート2!$A$1:$SI$1,0),0)</f>
        <v>0</v>
      </c>
      <c r="N40" s="778">
        <f>VLOOKUP($D$3&amp;"_"&amp;N$3,データシート2!$A:$SI,MATCH($G$2&amp;"_"&amp;$C40,データシート2!$A$1:$SI$1,0),0)</f>
        <v>0</v>
      </c>
      <c r="O40" s="778">
        <f>VLOOKUP($D$3&amp;"_"&amp;O$3,データシート2!$A:$SI,MATCH($G$2&amp;"_"&amp;$C40,データシート2!$A$1:$SI$1,0),0)</f>
        <v>0</v>
      </c>
      <c r="P40" s="778">
        <f>VLOOKUP($D$3&amp;"_"&amp;P$3,データシート2!$A:$SI,MATCH($G$2&amp;"_"&amp;$C40,データシート2!$A$1:$SI$1,0),0)</f>
        <v>0</v>
      </c>
      <c r="Q40" s="779">
        <f>VLOOKUP($D$3&amp;"_"&amp;Q$3,データシート2!$A:$SI,MATCH($G$2&amp;"_"&amp;$C40,データシート2!$A$1:$SI$1,0),0)</f>
        <v>0</v>
      </c>
      <c r="R40" s="947">
        <f>VLOOKUP($D$3&amp;"_"&amp;R$3,データシート2!$A:$SI,MATCH($R$2&amp;"_"&amp;$C40,データシート2!$A$1:$SI$1,0),0)</f>
        <v>0</v>
      </c>
      <c r="S40" s="948">
        <f>VLOOKUP($D$3&amp;"_"&amp;S$3,データシート2!$A:$SI,MATCH($R$2&amp;"_"&amp;$C40,データシート2!$A$1:$SI$1,0),0)</f>
        <v>0</v>
      </c>
      <c r="T40" s="948">
        <f>VLOOKUP($D$3&amp;"_"&amp;T$3,データシート2!$A:$SI,MATCH($R$2&amp;"_"&amp;$C40,データシート2!$A$1:$SI$1,0),0)</f>
        <v>0</v>
      </c>
      <c r="U40" s="948">
        <f>VLOOKUP($D$3&amp;"_"&amp;U$3,データシート2!$A:$SI,MATCH($R$2&amp;"_"&amp;$C40,データシート2!$A$1:$SI$1,0),0)</f>
        <v>0</v>
      </c>
      <c r="V40" s="948">
        <f>VLOOKUP($D$3&amp;"_"&amp;V$3,データシート2!$A:$SI,MATCH($R$2&amp;"_"&amp;$C40,データシート2!$A$1:$SI$1,0),0)</f>
        <v>0</v>
      </c>
      <c r="W40" s="948">
        <f>VLOOKUP($D$3&amp;"_"&amp;W$3,データシート2!$A:$SI,MATCH($R$2&amp;"_"&amp;$C40,データシート2!$A$1:$SI$1,0),0)</f>
        <v>0</v>
      </c>
      <c r="X40" s="948">
        <f>VLOOKUP($D$3&amp;"_"&amp;X$3,データシート2!$A:$SI,MATCH($R$2&amp;"_"&amp;$C40,データシート2!$A$1:$SI$1,0),0)</f>
        <v>0</v>
      </c>
      <c r="Y40" s="948">
        <f>VLOOKUP($D$3&amp;"_"&amp;Y$3,データシート2!$A:$SI,MATCH($R$2&amp;"_"&amp;$C40,データシート2!$A$1:$SI$1,0),0)</f>
        <v>0</v>
      </c>
      <c r="Z40" s="948">
        <f>VLOOKUP($D$3&amp;"_"&amp;Z$3,データシート2!$A:$SI,MATCH($R$2&amp;"_"&amp;$C40,データシート2!$A$1:$SI$1,0),0)</f>
        <v>0</v>
      </c>
      <c r="AA40" s="948">
        <f>VLOOKUP($D$3&amp;"_"&amp;AA$3,データシート2!$A:$SI,MATCH($R$2&amp;"_"&amp;$C40,データシート2!$A$1:$SI$1,0),0)</f>
        <v>0</v>
      </c>
      <c r="AB40" s="949">
        <f>VLOOKUP($D$3&amp;"_"&amp;AB$3,データシート2!$A:$SI,MATCH($R$2&amp;"_"&amp;$C40,データシート2!$A$1:$SI$1,0),0)</f>
        <v>0</v>
      </c>
    </row>
    <row r="41" spans="2:29" s="756" customFormat="1" ht="16.5" customHeight="1">
      <c r="B41" s="748"/>
      <c r="C41" s="773">
        <v>21</v>
      </c>
      <c r="D41" s="774" t="s">
        <v>553</v>
      </c>
      <c r="E41" s="773"/>
      <c r="F41" s="775"/>
      <c r="G41" s="776">
        <f>VLOOKUP($D$3&amp;"_"&amp;G$3,データシート2!$A:$SI,MATCH($G$2&amp;"_"&amp;$C41,データシート2!$A$1:$SI$1,0),0)</f>
        <v>25</v>
      </c>
      <c r="H41" s="777">
        <f>VLOOKUP($D$3&amp;"_"&amp;H$3,データシート2!$A:$SI,MATCH($G$2&amp;"_"&amp;$C41,データシート2!$A$1:$SI$1,0),0)</f>
        <v>26</v>
      </c>
      <c r="I41" s="777">
        <f>VLOOKUP($D$3&amp;"_"&amp;I$3,データシート2!$A:$SI,MATCH($G$2&amp;"_"&amp;$C41,データシート2!$A$1:$SI$1,0),0)</f>
        <v>24</v>
      </c>
      <c r="J41" s="777">
        <f>VLOOKUP($D$3&amp;"_"&amp;J$3,データシート2!$A:$SI,MATCH($G$2&amp;"_"&amp;$C41,データシート2!$A$1:$SI$1,0),0)</f>
        <v>24</v>
      </c>
      <c r="K41" s="778">
        <f>VLOOKUP($D$3&amp;"_"&amp;K$3,データシート2!$A:$SI,MATCH($G$2&amp;"_"&amp;$C41,データシート2!$A$1:$SI$1,0),0)</f>
        <v>25</v>
      </c>
      <c r="L41" s="778">
        <f>VLOOKUP($D$3&amp;"_"&amp;L$3,データシート2!$A:$SI,MATCH($G$2&amp;"_"&amp;$C41,データシート2!$A$1:$SI$1,0),0)</f>
        <v>24</v>
      </c>
      <c r="M41" s="778">
        <f>VLOOKUP($D$3&amp;"_"&amp;M$3,データシート2!$A:$SI,MATCH($G$2&amp;"_"&amp;$C41,データシート2!$A$1:$SI$1,0),0)</f>
        <v>22</v>
      </c>
      <c r="N41" s="778">
        <f>VLOOKUP($D$3&amp;"_"&amp;N$3,データシート2!$A:$SI,MATCH($G$2&amp;"_"&amp;$C41,データシート2!$A$1:$SI$1,0),0)</f>
        <v>19</v>
      </c>
      <c r="O41" s="778">
        <f>VLOOKUP($D$3&amp;"_"&amp;O$3,データシート2!$A:$SI,MATCH($G$2&amp;"_"&amp;$C41,データシート2!$A$1:$SI$1,0),0)</f>
        <v>19</v>
      </c>
      <c r="P41" s="778">
        <f>VLOOKUP($D$3&amp;"_"&amp;P$3,データシート2!$A:$SI,MATCH($G$2&amp;"_"&amp;$C41,データシート2!$A$1:$SI$1,0),0)</f>
        <v>20</v>
      </c>
      <c r="Q41" s="779">
        <f>VLOOKUP($D$3&amp;"_"&amp;Q$3,データシート2!$A:$SI,MATCH($G$2&amp;"_"&amp;$C41,データシート2!$A$1:$SI$1,0),0)</f>
        <v>21</v>
      </c>
      <c r="R41" s="947">
        <f>VLOOKUP($D$3&amp;"_"&amp;R$3,データシート2!$A:$SI,MATCH($R$2&amp;"_"&amp;$C41,データシート2!$A$1:$SI$1,0),0)</f>
        <v>3442.335</v>
      </c>
      <c r="S41" s="948">
        <f>VLOOKUP($D$3&amp;"_"&amp;S$3,データシート2!$A:$SI,MATCH($R$2&amp;"_"&amp;$C41,データシート2!$A$1:$SI$1,0),0)</f>
        <v>3667.924</v>
      </c>
      <c r="T41" s="948">
        <f>VLOOKUP($D$3&amp;"_"&amp;T$3,データシート2!$A:$SI,MATCH($R$2&amp;"_"&amp;$C41,データシート2!$A$1:$SI$1,0),0)</f>
        <v>3644.9859999999999</v>
      </c>
      <c r="U41" s="948">
        <f>VLOOKUP($D$3&amp;"_"&amp;U$3,データシート2!$A:$SI,MATCH($R$2&amp;"_"&amp;$C41,データシート2!$A$1:$SI$1,0),0)</f>
        <v>3629.5659999999998</v>
      </c>
      <c r="V41" s="948">
        <f>VLOOKUP($D$3&amp;"_"&amp;V$3,データシート2!$A:$SI,MATCH($R$2&amp;"_"&amp;$C41,データシート2!$A$1:$SI$1,0),0)</f>
        <v>3477.6179999999999</v>
      </c>
      <c r="W41" s="948">
        <f>VLOOKUP($D$3&amp;"_"&amp;W$3,データシート2!$A:$SI,MATCH($R$2&amp;"_"&amp;$C41,データシート2!$A$1:$SI$1,0),0)</f>
        <v>3547.174</v>
      </c>
      <c r="X41" s="948">
        <f>VLOOKUP($D$3&amp;"_"&amp;X$3,データシート2!$A:$SI,MATCH($R$2&amp;"_"&amp;$C41,データシート2!$A$1:$SI$1,0),0)</f>
        <v>3456.5839999999998</v>
      </c>
      <c r="Y41" s="948">
        <f>VLOOKUP($D$3&amp;"_"&amp;Y$3,データシート2!$A:$SI,MATCH($R$2&amp;"_"&amp;$C41,データシート2!$A$1:$SI$1,0),0)</f>
        <v>3290.9679999999998</v>
      </c>
      <c r="Z41" s="948">
        <f>VLOOKUP($D$3&amp;"_"&amp;Z$3,データシート2!$A:$SI,MATCH($R$2&amp;"_"&amp;$C41,データシート2!$A$1:$SI$1,0),0)</f>
        <v>3140.5230000000001</v>
      </c>
      <c r="AA41" s="948">
        <f>VLOOKUP($D$3&amp;"_"&amp;AA$3,データシート2!$A:$SI,MATCH($R$2&amp;"_"&amp;$C41,データシート2!$A$1:$SI$1,0),0)</f>
        <v>3013.9839999999999</v>
      </c>
      <c r="AB41" s="949">
        <f>VLOOKUP($D$3&amp;"_"&amp;AB$3,データシート2!$A:$SI,MATCH($R$2&amp;"_"&amp;$C41,データシート2!$A$1:$SI$1,0),0)</f>
        <v>3099.82</v>
      </c>
    </row>
    <row r="42" spans="2:29" s="756" customFormat="1" ht="16.5" customHeight="1">
      <c r="B42" s="748"/>
      <c r="C42" s="773">
        <v>22</v>
      </c>
      <c r="D42" s="774" t="s">
        <v>554</v>
      </c>
      <c r="E42" s="773"/>
      <c r="F42" s="775"/>
      <c r="G42" s="776">
        <f>VLOOKUP($D$3&amp;"_"&amp;G$3,データシート2!$A:$SI,MATCH($G$2&amp;"_"&amp;$C42,データシート2!$A$1:$SI$1,0),0)</f>
        <v>38</v>
      </c>
      <c r="H42" s="777">
        <f>VLOOKUP($D$3&amp;"_"&amp;H$3,データシート2!$A:$SI,MATCH($G$2&amp;"_"&amp;$C42,データシート2!$A$1:$SI$1,0),0)</f>
        <v>38</v>
      </c>
      <c r="I42" s="777">
        <f>VLOOKUP($D$3&amp;"_"&amp;I$3,データシート2!$A:$SI,MATCH($G$2&amp;"_"&amp;$C42,データシート2!$A$1:$SI$1,0),0)</f>
        <v>36</v>
      </c>
      <c r="J42" s="777">
        <f>VLOOKUP($D$3&amp;"_"&amp;J$3,データシート2!$A:$SI,MATCH($G$2&amp;"_"&amp;$C42,データシート2!$A$1:$SI$1,0),0)</f>
        <v>37</v>
      </c>
      <c r="K42" s="778">
        <f>VLOOKUP($D$3&amp;"_"&amp;K$3,データシート2!$A:$SI,MATCH($G$2&amp;"_"&amp;$C42,データシート2!$A$1:$SI$1,0),0)</f>
        <v>38</v>
      </c>
      <c r="L42" s="778">
        <f>VLOOKUP($D$3&amp;"_"&amp;L$3,データシート2!$A:$SI,MATCH($G$2&amp;"_"&amp;$C42,データシート2!$A$1:$SI$1,0),0)</f>
        <v>38</v>
      </c>
      <c r="M42" s="778">
        <f>VLOOKUP($D$3&amp;"_"&amp;M$3,データシート2!$A:$SI,MATCH($G$2&amp;"_"&amp;$C42,データシート2!$A$1:$SI$1,0),0)</f>
        <v>38</v>
      </c>
      <c r="N42" s="778">
        <f>VLOOKUP($D$3&amp;"_"&amp;N$3,データシート2!$A:$SI,MATCH($G$2&amp;"_"&amp;$C42,データシート2!$A$1:$SI$1,0),0)</f>
        <v>36</v>
      </c>
      <c r="O42" s="778">
        <f>VLOOKUP($D$3&amp;"_"&amp;O$3,データシート2!$A:$SI,MATCH($G$2&amp;"_"&amp;$C42,データシート2!$A$1:$SI$1,0),0)</f>
        <v>36</v>
      </c>
      <c r="P42" s="778">
        <f>VLOOKUP($D$3&amp;"_"&amp;P$3,データシート2!$A:$SI,MATCH($G$2&amp;"_"&amp;$C42,データシート2!$A$1:$SI$1,0),0)</f>
        <v>37</v>
      </c>
      <c r="Q42" s="779">
        <f>VLOOKUP($D$3&amp;"_"&amp;Q$3,データシート2!$A:$SI,MATCH($G$2&amp;"_"&amp;$C42,データシート2!$A$1:$SI$1,0),0)</f>
        <v>36</v>
      </c>
      <c r="R42" s="947">
        <f>VLOOKUP($D$3&amp;"_"&amp;R$3,データシート2!$A:$SI,MATCH($R$2&amp;"_"&amp;$C42,データシート2!$A$1:$SI$1,0),0)</f>
        <v>20590.075000000001</v>
      </c>
      <c r="S42" s="948">
        <f>VLOOKUP($D$3&amp;"_"&amp;S$3,データシート2!$A:$SI,MATCH($R$2&amp;"_"&amp;$C42,データシート2!$A$1:$SI$1,0),0)</f>
        <v>20597.75</v>
      </c>
      <c r="T42" s="948">
        <f>VLOOKUP($D$3&amp;"_"&amp;T$3,データシート2!$A:$SI,MATCH($R$2&amp;"_"&amp;$C42,データシート2!$A$1:$SI$1,0),0)</f>
        <v>21902.055</v>
      </c>
      <c r="U42" s="948">
        <f>VLOOKUP($D$3&amp;"_"&amp;U$3,データシート2!$A:$SI,MATCH($R$2&amp;"_"&amp;$C42,データシート2!$A$1:$SI$1,0),0)</f>
        <v>21854.136999999999</v>
      </c>
      <c r="V42" s="948">
        <f>VLOOKUP($D$3&amp;"_"&amp;V$3,データシート2!$A:$SI,MATCH($R$2&amp;"_"&amp;$C42,データシート2!$A$1:$SI$1,0),0)</f>
        <v>21316.850999999999</v>
      </c>
      <c r="W42" s="948">
        <f>VLOOKUP($D$3&amp;"_"&amp;W$3,データシート2!$A:$SI,MATCH($R$2&amp;"_"&amp;$C42,データシート2!$A$1:$SI$1,0),0)</f>
        <v>20650.573</v>
      </c>
      <c r="X42" s="948">
        <f>VLOOKUP($D$3&amp;"_"&amp;X$3,データシート2!$A:$SI,MATCH($R$2&amp;"_"&amp;$C42,データシート2!$A$1:$SI$1,0),0)</f>
        <v>20771.949000000001</v>
      </c>
      <c r="Y42" s="948">
        <f>VLOOKUP($D$3&amp;"_"&amp;Y$3,データシート2!$A:$SI,MATCH($R$2&amp;"_"&amp;$C42,データシート2!$A$1:$SI$1,0),0)</f>
        <v>19359.153999999999</v>
      </c>
      <c r="Z42" s="948">
        <f>VLOOKUP($D$3&amp;"_"&amp;Z$3,データシート2!$A:$SI,MATCH($R$2&amp;"_"&amp;$C42,データシート2!$A$1:$SI$1,0),0)</f>
        <v>17943.306</v>
      </c>
      <c r="AA42" s="948">
        <f>VLOOKUP($D$3&amp;"_"&amp;AA$3,データシート2!$A:$SI,MATCH($R$2&amp;"_"&amp;$C42,データシート2!$A$1:$SI$1,0),0)</f>
        <v>16165.527</v>
      </c>
      <c r="AB42" s="949">
        <f>VLOOKUP($D$3&amp;"_"&amp;AB$3,データシート2!$A:$SI,MATCH($R$2&amp;"_"&amp;$C42,データシート2!$A$1:$SI$1,0),0)</f>
        <v>17911.009999999998</v>
      </c>
    </row>
    <row r="43" spans="2:29" s="756" customFormat="1" ht="16.5" customHeight="1">
      <c r="B43" s="748"/>
      <c r="C43" s="773">
        <v>23</v>
      </c>
      <c r="D43" s="774" t="s">
        <v>555</v>
      </c>
      <c r="E43" s="773"/>
      <c r="F43" s="775"/>
      <c r="G43" s="776">
        <f>VLOOKUP($D$3&amp;"_"&amp;G$3,データシート2!$A:$SI,MATCH($G$2&amp;"_"&amp;$C43,データシート2!$A$1:$SI$1,0),0)</f>
        <v>16</v>
      </c>
      <c r="H43" s="777">
        <f>VLOOKUP($D$3&amp;"_"&amp;H$3,データシート2!$A:$SI,MATCH($G$2&amp;"_"&amp;$C43,データシート2!$A$1:$SI$1,0),0)</f>
        <v>17</v>
      </c>
      <c r="I43" s="777">
        <f>VLOOKUP($D$3&amp;"_"&amp;I$3,データシート2!$A:$SI,MATCH($G$2&amp;"_"&amp;$C43,データシート2!$A$1:$SI$1,0),0)</f>
        <v>17</v>
      </c>
      <c r="J43" s="777">
        <f>VLOOKUP($D$3&amp;"_"&amp;J$3,データシート2!$A:$SI,MATCH($G$2&amp;"_"&amp;$C43,データシート2!$A$1:$SI$1,0),0)</f>
        <v>17</v>
      </c>
      <c r="K43" s="778">
        <f>VLOOKUP($D$3&amp;"_"&amp;K$3,データシート2!$A:$SI,MATCH($G$2&amp;"_"&amp;$C43,データシート2!$A$1:$SI$1,0),0)</f>
        <v>17</v>
      </c>
      <c r="L43" s="778">
        <f>VLOOKUP($D$3&amp;"_"&amp;L$3,データシート2!$A:$SI,MATCH($G$2&amp;"_"&amp;$C43,データシート2!$A$1:$SI$1,0),0)</f>
        <v>16</v>
      </c>
      <c r="M43" s="778">
        <f>VLOOKUP($D$3&amp;"_"&amp;M$3,データシート2!$A:$SI,MATCH($G$2&amp;"_"&amp;$C43,データシート2!$A$1:$SI$1,0),0)</f>
        <v>16</v>
      </c>
      <c r="N43" s="778">
        <f>VLOOKUP($D$3&amp;"_"&amp;N$3,データシート2!$A:$SI,MATCH($G$2&amp;"_"&amp;$C43,データシート2!$A$1:$SI$1,0),0)</f>
        <v>16</v>
      </c>
      <c r="O43" s="778">
        <f>VLOOKUP($D$3&amp;"_"&amp;O$3,データシート2!$A:$SI,MATCH($G$2&amp;"_"&amp;$C43,データシート2!$A$1:$SI$1,0),0)</f>
        <v>17</v>
      </c>
      <c r="P43" s="778">
        <f>VLOOKUP($D$3&amp;"_"&amp;P$3,データシート2!$A:$SI,MATCH($G$2&amp;"_"&amp;$C43,データシート2!$A$1:$SI$1,0),0)</f>
        <v>15</v>
      </c>
      <c r="Q43" s="779">
        <f>VLOOKUP($D$3&amp;"_"&amp;Q$3,データシート2!$A:$SI,MATCH($G$2&amp;"_"&amp;$C43,データシート2!$A$1:$SI$1,0),0)</f>
        <v>17</v>
      </c>
      <c r="R43" s="947">
        <f>VLOOKUP($D$3&amp;"_"&amp;R$3,データシート2!$A:$SI,MATCH($R$2&amp;"_"&amp;$C43,データシート2!$A$1:$SI$1,0),0)</f>
        <v>643.53899999999999</v>
      </c>
      <c r="S43" s="948">
        <f>VLOOKUP($D$3&amp;"_"&amp;S$3,データシート2!$A:$SI,MATCH($R$2&amp;"_"&amp;$C43,データシート2!$A$1:$SI$1,0),0)</f>
        <v>691.34299999999996</v>
      </c>
      <c r="T43" s="948">
        <f>VLOOKUP($D$3&amp;"_"&amp;T$3,データシート2!$A:$SI,MATCH($R$2&amp;"_"&amp;$C43,データシート2!$A$1:$SI$1,0),0)</f>
        <v>570.18299999999999</v>
      </c>
      <c r="U43" s="948">
        <f>VLOOKUP($D$3&amp;"_"&amp;U$3,データシート2!$A:$SI,MATCH($R$2&amp;"_"&amp;$C43,データシート2!$A$1:$SI$1,0),0)</f>
        <v>526.30899999999997</v>
      </c>
      <c r="V43" s="948">
        <f>VLOOKUP($D$3&amp;"_"&amp;V$3,データシート2!$A:$SI,MATCH($R$2&amp;"_"&amp;$C43,データシート2!$A$1:$SI$1,0),0)</f>
        <v>461.69400000000002</v>
      </c>
      <c r="W43" s="948">
        <f>VLOOKUP($D$3&amp;"_"&amp;W$3,データシート2!$A:$SI,MATCH($R$2&amp;"_"&amp;$C43,データシート2!$A$1:$SI$1,0),0)</f>
        <v>368.92899999999997</v>
      </c>
      <c r="X43" s="948">
        <f>VLOOKUP($D$3&amp;"_"&amp;X$3,データシート2!$A:$SI,MATCH($R$2&amp;"_"&amp;$C43,データシート2!$A$1:$SI$1,0),0)</f>
        <v>332.09</v>
      </c>
      <c r="Y43" s="948">
        <f>VLOOKUP($D$3&amp;"_"&amp;Y$3,データシート2!$A:$SI,MATCH($R$2&amp;"_"&amp;$C43,データシート2!$A$1:$SI$1,0),0)</f>
        <v>304.99900000000002</v>
      </c>
      <c r="Z43" s="948">
        <f>VLOOKUP($D$3&amp;"_"&amp;Z$3,データシート2!$A:$SI,MATCH($R$2&amp;"_"&amp;$C43,データシート2!$A$1:$SI$1,0),0)</f>
        <v>354.83800000000002</v>
      </c>
      <c r="AA43" s="948">
        <f>VLOOKUP($D$3&amp;"_"&amp;AA$3,データシート2!$A:$SI,MATCH($R$2&amp;"_"&amp;$C43,データシート2!$A$1:$SI$1,0),0)</f>
        <v>192.375</v>
      </c>
      <c r="AB43" s="949">
        <f>VLOOKUP($D$3&amp;"_"&amp;AB$3,データシート2!$A:$SI,MATCH($R$2&amp;"_"&amp;$C43,データシート2!$A$1:$SI$1,0),0)</f>
        <v>190.47399999999999</v>
      </c>
    </row>
    <row r="44" spans="2:29" s="756" customFormat="1" ht="16.5" customHeight="1">
      <c r="B44" s="748"/>
      <c r="C44" s="773">
        <v>24</v>
      </c>
      <c r="D44" s="774" t="s">
        <v>556</v>
      </c>
      <c r="E44" s="773"/>
      <c r="F44" s="775"/>
      <c r="G44" s="776">
        <f>VLOOKUP($D$3&amp;"_"&amp;G$3,データシート2!$A:$SI,MATCH($G$2&amp;"_"&amp;$C44,データシート2!$A$1:$SI$1,0),0)</f>
        <v>28</v>
      </c>
      <c r="H44" s="777">
        <f>VLOOKUP($D$3&amp;"_"&amp;H$3,データシート2!$A:$SI,MATCH($G$2&amp;"_"&amp;$C44,データシート2!$A$1:$SI$1,0),0)</f>
        <v>29</v>
      </c>
      <c r="I44" s="777">
        <f>VLOOKUP($D$3&amp;"_"&amp;I$3,データシート2!$A:$SI,MATCH($G$2&amp;"_"&amp;$C44,データシート2!$A$1:$SI$1,0),0)</f>
        <v>28</v>
      </c>
      <c r="J44" s="777">
        <f>VLOOKUP($D$3&amp;"_"&amp;J$3,データシート2!$A:$SI,MATCH($G$2&amp;"_"&amp;$C44,データシート2!$A$1:$SI$1,0),0)</f>
        <v>29</v>
      </c>
      <c r="K44" s="778">
        <f>VLOOKUP($D$3&amp;"_"&amp;K$3,データシート2!$A:$SI,MATCH($G$2&amp;"_"&amp;$C44,データシート2!$A$1:$SI$1,0),0)</f>
        <v>31</v>
      </c>
      <c r="L44" s="778">
        <f>VLOOKUP($D$3&amp;"_"&amp;L$3,データシート2!$A:$SI,MATCH($G$2&amp;"_"&amp;$C44,データシート2!$A$1:$SI$1,0),0)</f>
        <v>37</v>
      </c>
      <c r="M44" s="778">
        <f>VLOOKUP($D$3&amp;"_"&amp;M$3,データシート2!$A:$SI,MATCH($G$2&amp;"_"&amp;$C44,データシート2!$A$1:$SI$1,0),0)</f>
        <v>38</v>
      </c>
      <c r="N44" s="778">
        <f>VLOOKUP($D$3&amp;"_"&amp;N$3,データシート2!$A:$SI,MATCH($G$2&amp;"_"&amp;$C44,データシート2!$A$1:$SI$1,0),0)</f>
        <v>39</v>
      </c>
      <c r="O44" s="778">
        <f>VLOOKUP($D$3&amp;"_"&amp;O$3,データシート2!$A:$SI,MATCH($G$2&amp;"_"&amp;$C44,データシート2!$A$1:$SI$1,0),0)</f>
        <v>38</v>
      </c>
      <c r="P44" s="778">
        <f>VLOOKUP($D$3&amp;"_"&amp;P$3,データシート2!$A:$SI,MATCH($G$2&amp;"_"&amp;$C44,データシート2!$A$1:$SI$1,0),0)</f>
        <v>37</v>
      </c>
      <c r="Q44" s="779">
        <f>VLOOKUP($D$3&amp;"_"&amp;Q$3,データシート2!$A:$SI,MATCH($G$2&amp;"_"&amp;$C44,データシート2!$A$1:$SI$1,0),0)</f>
        <v>39</v>
      </c>
      <c r="R44" s="947">
        <f>VLOOKUP($D$3&amp;"_"&amp;R$3,データシート2!$A:$SI,MATCH($R$2&amp;"_"&amp;$C44,データシート2!$A$1:$SI$1,0),0)</f>
        <v>137.59399999999999</v>
      </c>
      <c r="S44" s="948">
        <f>VLOOKUP($D$3&amp;"_"&amp;S$3,データシート2!$A:$SI,MATCH($R$2&amp;"_"&amp;$C44,データシート2!$A$1:$SI$1,0),0)</f>
        <v>161.63</v>
      </c>
      <c r="T44" s="948">
        <f>VLOOKUP($D$3&amp;"_"&amp;T$3,データシート2!$A:$SI,MATCH($R$2&amp;"_"&amp;$C44,データシート2!$A$1:$SI$1,0),0)</f>
        <v>179.542</v>
      </c>
      <c r="U44" s="948">
        <f>VLOOKUP($D$3&amp;"_"&amp;U$3,データシート2!$A:$SI,MATCH($R$2&amp;"_"&amp;$C44,データシート2!$A$1:$SI$1,0),0)</f>
        <v>186.50200000000001</v>
      </c>
      <c r="V44" s="948">
        <f>VLOOKUP($D$3&amp;"_"&amp;V$3,データシート2!$A:$SI,MATCH($R$2&amp;"_"&amp;$C44,データシート2!$A$1:$SI$1,0),0)</f>
        <v>191.53899999999999</v>
      </c>
      <c r="W44" s="948">
        <f>VLOOKUP($D$3&amp;"_"&amp;W$3,データシート2!$A:$SI,MATCH($R$2&amp;"_"&amp;$C44,データシート2!$A$1:$SI$1,0),0)</f>
        <v>206.53700000000001</v>
      </c>
      <c r="X44" s="948">
        <f>VLOOKUP($D$3&amp;"_"&amp;X$3,データシート2!$A:$SI,MATCH($R$2&amp;"_"&amp;$C44,データシート2!$A$1:$SI$1,0),0)</f>
        <v>222.35400000000001</v>
      </c>
      <c r="Y44" s="948">
        <f>VLOOKUP($D$3&amp;"_"&amp;Y$3,データシート2!$A:$SI,MATCH($R$2&amp;"_"&amp;$C44,データシート2!$A$1:$SI$1,0),0)</f>
        <v>208.70500000000001</v>
      </c>
      <c r="Z44" s="948">
        <f>VLOOKUP($D$3&amp;"_"&amp;Z$3,データシート2!$A:$SI,MATCH($R$2&amp;"_"&amp;$C44,データシート2!$A$1:$SI$1,0),0)</f>
        <v>170.03899999999999</v>
      </c>
      <c r="AA44" s="948">
        <f>VLOOKUP($D$3&amp;"_"&amp;AA$3,データシート2!$A:$SI,MATCH($R$2&amp;"_"&amp;$C44,データシート2!$A$1:$SI$1,0),0)</f>
        <v>156.16900000000001</v>
      </c>
      <c r="AB44" s="949">
        <f>VLOOKUP($D$3&amp;"_"&amp;AB$3,データシート2!$A:$SI,MATCH($R$2&amp;"_"&amp;$C44,データシート2!$A$1:$SI$1,0),0)</f>
        <v>181.46</v>
      </c>
    </row>
    <row r="45" spans="2:29" s="756" customFormat="1" ht="16.5" customHeight="1">
      <c r="B45" s="748"/>
      <c r="C45" s="773">
        <v>25</v>
      </c>
      <c r="D45" s="774" t="s">
        <v>557</v>
      </c>
      <c r="E45" s="773"/>
      <c r="F45" s="775"/>
      <c r="G45" s="776">
        <f>VLOOKUP($D$3&amp;"_"&amp;G$3,データシート2!$A:$SI,MATCH($G$2&amp;"_"&amp;$C45,データシート2!$A$1:$SI$1,0),0)</f>
        <v>7</v>
      </c>
      <c r="H45" s="777">
        <f>VLOOKUP($D$3&amp;"_"&amp;H$3,データシート2!$A:$SI,MATCH($G$2&amp;"_"&amp;$C45,データシート2!$A$1:$SI$1,0),0)</f>
        <v>8</v>
      </c>
      <c r="I45" s="777">
        <f>VLOOKUP($D$3&amp;"_"&amp;I$3,データシート2!$A:$SI,MATCH($G$2&amp;"_"&amp;$C45,データシート2!$A$1:$SI$1,0),0)</f>
        <v>9</v>
      </c>
      <c r="J45" s="777">
        <f>VLOOKUP($D$3&amp;"_"&amp;J$3,データシート2!$A:$SI,MATCH($G$2&amp;"_"&amp;$C45,データシート2!$A$1:$SI$1,0),0)</f>
        <v>9</v>
      </c>
      <c r="K45" s="778">
        <f>VLOOKUP($D$3&amp;"_"&amp;K$3,データシート2!$A:$SI,MATCH($G$2&amp;"_"&amp;$C45,データシート2!$A$1:$SI$1,0),0)</f>
        <v>9</v>
      </c>
      <c r="L45" s="778">
        <f>VLOOKUP($D$3&amp;"_"&amp;L$3,データシート2!$A:$SI,MATCH($G$2&amp;"_"&amp;$C45,データシート2!$A$1:$SI$1,0),0)</f>
        <v>9</v>
      </c>
      <c r="M45" s="778">
        <f>VLOOKUP($D$3&amp;"_"&amp;M$3,データシート2!$A:$SI,MATCH($G$2&amp;"_"&amp;$C45,データシート2!$A$1:$SI$1,0),0)</f>
        <v>9</v>
      </c>
      <c r="N45" s="778">
        <f>VLOOKUP($D$3&amp;"_"&amp;N$3,データシート2!$A:$SI,MATCH($G$2&amp;"_"&amp;$C45,データシート2!$A$1:$SI$1,0),0)</f>
        <v>9</v>
      </c>
      <c r="O45" s="778">
        <f>VLOOKUP($D$3&amp;"_"&amp;O$3,データシート2!$A:$SI,MATCH($G$2&amp;"_"&amp;$C45,データシート2!$A$1:$SI$1,0),0)</f>
        <v>8</v>
      </c>
      <c r="P45" s="778">
        <f>VLOOKUP($D$3&amp;"_"&amp;P$3,データシート2!$A:$SI,MATCH($G$2&amp;"_"&amp;$C45,データシート2!$A$1:$SI$1,0),0)</f>
        <v>6</v>
      </c>
      <c r="Q45" s="779">
        <f>VLOOKUP($D$3&amp;"_"&amp;Q$3,データシート2!$A:$SI,MATCH($G$2&amp;"_"&amp;$C45,データシート2!$A$1:$SI$1,0),0)</f>
        <v>8</v>
      </c>
      <c r="R45" s="947">
        <f>VLOOKUP($D$3&amp;"_"&amp;R$3,データシート2!$A:$SI,MATCH($R$2&amp;"_"&amp;$C45,データシート2!$A$1:$SI$1,0),0)</f>
        <v>159.73099999999999</v>
      </c>
      <c r="S45" s="948">
        <f>VLOOKUP($D$3&amp;"_"&amp;S$3,データシート2!$A:$SI,MATCH($R$2&amp;"_"&amp;$C45,データシート2!$A$1:$SI$1,0),0)</f>
        <v>176.50200000000001</v>
      </c>
      <c r="T45" s="948">
        <f>VLOOKUP($D$3&amp;"_"&amp;T$3,データシート2!$A:$SI,MATCH($R$2&amp;"_"&amp;$C45,データシート2!$A$1:$SI$1,0),0)</f>
        <v>186.43600000000001</v>
      </c>
      <c r="U45" s="948">
        <f>VLOOKUP($D$3&amp;"_"&amp;U$3,データシート2!$A:$SI,MATCH($R$2&amp;"_"&amp;$C45,データシート2!$A$1:$SI$1,0),0)</f>
        <v>180.739</v>
      </c>
      <c r="V45" s="948">
        <f>VLOOKUP($D$3&amp;"_"&amp;V$3,データシート2!$A:$SI,MATCH($R$2&amp;"_"&amp;$C45,データシート2!$A$1:$SI$1,0),0)</f>
        <v>177.06</v>
      </c>
      <c r="W45" s="948">
        <f>VLOOKUP($D$3&amp;"_"&amp;W$3,データシート2!$A:$SI,MATCH($R$2&amp;"_"&amp;$C45,データシート2!$A$1:$SI$1,0),0)</f>
        <v>175.589</v>
      </c>
      <c r="X45" s="948">
        <f>VLOOKUP($D$3&amp;"_"&amp;X$3,データシート2!$A:$SI,MATCH($R$2&amp;"_"&amp;$C45,データシート2!$A$1:$SI$1,0),0)</f>
        <v>155.65600000000001</v>
      </c>
      <c r="Y45" s="948">
        <f>VLOOKUP($D$3&amp;"_"&amp;Y$3,データシート2!$A:$SI,MATCH($R$2&amp;"_"&amp;$C45,データシート2!$A$1:$SI$1,0),0)</f>
        <v>417.42700000000002</v>
      </c>
      <c r="Z45" s="948">
        <f>VLOOKUP($D$3&amp;"_"&amp;Z$3,データシート2!$A:$SI,MATCH($R$2&amp;"_"&amp;$C45,データシート2!$A$1:$SI$1,0),0)</f>
        <v>90.194999999999993</v>
      </c>
      <c r="AA45" s="948">
        <f>VLOOKUP($D$3&amp;"_"&amp;AA$3,データシート2!$A:$SI,MATCH($R$2&amp;"_"&amp;$C45,データシート2!$A$1:$SI$1,0),0)</f>
        <v>39.427999999999997</v>
      </c>
      <c r="AB45" s="949">
        <f>VLOOKUP($D$3&amp;"_"&amp;AB$3,データシート2!$A:$SI,MATCH($R$2&amp;"_"&amp;$C45,データシート2!$A$1:$SI$1,0),0)</f>
        <v>144.06200000000001</v>
      </c>
    </row>
    <row r="46" spans="2:29" s="756" customFormat="1" ht="16.5" customHeight="1">
      <c r="B46" s="748"/>
      <c r="C46" s="773">
        <v>26</v>
      </c>
      <c r="D46" s="774" t="s">
        <v>558</v>
      </c>
      <c r="E46" s="773"/>
      <c r="F46" s="775"/>
      <c r="G46" s="776">
        <f>VLOOKUP($D$3&amp;"_"&amp;G$3,データシート2!$A:$SI,MATCH($G$2&amp;"_"&amp;$C46,データシート2!$A$1:$SI$1,0),0)</f>
        <v>9</v>
      </c>
      <c r="H46" s="777">
        <f>VLOOKUP($D$3&amp;"_"&amp;H$3,データシート2!$A:$SI,MATCH($G$2&amp;"_"&amp;$C46,データシート2!$A$1:$SI$1,0),0)</f>
        <v>9</v>
      </c>
      <c r="I46" s="777">
        <f>VLOOKUP($D$3&amp;"_"&amp;I$3,データシート2!$A:$SI,MATCH($G$2&amp;"_"&amp;$C46,データシート2!$A$1:$SI$1,0),0)</f>
        <v>9</v>
      </c>
      <c r="J46" s="777">
        <f>VLOOKUP($D$3&amp;"_"&amp;J$3,データシート2!$A:$SI,MATCH($G$2&amp;"_"&amp;$C46,データシート2!$A$1:$SI$1,0),0)</f>
        <v>8</v>
      </c>
      <c r="K46" s="778">
        <f>VLOOKUP($D$3&amp;"_"&amp;K$3,データシート2!$A:$SI,MATCH($G$2&amp;"_"&amp;$C46,データシート2!$A$1:$SI$1,0),0)</f>
        <v>7</v>
      </c>
      <c r="L46" s="778">
        <f>VLOOKUP($D$3&amp;"_"&amp;L$3,データシート2!$A:$SI,MATCH($G$2&amp;"_"&amp;$C46,データシート2!$A$1:$SI$1,0),0)</f>
        <v>8</v>
      </c>
      <c r="M46" s="778">
        <f>VLOOKUP($D$3&amp;"_"&amp;M$3,データシート2!$A:$SI,MATCH($G$2&amp;"_"&amp;$C46,データシート2!$A$1:$SI$1,0),0)</f>
        <v>9</v>
      </c>
      <c r="N46" s="778">
        <f>VLOOKUP($D$3&amp;"_"&amp;N$3,データシート2!$A:$SI,MATCH($G$2&amp;"_"&amp;$C46,データシート2!$A$1:$SI$1,0),0)</f>
        <v>8</v>
      </c>
      <c r="O46" s="778">
        <f>VLOOKUP($D$3&amp;"_"&amp;O$3,データシート2!$A:$SI,MATCH($G$2&amp;"_"&amp;$C46,データシート2!$A$1:$SI$1,0),0)</f>
        <v>9</v>
      </c>
      <c r="P46" s="778">
        <f>VLOOKUP($D$3&amp;"_"&amp;P$3,データシート2!$A:$SI,MATCH($G$2&amp;"_"&amp;$C46,データシート2!$A$1:$SI$1,0),0)</f>
        <v>9</v>
      </c>
      <c r="Q46" s="779">
        <f>VLOOKUP($D$3&amp;"_"&amp;Q$3,データシート2!$A:$SI,MATCH($G$2&amp;"_"&amp;$C46,データシート2!$A$1:$SI$1,0),0)</f>
        <v>9</v>
      </c>
      <c r="R46" s="947">
        <f>VLOOKUP($D$3&amp;"_"&amp;R$3,データシート2!$A:$SI,MATCH($R$2&amp;"_"&amp;$C46,データシート2!$A$1:$SI$1,0),0)</f>
        <v>47.012999999999998</v>
      </c>
      <c r="S46" s="948">
        <f>VLOOKUP($D$3&amp;"_"&amp;S$3,データシート2!$A:$SI,MATCH($R$2&amp;"_"&amp;$C46,データシート2!$A$1:$SI$1,0),0)</f>
        <v>57.753999999999998</v>
      </c>
      <c r="T46" s="948">
        <f>VLOOKUP($D$3&amp;"_"&amp;T$3,データシート2!$A:$SI,MATCH($R$2&amp;"_"&amp;$C46,データシート2!$A$1:$SI$1,0),0)</f>
        <v>61.94</v>
      </c>
      <c r="U46" s="948">
        <f>VLOOKUP($D$3&amp;"_"&amp;U$3,データシート2!$A:$SI,MATCH($R$2&amp;"_"&amp;$C46,データシート2!$A$1:$SI$1,0),0)</f>
        <v>56.652999999999999</v>
      </c>
      <c r="V46" s="948">
        <f>VLOOKUP($D$3&amp;"_"&amp;V$3,データシート2!$A:$SI,MATCH($R$2&amp;"_"&amp;$C46,データシート2!$A$1:$SI$1,0),0)</f>
        <v>50.468000000000004</v>
      </c>
      <c r="W46" s="948">
        <f>VLOOKUP($D$3&amp;"_"&amp;W$3,データシート2!$A:$SI,MATCH($R$2&amp;"_"&amp;$C46,データシート2!$A$1:$SI$1,0),0)</f>
        <v>55.174999999999997</v>
      </c>
      <c r="X46" s="948">
        <f>VLOOKUP($D$3&amp;"_"&amp;X$3,データシート2!$A:$SI,MATCH($R$2&amp;"_"&amp;$C46,データシート2!$A$1:$SI$1,0),0)</f>
        <v>62.204999999999998</v>
      </c>
      <c r="Y46" s="948">
        <f>VLOOKUP($D$3&amp;"_"&amp;Y$3,データシート2!$A:$SI,MATCH($R$2&amp;"_"&amp;$C46,データシート2!$A$1:$SI$1,0),0)</f>
        <v>51.765999999999998</v>
      </c>
      <c r="Z46" s="948">
        <f>VLOOKUP($D$3&amp;"_"&amp;Z$3,データシート2!$A:$SI,MATCH($R$2&amp;"_"&amp;$C46,データシート2!$A$1:$SI$1,0),0)</f>
        <v>46.847999999999999</v>
      </c>
      <c r="AA46" s="948">
        <f>VLOOKUP($D$3&amp;"_"&amp;AA$3,データシート2!$A:$SI,MATCH($R$2&amp;"_"&amp;$C46,データシート2!$A$1:$SI$1,0),0)</f>
        <v>39.790999999999997</v>
      </c>
      <c r="AB46" s="949">
        <f>VLOOKUP($D$3&amp;"_"&amp;AB$3,データシート2!$A:$SI,MATCH($R$2&amp;"_"&amp;$C46,データシート2!$A$1:$SI$1,0),0)</f>
        <v>43.6</v>
      </c>
    </row>
    <row r="47" spans="2:29" s="756" customFormat="1" ht="16.5" customHeight="1">
      <c r="B47" s="748"/>
      <c r="C47" s="773">
        <v>27</v>
      </c>
      <c r="D47" s="774" t="s">
        <v>559</v>
      </c>
      <c r="E47" s="773"/>
      <c r="F47" s="775"/>
      <c r="G47" s="776">
        <f>VLOOKUP($D$3&amp;"_"&amp;G$3,データシート2!$A:$SI,MATCH($G$2&amp;"_"&amp;$C47,データシート2!$A$1:$SI$1,0),0)</f>
        <v>3</v>
      </c>
      <c r="H47" s="777">
        <f>VLOOKUP($D$3&amp;"_"&amp;H$3,データシート2!$A:$SI,MATCH($G$2&amp;"_"&amp;$C47,データシート2!$A$1:$SI$1,0),0)</f>
        <v>2</v>
      </c>
      <c r="I47" s="777">
        <f>VLOOKUP($D$3&amp;"_"&amp;I$3,データシート2!$A:$SI,MATCH($G$2&amp;"_"&amp;$C47,データシート2!$A$1:$SI$1,0),0)</f>
        <v>3</v>
      </c>
      <c r="J47" s="777">
        <f>VLOOKUP($D$3&amp;"_"&amp;J$3,データシート2!$A:$SI,MATCH($G$2&amp;"_"&amp;$C47,データシート2!$A$1:$SI$1,0),0)</f>
        <v>3</v>
      </c>
      <c r="K47" s="778">
        <f>VLOOKUP($D$3&amp;"_"&amp;K$3,データシート2!$A:$SI,MATCH($G$2&amp;"_"&amp;$C47,データシート2!$A$1:$SI$1,0),0)</f>
        <v>2</v>
      </c>
      <c r="L47" s="778">
        <f>VLOOKUP($D$3&amp;"_"&amp;L$3,データシート2!$A:$SI,MATCH($G$2&amp;"_"&amp;$C47,データシート2!$A$1:$SI$1,0),0)</f>
        <v>2</v>
      </c>
      <c r="M47" s="778">
        <f>VLOOKUP($D$3&amp;"_"&amp;M$3,データシート2!$A:$SI,MATCH($G$2&amp;"_"&amp;$C47,データシート2!$A$1:$SI$1,0),0)</f>
        <v>2</v>
      </c>
      <c r="N47" s="778">
        <f>VLOOKUP($D$3&amp;"_"&amp;N$3,データシート2!$A:$SI,MATCH($G$2&amp;"_"&amp;$C47,データシート2!$A$1:$SI$1,0),0)</f>
        <v>2</v>
      </c>
      <c r="O47" s="778">
        <f>VLOOKUP($D$3&amp;"_"&amp;O$3,データシート2!$A:$SI,MATCH($G$2&amp;"_"&amp;$C47,データシート2!$A$1:$SI$1,0),0)</f>
        <v>2</v>
      </c>
      <c r="P47" s="778">
        <f>VLOOKUP($D$3&amp;"_"&amp;P$3,データシート2!$A:$SI,MATCH($G$2&amp;"_"&amp;$C47,データシート2!$A$1:$SI$1,0),0)</f>
        <v>2</v>
      </c>
      <c r="Q47" s="779">
        <f>VLOOKUP($D$3&amp;"_"&amp;Q$3,データシート2!$A:$SI,MATCH($G$2&amp;"_"&amp;$C47,データシート2!$A$1:$SI$1,0),0)</f>
        <v>2</v>
      </c>
      <c r="R47" s="947">
        <f>VLOOKUP($D$3&amp;"_"&amp;R$3,データシート2!$A:$SI,MATCH($R$2&amp;"_"&amp;$C47,データシート2!$A$1:$SI$1,0),0)</f>
        <v>7.923</v>
      </c>
      <c r="S47" s="948">
        <f>VLOOKUP($D$3&amp;"_"&amp;S$3,データシート2!$A:$SI,MATCH($R$2&amp;"_"&amp;$C47,データシート2!$A$1:$SI$1,0),0)</f>
        <v>8.8049999999999997</v>
      </c>
      <c r="T47" s="948">
        <f>VLOOKUP($D$3&amp;"_"&amp;T$3,データシート2!$A:$SI,MATCH($R$2&amp;"_"&amp;$C47,データシート2!$A$1:$SI$1,0),0)</f>
        <v>14.637</v>
      </c>
      <c r="U47" s="948">
        <f>VLOOKUP($D$3&amp;"_"&amp;U$3,データシート2!$A:$SI,MATCH($R$2&amp;"_"&amp;$C47,データシート2!$A$1:$SI$1,0),0)</f>
        <v>11.948</v>
      </c>
      <c r="V47" s="948">
        <f>VLOOKUP($D$3&amp;"_"&amp;V$3,データシート2!$A:$SI,MATCH($R$2&amp;"_"&amp;$C47,データシート2!$A$1:$SI$1,0),0)</f>
        <v>10.422000000000001</v>
      </c>
      <c r="W47" s="948">
        <f>VLOOKUP($D$3&amp;"_"&amp;W$3,データシート2!$A:$SI,MATCH($R$2&amp;"_"&amp;$C47,データシート2!$A$1:$SI$1,0),0)</f>
        <v>9.3970000000000002</v>
      </c>
      <c r="X47" s="948">
        <f>VLOOKUP($D$3&amp;"_"&amp;X$3,データシート2!$A:$SI,MATCH($R$2&amp;"_"&amp;$C47,データシート2!$A$1:$SI$1,0),0)</f>
        <v>10.432</v>
      </c>
      <c r="Y47" s="948">
        <f>VLOOKUP($D$3&amp;"_"&amp;Y$3,データシート2!$A:$SI,MATCH($R$2&amp;"_"&amp;$C47,データシート2!$A$1:$SI$1,0),0)</f>
        <v>11.992000000000001</v>
      </c>
      <c r="Z47" s="948">
        <f>VLOOKUP($D$3&amp;"_"&amp;Z$3,データシート2!$A:$SI,MATCH($R$2&amp;"_"&amp;$C47,データシート2!$A$1:$SI$1,0),0)</f>
        <v>9.5869999999999997</v>
      </c>
      <c r="AA47" s="948">
        <f>VLOOKUP($D$3&amp;"_"&amp;AA$3,データシート2!$A:$SI,MATCH($R$2&amp;"_"&amp;$C47,データシート2!$A$1:$SI$1,0),0)</f>
        <v>9.8369999999999997</v>
      </c>
      <c r="AB47" s="949">
        <f>VLOOKUP($D$3&amp;"_"&amp;AB$3,データシート2!$A:$SI,MATCH($R$2&amp;"_"&amp;$C47,データシート2!$A$1:$SI$1,0),0)</f>
        <v>11.833</v>
      </c>
    </row>
    <row r="48" spans="2:29" s="756" customFormat="1" ht="16.5" customHeight="1">
      <c r="B48" s="748"/>
      <c r="C48" s="773">
        <v>28</v>
      </c>
      <c r="D48" s="774" t="s">
        <v>560</v>
      </c>
      <c r="E48" s="773"/>
      <c r="F48" s="775"/>
      <c r="G48" s="776">
        <f>VLOOKUP($D$3&amp;"_"&amp;G$3,データシート2!$A:$SI,MATCH($G$2&amp;"_"&amp;$C48,データシート2!$A$1:$SI$1,0),0)</f>
        <v>16</v>
      </c>
      <c r="H48" s="777">
        <f>VLOOKUP($D$3&amp;"_"&amp;H$3,データシート2!$A:$SI,MATCH($G$2&amp;"_"&amp;$C48,データシート2!$A$1:$SI$1,0),0)</f>
        <v>16</v>
      </c>
      <c r="I48" s="777">
        <f>VLOOKUP($D$3&amp;"_"&amp;I$3,データシート2!$A:$SI,MATCH($G$2&amp;"_"&amp;$C48,データシート2!$A$1:$SI$1,0),0)</f>
        <v>16</v>
      </c>
      <c r="J48" s="777">
        <f>VLOOKUP($D$3&amp;"_"&amp;J$3,データシート2!$A:$SI,MATCH($G$2&amp;"_"&amp;$C48,データシート2!$A$1:$SI$1,0),0)</f>
        <v>15</v>
      </c>
      <c r="K48" s="778">
        <f>VLOOKUP($D$3&amp;"_"&amp;K$3,データシート2!$A:$SI,MATCH($G$2&amp;"_"&amp;$C48,データシート2!$A$1:$SI$1,0),0)</f>
        <v>12</v>
      </c>
      <c r="L48" s="778">
        <f>VLOOKUP($D$3&amp;"_"&amp;L$3,データシート2!$A:$SI,MATCH($G$2&amp;"_"&amp;$C48,データシート2!$A$1:$SI$1,0),0)</f>
        <v>11</v>
      </c>
      <c r="M48" s="778">
        <f>VLOOKUP($D$3&amp;"_"&amp;M$3,データシート2!$A:$SI,MATCH($G$2&amp;"_"&amp;$C48,データシート2!$A$1:$SI$1,0),0)</f>
        <v>12</v>
      </c>
      <c r="N48" s="778">
        <f>VLOOKUP($D$3&amp;"_"&amp;N$3,データシート2!$A:$SI,MATCH($G$2&amp;"_"&amp;$C48,データシート2!$A$1:$SI$1,0),0)</f>
        <v>11</v>
      </c>
      <c r="O48" s="778">
        <f>VLOOKUP($D$3&amp;"_"&amp;O$3,データシート2!$A:$SI,MATCH($G$2&amp;"_"&amp;$C48,データシート2!$A$1:$SI$1,0),0)</f>
        <v>11</v>
      </c>
      <c r="P48" s="778">
        <f>VLOOKUP($D$3&amp;"_"&amp;P$3,データシート2!$A:$SI,MATCH($G$2&amp;"_"&amp;$C48,データシート2!$A$1:$SI$1,0),0)</f>
        <v>9</v>
      </c>
      <c r="Q48" s="779">
        <f>VLOOKUP($D$3&amp;"_"&amp;Q$3,データシート2!$A:$SI,MATCH($G$2&amp;"_"&amp;$C48,データシート2!$A$1:$SI$1,0),0)</f>
        <v>9</v>
      </c>
      <c r="R48" s="947">
        <f>VLOOKUP($D$3&amp;"_"&amp;R$3,データシート2!$A:$SI,MATCH($R$2&amp;"_"&amp;$C48,データシート2!$A$1:$SI$1,0),0)</f>
        <v>612.86099999999999</v>
      </c>
      <c r="S48" s="948">
        <f>VLOOKUP($D$3&amp;"_"&amp;S$3,データシート2!$A:$SI,MATCH($R$2&amp;"_"&amp;$C48,データシート2!$A$1:$SI$1,0),0)</f>
        <v>690.26300000000003</v>
      </c>
      <c r="T48" s="948">
        <f>VLOOKUP($D$3&amp;"_"&amp;T$3,データシート2!$A:$SI,MATCH($R$2&amp;"_"&amp;$C48,データシート2!$A$1:$SI$1,0),0)</f>
        <v>544.65300000000002</v>
      </c>
      <c r="U48" s="948">
        <f>VLOOKUP($D$3&amp;"_"&amp;U$3,データシート2!$A:$SI,MATCH($R$2&amp;"_"&amp;$C48,データシート2!$A$1:$SI$1,0),0)</f>
        <v>466.38200000000001</v>
      </c>
      <c r="V48" s="948">
        <f>VLOOKUP($D$3&amp;"_"&amp;V$3,データシート2!$A:$SI,MATCH($R$2&amp;"_"&amp;$C48,データシート2!$A$1:$SI$1,0),0)</f>
        <v>453.04500000000002</v>
      </c>
      <c r="W48" s="948">
        <f>VLOOKUP($D$3&amp;"_"&amp;W$3,データシート2!$A:$SI,MATCH($R$2&amp;"_"&amp;$C48,データシート2!$A$1:$SI$1,0),0)</f>
        <v>402.24299999999999</v>
      </c>
      <c r="X48" s="948">
        <f>VLOOKUP($D$3&amp;"_"&amp;X$3,データシート2!$A:$SI,MATCH($R$2&amp;"_"&amp;$C48,データシート2!$A$1:$SI$1,0),0)</f>
        <v>378.36900000000003</v>
      </c>
      <c r="Y48" s="948">
        <f>VLOOKUP($D$3&amp;"_"&amp;Y$3,データシート2!$A:$SI,MATCH($R$2&amp;"_"&amp;$C48,データシート2!$A$1:$SI$1,0),0)</f>
        <v>344.327</v>
      </c>
      <c r="Z48" s="948">
        <f>VLOOKUP($D$3&amp;"_"&amp;Z$3,データシート2!$A:$SI,MATCH($R$2&amp;"_"&amp;$C48,データシート2!$A$1:$SI$1,0),0)</f>
        <v>242.74600000000001</v>
      </c>
      <c r="AA48" s="948">
        <f>VLOOKUP($D$3&amp;"_"&amp;AA$3,データシート2!$A:$SI,MATCH($R$2&amp;"_"&amp;$C48,データシート2!$A$1:$SI$1,0),0)</f>
        <v>185.53100000000001</v>
      </c>
      <c r="AB48" s="949">
        <f>VLOOKUP($D$3&amp;"_"&amp;AB$3,データシート2!$A:$SI,MATCH($R$2&amp;"_"&amp;$C48,データシート2!$A$1:$SI$1,0),0)</f>
        <v>195.37299999999999</v>
      </c>
    </row>
    <row r="49" spans="2:29" s="756" customFormat="1" ht="16.5" customHeight="1">
      <c r="B49" s="748"/>
      <c r="C49" s="773">
        <v>29</v>
      </c>
      <c r="D49" s="774" t="s">
        <v>561</v>
      </c>
      <c r="E49" s="773"/>
      <c r="F49" s="775"/>
      <c r="G49" s="776">
        <f>VLOOKUP($D$3&amp;"_"&amp;G$3,データシート2!$A:$SI,MATCH($G$2&amp;"_"&amp;$C49,データシート2!$A$1:$SI$1,0),0)</f>
        <v>28</v>
      </c>
      <c r="H49" s="777">
        <f>VLOOKUP($D$3&amp;"_"&amp;H$3,データシート2!$A:$SI,MATCH($G$2&amp;"_"&amp;$C49,データシート2!$A$1:$SI$1,0),0)</f>
        <v>24</v>
      </c>
      <c r="I49" s="777">
        <f>VLOOKUP($D$3&amp;"_"&amp;I$3,データシート2!$A:$SI,MATCH($G$2&amp;"_"&amp;$C49,データシート2!$A$1:$SI$1,0),0)</f>
        <v>25</v>
      </c>
      <c r="J49" s="777">
        <f>VLOOKUP($D$3&amp;"_"&amp;J$3,データシート2!$A:$SI,MATCH($G$2&amp;"_"&amp;$C49,データシート2!$A$1:$SI$1,0),0)</f>
        <v>26</v>
      </c>
      <c r="K49" s="778">
        <f>VLOOKUP($D$3&amp;"_"&amp;K$3,データシート2!$A:$SI,MATCH($G$2&amp;"_"&amp;$C49,データシート2!$A$1:$SI$1,0),0)</f>
        <v>28</v>
      </c>
      <c r="L49" s="778">
        <f>VLOOKUP($D$3&amp;"_"&amp;L$3,データシート2!$A:$SI,MATCH($G$2&amp;"_"&amp;$C49,データシート2!$A$1:$SI$1,0),0)</f>
        <v>26</v>
      </c>
      <c r="M49" s="778">
        <f>VLOOKUP($D$3&amp;"_"&amp;M$3,データシート2!$A:$SI,MATCH($G$2&amp;"_"&amp;$C49,データシート2!$A$1:$SI$1,0),0)</f>
        <v>26</v>
      </c>
      <c r="N49" s="778">
        <f>VLOOKUP($D$3&amp;"_"&amp;N$3,データシート2!$A:$SI,MATCH($G$2&amp;"_"&amp;$C49,データシート2!$A$1:$SI$1,0),0)</f>
        <v>26</v>
      </c>
      <c r="O49" s="778">
        <f>VLOOKUP($D$3&amp;"_"&amp;O$3,データシート2!$A:$SI,MATCH($G$2&amp;"_"&amp;$C49,データシート2!$A$1:$SI$1,0),0)</f>
        <v>24</v>
      </c>
      <c r="P49" s="778">
        <f>VLOOKUP($D$3&amp;"_"&amp;P$3,データシート2!$A:$SI,MATCH($G$2&amp;"_"&amp;$C49,データシート2!$A$1:$SI$1,0),0)</f>
        <v>28</v>
      </c>
      <c r="Q49" s="779">
        <f>VLOOKUP($D$3&amp;"_"&amp;Q$3,データシート2!$A:$SI,MATCH($G$2&amp;"_"&amp;$C49,データシート2!$A$1:$SI$1,0),0)</f>
        <v>28</v>
      </c>
      <c r="R49" s="947">
        <f>VLOOKUP($D$3&amp;"_"&amp;R$3,データシート2!$A:$SI,MATCH($R$2&amp;"_"&amp;$C49,データシート2!$A$1:$SI$1,0),0)</f>
        <v>321.822</v>
      </c>
      <c r="S49" s="948">
        <f>VLOOKUP($D$3&amp;"_"&amp;S$3,データシート2!$A:$SI,MATCH($R$2&amp;"_"&amp;$C49,データシート2!$A$1:$SI$1,0),0)</f>
        <v>378.899</v>
      </c>
      <c r="T49" s="948">
        <f>VLOOKUP($D$3&amp;"_"&amp;T$3,データシート2!$A:$SI,MATCH($R$2&amp;"_"&amp;$C49,データシート2!$A$1:$SI$1,0),0)</f>
        <v>410.91199999999998</v>
      </c>
      <c r="U49" s="948">
        <f>VLOOKUP($D$3&amp;"_"&amp;U$3,データシート2!$A:$SI,MATCH($R$2&amp;"_"&amp;$C49,データシート2!$A$1:$SI$1,0),0)</f>
        <v>401.334</v>
      </c>
      <c r="V49" s="948">
        <f>VLOOKUP($D$3&amp;"_"&amp;V$3,データシート2!$A:$SI,MATCH($R$2&amp;"_"&amp;$C49,データシート2!$A$1:$SI$1,0),0)</f>
        <v>423.404</v>
      </c>
      <c r="W49" s="948">
        <f>VLOOKUP($D$3&amp;"_"&amp;W$3,データシート2!$A:$SI,MATCH($R$2&amp;"_"&amp;$C49,データシート2!$A$1:$SI$1,0),0)</f>
        <v>412.61799999999999</v>
      </c>
      <c r="X49" s="948">
        <f>VLOOKUP($D$3&amp;"_"&amp;X$3,データシート2!$A:$SI,MATCH($R$2&amp;"_"&amp;$C49,データシート2!$A$1:$SI$1,0),0)</f>
        <v>412.12</v>
      </c>
      <c r="Y49" s="948">
        <f>VLOOKUP($D$3&amp;"_"&amp;Y$3,データシート2!$A:$SI,MATCH($R$2&amp;"_"&amp;$C49,データシート2!$A$1:$SI$1,0),0)</f>
        <v>357.69200000000001</v>
      </c>
      <c r="Z49" s="948">
        <f>VLOOKUP($D$3&amp;"_"&amp;Z$3,データシート2!$A:$SI,MATCH($R$2&amp;"_"&amp;$C49,データシート2!$A$1:$SI$1,0),0)</f>
        <v>252.65799999999999</v>
      </c>
      <c r="AA49" s="948">
        <f>VLOOKUP($D$3&amp;"_"&amp;AA$3,データシート2!$A:$SI,MATCH($R$2&amp;"_"&amp;$C49,データシート2!$A$1:$SI$1,0),0)</f>
        <v>295.88900000000001</v>
      </c>
      <c r="AB49" s="949">
        <f>VLOOKUP($D$3&amp;"_"&amp;AB$3,データシート2!$A:$SI,MATCH($R$2&amp;"_"&amp;$C49,データシート2!$A$1:$SI$1,0),0)</f>
        <v>318.52699999999999</v>
      </c>
    </row>
    <row r="50" spans="2:29" s="756" customFormat="1" ht="16.5" customHeight="1">
      <c r="B50" s="748"/>
      <c r="C50" s="773">
        <v>30</v>
      </c>
      <c r="D50" s="774" t="s">
        <v>562</v>
      </c>
      <c r="E50" s="773"/>
      <c r="F50" s="775"/>
      <c r="G50" s="776">
        <f>VLOOKUP($D$3&amp;"_"&amp;G$3,データシート2!$A:$SI,MATCH($G$2&amp;"_"&amp;$C50,データシート2!$A$1:$SI$1,0),0)</f>
        <v>7</v>
      </c>
      <c r="H50" s="777">
        <f>VLOOKUP($D$3&amp;"_"&amp;H$3,データシート2!$A:$SI,MATCH($G$2&amp;"_"&amp;$C50,データシート2!$A$1:$SI$1,0),0)</f>
        <v>9</v>
      </c>
      <c r="I50" s="777">
        <f>VLOOKUP($D$3&amp;"_"&amp;I$3,データシート2!$A:$SI,MATCH($G$2&amp;"_"&amp;$C50,データシート2!$A$1:$SI$1,0),0)</f>
        <v>7</v>
      </c>
      <c r="J50" s="777">
        <f>VLOOKUP($D$3&amp;"_"&amp;J$3,データシート2!$A:$SI,MATCH($G$2&amp;"_"&amp;$C50,データシート2!$A$1:$SI$1,0),0)</f>
        <v>7</v>
      </c>
      <c r="K50" s="778">
        <f>VLOOKUP($D$3&amp;"_"&amp;K$3,データシート2!$A:$SI,MATCH($G$2&amp;"_"&amp;$C50,データシート2!$A$1:$SI$1,0),0)</f>
        <v>7</v>
      </c>
      <c r="L50" s="778">
        <f>VLOOKUP($D$3&amp;"_"&amp;L$3,データシート2!$A:$SI,MATCH($G$2&amp;"_"&amp;$C50,データシート2!$A$1:$SI$1,0),0)</f>
        <v>7</v>
      </c>
      <c r="M50" s="778">
        <f>VLOOKUP($D$3&amp;"_"&amp;M$3,データシート2!$A:$SI,MATCH($G$2&amp;"_"&amp;$C50,データシート2!$A$1:$SI$1,0),0)</f>
        <v>6</v>
      </c>
      <c r="N50" s="778">
        <f>VLOOKUP($D$3&amp;"_"&amp;N$3,データシート2!$A:$SI,MATCH($G$2&amp;"_"&amp;$C50,データシート2!$A$1:$SI$1,0),0)</f>
        <v>7</v>
      </c>
      <c r="O50" s="778">
        <f>VLOOKUP($D$3&amp;"_"&amp;O$3,データシート2!$A:$SI,MATCH($G$2&amp;"_"&amp;$C50,データシート2!$A$1:$SI$1,0),0)</f>
        <v>7</v>
      </c>
      <c r="P50" s="778">
        <f>VLOOKUP($D$3&amp;"_"&amp;P$3,データシート2!$A:$SI,MATCH($G$2&amp;"_"&amp;$C50,データシート2!$A$1:$SI$1,0),0)</f>
        <v>7</v>
      </c>
      <c r="Q50" s="779">
        <f>VLOOKUP($D$3&amp;"_"&amp;Q$3,データシート2!$A:$SI,MATCH($G$2&amp;"_"&amp;$C50,データシート2!$A$1:$SI$1,0),0)</f>
        <v>7</v>
      </c>
      <c r="R50" s="947">
        <f>VLOOKUP($D$3&amp;"_"&amp;R$3,データシート2!$A:$SI,MATCH($R$2&amp;"_"&amp;$C50,データシート2!$A$1:$SI$1,0),0)</f>
        <v>39.034999999999997</v>
      </c>
      <c r="S50" s="948">
        <f>VLOOKUP($D$3&amp;"_"&amp;S$3,データシート2!$A:$SI,MATCH($R$2&amp;"_"&amp;$C50,データシート2!$A$1:$SI$1,0),0)</f>
        <v>61.97</v>
      </c>
      <c r="T50" s="948">
        <f>VLOOKUP($D$3&amp;"_"&amp;T$3,データシート2!$A:$SI,MATCH($R$2&amp;"_"&amp;$C50,データシート2!$A$1:$SI$1,0),0)</f>
        <v>57.317</v>
      </c>
      <c r="U50" s="948">
        <f>VLOOKUP($D$3&amp;"_"&amp;U$3,データシート2!$A:$SI,MATCH($R$2&amp;"_"&amp;$C50,データシート2!$A$1:$SI$1,0),0)</f>
        <v>57.046999999999997</v>
      </c>
      <c r="V50" s="948">
        <f>VLOOKUP($D$3&amp;"_"&amp;V$3,データシート2!$A:$SI,MATCH($R$2&amp;"_"&amp;$C50,データシート2!$A$1:$SI$1,0),0)</f>
        <v>56.874000000000002</v>
      </c>
      <c r="W50" s="948">
        <f>VLOOKUP($D$3&amp;"_"&amp;W$3,データシート2!$A:$SI,MATCH($R$2&amp;"_"&amp;$C50,データシート2!$A$1:$SI$1,0),0)</f>
        <v>53.832000000000001</v>
      </c>
      <c r="X50" s="948">
        <f>VLOOKUP($D$3&amp;"_"&amp;X$3,データシート2!$A:$SI,MATCH($R$2&amp;"_"&amp;$C50,データシート2!$A$1:$SI$1,0),0)</f>
        <v>47.167000000000002</v>
      </c>
      <c r="Y50" s="948">
        <f>VLOOKUP($D$3&amp;"_"&amp;Y$3,データシート2!$A:$SI,MATCH($R$2&amp;"_"&amp;$C50,データシート2!$A$1:$SI$1,0),0)</f>
        <v>44.597999999999999</v>
      </c>
      <c r="Z50" s="948">
        <f>VLOOKUP($D$3&amp;"_"&amp;Z$3,データシート2!$A:$SI,MATCH($R$2&amp;"_"&amp;$C50,データシート2!$A$1:$SI$1,0),0)</f>
        <v>34.993000000000002</v>
      </c>
      <c r="AA50" s="948">
        <f>VLOOKUP($D$3&amp;"_"&amp;AA$3,データシート2!$A:$SI,MATCH($R$2&amp;"_"&amp;$C50,データシート2!$A$1:$SI$1,0),0)</f>
        <v>33.929000000000002</v>
      </c>
      <c r="AB50" s="949">
        <f>VLOOKUP($D$3&amp;"_"&amp;AB$3,データシート2!$A:$SI,MATCH($R$2&amp;"_"&amp;$C50,データシート2!$A$1:$SI$1,0),0)</f>
        <v>36.938000000000002</v>
      </c>
    </row>
    <row r="51" spans="2:29" s="756" customFormat="1" ht="16.5" customHeight="1">
      <c r="B51" s="748"/>
      <c r="C51" s="773">
        <v>31</v>
      </c>
      <c r="D51" s="774" t="s">
        <v>563</v>
      </c>
      <c r="E51" s="773"/>
      <c r="F51" s="775"/>
      <c r="G51" s="776">
        <f>VLOOKUP($D$3&amp;"_"&amp;G$3,データシート2!$A:$SI,MATCH($G$2&amp;"_"&amp;$C51,データシート2!$A$1:$SI$1,0),0)</f>
        <v>26</v>
      </c>
      <c r="H51" s="777">
        <f>VLOOKUP($D$3&amp;"_"&amp;H$3,データシート2!$A:$SI,MATCH($G$2&amp;"_"&amp;$C51,データシート2!$A$1:$SI$1,0),0)</f>
        <v>25</v>
      </c>
      <c r="I51" s="777">
        <f>VLOOKUP($D$3&amp;"_"&amp;I$3,データシート2!$A:$SI,MATCH($G$2&amp;"_"&amp;$C51,データシート2!$A$1:$SI$1,0),0)</f>
        <v>25</v>
      </c>
      <c r="J51" s="777">
        <f>VLOOKUP($D$3&amp;"_"&amp;J$3,データシート2!$A:$SI,MATCH($G$2&amp;"_"&amp;$C51,データシート2!$A$1:$SI$1,0),0)</f>
        <v>25</v>
      </c>
      <c r="K51" s="778">
        <f>VLOOKUP($D$3&amp;"_"&amp;K$3,データシート2!$A:$SI,MATCH($G$2&amp;"_"&amp;$C51,データシート2!$A$1:$SI$1,0),0)</f>
        <v>25</v>
      </c>
      <c r="L51" s="778">
        <f>VLOOKUP($D$3&amp;"_"&amp;L$3,データシート2!$A:$SI,MATCH($G$2&amp;"_"&amp;$C51,データシート2!$A$1:$SI$1,0),0)</f>
        <v>27</v>
      </c>
      <c r="M51" s="778">
        <f>VLOOKUP($D$3&amp;"_"&amp;M$3,データシート2!$A:$SI,MATCH($G$2&amp;"_"&amp;$C51,データシート2!$A$1:$SI$1,0),0)</f>
        <v>27</v>
      </c>
      <c r="N51" s="778">
        <f>VLOOKUP($D$3&amp;"_"&amp;N$3,データシート2!$A:$SI,MATCH($G$2&amp;"_"&amp;$C51,データシート2!$A$1:$SI$1,0),0)</f>
        <v>26</v>
      </c>
      <c r="O51" s="778">
        <f>VLOOKUP($D$3&amp;"_"&amp;O$3,データシート2!$A:$SI,MATCH($G$2&amp;"_"&amp;$C51,データシート2!$A$1:$SI$1,0),0)</f>
        <v>29</v>
      </c>
      <c r="P51" s="778">
        <f>VLOOKUP($D$3&amp;"_"&amp;P$3,データシート2!$A:$SI,MATCH($G$2&amp;"_"&amp;$C51,データシート2!$A$1:$SI$1,0),0)</f>
        <v>22</v>
      </c>
      <c r="Q51" s="779">
        <f>VLOOKUP($D$3&amp;"_"&amp;Q$3,データシート2!$A:$SI,MATCH($G$2&amp;"_"&amp;$C51,データシート2!$A$1:$SI$1,0),0)</f>
        <v>28</v>
      </c>
      <c r="R51" s="947">
        <f>VLOOKUP($D$3&amp;"_"&amp;R$3,データシート2!$A:$SI,MATCH($R$2&amp;"_"&amp;$C51,データシート2!$A$1:$SI$1,0),0)</f>
        <v>276.44299999999998</v>
      </c>
      <c r="S51" s="948">
        <f>VLOOKUP($D$3&amp;"_"&amp;S$3,データシート2!$A:$SI,MATCH($R$2&amp;"_"&amp;$C51,データシート2!$A$1:$SI$1,0),0)</f>
        <v>315.14499999999998</v>
      </c>
      <c r="T51" s="948">
        <f>VLOOKUP($D$3&amp;"_"&amp;T$3,データシート2!$A:$SI,MATCH($R$2&amp;"_"&amp;$C51,データシート2!$A$1:$SI$1,0),0)</f>
        <v>336.25700000000001</v>
      </c>
      <c r="U51" s="948">
        <f>VLOOKUP($D$3&amp;"_"&amp;U$3,データシート2!$A:$SI,MATCH($R$2&amp;"_"&amp;$C51,データシート2!$A$1:$SI$1,0),0)</f>
        <v>332.40199999999999</v>
      </c>
      <c r="V51" s="948">
        <f>VLOOKUP($D$3&amp;"_"&amp;V$3,データシート2!$A:$SI,MATCH($R$2&amp;"_"&amp;$C51,データシート2!$A$1:$SI$1,0),0)</f>
        <v>337.16199999999998</v>
      </c>
      <c r="W51" s="948">
        <f>VLOOKUP($D$3&amp;"_"&amp;W$3,データシート2!$A:$SI,MATCH($R$2&amp;"_"&amp;$C51,データシート2!$A$1:$SI$1,0),0)</f>
        <v>327.553</v>
      </c>
      <c r="X51" s="948">
        <f>VLOOKUP($D$3&amp;"_"&amp;X$3,データシート2!$A:$SI,MATCH($R$2&amp;"_"&amp;$C51,データシート2!$A$1:$SI$1,0),0)</f>
        <v>333.33600000000001</v>
      </c>
      <c r="Y51" s="948">
        <f>VLOOKUP($D$3&amp;"_"&amp;Y$3,データシート2!$A:$SI,MATCH($R$2&amp;"_"&amp;$C51,データシート2!$A$1:$SI$1,0),0)</f>
        <v>301.46300000000002</v>
      </c>
      <c r="Z51" s="948">
        <f>VLOOKUP($D$3&amp;"_"&amp;Z$3,データシート2!$A:$SI,MATCH($R$2&amp;"_"&amp;$C51,データシート2!$A$1:$SI$1,0),0)</f>
        <v>318.33800000000002</v>
      </c>
      <c r="AA51" s="948">
        <f>VLOOKUP($D$3&amp;"_"&amp;AA$3,データシート2!$A:$SI,MATCH($R$2&amp;"_"&amp;$C51,データシート2!$A$1:$SI$1,0),0)</f>
        <v>121.79300000000001</v>
      </c>
      <c r="AB51" s="949">
        <f>VLOOKUP($D$3&amp;"_"&amp;AB$3,データシート2!$A:$SI,MATCH($R$2&amp;"_"&amp;$C51,データシート2!$A$1:$SI$1,0),0)</f>
        <v>256.726</v>
      </c>
    </row>
    <row r="52" spans="2:29" s="756" customFormat="1" ht="16.5" customHeight="1">
      <c r="B52" s="757"/>
      <c r="C52" s="758">
        <v>32</v>
      </c>
      <c r="D52" s="759" t="s">
        <v>564</v>
      </c>
      <c r="E52" s="758"/>
      <c r="F52" s="760"/>
      <c r="G52" s="761">
        <f>VLOOKUP($D$3&amp;"_"&amp;G$3,データシート2!$A:$SI,MATCH($G$2&amp;"_"&amp;$C52,データシート2!$A$1:$SI$1,0),0)</f>
        <v>1</v>
      </c>
      <c r="H52" s="762">
        <f>VLOOKUP($D$3&amp;"_"&amp;H$3,データシート2!$A:$SI,MATCH($G$2&amp;"_"&amp;$C52,データシート2!$A$1:$SI$1,0),0)</f>
        <v>1</v>
      </c>
      <c r="I52" s="762">
        <f>VLOOKUP($D$3&amp;"_"&amp;I$3,データシート2!$A:$SI,MATCH($G$2&amp;"_"&amp;$C52,データシート2!$A$1:$SI$1,0),0)</f>
        <v>2</v>
      </c>
      <c r="J52" s="762">
        <f>VLOOKUP($D$3&amp;"_"&amp;J$3,データシート2!$A:$SI,MATCH($G$2&amp;"_"&amp;$C52,データシート2!$A$1:$SI$1,0),0)</f>
        <v>2</v>
      </c>
      <c r="K52" s="763">
        <f>VLOOKUP($D$3&amp;"_"&amp;K$3,データシート2!$A:$SI,MATCH($G$2&amp;"_"&amp;$C52,データシート2!$A$1:$SI$1,0),0)</f>
        <v>1</v>
      </c>
      <c r="L52" s="763">
        <f>VLOOKUP($D$3&amp;"_"&amp;L$3,データシート2!$A:$SI,MATCH($G$2&amp;"_"&amp;$C52,データシート2!$A$1:$SI$1,0),0)</f>
        <v>1</v>
      </c>
      <c r="M52" s="763">
        <f>VLOOKUP($D$3&amp;"_"&amp;M$3,データシート2!$A:$SI,MATCH($G$2&amp;"_"&amp;$C52,データシート2!$A$1:$SI$1,0),0)</f>
        <v>0</v>
      </c>
      <c r="N52" s="763">
        <f>VLOOKUP($D$3&amp;"_"&amp;N$3,データシート2!$A:$SI,MATCH($G$2&amp;"_"&amp;$C52,データシート2!$A$1:$SI$1,0),0)</f>
        <v>1</v>
      </c>
      <c r="O52" s="763">
        <f>VLOOKUP($D$3&amp;"_"&amp;O$3,データシート2!$A:$SI,MATCH($G$2&amp;"_"&amp;$C52,データシート2!$A$1:$SI$1,0),0)</f>
        <v>1</v>
      </c>
      <c r="P52" s="763">
        <f>VLOOKUP($D$3&amp;"_"&amp;P$3,データシート2!$A:$SI,MATCH($G$2&amp;"_"&amp;$C52,データシート2!$A$1:$SI$1,0),0)</f>
        <v>1</v>
      </c>
      <c r="Q52" s="764">
        <f>VLOOKUP($D$3&amp;"_"&amp;Q$3,データシート2!$A:$SI,MATCH($G$2&amp;"_"&amp;$C52,データシート2!$A$1:$SI$1,0),0)</f>
        <v>1</v>
      </c>
      <c r="R52" s="940">
        <f>VLOOKUP($D$3&amp;"_"&amp;R$3,データシート2!$A:$SI,MATCH($R$2&amp;"_"&amp;$C52,データシート2!$A$1:$SI$1,0),0)</f>
        <v>7.5730000000000004</v>
      </c>
      <c r="S52" s="941">
        <f>VLOOKUP($D$3&amp;"_"&amp;S$3,データシート2!$A:$SI,MATCH($R$2&amp;"_"&amp;$C52,データシート2!$A$1:$SI$1,0),0)</f>
        <v>8.3469999999999995</v>
      </c>
      <c r="T52" s="941">
        <f>VLOOKUP($D$3&amp;"_"&amp;T$3,データシート2!$A:$SI,MATCH($R$2&amp;"_"&amp;$C52,データシート2!$A$1:$SI$1,0),0)</f>
        <v>17.268999999999998</v>
      </c>
      <c r="U52" s="941">
        <f>VLOOKUP($D$3&amp;"_"&amp;U$3,データシート2!$A:$SI,MATCH($R$2&amp;"_"&amp;$C52,データシート2!$A$1:$SI$1,0),0)</f>
        <v>19.202999999999999</v>
      </c>
      <c r="V52" s="941">
        <f>VLOOKUP($D$3&amp;"_"&amp;V$3,データシート2!$A:$SI,MATCH($R$2&amp;"_"&amp;$C52,データシート2!$A$1:$SI$1,0),0)</f>
        <v>8.0269999999999992</v>
      </c>
      <c r="W52" s="941">
        <f>VLOOKUP($D$3&amp;"_"&amp;W$3,データシート2!$A:$SI,MATCH($R$2&amp;"_"&amp;$C52,データシート2!$A$1:$SI$1,0),0)</f>
        <v>8.3230000000000004</v>
      </c>
      <c r="X52" s="941">
        <f>VLOOKUP($D$3&amp;"_"&amp;X$3,データシート2!$A:$SI,MATCH($R$2&amp;"_"&amp;$C52,データシート2!$A$1:$SI$1,0),0)</f>
        <v>0</v>
      </c>
      <c r="Y52" s="941">
        <f>VLOOKUP($D$3&amp;"_"&amp;Y$3,データシート2!$A:$SI,MATCH($R$2&amp;"_"&amp;$C52,データシート2!$A$1:$SI$1,0),0)</f>
        <v>7.6319999999999997</v>
      </c>
      <c r="Z52" s="941">
        <f>VLOOKUP($D$3&amp;"_"&amp;Z$3,データシート2!$A:$SI,MATCH($R$2&amp;"_"&amp;$C52,データシート2!$A$1:$SI$1,0),0)</f>
        <v>6.8289999999999997</v>
      </c>
      <c r="AA52" s="941">
        <f>VLOOKUP($D$3&amp;"_"&amp;AA$3,データシート2!$A:$SI,MATCH($R$2&amp;"_"&amp;$C52,データシート2!$A$1:$SI$1,0),0)</f>
        <v>6.3070000000000004</v>
      </c>
      <c r="AB52" s="942">
        <f>VLOOKUP($D$3&amp;"_"&amp;AB$3,データシート2!$A:$SI,MATCH($R$2&amp;"_"&amp;$C52,データシート2!$A$1:$SI$1,0),0)</f>
        <v>7.3970000000000002</v>
      </c>
    </row>
    <row r="53" spans="2:29" s="22" customFormat="1" ht="20.45" customHeight="1">
      <c r="B53" s="740" t="s">
        <v>310</v>
      </c>
      <c r="C53" s="741" t="s">
        <v>565</v>
      </c>
      <c r="D53" s="742"/>
      <c r="E53" s="743"/>
      <c r="F53" s="742"/>
      <c r="G53" s="744">
        <f>VLOOKUP($D$3&amp;"_"&amp;G$3,データシート2!$A:$SI,MATCH($G$2&amp;"_"&amp;$B53,データシート2!$A$1:$SI$1,0),0)</f>
        <v>50</v>
      </c>
      <c r="H53" s="745">
        <f>VLOOKUP($D$3&amp;"_"&amp;H$3,データシート2!$A:$SI,MATCH($G$2&amp;"_"&amp;$B53,データシート2!$A$1:$SI$1,0),0)</f>
        <v>50</v>
      </c>
      <c r="I53" s="745">
        <f>VLOOKUP($D$3&amp;"_"&amp;I$3,データシート2!$A:$SI,MATCH($G$2&amp;"_"&amp;$B53,データシート2!$A$1:$SI$1,0),0)</f>
        <v>49</v>
      </c>
      <c r="J53" s="745">
        <f>VLOOKUP($D$3&amp;"_"&amp;J$3,データシート2!$A:$SI,MATCH($G$2&amp;"_"&amp;$B53,データシート2!$A$1:$SI$1,0),0)</f>
        <v>45</v>
      </c>
      <c r="K53" s="746">
        <f>VLOOKUP($D$3&amp;"_"&amp;K$3,データシート2!$A:$SI,MATCH($G$2&amp;"_"&amp;$B53,データシート2!$A$1:$SI$1,0),0)</f>
        <v>52</v>
      </c>
      <c r="L53" s="746">
        <f>VLOOKUP($D$3&amp;"_"&amp;L$3,データシート2!$A:$SI,MATCH($G$2&amp;"_"&amp;$B53,データシート2!$A$1:$SI$1,0),0)</f>
        <v>52</v>
      </c>
      <c r="M53" s="746">
        <f>VLOOKUP($D$3&amp;"_"&amp;M$3,データシート2!$A:$SI,MATCH($G$2&amp;"_"&amp;$B53,データシート2!$A$1:$SI$1,0),0)</f>
        <v>49</v>
      </c>
      <c r="N53" s="746">
        <f>VLOOKUP($D$3&amp;"_"&amp;N$3,データシート2!$A:$SI,MATCH($G$2&amp;"_"&amp;$B53,データシート2!$A$1:$SI$1,0),0)</f>
        <v>51</v>
      </c>
      <c r="O53" s="746">
        <f>VLOOKUP($D$3&amp;"_"&amp;O$3,データシート2!$A:$SI,MATCH($G$2&amp;"_"&amp;$B53,データシート2!$A$1:$SI$1,0),0)</f>
        <v>51</v>
      </c>
      <c r="P53" s="746">
        <f>VLOOKUP($D$3&amp;"_"&amp;P$3,データシート2!$A:$SI,MATCH($G$2&amp;"_"&amp;$B53,データシート2!$A$1:$SI$1,0),0)</f>
        <v>50</v>
      </c>
      <c r="Q53" s="747">
        <f>VLOOKUP($D$3&amp;"_"&amp;Q$3,データシート2!$A:$SI,MATCH($G$2&amp;"_"&amp;$B53,データシート2!$A$1:$SI$1,0),0)</f>
        <v>55</v>
      </c>
      <c r="R53" s="934">
        <f>VLOOKUP($D$3&amp;"_"&amp;R$3,データシート2!$A:$SI,MATCH($R$2&amp;"_"&amp;$B53,データシート2!$A$1:$SI$1,0),0)</f>
        <v>1396.357</v>
      </c>
      <c r="S53" s="935">
        <f>VLOOKUP($D$3&amp;"_"&amp;S$3,データシート2!$A:$SI,MATCH($R$2&amp;"_"&amp;$B53,データシート2!$A$1:$SI$1,0),0)</f>
        <v>1569.8489999999999</v>
      </c>
      <c r="T53" s="935">
        <f>VLOOKUP($D$3&amp;"_"&amp;T$3,データシート2!$A:$SI,MATCH($R$2&amp;"_"&amp;$B53,データシート2!$A$1:$SI$1,0),0)</f>
        <v>1599.4390000000001</v>
      </c>
      <c r="U53" s="935">
        <f>VLOOKUP($D$3&amp;"_"&amp;U$3,データシート2!$A:$SI,MATCH($R$2&amp;"_"&amp;$B53,データシート2!$A$1:$SI$1,0),0)</f>
        <v>1556.921</v>
      </c>
      <c r="V53" s="935">
        <f>VLOOKUP($D$3&amp;"_"&amp;V$3,データシート2!$A:$SI,MATCH($R$2&amp;"_"&amp;$B53,データシート2!$A$1:$SI$1,0),0)</f>
        <v>1572.8910000000001</v>
      </c>
      <c r="W53" s="935">
        <f>VLOOKUP($D$3&amp;"_"&amp;W$3,データシート2!$A:$SI,MATCH($R$2&amp;"_"&amp;$B53,データシート2!$A$1:$SI$1,0),0)</f>
        <v>1492.713</v>
      </c>
      <c r="X53" s="935">
        <f>VLOOKUP($D$3&amp;"_"&amp;X$3,データシート2!$A:$SI,MATCH($R$2&amp;"_"&amp;$B53,データシート2!$A$1:$SI$1,0),0)</f>
        <v>1347.585</v>
      </c>
      <c r="Y53" s="935">
        <f>VLOOKUP($D$3&amp;"_"&amp;Y$3,データシート2!$A:$SI,MATCH($R$2&amp;"_"&amp;$B53,データシート2!$A$1:$SI$1,0),0)</f>
        <v>1283.711</v>
      </c>
      <c r="Z53" s="935">
        <f>VLOOKUP($D$3&amp;"_"&amp;Z$3,データシート2!$A:$SI,MATCH($R$2&amp;"_"&amp;$B53,データシート2!$A$1:$SI$1,0),0)</f>
        <v>1198.6020000000001</v>
      </c>
      <c r="AA53" s="935">
        <f>VLOOKUP($D$3&amp;"_"&amp;AA$3,データシート2!$A:$SI,MATCH($R$2&amp;"_"&amp;$B53,データシート2!$A$1:$SI$1,0),0)</f>
        <v>1118.289</v>
      </c>
      <c r="AB53" s="936">
        <f>VLOOKUP($D$3&amp;"_"&amp;AB$3,データシート2!$A:$SI,MATCH($R$2&amp;"_"&amp;$B53,データシート2!$A$1:$SI$1,0),0)</f>
        <v>1227.5260000000001</v>
      </c>
      <c r="AC53" s="22">
        <f>SUM(AC54,AC57,AC59,AC61)</f>
        <v>0</v>
      </c>
    </row>
    <row r="54" spans="2:29" s="756" customFormat="1" ht="16.5" customHeight="1">
      <c r="B54" s="748"/>
      <c r="C54" s="792">
        <v>33</v>
      </c>
      <c r="D54" s="793" t="s">
        <v>566</v>
      </c>
      <c r="E54" s="794"/>
      <c r="F54" s="751"/>
      <c r="G54" s="765">
        <f>VLOOKUP($D$3&amp;"_"&amp;G$3,データシート2!$A:$SI,MATCH($G$2&amp;"_"&amp;$C54,データシート2!$A$1:$SI$1,0),0)</f>
        <v>8</v>
      </c>
      <c r="H54" s="753">
        <f>VLOOKUP($D$3&amp;"_"&amp;H$3,データシート2!$A:$SI,MATCH($G$2&amp;"_"&amp;$C54,データシート2!$A$1:$SI$1,0),0)</f>
        <v>8</v>
      </c>
      <c r="I54" s="753">
        <f>VLOOKUP($D$3&amp;"_"&amp;I$3,データシート2!$A:$SI,MATCH($G$2&amp;"_"&amp;$C54,データシート2!$A$1:$SI$1,0),0)</f>
        <v>8</v>
      </c>
      <c r="J54" s="753">
        <f>VLOOKUP($D$3&amp;"_"&amp;J$3,データシート2!$A:$SI,MATCH($G$2&amp;"_"&amp;$C54,データシート2!$A$1:$SI$1,0),0)</f>
        <v>8</v>
      </c>
      <c r="K54" s="754">
        <f>VLOOKUP($D$3&amp;"_"&amp;K$3,データシート2!$A:$SI,MATCH($G$2&amp;"_"&amp;$C54,データシート2!$A$1:$SI$1,0),0)</f>
        <v>8</v>
      </c>
      <c r="L54" s="754">
        <f>VLOOKUP($D$3&amp;"_"&amp;L$3,データシート2!$A:$SI,MATCH($G$2&amp;"_"&amp;$C54,データシート2!$A$1:$SI$1,0),0)</f>
        <v>8</v>
      </c>
      <c r="M54" s="754">
        <f>VLOOKUP($D$3&amp;"_"&amp;M$3,データシート2!$A:$SI,MATCH($G$2&amp;"_"&amp;$C54,データシート2!$A$1:$SI$1,0),0)</f>
        <v>7</v>
      </c>
      <c r="N54" s="754">
        <f>VLOOKUP($D$3&amp;"_"&amp;N$3,データシート2!$A:$SI,MATCH($G$2&amp;"_"&amp;$C54,データシート2!$A$1:$SI$1,0),0)</f>
        <v>7</v>
      </c>
      <c r="O54" s="754">
        <f>VLOOKUP($D$3&amp;"_"&amp;O$3,データシート2!$A:$SI,MATCH($G$2&amp;"_"&amp;$C54,データシート2!$A$1:$SI$1,0),0)</f>
        <v>8</v>
      </c>
      <c r="P54" s="754">
        <f>VLOOKUP($D$3&amp;"_"&amp;P$3,データシート2!$A:$SI,MATCH($G$2&amp;"_"&amp;$C54,データシート2!$A$1:$SI$1,0),0)</f>
        <v>7</v>
      </c>
      <c r="Q54" s="755">
        <f>VLOOKUP($D$3&amp;"_"&amp;Q$3,データシート2!$A:$SI,MATCH($G$2&amp;"_"&amp;$C54,データシート2!$A$1:$SI$1,0),0)</f>
        <v>10</v>
      </c>
      <c r="R54" s="943">
        <f>VLOOKUP($D$3&amp;"_"&amp;R$3,データシート2!$A:$SI,MATCH($R$2&amp;"_"&amp;$C54,データシート2!$A$1:$SI$1,0),0)</f>
        <v>1072.519</v>
      </c>
      <c r="S54" s="938">
        <f>VLOOKUP($D$3&amp;"_"&amp;S$3,データシート2!$A:$SI,MATCH($R$2&amp;"_"&amp;$C54,データシート2!$A$1:$SI$1,0),0)</f>
        <v>1191.3040000000001</v>
      </c>
      <c r="T54" s="938">
        <f>VLOOKUP($D$3&amp;"_"&amp;T$3,データシート2!$A:$SI,MATCH($R$2&amp;"_"&amp;$C54,データシート2!$A$1:$SI$1,0),0)</f>
        <v>1201.163</v>
      </c>
      <c r="U54" s="938">
        <f>VLOOKUP($D$3&amp;"_"&amp;U$3,データシート2!$A:$SI,MATCH($R$2&amp;"_"&amp;$C54,データシート2!$A$1:$SI$1,0),0)</f>
        <v>1167.046</v>
      </c>
      <c r="V54" s="938">
        <f>VLOOKUP($D$3&amp;"_"&amp;V$3,データシート2!$A:$SI,MATCH($R$2&amp;"_"&amp;$C54,データシート2!$A$1:$SI$1,0),0)</f>
        <v>1159.29</v>
      </c>
      <c r="W54" s="938">
        <f>VLOOKUP($D$3&amp;"_"&amp;W$3,データシート2!$A:$SI,MATCH($R$2&amp;"_"&amp;$C54,データシート2!$A$1:$SI$1,0),0)</f>
        <v>1111.3689999999999</v>
      </c>
      <c r="X54" s="938">
        <f>VLOOKUP($D$3&amp;"_"&amp;X$3,データシート2!$A:$SI,MATCH($R$2&amp;"_"&amp;$C54,データシート2!$A$1:$SI$1,0),0)</f>
        <v>972.80499999999995</v>
      </c>
      <c r="Y54" s="938">
        <f>VLOOKUP($D$3&amp;"_"&amp;Y$3,データシート2!$A:$SI,MATCH($R$2&amp;"_"&amp;$C54,データシート2!$A$1:$SI$1,0),0)</f>
        <v>946.23299999999995</v>
      </c>
      <c r="Z54" s="938">
        <f>VLOOKUP($D$3&amp;"_"&amp;Z$3,データシート2!$A:$SI,MATCH($R$2&amp;"_"&amp;$C54,データシート2!$A$1:$SI$1,0),0)</f>
        <v>905.48099999999999</v>
      </c>
      <c r="AA54" s="938">
        <f>VLOOKUP($D$3&amp;"_"&amp;AA$3,データシート2!$A:$SI,MATCH($R$2&amp;"_"&amp;$C54,データシート2!$A$1:$SI$1,0),0)</f>
        <v>831.779</v>
      </c>
      <c r="AB54" s="939">
        <f>VLOOKUP($D$3&amp;"_"&amp;AB$3,データシート2!$A:$SI,MATCH($R$2&amp;"_"&amp;$C54,データシート2!$A$1:$SI$1,0),0)</f>
        <v>922.66200000000003</v>
      </c>
    </row>
    <row r="55" spans="2:29" s="756" customFormat="1" ht="16.5" customHeight="1">
      <c r="B55" s="748"/>
      <c r="C55" s="795"/>
      <c r="D55" s="786"/>
      <c r="E55" s="796">
        <v>3311</v>
      </c>
      <c r="F55" s="788" t="s">
        <v>356</v>
      </c>
      <c r="G55" s="984">
        <f>VLOOKUP($D$3&amp;"_"&amp;G$3,データシート2!$A:$SI,MATCH($G$2&amp;"_"&amp;$E55,データシート2!$A$1:$SI$1,0),0)</f>
        <v>8</v>
      </c>
      <c r="H55" s="985">
        <f>VLOOKUP($D$3&amp;"_"&amp;H$3,データシート2!$A:$SI,MATCH($G$2&amp;"_"&amp;$E55,データシート2!$A$1:$SI$1,0),0)</f>
        <v>8</v>
      </c>
      <c r="I55" s="985">
        <f>VLOOKUP($D$3&amp;"_"&amp;I$3,データシート2!$A:$SI,MATCH($G$2&amp;"_"&amp;$E55,データシート2!$A$1:$SI$1,0),0)</f>
        <v>8</v>
      </c>
      <c r="J55" s="985">
        <f>VLOOKUP($D$3&amp;"_"&amp;J$3,データシート2!$A:$SI,MATCH($G$2&amp;"_"&amp;$E55,データシート2!$A$1:$SI$1,0),0)</f>
        <v>8</v>
      </c>
      <c r="K55" s="986">
        <f>VLOOKUP($D$3&amp;"_"&amp;K$3,データシート2!$A:$SI,MATCH($G$2&amp;"_"&amp;$E55,データシート2!$A$1:$SI$1,0),0)</f>
        <v>8</v>
      </c>
      <c r="L55" s="986">
        <f>VLOOKUP($D$3&amp;"_"&amp;L$3,データシート2!$A:$SI,MATCH($G$2&amp;"_"&amp;$E55,データシート2!$A$1:$SI$1,0),0)</f>
        <v>8</v>
      </c>
      <c r="M55" s="986">
        <f>VLOOKUP($D$3&amp;"_"&amp;M$3,データシート2!$A:$SI,MATCH($G$2&amp;"_"&amp;$E55,データシート2!$A$1:$SI$1,0),0)</f>
        <v>7</v>
      </c>
      <c r="N55" s="986">
        <f>VLOOKUP($D$3&amp;"_"&amp;N$3,データシート2!$A:$SI,MATCH($G$2&amp;"_"&amp;$E55,データシート2!$A$1:$SI$1,0),0)</f>
        <v>7</v>
      </c>
      <c r="O55" s="986">
        <f>VLOOKUP($D$3&amp;"_"&amp;O$3,データシート2!$A:$SI,MATCH($G$2&amp;"_"&amp;$E55,データシート2!$A$1:$SI$1,0),0)</f>
        <v>8</v>
      </c>
      <c r="P55" s="986">
        <f>VLOOKUP($D$3&amp;"_"&amp;P$3,データシート2!$A:$SI,MATCH($G$2&amp;"_"&amp;$E55,データシート2!$A$1:$SI$1,0),0)</f>
        <v>7</v>
      </c>
      <c r="Q55" s="987">
        <f>VLOOKUP($D$3&amp;"_"&amp;Q$3,データシート2!$A:$SI,MATCH($G$2&amp;"_"&amp;$E55,データシート2!$A$1:$SI$1,0),0)</f>
        <v>10</v>
      </c>
      <c r="R55" s="988">
        <f>VLOOKUP($D$3&amp;"_"&amp;R$3,データシート2!$A:$SI,MATCH($R$2&amp;"_"&amp;$E55,データシート2!$A$1:$SI$1,0),0)</f>
        <v>1072.519</v>
      </c>
      <c r="S55" s="989">
        <f>VLOOKUP($D$3&amp;"_"&amp;S$3,データシート2!$A:$SI,MATCH($R$2&amp;"_"&amp;$E55,データシート2!$A$1:$SI$1,0),0)</f>
        <v>1191.3040000000001</v>
      </c>
      <c r="T55" s="989">
        <f>VLOOKUP($D$3&amp;"_"&amp;T$3,データシート2!$A:$SI,MATCH($R$2&amp;"_"&amp;$E55,データシート2!$A$1:$SI$1,0),0)</f>
        <v>1201.163</v>
      </c>
      <c r="U55" s="989">
        <f>VLOOKUP($D$3&amp;"_"&amp;U$3,データシート2!$A:$SI,MATCH($R$2&amp;"_"&amp;$E55,データシート2!$A$1:$SI$1,0),0)</f>
        <v>1167.046</v>
      </c>
      <c r="V55" s="989">
        <f>VLOOKUP($D$3&amp;"_"&amp;V$3,データシート2!$A:$SI,MATCH($R$2&amp;"_"&amp;$E55,データシート2!$A$1:$SI$1,0),0)</f>
        <v>1159.29</v>
      </c>
      <c r="W55" s="989">
        <f>VLOOKUP($D$3&amp;"_"&amp;W$3,データシート2!$A:$SI,MATCH($R$2&amp;"_"&amp;$E55,データシート2!$A$1:$SI$1,0),0)</f>
        <v>1111.3689999999999</v>
      </c>
      <c r="X55" s="989">
        <f>VLOOKUP($D$3&amp;"_"&amp;X$3,データシート2!$A:$SI,MATCH($R$2&amp;"_"&amp;$E55,データシート2!$A$1:$SI$1,0),0)</f>
        <v>972.80499999999995</v>
      </c>
      <c r="Y55" s="989">
        <f>VLOOKUP($D$3&amp;"_"&amp;Y$3,データシート2!$A:$SI,MATCH($R$2&amp;"_"&amp;$E55,データシート2!$A$1:$SI$1,0),0)</f>
        <v>946.23299999999995</v>
      </c>
      <c r="Z55" s="989">
        <f>VLOOKUP($D$3&amp;"_"&amp;Z$3,データシート2!$A:$SI,MATCH($R$2&amp;"_"&amp;$E55,データシート2!$A$1:$SI$1,0),0)</f>
        <v>905.48099999999999</v>
      </c>
      <c r="AA55" s="989">
        <f>VLOOKUP($D$3&amp;"_"&amp;AA$3,データシート2!$A:$SI,MATCH($R$2&amp;"_"&amp;$E55,データシート2!$A$1:$SI$1,0),0)</f>
        <v>831.779</v>
      </c>
      <c r="AB55" s="990">
        <f>VLOOKUP($D$3&amp;"_"&amp;AB$3,データシート2!$A:$SI,MATCH($R$2&amp;"_"&amp;$E55,データシート2!$A$1:$SI$1,0),0)</f>
        <v>922.66200000000003</v>
      </c>
      <c r="AC55" s="789"/>
    </row>
    <row r="56" spans="2:29" s="756" customFormat="1" ht="16.5" customHeight="1">
      <c r="B56" s="748"/>
      <c r="C56" s="801"/>
      <c r="D56" s="791"/>
      <c r="E56" s="796">
        <v>3312</v>
      </c>
      <c r="F56" s="802" t="s">
        <v>358</v>
      </c>
      <c r="G56" s="984">
        <f>VLOOKUP($D$3&amp;"_"&amp;G$3,データシート2!$A:$SI,MATCH($G$2&amp;"_"&amp;$E56,データシート2!$A$1:$SI$1,0),0)</f>
        <v>0</v>
      </c>
      <c r="H56" s="985">
        <f>VLOOKUP($D$3&amp;"_"&amp;H$3,データシート2!$A:$SI,MATCH($G$2&amp;"_"&amp;$E56,データシート2!$A$1:$SI$1,0),0)</f>
        <v>0</v>
      </c>
      <c r="I56" s="985">
        <f>VLOOKUP($D$3&amp;"_"&amp;I$3,データシート2!$A:$SI,MATCH($G$2&amp;"_"&amp;$E56,データシート2!$A$1:$SI$1,0),0)</f>
        <v>0</v>
      </c>
      <c r="J56" s="985">
        <f>VLOOKUP($D$3&amp;"_"&amp;J$3,データシート2!$A:$SI,MATCH($G$2&amp;"_"&amp;$E56,データシート2!$A$1:$SI$1,0),0)</f>
        <v>0</v>
      </c>
      <c r="K56" s="986">
        <f>VLOOKUP($D$3&amp;"_"&amp;K$3,データシート2!$A:$SI,MATCH($G$2&amp;"_"&amp;$E56,データシート2!$A$1:$SI$1,0),0)</f>
        <v>0</v>
      </c>
      <c r="L56" s="986">
        <f>VLOOKUP($D$3&amp;"_"&amp;L$3,データシート2!$A:$SI,MATCH($G$2&amp;"_"&amp;$E56,データシート2!$A$1:$SI$1,0),0)</f>
        <v>0</v>
      </c>
      <c r="M56" s="986">
        <f>VLOOKUP($D$3&amp;"_"&amp;M$3,データシート2!$A:$SI,MATCH($G$2&amp;"_"&amp;$E56,データシート2!$A$1:$SI$1,0),0)</f>
        <v>0</v>
      </c>
      <c r="N56" s="986">
        <f>VLOOKUP($D$3&amp;"_"&amp;N$3,データシート2!$A:$SI,MATCH($G$2&amp;"_"&amp;$E56,データシート2!$A$1:$SI$1,0),0)</f>
        <v>0</v>
      </c>
      <c r="O56" s="986">
        <f>VLOOKUP($D$3&amp;"_"&amp;O$3,データシート2!$A:$SI,MATCH($G$2&amp;"_"&amp;$E56,データシート2!$A$1:$SI$1,0),0)</f>
        <v>0</v>
      </c>
      <c r="P56" s="986">
        <f>VLOOKUP($D$3&amp;"_"&amp;P$3,データシート2!$A:$SI,MATCH($G$2&amp;"_"&amp;$E56,データシート2!$A$1:$SI$1,0),0)</f>
        <v>0</v>
      </c>
      <c r="Q56" s="987">
        <f>VLOOKUP($D$3&amp;"_"&amp;Q$3,データシート2!$A:$SI,MATCH($G$2&amp;"_"&amp;$E56,データシート2!$A$1:$SI$1,0),0)</f>
        <v>0</v>
      </c>
      <c r="R56" s="988">
        <f>VLOOKUP($D$3&amp;"_"&amp;R$3,データシート2!$A:$SI,MATCH($R$2&amp;"_"&amp;$E56,データシート2!$A$1:$SI$1,0),0)</f>
        <v>0</v>
      </c>
      <c r="S56" s="989">
        <f>VLOOKUP($D$3&amp;"_"&amp;S$3,データシート2!$A:$SI,MATCH($R$2&amp;"_"&amp;$E56,データシート2!$A$1:$SI$1,0),0)</f>
        <v>0</v>
      </c>
      <c r="T56" s="989">
        <f>VLOOKUP($D$3&amp;"_"&amp;T$3,データシート2!$A:$SI,MATCH($R$2&amp;"_"&amp;$E56,データシート2!$A$1:$SI$1,0),0)</f>
        <v>0</v>
      </c>
      <c r="U56" s="989">
        <f>VLOOKUP($D$3&amp;"_"&amp;U$3,データシート2!$A:$SI,MATCH($R$2&amp;"_"&amp;$E56,データシート2!$A$1:$SI$1,0),0)</f>
        <v>0</v>
      </c>
      <c r="V56" s="989">
        <f>VLOOKUP($D$3&amp;"_"&amp;V$3,データシート2!$A:$SI,MATCH($R$2&amp;"_"&amp;$E56,データシート2!$A$1:$SI$1,0),0)</f>
        <v>0</v>
      </c>
      <c r="W56" s="989">
        <f>VLOOKUP($D$3&amp;"_"&amp;W$3,データシート2!$A:$SI,MATCH($R$2&amp;"_"&amp;$E56,データシート2!$A$1:$SI$1,0),0)</f>
        <v>0</v>
      </c>
      <c r="X56" s="989">
        <f>VLOOKUP($D$3&amp;"_"&amp;X$3,データシート2!$A:$SI,MATCH($R$2&amp;"_"&amp;$E56,データシート2!$A$1:$SI$1,0),0)</f>
        <v>0</v>
      </c>
      <c r="Y56" s="989">
        <f>VLOOKUP($D$3&amp;"_"&amp;Y$3,データシート2!$A:$SI,MATCH($R$2&amp;"_"&amp;$E56,データシート2!$A$1:$SI$1,0),0)</f>
        <v>0</v>
      </c>
      <c r="Z56" s="989">
        <f>VLOOKUP($D$3&amp;"_"&amp;Z$3,データシート2!$A:$SI,MATCH($R$2&amp;"_"&amp;$E56,データシート2!$A$1:$SI$1,0),0)</f>
        <v>0</v>
      </c>
      <c r="AA56" s="989">
        <f>VLOOKUP($D$3&amp;"_"&amp;AA$3,データシート2!$A:$SI,MATCH($R$2&amp;"_"&amp;$E56,データシート2!$A$1:$SI$1,0),0)</f>
        <v>0</v>
      </c>
      <c r="AB56" s="990">
        <f>VLOOKUP($D$3&amp;"_"&amp;AB$3,データシート2!$A:$SI,MATCH($R$2&amp;"_"&amp;$E56,データシート2!$A$1:$SI$1,0),0)</f>
        <v>0</v>
      </c>
      <c r="AC56" s="789"/>
    </row>
    <row r="57" spans="2:29" s="756" customFormat="1" ht="16.5" customHeight="1">
      <c r="B57" s="748"/>
      <c r="C57" s="785">
        <v>34</v>
      </c>
      <c r="D57" s="803" t="s">
        <v>567</v>
      </c>
      <c r="E57" s="784"/>
      <c r="F57" s="775"/>
      <c r="G57" s="797">
        <f>VLOOKUP($D$3&amp;"_"&amp;G$3,データシート2!$A:$SI,MATCH($G$2&amp;"_"&amp;$C57,データシート2!$A$1:$SI$1,0),0)</f>
        <v>1</v>
      </c>
      <c r="H57" s="798">
        <f>VLOOKUP($D$3&amp;"_"&amp;H$3,データシート2!$A:$SI,MATCH($G$2&amp;"_"&amp;$C57,データシート2!$A$1:$SI$1,0),0)</f>
        <v>1</v>
      </c>
      <c r="I57" s="798">
        <f>VLOOKUP($D$3&amp;"_"&amp;I$3,データシート2!$A:$SI,MATCH($G$2&amp;"_"&amp;$C57,データシート2!$A$1:$SI$1,0),0)</f>
        <v>1</v>
      </c>
      <c r="J57" s="798">
        <f>VLOOKUP($D$3&amp;"_"&amp;J$3,データシート2!$A:$SI,MATCH($G$2&amp;"_"&amp;$C57,データシート2!$A$1:$SI$1,0),0)</f>
        <v>1</v>
      </c>
      <c r="K57" s="799">
        <f>VLOOKUP($D$3&amp;"_"&amp;K$3,データシート2!$A:$SI,MATCH($G$2&amp;"_"&amp;$C57,データシート2!$A$1:$SI$1,0),0)</f>
        <v>1</v>
      </c>
      <c r="L57" s="799">
        <f>VLOOKUP($D$3&amp;"_"&amp;L$3,データシート2!$A:$SI,MATCH($G$2&amp;"_"&amp;$C57,データシート2!$A$1:$SI$1,0),0)</f>
        <v>1</v>
      </c>
      <c r="M57" s="799">
        <f>VLOOKUP($D$3&amp;"_"&amp;M$3,データシート2!$A:$SI,MATCH($G$2&amp;"_"&amp;$C57,データシート2!$A$1:$SI$1,0),0)</f>
        <v>1</v>
      </c>
      <c r="N57" s="799">
        <f>VLOOKUP($D$3&amp;"_"&amp;N$3,データシート2!$A:$SI,MATCH($G$2&amp;"_"&amp;$C57,データシート2!$A$1:$SI$1,0),0)</f>
        <v>1</v>
      </c>
      <c r="O57" s="799">
        <f>VLOOKUP($D$3&amp;"_"&amp;O$3,データシート2!$A:$SI,MATCH($G$2&amp;"_"&amp;$C57,データシート2!$A$1:$SI$1,0),0)</f>
        <v>1</v>
      </c>
      <c r="P57" s="799">
        <f>VLOOKUP($D$3&amp;"_"&amp;P$3,データシート2!$A:$SI,MATCH($G$2&amp;"_"&amp;$C57,データシート2!$A$1:$SI$1,0),0)</f>
        <v>1</v>
      </c>
      <c r="Q57" s="800">
        <f>VLOOKUP($D$3&amp;"_"&amp;Q$3,データシート2!$A:$SI,MATCH($G$2&amp;"_"&amp;$C57,データシート2!$A$1:$SI$1,0),0)</f>
        <v>1</v>
      </c>
      <c r="R57" s="950">
        <f>VLOOKUP($D$3&amp;"_"&amp;R$3,データシート2!$A:$SI,MATCH($R$2&amp;"_"&amp;$C57,データシート2!$A$1:$SI$1,0),0)</f>
        <v>18.931000000000001</v>
      </c>
      <c r="S57" s="951">
        <f>VLOOKUP($D$3&amp;"_"&amp;S$3,データシート2!$A:$SI,MATCH($R$2&amp;"_"&amp;$C57,データシート2!$A$1:$SI$1,0),0)</f>
        <v>15.324999999999999</v>
      </c>
      <c r="T57" s="951">
        <f>VLOOKUP($D$3&amp;"_"&amp;T$3,データシート2!$A:$SI,MATCH($R$2&amp;"_"&amp;$C57,データシート2!$A$1:$SI$1,0),0)</f>
        <v>13.811</v>
      </c>
      <c r="U57" s="951">
        <f>VLOOKUP($D$3&amp;"_"&amp;U$3,データシート2!$A:$SI,MATCH($R$2&amp;"_"&amp;$C57,データシート2!$A$1:$SI$1,0),0)</f>
        <v>15.433</v>
      </c>
      <c r="V57" s="951">
        <f>VLOOKUP($D$3&amp;"_"&amp;V$3,データシート2!$A:$SI,MATCH($R$2&amp;"_"&amp;$C57,データシート2!$A$1:$SI$1,0),0)</f>
        <v>17.234999999999999</v>
      </c>
      <c r="W57" s="951">
        <f>VLOOKUP($D$3&amp;"_"&amp;W$3,データシート2!$A:$SI,MATCH($R$2&amp;"_"&amp;$C57,データシート2!$A$1:$SI$1,0),0)</f>
        <v>18.638999999999999</v>
      </c>
      <c r="X57" s="951">
        <f>VLOOKUP($D$3&amp;"_"&amp;X$3,データシート2!$A:$SI,MATCH($R$2&amp;"_"&amp;$C57,データシート2!$A$1:$SI$1,0),0)</f>
        <v>16.553000000000001</v>
      </c>
      <c r="Y57" s="951">
        <f>VLOOKUP($D$3&amp;"_"&amp;Y$3,データシート2!$A:$SI,MATCH($R$2&amp;"_"&amp;$C57,データシート2!$A$1:$SI$1,0),0)</f>
        <v>9.4740000000000002</v>
      </c>
      <c r="Z57" s="951">
        <f>VLOOKUP($D$3&amp;"_"&amp;Z$3,データシート2!$A:$SI,MATCH($R$2&amp;"_"&amp;$C57,データシート2!$A$1:$SI$1,0),0)</f>
        <v>11.071</v>
      </c>
      <c r="AA57" s="951">
        <f>VLOOKUP($D$3&amp;"_"&amp;AA$3,データシート2!$A:$SI,MATCH($R$2&amp;"_"&amp;$C57,データシート2!$A$1:$SI$1,0),0)</f>
        <v>14.221</v>
      </c>
      <c r="AB57" s="952">
        <f>VLOOKUP($D$3&amp;"_"&amp;AB$3,データシート2!$A:$SI,MATCH($R$2&amp;"_"&amp;$C57,データシート2!$A$1:$SI$1,0),0)</f>
        <v>12.657</v>
      </c>
    </row>
    <row r="58" spans="2:29" s="756" customFormat="1" ht="16.5" customHeight="1">
      <c r="B58" s="748"/>
      <c r="C58" s="801"/>
      <c r="D58" s="791"/>
      <c r="E58" s="804">
        <v>3411</v>
      </c>
      <c r="F58" s="788" t="s">
        <v>344</v>
      </c>
      <c r="G58" s="984">
        <f>VLOOKUP($D$3&amp;"_"&amp;G$3,データシート2!$A:$SI,MATCH($G$2&amp;"_"&amp;$E58,データシート2!$A$1:$SI$1,0),0)</f>
        <v>1</v>
      </c>
      <c r="H58" s="978">
        <f>VLOOKUP($D$3&amp;"_"&amp;H$3,データシート2!$A:$SI,MATCH($G$2&amp;"_"&amp;$E58,データシート2!$A$1:$SI$1,0),0)</f>
        <v>1</v>
      </c>
      <c r="I58" s="978">
        <f>VLOOKUP($D$3&amp;"_"&amp;I$3,データシート2!$A:$SI,MATCH($G$2&amp;"_"&amp;$E58,データシート2!$A$1:$SI$1,0),0)</f>
        <v>1</v>
      </c>
      <c r="J58" s="978">
        <f>VLOOKUP($D$3&amp;"_"&amp;J$3,データシート2!$A:$SI,MATCH($G$2&amp;"_"&amp;$E58,データシート2!$A$1:$SI$1,0),0)</f>
        <v>1</v>
      </c>
      <c r="K58" s="979">
        <f>VLOOKUP($D$3&amp;"_"&amp;K$3,データシート2!$A:$SI,MATCH($G$2&amp;"_"&amp;$E58,データシート2!$A$1:$SI$1,0),0)</f>
        <v>1</v>
      </c>
      <c r="L58" s="979">
        <f>VLOOKUP($D$3&amp;"_"&amp;L$3,データシート2!$A:$SI,MATCH($G$2&amp;"_"&amp;$E58,データシート2!$A$1:$SI$1,0),0)</f>
        <v>1</v>
      </c>
      <c r="M58" s="979">
        <f>VLOOKUP($D$3&amp;"_"&amp;M$3,データシート2!$A:$SI,MATCH($G$2&amp;"_"&amp;$E58,データシート2!$A$1:$SI$1,0),0)</f>
        <v>1</v>
      </c>
      <c r="N58" s="979">
        <f>VLOOKUP($D$3&amp;"_"&amp;N$3,データシート2!$A:$SI,MATCH($G$2&amp;"_"&amp;$E58,データシート2!$A$1:$SI$1,0),0)</f>
        <v>1</v>
      </c>
      <c r="O58" s="979">
        <f>VLOOKUP($D$3&amp;"_"&amp;O$3,データシート2!$A:$SI,MATCH($G$2&amp;"_"&amp;$E58,データシート2!$A$1:$SI$1,0),0)</f>
        <v>1</v>
      </c>
      <c r="P58" s="979">
        <f>VLOOKUP($D$3&amp;"_"&amp;P$3,データシート2!$A:$SI,MATCH($G$2&amp;"_"&amp;$E58,データシート2!$A$1:$SI$1,0),0)</f>
        <v>1</v>
      </c>
      <c r="Q58" s="980">
        <f>VLOOKUP($D$3&amp;"_"&amp;Q$3,データシート2!$A:$SI,MATCH($G$2&amp;"_"&amp;$E58,データシート2!$A$1:$SI$1,0),0)</f>
        <v>1</v>
      </c>
      <c r="R58" s="981">
        <f>VLOOKUP($D$3&amp;"_"&amp;R$3,データシート2!$A:$SI,MATCH($R$2&amp;"_"&amp;$E58,データシート2!$A$1:$SI$1,0),0)</f>
        <v>18.931000000000001</v>
      </c>
      <c r="S58" s="982">
        <f>VLOOKUP($D$3&amp;"_"&amp;S$3,データシート2!$A:$SI,MATCH($R$2&amp;"_"&amp;$E58,データシート2!$A$1:$SI$1,0),0)</f>
        <v>15.324999999999999</v>
      </c>
      <c r="T58" s="982">
        <f>VLOOKUP($D$3&amp;"_"&amp;T$3,データシート2!$A:$SI,MATCH($R$2&amp;"_"&amp;$E58,データシート2!$A$1:$SI$1,0),0)</f>
        <v>13.811</v>
      </c>
      <c r="U58" s="982">
        <f>VLOOKUP($D$3&amp;"_"&amp;U$3,データシート2!$A:$SI,MATCH($R$2&amp;"_"&amp;$E58,データシート2!$A$1:$SI$1,0),0)</f>
        <v>15.433</v>
      </c>
      <c r="V58" s="982">
        <f>VLOOKUP($D$3&amp;"_"&amp;V$3,データシート2!$A:$SI,MATCH($R$2&amp;"_"&amp;$E58,データシート2!$A$1:$SI$1,0),0)</f>
        <v>17.234999999999999</v>
      </c>
      <c r="W58" s="982">
        <f>VLOOKUP($D$3&amp;"_"&amp;W$3,データシート2!$A:$SI,MATCH($R$2&amp;"_"&amp;$E58,データシート2!$A$1:$SI$1,0),0)</f>
        <v>18.638999999999999</v>
      </c>
      <c r="X58" s="982">
        <f>VLOOKUP($D$3&amp;"_"&amp;X$3,データシート2!$A:$SI,MATCH($R$2&amp;"_"&amp;$E58,データシート2!$A$1:$SI$1,0),0)</f>
        <v>16.553000000000001</v>
      </c>
      <c r="Y58" s="982">
        <f>VLOOKUP($D$3&amp;"_"&amp;Y$3,データシート2!$A:$SI,MATCH($R$2&amp;"_"&amp;$E58,データシート2!$A$1:$SI$1,0),0)</f>
        <v>9.4740000000000002</v>
      </c>
      <c r="Z58" s="982">
        <f>VLOOKUP($D$3&amp;"_"&amp;Z$3,データシート2!$A:$SI,MATCH($R$2&amp;"_"&amp;$E58,データシート2!$A$1:$SI$1,0),0)</f>
        <v>11.071</v>
      </c>
      <c r="AA58" s="982">
        <f>VLOOKUP($D$3&amp;"_"&amp;AA$3,データシート2!$A:$SI,MATCH($R$2&amp;"_"&amp;$E58,データシート2!$A$1:$SI$1,0),0)</f>
        <v>14.221</v>
      </c>
      <c r="AB58" s="983">
        <f>VLOOKUP($D$3&amp;"_"&amp;AB$3,データシート2!$A:$SI,MATCH($R$2&amp;"_"&amp;$E58,データシート2!$A$1:$SI$1,0),0)</f>
        <v>12.657</v>
      </c>
      <c r="AC58" s="789"/>
    </row>
    <row r="59" spans="2:29" s="756" customFormat="1" ht="16.5" customHeight="1">
      <c r="B59" s="748"/>
      <c r="C59" s="780">
        <v>35</v>
      </c>
      <c r="D59" s="783" t="s">
        <v>568</v>
      </c>
      <c r="E59" s="784"/>
      <c r="F59" s="775"/>
      <c r="G59" s="776">
        <f>VLOOKUP($D$3&amp;"_"&amp;G$3,データシート2!$A:$SI,MATCH($G$2&amp;"_"&amp;$C59,データシート2!$A$1:$SI$1,0),0)</f>
        <v>6</v>
      </c>
      <c r="H59" s="777">
        <f>VLOOKUP($D$3&amp;"_"&amp;H$3,データシート2!$A:$SI,MATCH($G$2&amp;"_"&amp;$C59,データシート2!$A$1:$SI$1,0),0)</f>
        <v>6</v>
      </c>
      <c r="I59" s="777">
        <f>VLOOKUP($D$3&amp;"_"&amp;I$3,データシート2!$A:$SI,MATCH($G$2&amp;"_"&amp;$C59,データシート2!$A$1:$SI$1,0),0)</f>
        <v>5</v>
      </c>
      <c r="J59" s="777">
        <f>VLOOKUP($D$3&amp;"_"&amp;J$3,データシート2!$A:$SI,MATCH($G$2&amp;"_"&amp;$C59,データシート2!$A$1:$SI$1,0),0)</f>
        <v>5</v>
      </c>
      <c r="K59" s="778">
        <f>VLOOKUP($D$3&amp;"_"&amp;K$3,データシート2!$A:$SI,MATCH($G$2&amp;"_"&amp;$C59,データシート2!$A$1:$SI$1,0),0)</f>
        <v>6</v>
      </c>
      <c r="L59" s="778">
        <f>VLOOKUP($D$3&amp;"_"&amp;L$3,データシート2!$A:$SI,MATCH($G$2&amp;"_"&amp;$C59,データシート2!$A$1:$SI$1,0),0)</f>
        <v>6</v>
      </c>
      <c r="M59" s="778">
        <f>VLOOKUP($D$3&amp;"_"&amp;M$3,データシート2!$A:$SI,MATCH($G$2&amp;"_"&amp;$C59,データシート2!$A$1:$SI$1,0),0)</f>
        <v>6</v>
      </c>
      <c r="N59" s="778">
        <f>VLOOKUP($D$3&amp;"_"&amp;N$3,データシート2!$A:$SI,MATCH($G$2&amp;"_"&amp;$C59,データシート2!$A$1:$SI$1,0),0)</f>
        <v>6</v>
      </c>
      <c r="O59" s="778">
        <f>VLOOKUP($D$3&amp;"_"&amp;O$3,データシート2!$A:$SI,MATCH($G$2&amp;"_"&amp;$C59,データシート2!$A$1:$SI$1,0),0)</f>
        <v>6</v>
      </c>
      <c r="P59" s="778">
        <f>VLOOKUP($D$3&amp;"_"&amp;P$3,データシート2!$A:$SI,MATCH($G$2&amp;"_"&amp;$C59,データシート2!$A$1:$SI$1,0),0)</f>
        <v>6</v>
      </c>
      <c r="Q59" s="779">
        <f>VLOOKUP($D$3&amp;"_"&amp;Q$3,データシート2!$A:$SI,MATCH($G$2&amp;"_"&amp;$C59,データシート2!$A$1:$SI$1,0),0)</f>
        <v>6</v>
      </c>
      <c r="R59" s="947">
        <f>VLOOKUP($D$3&amp;"_"&amp;R$3,データシート2!$A:$SI,MATCH($R$2&amp;"_"&amp;$C59,データシート2!$A$1:$SI$1,0),0)</f>
        <v>18.073</v>
      </c>
      <c r="S59" s="948">
        <f>VLOOKUP($D$3&amp;"_"&amp;S$3,データシート2!$A:$SI,MATCH($R$2&amp;"_"&amp;$C59,データシート2!$A$1:$SI$1,0),0)</f>
        <v>18.952000000000002</v>
      </c>
      <c r="T59" s="948">
        <f>VLOOKUP($D$3&amp;"_"&amp;T$3,データシート2!$A:$SI,MATCH($R$2&amp;"_"&amp;$C59,データシート2!$A$1:$SI$1,0),0)</f>
        <v>17.376000000000001</v>
      </c>
      <c r="U59" s="948">
        <f>VLOOKUP($D$3&amp;"_"&amp;U$3,データシート2!$A:$SI,MATCH($R$2&amp;"_"&amp;$C59,データシート2!$A$1:$SI$1,0),0)</f>
        <v>17.759</v>
      </c>
      <c r="V59" s="948">
        <f>VLOOKUP($D$3&amp;"_"&amp;V$3,データシート2!$A:$SI,MATCH($R$2&amp;"_"&amp;$C59,データシート2!$A$1:$SI$1,0),0)</f>
        <v>18.907</v>
      </c>
      <c r="W59" s="948">
        <f>VLOOKUP($D$3&amp;"_"&amp;W$3,データシート2!$A:$SI,MATCH($R$2&amp;"_"&amp;$C59,データシート2!$A$1:$SI$1,0),0)</f>
        <v>20.411000000000001</v>
      </c>
      <c r="X59" s="948">
        <f>VLOOKUP($D$3&amp;"_"&amp;X$3,データシート2!$A:$SI,MATCH($R$2&amp;"_"&amp;$C59,データシート2!$A$1:$SI$1,0),0)</f>
        <v>19.434999999999999</v>
      </c>
      <c r="Y59" s="948">
        <f>VLOOKUP($D$3&amp;"_"&amp;Y$3,データシート2!$A:$SI,MATCH($R$2&amp;"_"&amp;$C59,データシート2!$A$1:$SI$1,0),0)</f>
        <v>17.356999999999999</v>
      </c>
      <c r="Z59" s="948">
        <f>VLOOKUP($D$3&amp;"_"&amp;Z$3,データシート2!$A:$SI,MATCH($R$2&amp;"_"&amp;$C59,データシート2!$A$1:$SI$1,0),0)</f>
        <v>11.366</v>
      </c>
      <c r="AA59" s="948">
        <f>VLOOKUP($D$3&amp;"_"&amp;AA$3,データシート2!$A:$SI,MATCH($R$2&amp;"_"&amp;$C59,データシート2!$A$1:$SI$1,0),0)</f>
        <v>14.111000000000001</v>
      </c>
      <c r="AB59" s="949">
        <f>VLOOKUP($D$3&amp;"_"&amp;AB$3,データシート2!$A:$SI,MATCH($R$2&amp;"_"&amp;$C59,データシート2!$A$1:$SI$1,0),0)</f>
        <v>13.96</v>
      </c>
    </row>
    <row r="60" spans="2:29" s="756" customFormat="1" ht="16.5" customHeight="1">
      <c r="B60" s="748"/>
      <c r="C60" s="801"/>
      <c r="D60" s="791"/>
      <c r="E60" s="804">
        <v>3511</v>
      </c>
      <c r="F60" s="788" t="s">
        <v>346</v>
      </c>
      <c r="G60" s="977">
        <f>VLOOKUP($D$3&amp;"_"&amp;G$3,データシート2!$A:$SI,MATCH($G$2&amp;"_"&amp;$E60,データシート2!$A$1:$SI$1,0),0)</f>
        <v>6</v>
      </c>
      <c r="H60" s="978">
        <f>VLOOKUP($D$3&amp;"_"&amp;H$3,データシート2!$A:$SI,MATCH($G$2&amp;"_"&amp;$E60,データシート2!$A$1:$SI$1,0),0)</f>
        <v>6</v>
      </c>
      <c r="I60" s="978">
        <f>VLOOKUP($D$3&amp;"_"&amp;I$3,データシート2!$A:$SI,MATCH($G$2&amp;"_"&amp;$E60,データシート2!$A$1:$SI$1,0),0)</f>
        <v>5</v>
      </c>
      <c r="J60" s="978">
        <f>VLOOKUP($D$3&amp;"_"&amp;J$3,データシート2!$A:$SI,MATCH($G$2&amp;"_"&amp;$E60,データシート2!$A$1:$SI$1,0),0)</f>
        <v>5</v>
      </c>
      <c r="K60" s="979">
        <f>VLOOKUP($D$3&amp;"_"&amp;K$3,データシート2!$A:$SI,MATCH($G$2&amp;"_"&amp;$E60,データシート2!$A$1:$SI$1,0),0)</f>
        <v>6</v>
      </c>
      <c r="L60" s="979">
        <f>VLOOKUP($D$3&amp;"_"&amp;L$3,データシート2!$A:$SI,MATCH($G$2&amp;"_"&amp;$E60,データシート2!$A$1:$SI$1,0),0)</f>
        <v>6</v>
      </c>
      <c r="M60" s="979">
        <f>VLOOKUP($D$3&amp;"_"&amp;M$3,データシート2!$A:$SI,MATCH($G$2&amp;"_"&amp;$E60,データシート2!$A$1:$SI$1,0),0)</f>
        <v>6</v>
      </c>
      <c r="N60" s="979">
        <f>VLOOKUP($D$3&amp;"_"&amp;N$3,データシート2!$A:$SI,MATCH($G$2&amp;"_"&amp;$E60,データシート2!$A$1:$SI$1,0),0)</f>
        <v>6</v>
      </c>
      <c r="O60" s="979">
        <f>VLOOKUP($D$3&amp;"_"&amp;O$3,データシート2!$A:$SI,MATCH($G$2&amp;"_"&amp;$E60,データシート2!$A$1:$SI$1,0),0)</f>
        <v>6</v>
      </c>
      <c r="P60" s="979">
        <f>VLOOKUP($D$3&amp;"_"&amp;P$3,データシート2!$A:$SI,MATCH($G$2&amp;"_"&amp;$E60,データシート2!$A$1:$SI$1,0),0)</f>
        <v>6</v>
      </c>
      <c r="Q60" s="980">
        <f>VLOOKUP($D$3&amp;"_"&amp;Q$3,データシート2!$A:$SI,MATCH($G$2&amp;"_"&amp;$E60,データシート2!$A$1:$SI$1,0),0)</f>
        <v>6</v>
      </c>
      <c r="R60" s="981">
        <f>VLOOKUP($D$3&amp;"_"&amp;R$3,データシート2!$A:$SI,MATCH($R$2&amp;"_"&amp;$E60,データシート2!$A$1:$SI$1,0),0)</f>
        <v>18.073</v>
      </c>
      <c r="S60" s="982">
        <f>VLOOKUP($D$3&amp;"_"&amp;S$3,データシート2!$A:$SI,MATCH($R$2&amp;"_"&amp;$E60,データシート2!$A$1:$SI$1,0),0)</f>
        <v>18.952000000000002</v>
      </c>
      <c r="T60" s="982">
        <f>VLOOKUP($D$3&amp;"_"&amp;T$3,データシート2!$A:$SI,MATCH($R$2&amp;"_"&amp;$E60,データシート2!$A$1:$SI$1,0),0)</f>
        <v>17.376000000000001</v>
      </c>
      <c r="U60" s="982">
        <f>VLOOKUP($D$3&amp;"_"&amp;U$3,データシート2!$A:$SI,MATCH($R$2&amp;"_"&amp;$E60,データシート2!$A$1:$SI$1,0),0)</f>
        <v>17.759</v>
      </c>
      <c r="V60" s="982">
        <f>VLOOKUP($D$3&amp;"_"&amp;V$3,データシート2!$A:$SI,MATCH($R$2&amp;"_"&amp;$E60,データシート2!$A$1:$SI$1,0),0)</f>
        <v>18.907</v>
      </c>
      <c r="W60" s="982">
        <f>VLOOKUP($D$3&amp;"_"&amp;W$3,データシート2!$A:$SI,MATCH($R$2&amp;"_"&amp;$E60,データシート2!$A$1:$SI$1,0),0)</f>
        <v>20.411000000000001</v>
      </c>
      <c r="X60" s="982">
        <f>VLOOKUP($D$3&amp;"_"&amp;X$3,データシート2!$A:$SI,MATCH($R$2&amp;"_"&amp;$E60,データシート2!$A$1:$SI$1,0),0)</f>
        <v>19.434999999999999</v>
      </c>
      <c r="Y60" s="982">
        <f>VLOOKUP($D$3&amp;"_"&amp;Y$3,データシート2!$A:$SI,MATCH($R$2&amp;"_"&amp;$E60,データシート2!$A$1:$SI$1,0),0)</f>
        <v>17.356999999999999</v>
      </c>
      <c r="Z60" s="982">
        <f>VLOOKUP($D$3&amp;"_"&amp;Z$3,データシート2!$A:$SI,MATCH($R$2&amp;"_"&amp;$E60,データシート2!$A$1:$SI$1,0),0)</f>
        <v>11.366</v>
      </c>
      <c r="AA60" s="982">
        <f>VLOOKUP($D$3&amp;"_"&amp;AA$3,データシート2!$A:$SI,MATCH($R$2&amp;"_"&amp;$E60,データシート2!$A$1:$SI$1,0),0)</f>
        <v>14.111000000000001</v>
      </c>
      <c r="AB60" s="983">
        <f>VLOOKUP($D$3&amp;"_"&amp;AB$3,データシート2!$A:$SI,MATCH($R$2&amp;"_"&amp;$E60,データシート2!$A$1:$SI$1,0),0)</f>
        <v>13.96</v>
      </c>
      <c r="AC60" s="789"/>
    </row>
    <row r="61" spans="2:29" s="756" customFormat="1" ht="16.5" customHeight="1">
      <c r="B61" s="757"/>
      <c r="C61" s="805">
        <v>36</v>
      </c>
      <c r="D61" s="806" t="s">
        <v>569</v>
      </c>
      <c r="E61" s="758"/>
      <c r="F61" s="760"/>
      <c r="G61" s="807">
        <f>VLOOKUP($D$3&amp;"_"&amp;G$3,データシート2!$A:$SI,MATCH($G$2&amp;"_"&amp;$C61,データシート2!$A$1:$SI$1,0),0)</f>
        <v>35</v>
      </c>
      <c r="H61" s="808">
        <f>VLOOKUP($D$3&amp;"_"&amp;H$3,データシート2!$A:$SI,MATCH($G$2&amp;"_"&amp;$C61,データシート2!$A$1:$SI$1,0),0)</f>
        <v>35</v>
      </c>
      <c r="I61" s="808">
        <f>VLOOKUP($D$3&amp;"_"&amp;I$3,データシート2!$A:$SI,MATCH($G$2&amp;"_"&amp;$C61,データシート2!$A$1:$SI$1,0),0)</f>
        <v>35</v>
      </c>
      <c r="J61" s="808">
        <f>VLOOKUP($D$3&amp;"_"&amp;J$3,データシート2!$A:$SI,MATCH($G$2&amp;"_"&amp;$C61,データシート2!$A$1:$SI$1,0),0)</f>
        <v>31</v>
      </c>
      <c r="K61" s="809">
        <f>VLOOKUP($D$3&amp;"_"&amp;K$3,データシート2!$A:$SI,MATCH($G$2&amp;"_"&amp;$C61,データシート2!$A$1:$SI$1,0),0)</f>
        <v>37</v>
      </c>
      <c r="L61" s="809">
        <f>VLOOKUP($D$3&amp;"_"&amp;L$3,データシート2!$A:$SI,MATCH($G$2&amp;"_"&amp;$C61,データシート2!$A$1:$SI$1,0),0)</f>
        <v>37</v>
      </c>
      <c r="M61" s="809">
        <f>VLOOKUP($D$3&amp;"_"&amp;M$3,データシート2!$A:$SI,MATCH($G$2&amp;"_"&amp;$C61,データシート2!$A$1:$SI$1,0),0)</f>
        <v>35</v>
      </c>
      <c r="N61" s="809">
        <f>VLOOKUP($D$3&amp;"_"&amp;N$3,データシート2!$A:$SI,MATCH($G$2&amp;"_"&amp;$C61,データシート2!$A$1:$SI$1,0),0)</f>
        <v>37</v>
      </c>
      <c r="O61" s="809">
        <f>VLOOKUP($D$3&amp;"_"&amp;O$3,データシート2!$A:$SI,MATCH($G$2&amp;"_"&amp;$C61,データシート2!$A$1:$SI$1,0),0)</f>
        <v>36</v>
      </c>
      <c r="P61" s="809">
        <f>VLOOKUP($D$3&amp;"_"&amp;P$3,データシート2!$A:$SI,MATCH($G$2&amp;"_"&amp;$C61,データシート2!$A$1:$SI$1,0),0)</f>
        <v>36</v>
      </c>
      <c r="Q61" s="810">
        <f>VLOOKUP($D$3&amp;"_"&amp;Q$3,データシート2!$A:$SI,MATCH($G$2&amp;"_"&amp;$C61,データシート2!$A$1:$SI$1,0),0)</f>
        <v>38</v>
      </c>
      <c r="R61" s="953">
        <f>VLOOKUP($D$3&amp;"_"&amp;R$3,データシート2!$A:$SI,MATCH($R$2&amp;"_"&amp;$C61,データシート2!$A$1:$SI$1,0),0)</f>
        <v>286.834</v>
      </c>
      <c r="S61" s="954">
        <f>VLOOKUP($D$3&amp;"_"&amp;S$3,データシート2!$A:$SI,MATCH($R$2&amp;"_"&amp;$C61,データシート2!$A$1:$SI$1,0),0)</f>
        <v>344.26799999999997</v>
      </c>
      <c r="T61" s="954">
        <f>VLOOKUP($D$3&amp;"_"&amp;T$3,データシート2!$A:$SI,MATCH($R$2&amp;"_"&amp;$C61,データシート2!$A$1:$SI$1,0),0)</f>
        <v>367.089</v>
      </c>
      <c r="U61" s="954">
        <f>VLOOKUP($D$3&amp;"_"&amp;U$3,データシート2!$A:$SI,MATCH($R$2&amp;"_"&amp;$C61,データシート2!$A$1:$SI$1,0),0)</f>
        <v>356.68299999999999</v>
      </c>
      <c r="V61" s="954">
        <f>VLOOKUP($D$3&amp;"_"&amp;V$3,データシート2!$A:$SI,MATCH($R$2&amp;"_"&amp;$C61,データシート2!$A$1:$SI$1,0),0)</f>
        <v>377.459</v>
      </c>
      <c r="W61" s="954">
        <f>VLOOKUP($D$3&amp;"_"&amp;W$3,データシート2!$A:$SI,MATCH($R$2&amp;"_"&amp;$C61,データシート2!$A$1:$SI$1,0),0)</f>
        <v>342.29399999999998</v>
      </c>
      <c r="X61" s="954">
        <f>VLOOKUP($D$3&amp;"_"&amp;X$3,データシート2!$A:$SI,MATCH($R$2&amp;"_"&amp;$C61,データシート2!$A$1:$SI$1,0),0)</f>
        <v>338.79199999999997</v>
      </c>
      <c r="Y61" s="954">
        <f>VLOOKUP($D$3&amp;"_"&amp;Y$3,データシート2!$A:$SI,MATCH($R$2&amp;"_"&amp;$C61,データシート2!$A$1:$SI$1,0),0)</f>
        <v>310.64699999999999</v>
      </c>
      <c r="Z61" s="954">
        <f>VLOOKUP($D$3&amp;"_"&amp;Z$3,データシート2!$A:$SI,MATCH($R$2&amp;"_"&amp;$C61,データシート2!$A$1:$SI$1,0),0)</f>
        <v>270.68400000000003</v>
      </c>
      <c r="AA61" s="954">
        <f>VLOOKUP($D$3&amp;"_"&amp;AA$3,データシート2!$A:$SI,MATCH($R$2&amp;"_"&amp;$C61,データシート2!$A$1:$SI$1,0),0)</f>
        <v>258.178</v>
      </c>
      <c r="AB61" s="955">
        <f>VLOOKUP($D$3&amp;"_"&amp;AB$3,データシート2!$A:$SI,MATCH($R$2&amp;"_"&amp;$C61,データシート2!$A$1:$SI$1,0),0)</f>
        <v>278.24700000000001</v>
      </c>
    </row>
    <row r="62" spans="2:29" s="22" customFormat="1" ht="20.45" customHeight="1">
      <c r="B62" s="740" t="s">
        <v>570</v>
      </c>
      <c r="C62" s="741" t="s">
        <v>571</v>
      </c>
      <c r="D62" s="742"/>
      <c r="E62" s="743"/>
      <c r="F62" s="742"/>
      <c r="G62" s="744">
        <f>VLOOKUP($D$3&amp;"_"&amp;G$3,データシート2!$A:$SI,MATCH($G$2&amp;"_"&amp;$B62,データシート2!$A$1:$SI$1,0),0)</f>
        <v>13</v>
      </c>
      <c r="H62" s="745">
        <f>VLOOKUP($D$3&amp;"_"&amp;H$3,データシート2!$A:$SI,MATCH($G$2&amp;"_"&amp;$B62,データシート2!$A$1:$SI$1,0),0)</f>
        <v>11</v>
      </c>
      <c r="I62" s="745">
        <f>VLOOKUP($D$3&amp;"_"&amp;I$3,データシート2!$A:$SI,MATCH($G$2&amp;"_"&amp;$B62,データシート2!$A$1:$SI$1,0),0)</f>
        <v>11</v>
      </c>
      <c r="J62" s="745">
        <f>VLOOKUP($D$3&amp;"_"&amp;J$3,データシート2!$A:$SI,MATCH($G$2&amp;"_"&amp;$B62,データシート2!$A$1:$SI$1,0),0)</f>
        <v>10</v>
      </c>
      <c r="K62" s="746">
        <f>VLOOKUP($D$3&amp;"_"&amp;K$3,データシート2!$A:$SI,MATCH($G$2&amp;"_"&amp;$B62,データシート2!$A$1:$SI$1,0),0)</f>
        <v>12</v>
      </c>
      <c r="L62" s="746">
        <f>VLOOKUP($D$3&amp;"_"&amp;L$3,データシート2!$A:$SI,MATCH($G$2&amp;"_"&amp;$B62,データシート2!$A$1:$SI$1,0),0)</f>
        <v>12</v>
      </c>
      <c r="M62" s="746">
        <f>VLOOKUP($D$3&amp;"_"&amp;M$3,データシート2!$A:$SI,MATCH($G$2&amp;"_"&amp;$B62,データシート2!$A$1:$SI$1,0),0)</f>
        <v>12</v>
      </c>
      <c r="N62" s="746">
        <f>VLOOKUP($D$3&amp;"_"&amp;N$3,データシート2!$A:$SI,MATCH($G$2&amp;"_"&amp;$B62,データシート2!$A$1:$SI$1,0),0)</f>
        <v>11</v>
      </c>
      <c r="O62" s="746">
        <f>VLOOKUP($D$3&amp;"_"&amp;O$3,データシート2!$A:$SI,MATCH($G$2&amp;"_"&amp;$B62,データシート2!$A$1:$SI$1,0),0)</f>
        <v>11</v>
      </c>
      <c r="P62" s="746">
        <f>VLOOKUP($D$3&amp;"_"&amp;P$3,データシート2!$A:$SI,MATCH($G$2&amp;"_"&amp;$B62,データシート2!$A$1:$SI$1,0),0)</f>
        <v>11</v>
      </c>
      <c r="Q62" s="747">
        <f>VLOOKUP($D$3&amp;"_"&amp;Q$3,データシート2!$A:$SI,MATCH($G$2&amp;"_"&amp;$B62,データシート2!$A$1:$SI$1,0),0)</f>
        <v>11</v>
      </c>
      <c r="R62" s="934">
        <f>VLOOKUP($D$3&amp;"_"&amp;R$3,データシート2!$A:$SI,MATCH($R$2&amp;"_"&amp;$B62,データシート2!$A$1:$SI$1,0),0)</f>
        <v>75.878</v>
      </c>
      <c r="S62" s="935">
        <f>VLOOKUP($D$3&amp;"_"&amp;S$3,データシート2!$A:$SI,MATCH($R$2&amp;"_"&amp;$B62,データシート2!$A$1:$SI$1,0),0)</f>
        <v>73.873000000000005</v>
      </c>
      <c r="T62" s="935">
        <f>VLOOKUP($D$3&amp;"_"&amp;T$3,データシート2!$A:$SI,MATCH($R$2&amp;"_"&amp;$B62,データシート2!$A$1:$SI$1,0),0)</f>
        <v>89.260999999999996</v>
      </c>
      <c r="U62" s="935">
        <f>VLOOKUP($D$3&amp;"_"&amp;U$3,データシート2!$A:$SI,MATCH($R$2&amp;"_"&amp;$B62,データシート2!$A$1:$SI$1,0),0)</f>
        <v>74.587999999999994</v>
      </c>
      <c r="V62" s="935">
        <f>VLOOKUP($D$3&amp;"_"&amp;V$3,データシート2!$A:$SI,MATCH($R$2&amp;"_"&amp;$B62,データシート2!$A$1:$SI$1,0),0)</f>
        <v>109.18899999999999</v>
      </c>
      <c r="W62" s="935">
        <f>VLOOKUP($D$3&amp;"_"&amp;W$3,データシート2!$A:$SI,MATCH($R$2&amp;"_"&amp;$B62,データシート2!$A$1:$SI$1,0),0)</f>
        <v>105.242</v>
      </c>
      <c r="X62" s="935">
        <f>VLOOKUP($D$3&amp;"_"&amp;X$3,データシート2!$A:$SI,MATCH($R$2&amp;"_"&amp;$B62,データシート2!$A$1:$SI$1,0),0)</f>
        <v>119.40600000000001</v>
      </c>
      <c r="Y62" s="935">
        <f>VLOOKUP($D$3&amp;"_"&amp;Y$3,データシート2!$A:$SI,MATCH($R$2&amp;"_"&amp;$B62,データシート2!$A$1:$SI$1,0),0)</f>
        <v>117.84699999999999</v>
      </c>
      <c r="Z62" s="935">
        <f>VLOOKUP($D$3&amp;"_"&amp;Z$3,データシート2!$A:$SI,MATCH($R$2&amp;"_"&amp;$B62,データシート2!$A$1:$SI$1,0),0)</f>
        <v>101.982</v>
      </c>
      <c r="AA62" s="935">
        <f>VLOOKUP($D$3&amp;"_"&amp;AA$3,データシート2!$A:$SI,MATCH($R$2&amp;"_"&amp;$B62,データシート2!$A$1:$SI$1,0),0)</f>
        <v>89.551000000000002</v>
      </c>
      <c r="AB62" s="936">
        <f>VLOOKUP($D$3&amp;"_"&amp;AB$3,データシート2!$A:$SI,MATCH($R$2&amp;"_"&amp;$B62,データシート2!$A$1:$SI$1,0),0)</f>
        <v>102.911</v>
      </c>
    </row>
    <row r="63" spans="2:29" s="756" customFormat="1" ht="16.5" customHeight="1">
      <c r="B63" s="748"/>
      <c r="C63" s="749">
        <v>37</v>
      </c>
      <c r="D63" s="750" t="s">
        <v>572</v>
      </c>
      <c r="E63" s="749"/>
      <c r="F63" s="751"/>
      <c r="G63" s="765">
        <f>VLOOKUP($D$3&amp;"_"&amp;G$3,データシート2!$A:$SI,MATCH($G$2&amp;"_"&amp;$C63,データシート2!$A$1:$SI$1,0),0)</f>
        <v>8</v>
      </c>
      <c r="H63" s="753">
        <f>VLOOKUP($D$3&amp;"_"&amp;H$3,データシート2!$A:$SI,MATCH($G$2&amp;"_"&amp;$C63,データシート2!$A$1:$SI$1,0),0)</f>
        <v>7</v>
      </c>
      <c r="I63" s="753">
        <f>VLOOKUP($D$3&amp;"_"&amp;I$3,データシート2!$A:$SI,MATCH($G$2&amp;"_"&amp;$C63,データシート2!$A$1:$SI$1,0),0)</f>
        <v>7</v>
      </c>
      <c r="J63" s="753">
        <f>VLOOKUP($D$3&amp;"_"&amp;J$3,データシート2!$A:$SI,MATCH($G$2&amp;"_"&amp;$C63,データシート2!$A$1:$SI$1,0),0)</f>
        <v>7</v>
      </c>
      <c r="K63" s="754">
        <f>VLOOKUP($D$3&amp;"_"&amp;K$3,データシート2!$A:$SI,MATCH($G$2&amp;"_"&amp;$C63,データシート2!$A$1:$SI$1,0),0)</f>
        <v>7</v>
      </c>
      <c r="L63" s="754">
        <f>VLOOKUP($D$3&amp;"_"&amp;L$3,データシート2!$A:$SI,MATCH($G$2&amp;"_"&amp;$C63,データシート2!$A$1:$SI$1,0),0)</f>
        <v>7</v>
      </c>
      <c r="M63" s="754">
        <f>VLOOKUP($D$3&amp;"_"&amp;M$3,データシート2!$A:$SI,MATCH($G$2&amp;"_"&amp;$C63,データシート2!$A$1:$SI$1,0),0)</f>
        <v>6</v>
      </c>
      <c r="N63" s="754">
        <f>VLOOKUP($D$3&amp;"_"&amp;N$3,データシート2!$A:$SI,MATCH($G$2&amp;"_"&amp;$C63,データシート2!$A$1:$SI$1,0),0)</f>
        <v>5</v>
      </c>
      <c r="O63" s="754">
        <f>VLOOKUP($D$3&amp;"_"&amp;O$3,データシート2!$A:$SI,MATCH($G$2&amp;"_"&amp;$C63,データシート2!$A$1:$SI$1,0),0)</f>
        <v>5</v>
      </c>
      <c r="P63" s="754">
        <f>VLOOKUP($D$3&amp;"_"&amp;P$3,データシート2!$A:$SI,MATCH($G$2&amp;"_"&amp;$C63,データシート2!$A$1:$SI$1,0),0)</f>
        <v>5</v>
      </c>
      <c r="Q63" s="755">
        <f>VLOOKUP($D$3&amp;"_"&amp;Q$3,データシート2!$A:$SI,MATCH($G$2&amp;"_"&amp;$C63,データシート2!$A$1:$SI$1,0),0)</f>
        <v>6</v>
      </c>
      <c r="R63" s="943">
        <f>VLOOKUP($D$3&amp;"_"&amp;R$3,データシート2!$A:$SI,MATCH($R$2&amp;"_"&amp;$C63,データシート2!$A$1:$SI$1,0),0)</f>
        <v>39.631</v>
      </c>
      <c r="S63" s="938">
        <f>VLOOKUP($D$3&amp;"_"&amp;S$3,データシート2!$A:$SI,MATCH($R$2&amp;"_"&amp;$C63,データシート2!$A$1:$SI$1,0),0)</f>
        <v>29.349</v>
      </c>
      <c r="T63" s="938">
        <f>VLOOKUP($D$3&amp;"_"&amp;T$3,データシート2!$A:$SI,MATCH($R$2&amp;"_"&amp;$C63,データシート2!$A$1:$SI$1,0),0)</f>
        <v>37.994</v>
      </c>
      <c r="U63" s="938">
        <f>VLOOKUP($D$3&amp;"_"&amp;U$3,データシート2!$A:$SI,MATCH($R$2&amp;"_"&amp;$C63,データシート2!$A$1:$SI$1,0),0)</f>
        <v>37.546999999999997</v>
      </c>
      <c r="V63" s="938">
        <f>VLOOKUP($D$3&amp;"_"&amp;V$3,データシート2!$A:$SI,MATCH($R$2&amp;"_"&amp;$C63,データシート2!$A$1:$SI$1,0),0)</f>
        <v>42.84</v>
      </c>
      <c r="W63" s="938">
        <f>VLOOKUP($D$3&amp;"_"&amp;W$3,データシート2!$A:$SI,MATCH($R$2&amp;"_"&amp;$C63,データシート2!$A$1:$SI$1,0),0)</f>
        <v>41.841000000000001</v>
      </c>
      <c r="X63" s="938">
        <f>VLOOKUP($D$3&amp;"_"&amp;X$3,データシート2!$A:$SI,MATCH($R$2&amp;"_"&amp;$C63,データシート2!$A$1:$SI$1,0),0)</f>
        <v>43.55</v>
      </c>
      <c r="Y63" s="938">
        <f>VLOOKUP($D$3&amp;"_"&amp;Y$3,データシート2!$A:$SI,MATCH($R$2&amp;"_"&amp;$C63,データシート2!$A$1:$SI$1,0),0)</f>
        <v>43.499000000000002</v>
      </c>
      <c r="Z63" s="938">
        <f>VLOOKUP($D$3&amp;"_"&amp;Z$3,データシート2!$A:$SI,MATCH($R$2&amp;"_"&amp;$C63,データシート2!$A$1:$SI$1,0),0)</f>
        <v>28.56</v>
      </c>
      <c r="AA63" s="938">
        <f>VLOOKUP($D$3&amp;"_"&amp;AA$3,データシート2!$A:$SI,MATCH($R$2&amp;"_"&amp;$C63,データシート2!$A$1:$SI$1,0),0)</f>
        <v>23.523</v>
      </c>
      <c r="AB63" s="939">
        <f>VLOOKUP($D$3&amp;"_"&amp;AB$3,データシート2!$A:$SI,MATCH($R$2&amp;"_"&amp;$C63,データシート2!$A$1:$SI$1,0),0)</f>
        <v>29.550999999999998</v>
      </c>
    </row>
    <row r="64" spans="2:29" s="756" customFormat="1" ht="16.5" customHeight="1">
      <c r="B64" s="748"/>
      <c r="C64" s="773">
        <v>38</v>
      </c>
      <c r="D64" s="774" t="s">
        <v>573</v>
      </c>
      <c r="E64" s="773"/>
      <c r="F64" s="775"/>
      <c r="G64" s="776">
        <f>VLOOKUP($D$3&amp;"_"&amp;G$3,データシート2!$A:$SI,MATCH($G$2&amp;"_"&amp;$C64,データシート2!$A$1:$SI$1,0),0)</f>
        <v>0</v>
      </c>
      <c r="H64" s="777">
        <f>VLOOKUP($D$3&amp;"_"&amp;H$3,データシート2!$A:$SI,MATCH($G$2&amp;"_"&amp;$C64,データシート2!$A$1:$SI$1,0),0)</f>
        <v>0</v>
      </c>
      <c r="I64" s="777">
        <f>VLOOKUP($D$3&amp;"_"&amp;I$3,データシート2!$A:$SI,MATCH($G$2&amp;"_"&amp;$C64,データシート2!$A$1:$SI$1,0),0)</f>
        <v>0</v>
      </c>
      <c r="J64" s="777">
        <f>VLOOKUP($D$3&amp;"_"&amp;J$3,データシート2!$A:$SI,MATCH($G$2&amp;"_"&amp;$C64,データシート2!$A$1:$SI$1,0),0)</f>
        <v>0</v>
      </c>
      <c r="K64" s="778">
        <f>VLOOKUP($D$3&amp;"_"&amp;K$3,データシート2!$A:$SI,MATCH($G$2&amp;"_"&amp;$C64,データシート2!$A$1:$SI$1,0),0)</f>
        <v>0</v>
      </c>
      <c r="L64" s="778">
        <f>VLOOKUP($D$3&amp;"_"&amp;L$3,データシート2!$A:$SI,MATCH($G$2&amp;"_"&amp;$C64,データシート2!$A$1:$SI$1,0),0)</f>
        <v>0</v>
      </c>
      <c r="M64" s="778">
        <f>VLOOKUP($D$3&amp;"_"&amp;M$3,データシート2!$A:$SI,MATCH($G$2&amp;"_"&amp;$C64,データシート2!$A$1:$SI$1,0),0)</f>
        <v>0</v>
      </c>
      <c r="N64" s="778">
        <f>VLOOKUP($D$3&amp;"_"&amp;N$3,データシート2!$A:$SI,MATCH($G$2&amp;"_"&amp;$C64,データシート2!$A$1:$SI$1,0),0)</f>
        <v>0</v>
      </c>
      <c r="O64" s="778">
        <f>VLOOKUP($D$3&amp;"_"&amp;O$3,データシート2!$A:$SI,MATCH($G$2&amp;"_"&amp;$C64,データシート2!$A$1:$SI$1,0),0)</f>
        <v>0</v>
      </c>
      <c r="P64" s="778">
        <f>VLOOKUP($D$3&amp;"_"&amp;P$3,データシート2!$A:$SI,MATCH($G$2&amp;"_"&amp;$C64,データシート2!$A$1:$SI$1,0),0)</f>
        <v>0</v>
      </c>
      <c r="Q64" s="779">
        <f>VLOOKUP($D$3&amp;"_"&amp;Q$3,データシート2!$A:$SI,MATCH($G$2&amp;"_"&amp;$C64,データシート2!$A$1:$SI$1,0),0)</f>
        <v>0</v>
      </c>
      <c r="R64" s="947">
        <f>VLOOKUP($D$3&amp;"_"&amp;R$3,データシート2!$A:$SI,MATCH($R$2&amp;"_"&amp;$C64,データシート2!$A$1:$SI$1,0),0)</f>
        <v>0</v>
      </c>
      <c r="S64" s="948">
        <f>VLOOKUP($D$3&amp;"_"&amp;S$3,データシート2!$A:$SI,MATCH($R$2&amp;"_"&amp;$C64,データシート2!$A$1:$SI$1,0),0)</f>
        <v>0</v>
      </c>
      <c r="T64" s="948">
        <f>VLOOKUP($D$3&amp;"_"&amp;T$3,データシート2!$A:$SI,MATCH($R$2&amp;"_"&amp;$C64,データシート2!$A$1:$SI$1,0),0)</f>
        <v>0</v>
      </c>
      <c r="U64" s="948">
        <f>VLOOKUP($D$3&amp;"_"&amp;U$3,データシート2!$A:$SI,MATCH($R$2&amp;"_"&amp;$C64,データシート2!$A$1:$SI$1,0),0)</f>
        <v>0</v>
      </c>
      <c r="V64" s="948">
        <f>VLOOKUP($D$3&amp;"_"&amp;V$3,データシート2!$A:$SI,MATCH($R$2&amp;"_"&amp;$C64,データシート2!$A$1:$SI$1,0),0)</f>
        <v>0</v>
      </c>
      <c r="W64" s="948">
        <f>VLOOKUP($D$3&amp;"_"&amp;W$3,データシート2!$A:$SI,MATCH($R$2&amp;"_"&amp;$C64,データシート2!$A$1:$SI$1,0),0)</f>
        <v>0</v>
      </c>
      <c r="X64" s="948">
        <f>VLOOKUP($D$3&amp;"_"&amp;X$3,データシート2!$A:$SI,MATCH($R$2&amp;"_"&amp;$C64,データシート2!$A$1:$SI$1,0),0)</f>
        <v>0</v>
      </c>
      <c r="Y64" s="948">
        <f>VLOOKUP($D$3&amp;"_"&amp;Y$3,データシート2!$A:$SI,MATCH($R$2&amp;"_"&amp;$C64,データシート2!$A$1:$SI$1,0),0)</f>
        <v>0</v>
      </c>
      <c r="Z64" s="948">
        <f>VLOOKUP($D$3&amp;"_"&amp;Z$3,データシート2!$A:$SI,MATCH($R$2&amp;"_"&amp;$C64,データシート2!$A$1:$SI$1,0),0)</f>
        <v>0</v>
      </c>
      <c r="AA64" s="948">
        <f>VLOOKUP($D$3&amp;"_"&amp;AA$3,データシート2!$A:$SI,MATCH($R$2&amp;"_"&amp;$C64,データシート2!$A$1:$SI$1,0),0)</f>
        <v>0</v>
      </c>
      <c r="AB64" s="949">
        <f>VLOOKUP($D$3&amp;"_"&amp;AB$3,データシート2!$A:$SI,MATCH($R$2&amp;"_"&amp;$C64,データシート2!$A$1:$SI$1,0),0)</f>
        <v>0</v>
      </c>
    </row>
    <row r="65" spans="2:28" s="756" customFormat="1" ht="16.5" customHeight="1">
      <c r="B65" s="748"/>
      <c r="C65" s="773">
        <v>39</v>
      </c>
      <c r="D65" s="774" t="s">
        <v>574</v>
      </c>
      <c r="E65" s="773"/>
      <c r="F65" s="775"/>
      <c r="G65" s="776">
        <f>VLOOKUP($D$3&amp;"_"&amp;G$3,データシート2!$A:$SI,MATCH($G$2&amp;"_"&amp;$C65,データシート2!$A$1:$SI$1,0),0)</f>
        <v>3</v>
      </c>
      <c r="H65" s="777">
        <f>VLOOKUP($D$3&amp;"_"&amp;H$3,データシート2!$A:$SI,MATCH($G$2&amp;"_"&amp;$C65,データシート2!$A$1:$SI$1,0),0)</f>
        <v>3</v>
      </c>
      <c r="I65" s="777">
        <f>VLOOKUP($D$3&amp;"_"&amp;I$3,データシート2!$A:$SI,MATCH($G$2&amp;"_"&amp;$C65,データシート2!$A$1:$SI$1,0),0)</f>
        <v>3</v>
      </c>
      <c r="J65" s="777">
        <f>VLOOKUP($D$3&amp;"_"&amp;J$3,データシート2!$A:$SI,MATCH($G$2&amp;"_"&amp;$C65,データシート2!$A$1:$SI$1,0),0)</f>
        <v>2</v>
      </c>
      <c r="K65" s="778">
        <f>VLOOKUP($D$3&amp;"_"&amp;K$3,データシート2!$A:$SI,MATCH($G$2&amp;"_"&amp;$C65,データシート2!$A$1:$SI$1,0),0)</f>
        <v>4</v>
      </c>
      <c r="L65" s="778">
        <f>VLOOKUP($D$3&amp;"_"&amp;L$3,データシート2!$A:$SI,MATCH($G$2&amp;"_"&amp;$C65,データシート2!$A$1:$SI$1,0),0)</f>
        <v>4</v>
      </c>
      <c r="M65" s="778">
        <f>VLOOKUP($D$3&amp;"_"&amp;M$3,データシート2!$A:$SI,MATCH($G$2&amp;"_"&amp;$C65,データシート2!$A$1:$SI$1,0),0)</f>
        <v>5</v>
      </c>
      <c r="N65" s="778">
        <f>VLOOKUP($D$3&amp;"_"&amp;N$3,データシート2!$A:$SI,MATCH($G$2&amp;"_"&amp;$C65,データシート2!$A$1:$SI$1,0),0)</f>
        <v>5</v>
      </c>
      <c r="O65" s="778">
        <f>VLOOKUP($D$3&amp;"_"&amp;O$3,データシート2!$A:$SI,MATCH($G$2&amp;"_"&amp;$C65,データシート2!$A$1:$SI$1,0),0)</f>
        <v>5</v>
      </c>
      <c r="P65" s="778">
        <f>VLOOKUP($D$3&amp;"_"&amp;P$3,データシート2!$A:$SI,MATCH($G$2&amp;"_"&amp;$C65,データシート2!$A$1:$SI$1,0),0)</f>
        <v>5</v>
      </c>
      <c r="Q65" s="779">
        <f>VLOOKUP($D$3&amp;"_"&amp;Q$3,データシート2!$A:$SI,MATCH($G$2&amp;"_"&amp;$C65,データシート2!$A$1:$SI$1,0),0)</f>
        <v>4</v>
      </c>
      <c r="R65" s="947">
        <f>VLOOKUP($D$3&amp;"_"&amp;R$3,データシート2!$A:$SI,MATCH($R$2&amp;"_"&amp;$C65,データシート2!$A$1:$SI$1,0),0)</f>
        <v>30.684999999999999</v>
      </c>
      <c r="S65" s="948">
        <f>VLOOKUP($D$3&amp;"_"&amp;S$3,データシート2!$A:$SI,MATCH($R$2&amp;"_"&amp;$C65,データシート2!$A$1:$SI$1,0),0)</f>
        <v>41.145000000000003</v>
      </c>
      <c r="T65" s="948">
        <f>VLOOKUP($D$3&amp;"_"&amp;T$3,データシート2!$A:$SI,MATCH($R$2&amp;"_"&amp;$C65,データシート2!$A$1:$SI$1,0),0)</f>
        <v>48.040999999999997</v>
      </c>
      <c r="U65" s="948">
        <f>VLOOKUP($D$3&amp;"_"&amp;U$3,データシート2!$A:$SI,MATCH($R$2&amp;"_"&amp;$C65,データシート2!$A$1:$SI$1,0),0)</f>
        <v>33.966999999999999</v>
      </c>
      <c r="V65" s="948">
        <f>VLOOKUP($D$3&amp;"_"&amp;V$3,データシート2!$A:$SI,MATCH($R$2&amp;"_"&amp;$C65,データシート2!$A$1:$SI$1,0),0)</f>
        <v>63.262</v>
      </c>
      <c r="W65" s="948">
        <f>VLOOKUP($D$3&amp;"_"&amp;W$3,データシート2!$A:$SI,MATCH($R$2&amp;"_"&amp;$C65,データシート2!$A$1:$SI$1,0),0)</f>
        <v>60.567</v>
      </c>
      <c r="X65" s="948">
        <f>VLOOKUP($D$3&amp;"_"&amp;X$3,データシート2!$A:$SI,MATCH($R$2&amp;"_"&amp;$C65,データシート2!$A$1:$SI$1,0),0)</f>
        <v>73.215999999999994</v>
      </c>
      <c r="Y65" s="948">
        <f>VLOOKUP($D$3&amp;"_"&amp;Y$3,データシート2!$A:$SI,MATCH($R$2&amp;"_"&amp;$C65,データシート2!$A$1:$SI$1,0),0)</f>
        <v>71.677000000000007</v>
      </c>
      <c r="Z65" s="948">
        <f>VLOOKUP($D$3&amp;"_"&amp;Z$3,データシート2!$A:$SI,MATCH($R$2&amp;"_"&amp;$C65,データシート2!$A$1:$SI$1,0),0)</f>
        <v>70.667000000000002</v>
      </c>
      <c r="AA65" s="948">
        <f>VLOOKUP($D$3&amp;"_"&amp;AA$3,データシート2!$A:$SI,MATCH($R$2&amp;"_"&amp;$C65,データシート2!$A$1:$SI$1,0),0)</f>
        <v>63.734000000000002</v>
      </c>
      <c r="AB65" s="949">
        <f>VLOOKUP($D$3&amp;"_"&amp;AB$3,データシート2!$A:$SI,MATCH($R$2&amp;"_"&amp;$C65,データシート2!$A$1:$SI$1,0),0)</f>
        <v>71.155000000000001</v>
      </c>
    </row>
    <row r="66" spans="2:28" s="756" customFormat="1" ht="16.5" customHeight="1">
      <c r="B66" s="748"/>
      <c r="C66" s="773">
        <v>40</v>
      </c>
      <c r="D66" s="774" t="s">
        <v>575</v>
      </c>
      <c r="E66" s="773"/>
      <c r="F66" s="775"/>
      <c r="G66" s="776">
        <f>VLOOKUP($D$3&amp;"_"&amp;G$3,データシート2!$A:$SI,MATCH($G$2&amp;"_"&amp;$C66,データシート2!$A$1:$SI$1,0),0)</f>
        <v>0</v>
      </c>
      <c r="H66" s="777">
        <f>VLOOKUP($D$3&amp;"_"&amp;H$3,データシート2!$A:$SI,MATCH($G$2&amp;"_"&amp;$C66,データシート2!$A$1:$SI$1,0),0)</f>
        <v>0</v>
      </c>
      <c r="I66" s="777">
        <f>VLOOKUP($D$3&amp;"_"&amp;I$3,データシート2!$A:$SI,MATCH($G$2&amp;"_"&amp;$C66,データシート2!$A$1:$SI$1,0),0)</f>
        <v>0</v>
      </c>
      <c r="J66" s="777">
        <f>VLOOKUP($D$3&amp;"_"&amp;J$3,データシート2!$A:$SI,MATCH($G$2&amp;"_"&amp;$C66,データシート2!$A$1:$SI$1,0),0)</f>
        <v>0</v>
      </c>
      <c r="K66" s="778">
        <f>VLOOKUP($D$3&amp;"_"&amp;K$3,データシート2!$A:$SI,MATCH($G$2&amp;"_"&amp;$C66,データシート2!$A$1:$SI$1,0),0)</f>
        <v>0</v>
      </c>
      <c r="L66" s="778">
        <f>VLOOKUP($D$3&amp;"_"&amp;L$3,データシート2!$A:$SI,MATCH($G$2&amp;"_"&amp;$C66,データシート2!$A$1:$SI$1,0),0)</f>
        <v>0</v>
      </c>
      <c r="M66" s="778">
        <f>VLOOKUP($D$3&amp;"_"&amp;M$3,データシート2!$A:$SI,MATCH($G$2&amp;"_"&amp;$C66,データシート2!$A$1:$SI$1,0),0)</f>
        <v>0</v>
      </c>
      <c r="N66" s="778">
        <f>VLOOKUP($D$3&amp;"_"&amp;N$3,データシート2!$A:$SI,MATCH($G$2&amp;"_"&amp;$C66,データシート2!$A$1:$SI$1,0),0)</f>
        <v>0</v>
      </c>
      <c r="O66" s="778">
        <f>VLOOKUP($D$3&amp;"_"&amp;O$3,データシート2!$A:$SI,MATCH($G$2&amp;"_"&amp;$C66,データシート2!$A$1:$SI$1,0),0)</f>
        <v>0</v>
      </c>
      <c r="P66" s="778">
        <f>VLOOKUP($D$3&amp;"_"&amp;P$3,データシート2!$A:$SI,MATCH($G$2&amp;"_"&amp;$C66,データシート2!$A$1:$SI$1,0),0)</f>
        <v>0</v>
      </c>
      <c r="Q66" s="779">
        <f>VLOOKUP($D$3&amp;"_"&amp;Q$3,データシート2!$A:$SI,MATCH($G$2&amp;"_"&amp;$C66,データシート2!$A$1:$SI$1,0),0)</f>
        <v>0</v>
      </c>
      <c r="R66" s="947">
        <f>VLOOKUP($D$3&amp;"_"&amp;R$3,データシート2!$A:$SI,MATCH($R$2&amp;"_"&amp;$C66,データシート2!$A$1:$SI$1,0),0)</f>
        <v>0</v>
      </c>
      <c r="S66" s="948">
        <f>VLOOKUP($D$3&amp;"_"&amp;S$3,データシート2!$A:$SI,MATCH($R$2&amp;"_"&amp;$C66,データシート2!$A$1:$SI$1,0),0)</f>
        <v>0</v>
      </c>
      <c r="T66" s="948">
        <f>VLOOKUP($D$3&amp;"_"&amp;T$3,データシート2!$A:$SI,MATCH($R$2&amp;"_"&amp;$C66,データシート2!$A$1:$SI$1,0),0)</f>
        <v>0</v>
      </c>
      <c r="U66" s="948">
        <f>VLOOKUP($D$3&amp;"_"&amp;U$3,データシート2!$A:$SI,MATCH($R$2&amp;"_"&amp;$C66,データシート2!$A$1:$SI$1,0),0)</f>
        <v>0</v>
      </c>
      <c r="V66" s="948">
        <f>VLOOKUP($D$3&amp;"_"&amp;V$3,データシート2!$A:$SI,MATCH($R$2&amp;"_"&amp;$C66,データシート2!$A$1:$SI$1,0),0)</f>
        <v>0</v>
      </c>
      <c r="W66" s="948">
        <f>VLOOKUP($D$3&amp;"_"&amp;W$3,データシート2!$A:$SI,MATCH($R$2&amp;"_"&amp;$C66,データシート2!$A$1:$SI$1,0),0)</f>
        <v>0</v>
      </c>
      <c r="X66" s="948">
        <f>VLOOKUP($D$3&amp;"_"&amp;X$3,データシート2!$A:$SI,MATCH($R$2&amp;"_"&amp;$C66,データシート2!$A$1:$SI$1,0),0)</f>
        <v>0</v>
      </c>
      <c r="Y66" s="948">
        <f>VLOOKUP($D$3&amp;"_"&amp;Y$3,データシート2!$A:$SI,MATCH($R$2&amp;"_"&amp;$C66,データシート2!$A$1:$SI$1,0),0)</f>
        <v>0</v>
      </c>
      <c r="Z66" s="948">
        <f>VLOOKUP($D$3&amp;"_"&amp;Z$3,データシート2!$A:$SI,MATCH($R$2&amp;"_"&amp;$C66,データシート2!$A$1:$SI$1,0),0)</f>
        <v>0</v>
      </c>
      <c r="AA66" s="948">
        <f>VLOOKUP($D$3&amp;"_"&amp;AA$3,データシート2!$A:$SI,MATCH($R$2&amp;"_"&amp;$C66,データシート2!$A$1:$SI$1,0),0)</f>
        <v>0</v>
      </c>
      <c r="AB66" s="949">
        <f>VLOOKUP($D$3&amp;"_"&amp;AB$3,データシート2!$A:$SI,MATCH($R$2&amp;"_"&amp;$C66,データシート2!$A$1:$SI$1,0),0)</f>
        <v>0</v>
      </c>
    </row>
    <row r="67" spans="2:28" s="756" customFormat="1" ht="16.5" customHeight="1">
      <c r="B67" s="757"/>
      <c r="C67" s="758">
        <v>41</v>
      </c>
      <c r="D67" s="759" t="s">
        <v>576</v>
      </c>
      <c r="E67" s="758"/>
      <c r="F67" s="760"/>
      <c r="G67" s="761">
        <f>VLOOKUP($D$3&amp;"_"&amp;G$3,データシート2!$A:$SI,MATCH($G$2&amp;"_"&amp;$C67,データシート2!$A$1:$SI$1,0),0)</f>
        <v>2</v>
      </c>
      <c r="H67" s="762">
        <f>VLOOKUP($D$3&amp;"_"&amp;H$3,データシート2!$A:$SI,MATCH($G$2&amp;"_"&amp;$C67,データシート2!$A$1:$SI$1,0),0)</f>
        <v>1</v>
      </c>
      <c r="I67" s="762">
        <f>VLOOKUP($D$3&amp;"_"&amp;I$3,データシート2!$A:$SI,MATCH($G$2&amp;"_"&amp;$C67,データシート2!$A$1:$SI$1,0),0)</f>
        <v>1</v>
      </c>
      <c r="J67" s="762">
        <f>VLOOKUP($D$3&amp;"_"&amp;J$3,データシート2!$A:$SI,MATCH($G$2&amp;"_"&amp;$C67,データシート2!$A$1:$SI$1,0),0)</f>
        <v>1</v>
      </c>
      <c r="K67" s="763">
        <f>VLOOKUP($D$3&amp;"_"&amp;K$3,データシート2!$A:$SI,MATCH($G$2&amp;"_"&amp;$C67,データシート2!$A$1:$SI$1,0),0)</f>
        <v>1</v>
      </c>
      <c r="L67" s="763">
        <f>VLOOKUP($D$3&amp;"_"&amp;L$3,データシート2!$A:$SI,MATCH($G$2&amp;"_"&amp;$C67,データシート2!$A$1:$SI$1,0),0)</f>
        <v>1</v>
      </c>
      <c r="M67" s="763">
        <f>VLOOKUP($D$3&amp;"_"&amp;M$3,データシート2!$A:$SI,MATCH($G$2&amp;"_"&amp;$C67,データシート2!$A$1:$SI$1,0),0)</f>
        <v>1</v>
      </c>
      <c r="N67" s="763">
        <f>VLOOKUP($D$3&amp;"_"&amp;N$3,データシート2!$A:$SI,MATCH($G$2&amp;"_"&amp;$C67,データシート2!$A$1:$SI$1,0),0)</f>
        <v>1</v>
      </c>
      <c r="O67" s="763">
        <f>VLOOKUP($D$3&amp;"_"&amp;O$3,データシート2!$A:$SI,MATCH($G$2&amp;"_"&amp;$C67,データシート2!$A$1:$SI$1,0),0)</f>
        <v>1</v>
      </c>
      <c r="P67" s="763">
        <f>VLOOKUP($D$3&amp;"_"&amp;P$3,データシート2!$A:$SI,MATCH($G$2&amp;"_"&amp;$C67,データシート2!$A$1:$SI$1,0),0)</f>
        <v>1</v>
      </c>
      <c r="Q67" s="764">
        <f>VLOOKUP($D$3&amp;"_"&amp;Q$3,データシート2!$A:$SI,MATCH($G$2&amp;"_"&amp;$C67,データシート2!$A$1:$SI$1,0),0)</f>
        <v>1</v>
      </c>
      <c r="R67" s="940">
        <f>VLOOKUP($D$3&amp;"_"&amp;R$3,データシート2!$A:$SI,MATCH($R$2&amp;"_"&amp;$C67,データシート2!$A$1:$SI$1,0),0)</f>
        <v>5.5620000000000003</v>
      </c>
      <c r="S67" s="941">
        <f>VLOOKUP($D$3&amp;"_"&amp;S$3,データシート2!$A:$SI,MATCH($R$2&amp;"_"&amp;$C67,データシート2!$A$1:$SI$1,0),0)</f>
        <v>3.379</v>
      </c>
      <c r="T67" s="941">
        <f>VLOOKUP($D$3&amp;"_"&amp;T$3,データシート2!$A:$SI,MATCH($R$2&amp;"_"&amp;$C67,データシート2!$A$1:$SI$1,0),0)</f>
        <v>3.226</v>
      </c>
      <c r="U67" s="941">
        <f>VLOOKUP($D$3&amp;"_"&amp;U$3,データシート2!$A:$SI,MATCH($R$2&amp;"_"&amp;$C67,データシート2!$A$1:$SI$1,0),0)</f>
        <v>3.0739999999999998</v>
      </c>
      <c r="V67" s="941">
        <f>VLOOKUP($D$3&amp;"_"&amp;V$3,データシート2!$A:$SI,MATCH($R$2&amp;"_"&amp;$C67,データシート2!$A$1:$SI$1,0),0)</f>
        <v>3.0870000000000002</v>
      </c>
      <c r="W67" s="941">
        <f>VLOOKUP($D$3&amp;"_"&amp;W$3,データシート2!$A:$SI,MATCH($R$2&amp;"_"&amp;$C67,データシート2!$A$1:$SI$1,0),0)</f>
        <v>2.8340000000000001</v>
      </c>
      <c r="X67" s="941">
        <f>VLOOKUP($D$3&amp;"_"&amp;X$3,データシート2!$A:$SI,MATCH($R$2&amp;"_"&amp;$C67,データシート2!$A$1:$SI$1,0),0)</f>
        <v>2.64</v>
      </c>
      <c r="Y67" s="941">
        <f>VLOOKUP($D$3&amp;"_"&amp;Y$3,データシート2!$A:$SI,MATCH($R$2&amp;"_"&amp;$C67,データシート2!$A$1:$SI$1,0),0)</f>
        <v>2.6709999999999998</v>
      </c>
      <c r="Z67" s="941">
        <f>VLOOKUP($D$3&amp;"_"&amp;Z$3,データシート2!$A:$SI,MATCH($R$2&amp;"_"&amp;$C67,データシート2!$A$1:$SI$1,0),0)</f>
        <v>2.7549999999999999</v>
      </c>
      <c r="AA67" s="941">
        <f>VLOOKUP($D$3&amp;"_"&amp;AA$3,データシート2!$A:$SI,MATCH($R$2&amp;"_"&amp;$C67,データシート2!$A$1:$SI$1,0),0)</f>
        <v>2.294</v>
      </c>
      <c r="AB67" s="942">
        <f>VLOOKUP($D$3&amp;"_"&amp;AB$3,データシート2!$A:$SI,MATCH($R$2&amp;"_"&amp;$C67,データシート2!$A$1:$SI$1,0),0)</f>
        <v>2.2050000000000001</v>
      </c>
    </row>
    <row r="68" spans="2:28" s="22" customFormat="1" ht="20.45" customHeight="1">
      <c r="B68" s="740" t="s">
        <v>577</v>
      </c>
      <c r="C68" s="741" t="s">
        <v>578</v>
      </c>
      <c r="D68" s="742"/>
      <c r="E68" s="743"/>
      <c r="F68" s="742"/>
      <c r="G68" s="744">
        <f>VLOOKUP($D$3&amp;"_"&amp;G$3,データシート2!$A:$SI,MATCH($G$2&amp;"_"&amp;$B68,データシート2!$A$1:$SI$1,0),0)</f>
        <v>7</v>
      </c>
      <c r="H68" s="745">
        <f>VLOOKUP($D$3&amp;"_"&amp;H$3,データシート2!$A:$SI,MATCH($G$2&amp;"_"&amp;$B68,データシート2!$A$1:$SI$1,0),0)</f>
        <v>9</v>
      </c>
      <c r="I68" s="745">
        <f>VLOOKUP($D$3&amp;"_"&amp;I$3,データシート2!$A:$SI,MATCH($G$2&amp;"_"&amp;$B68,データシート2!$A$1:$SI$1,0),0)</f>
        <v>8</v>
      </c>
      <c r="J68" s="745">
        <f>VLOOKUP($D$3&amp;"_"&amp;J$3,データシート2!$A:$SI,MATCH($G$2&amp;"_"&amp;$B68,データシート2!$A$1:$SI$1,0),0)</f>
        <v>10</v>
      </c>
      <c r="K68" s="746">
        <f>VLOOKUP($D$3&amp;"_"&amp;K$3,データシート2!$A:$SI,MATCH($G$2&amp;"_"&amp;$B68,データシート2!$A$1:$SI$1,0),0)</f>
        <v>10</v>
      </c>
      <c r="L68" s="746">
        <f>VLOOKUP($D$3&amp;"_"&amp;L$3,データシート2!$A:$SI,MATCH($G$2&amp;"_"&amp;$B68,データシート2!$A$1:$SI$1,0),0)</f>
        <v>9</v>
      </c>
      <c r="M68" s="746">
        <f>VLOOKUP($D$3&amp;"_"&amp;M$3,データシート2!$A:$SI,MATCH($G$2&amp;"_"&amp;$B68,データシート2!$A$1:$SI$1,0),0)</f>
        <v>8</v>
      </c>
      <c r="N68" s="746">
        <f>VLOOKUP($D$3&amp;"_"&amp;N$3,データシート2!$A:$SI,MATCH($G$2&amp;"_"&amp;$B68,データシート2!$A$1:$SI$1,0),0)</f>
        <v>8</v>
      </c>
      <c r="O68" s="746">
        <f>VLOOKUP($D$3&amp;"_"&amp;O$3,データシート2!$A:$SI,MATCH($G$2&amp;"_"&amp;$B68,データシート2!$A$1:$SI$1,0),0)</f>
        <v>8</v>
      </c>
      <c r="P68" s="746">
        <f>VLOOKUP($D$3&amp;"_"&amp;P$3,データシート2!$A:$SI,MATCH($G$2&amp;"_"&amp;$B68,データシート2!$A$1:$SI$1,0),0)</f>
        <v>10</v>
      </c>
      <c r="Q68" s="747">
        <f>VLOOKUP($D$3&amp;"_"&amp;Q$3,データシート2!$A:$SI,MATCH($G$2&amp;"_"&amp;$B68,データシート2!$A$1:$SI$1,0),0)</f>
        <v>10</v>
      </c>
      <c r="R68" s="934">
        <f>VLOOKUP($D$3&amp;"_"&amp;R$3,データシート2!$A:$SI,MATCH($R$2&amp;"_"&amp;$B68,データシート2!$A$1:$SI$1,0),0)</f>
        <v>21.122</v>
      </c>
      <c r="S68" s="935">
        <f>VLOOKUP($D$3&amp;"_"&amp;S$3,データシート2!$A:$SI,MATCH($R$2&amp;"_"&amp;$B68,データシート2!$A$1:$SI$1,0),0)</f>
        <v>38.619999999999997</v>
      </c>
      <c r="T68" s="935">
        <f>VLOOKUP($D$3&amp;"_"&amp;T$3,データシート2!$A:$SI,MATCH($R$2&amp;"_"&amp;$B68,データシート2!$A$1:$SI$1,0),0)</f>
        <v>27.77</v>
      </c>
      <c r="U68" s="935">
        <f>VLOOKUP($D$3&amp;"_"&amp;U$3,データシート2!$A:$SI,MATCH($R$2&amp;"_"&amp;$B68,データシート2!$A$1:$SI$1,0),0)</f>
        <v>39.970999999999997</v>
      </c>
      <c r="V68" s="935">
        <f>VLOOKUP($D$3&amp;"_"&amp;V$3,データシート2!$A:$SI,MATCH($R$2&amp;"_"&amp;$B68,データシート2!$A$1:$SI$1,0),0)</f>
        <v>41.347000000000001</v>
      </c>
      <c r="W68" s="935">
        <f>VLOOKUP($D$3&amp;"_"&amp;W$3,データシート2!$A:$SI,MATCH($R$2&amp;"_"&amp;$B68,データシート2!$A$1:$SI$1,0),0)</f>
        <v>38.707000000000001</v>
      </c>
      <c r="X68" s="935">
        <f>VLOOKUP($D$3&amp;"_"&amp;X$3,データシート2!$A:$SI,MATCH($R$2&amp;"_"&amp;$B68,データシート2!$A$1:$SI$1,0),0)</f>
        <v>39.777999999999999</v>
      </c>
      <c r="Y68" s="935">
        <f>VLOOKUP($D$3&amp;"_"&amp;Y$3,データシート2!$A:$SI,MATCH($R$2&amp;"_"&amp;$B68,データシート2!$A$1:$SI$1,0),0)</f>
        <v>33.880000000000003</v>
      </c>
      <c r="Z68" s="935">
        <f>VLOOKUP($D$3&amp;"_"&amp;Z$3,データシート2!$A:$SI,MATCH($R$2&amp;"_"&amp;$B68,データシート2!$A$1:$SI$1,0),0)</f>
        <v>30.021000000000001</v>
      </c>
      <c r="AA68" s="935">
        <f>VLOOKUP($D$3&amp;"_"&amp;AA$3,データシート2!$A:$SI,MATCH($R$2&amp;"_"&amp;$B68,データシート2!$A$1:$SI$1,0),0)</f>
        <v>35.058</v>
      </c>
      <c r="AB68" s="936">
        <f>VLOOKUP($D$3&amp;"_"&amp;AB$3,データシート2!$A:$SI,MATCH($R$2&amp;"_"&amp;$B68,データシート2!$A$1:$SI$1,0),0)</f>
        <v>39.1</v>
      </c>
    </row>
    <row r="69" spans="2:28" s="756" customFormat="1" ht="16.5" customHeight="1">
      <c r="B69" s="748"/>
      <c r="C69" s="749">
        <v>42</v>
      </c>
      <c r="D69" s="750" t="s">
        <v>579</v>
      </c>
      <c r="E69" s="749"/>
      <c r="F69" s="751"/>
      <c r="G69" s="765">
        <f>VLOOKUP($D$3&amp;"_"&amp;G$3,データシート2!$A:$SI,MATCH($G$2&amp;"_"&amp;$C69,データシート2!$A$1:$SI$1,0),0)</f>
        <v>0</v>
      </c>
      <c r="H69" s="753">
        <f>VLOOKUP($D$3&amp;"_"&amp;H$3,データシート2!$A:$SI,MATCH($G$2&amp;"_"&amp;$C69,データシート2!$A$1:$SI$1,0),0)</f>
        <v>2</v>
      </c>
      <c r="I69" s="753">
        <f>VLOOKUP($D$3&amp;"_"&amp;I$3,データシート2!$A:$SI,MATCH($G$2&amp;"_"&amp;$C69,データシート2!$A$1:$SI$1,0),0)</f>
        <v>0</v>
      </c>
      <c r="J69" s="753">
        <f>VLOOKUP($D$3&amp;"_"&amp;J$3,データシート2!$A:$SI,MATCH($G$2&amp;"_"&amp;$C69,データシート2!$A$1:$SI$1,0),0)</f>
        <v>0</v>
      </c>
      <c r="K69" s="754">
        <f>VLOOKUP($D$3&amp;"_"&amp;K$3,データシート2!$A:$SI,MATCH($G$2&amp;"_"&amp;$C69,データシート2!$A$1:$SI$1,0),0)</f>
        <v>0</v>
      </c>
      <c r="L69" s="754">
        <f>VLOOKUP($D$3&amp;"_"&amp;L$3,データシート2!$A:$SI,MATCH($G$2&amp;"_"&amp;$C69,データシート2!$A$1:$SI$1,0),0)</f>
        <v>0</v>
      </c>
      <c r="M69" s="754">
        <f>VLOOKUP($D$3&amp;"_"&amp;M$3,データシート2!$A:$SI,MATCH($G$2&amp;"_"&amp;$C69,データシート2!$A$1:$SI$1,0),0)</f>
        <v>0</v>
      </c>
      <c r="N69" s="754">
        <f>VLOOKUP($D$3&amp;"_"&amp;N$3,データシート2!$A:$SI,MATCH($G$2&amp;"_"&amp;$C69,データシート2!$A$1:$SI$1,0),0)</f>
        <v>0</v>
      </c>
      <c r="O69" s="754">
        <f>VLOOKUP($D$3&amp;"_"&amp;O$3,データシート2!$A:$SI,MATCH($G$2&amp;"_"&amp;$C69,データシート2!$A$1:$SI$1,0),0)</f>
        <v>0</v>
      </c>
      <c r="P69" s="754">
        <f>VLOOKUP($D$3&amp;"_"&amp;P$3,データシート2!$A:$SI,MATCH($G$2&amp;"_"&amp;$C69,データシート2!$A$1:$SI$1,0),0)</f>
        <v>0</v>
      </c>
      <c r="Q69" s="755">
        <f>VLOOKUP($D$3&amp;"_"&amp;Q$3,データシート2!$A:$SI,MATCH($G$2&amp;"_"&amp;$C69,データシート2!$A$1:$SI$1,0),0)</f>
        <v>0</v>
      </c>
      <c r="R69" s="943">
        <f>VLOOKUP($D$3&amp;"_"&amp;R$3,データシート2!$A:$SI,MATCH($R$2&amp;"_"&amp;$C69,データシート2!$A$1:$SI$1,0),0)</f>
        <v>0</v>
      </c>
      <c r="S69" s="938">
        <f>VLOOKUP($D$3&amp;"_"&amp;S$3,データシート2!$A:$SI,MATCH($R$2&amp;"_"&amp;$C69,データシート2!$A$1:$SI$1,0),0)</f>
        <v>13.522</v>
      </c>
      <c r="T69" s="938">
        <f>VLOOKUP($D$3&amp;"_"&amp;T$3,データシート2!$A:$SI,MATCH($R$2&amp;"_"&amp;$C69,データシート2!$A$1:$SI$1,0),0)</f>
        <v>0</v>
      </c>
      <c r="U69" s="938">
        <f>VLOOKUP($D$3&amp;"_"&amp;U$3,データシート2!$A:$SI,MATCH($R$2&amp;"_"&amp;$C69,データシート2!$A$1:$SI$1,0),0)</f>
        <v>0</v>
      </c>
      <c r="V69" s="938">
        <f>VLOOKUP($D$3&amp;"_"&amp;V$3,データシート2!$A:$SI,MATCH($R$2&amp;"_"&amp;$C69,データシート2!$A$1:$SI$1,0),0)</f>
        <v>0</v>
      </c>
      <c r="W69" s="938">
        <f>VLOOKUP($D$3&amp;"_"&amp;W$3,データシート2!$A:$SI,MATCH($R$2&amp;"_"&amp;$C69,データシート2!$A$1:$SI$1,0),0)</f>
        <v>0</v>
      </c>
      <c r="X69" s="938">
        <f>VLOOKUP($D$3&amp;"_"&amp;X$3,データシート2!$A:$SI,MATCH($R$2&amp;"_"&amp;$C69,データシート2!$A$1:$SI$1,0),0)</f>
        <v>0</v>
      </c>
      <c r="Y69" s="938">
        <f>VLOOKUP($D$3&amp;"_"&amp;Y$3,データシート2!$A:$SI,MATCH($R$2&amp;"_"&amp;$C69,データシート2!$A$1:$SI$1,0),0)</f>
        <v>0</v>
      </c>
      <c r="Z69" s="938">
        <f>VLOOKUP($D$3&amp;"_"&amp;Z$3,データシート2!$A:$SI,MATCH($R$2&amp;"_"&amp;$C69,データシート2!$A$1:$SI$1,0),0)</f>
        <v>0</v>
      </c>
      <c r="AA69" s="938">
        <f>VLOOKUP($D$3&amp;"_"&amp;AA$3,データシート2!$A:$SI,MATCH($R$2&amp;"_"&amp;$C69,データシート2!$A$1:$SI$1,0),0)</f>
        <v>0</v>
      </c>
      <c r="AB69" s="939">
        <f>VLOOKUP($D$3&amp;"_"&amp;AB$3,データシート2!$A:$SI,MATCH($R$2&amp;"_"&amp;$C69,データシート2!$A$1:$SI$1,0),0)</f>
        <v>0</v>
      </c>
    </row>
    <row r="70" spans="2:28" s="756" customFormat="1" ht="16.5" customHeight="1">
      <c r="B70" s="748"/>
      <c r="C70" s="773">
        <v>43</v>
      </c>
      <c r="D70" s="774" t="s">
        <v>580</v>
      </c>
      <c r="E70" s="773"/>
      <c r="F70" s="775"/>
      <c r="G70" s="776">
        <f>VLOOKUP($D$3&amp;"_"&amp;G$3,データシート2!$A:$SI,MATCH($G$2&amp;"_"&amp;$C70,データシート2!$A$1:$SI$1,0),0)</f>
        <v>0</v>
      </c>
      <c r="H70" s="777">
        <f>VLOOKUP($D$3&amp;"_"&amp;H$3,データシート2!$A:$SI,MATCH($G$2&amp;"_"&amp;$C70,データシート2!$A$1:$SI$1,0),0)</f>
        <v>0</v>
      </c>
      <c r="I70" s="777">
        <f>VLOOKUP($D$3&amp;"_"&amp;I$3,データシート2!$A:$SI,MATCH($G$2&amp;"_"&amp;$C70,データシート2!$A$1:$SI$1,0),0)</f>
        <v>0</v>
      </c>
      <c r="J70" s="777">
        <f>VLOOKUP($D$3&amp;"_"&amp;J$3,データシート2!$A:$SI,MATCH($G$2&amp;"_"&amp;$C70,データシート2!$A$1:$SI$1,0),0)</f>
        <v>0</v>
      </c>
      <c r="K70" s="778">
        <f>VLOOKUP($D$3&amp;"_"&amp;K$3,データシート2!$A:$SI,MATCH($G$2&amp;"_"&amp;$C70,データシート2!$A$1:$SI$1,0),0)</f>
        <v>0</v>
      </c>
      <c r="L70" s="778">
        <f>VLOOKUP($D$3&amp;"_"&amp;L$3,データシート2!$A:$SI,MATCH($G$2&amp;"_"&amp;$C70,データシート2!$A$1:$SI$1,0),0)</f>
        <v>0</v>
      </c>
      <c r="M70" s="778">
        <f>VLOOKUP($D$3&amp;"_"&amp;M$3,データシート2!$A:$SI,MATCH($G$2&amp;"_"&amp;$C70,データシート2!$A$1:$SI$1,0),0)</f>
        <v>0</v>
      </c>
      <c r="N70" s="778">
        <f>VLOOKUP($D$3&amp;"_"&amp;N$3,データシート2!$A:$SI,MATCH($G$2&amp;"_"&amp;$C70,データシート2!$A$1:$SI$1,0),0)</f>
        <v>0</v>
      </c>
      <c r="O70" s="778">
        <f>VLOOKUP($D$3&amp;"_"&amp;O$3,データシート2!$A:$SI,MATCH($G$2&amp;"_"&amp;$C70,データシート2!$A$1:$SI$1,0),0)</f>
        <v>0</v>
      </c>
      <c r="P70" s="778">
        <f>VLOOKUP($D$3&amp;"_"&amp;P$3,データシート2!$A:$SI,MATCH($G$2&amp;"_"&amp;$C70,データシート2!$A$1:$SI$1,0),0)</f>
        <v>0</v>
      </c>
      <c r="Q70" s="779">
        <f>VLOOKUP($D$3&amp;"_"&amp;Q$3,データシート2!$A:$SI,MATCH($G$2&amp;"_"&amp;$C70,データシート2!$A$1:$SI$1,0),0)</f>
        <v>0</v>
      </c>
      <c r="R70" s="947">
        <f>VLOOKUP($D$3&amp;"_"&amp;R$3,データシート2!$A:$SI,MATCH($R$2&amp;"_"&amp;$C70,データシート2!$A$1:$SI$1,0),0)</f>
        <v>0</v>
      </c>
      <c r="S70" s="948">
        <f>VLOOKUP($D$3&amp;"_"&amp;S$3,データシート2!$A:$SI,MATCH($R$2&amp;"_"&amp;$C70,データシート2!$A$1:$SI$1,0),0)</f>
        <v>0</v>
      </c>
      <c r="T70" s="948">
        <f>VLOOKUP($D$3&amp;"_"&amp;T$3,データシート2!$A:$SI,MATCH($R$2&amp;"_"&amp;$C70,データシート2!$A$1:$SI$1,0),0)</f>
        <v>0</v>
      </c>
      <c r="U70" s="948">
        <f>VLOOKUP($D$3&amp;"_"&amp;U$3,データシート2!$A:$SI,MATCH($R$2&amp;"_"&amp;$C70,データシート2!$A$1:$SI$1,0),0)</f>
        <v>0</v>
      </c>
      <c r="V70" s="948">
        <f>VLOOKUP($D$3&amp;"_"&amp;V$3,データシート2!$A:$SI,MATCH($R$2&amp;"_"&amp;$C70,データシート2!$A$1:$SI$1,0),0)</f>
        <v>0</v>
      </c>
      <c r="W70" s="948">
        <f>VLOOKUP($D$3&amp;"_"&amp;W$3,データシート2!$A:$SI,MATCH($R$2&amp;"_"&amp;$C70,データシート2!$A$1:$SI$1,0),0)</f>
        <v>0</v>
      </c>
      <c r="X70" s="948">
        <f>VLOOKUP($D$3&amp;"_"&amp;X$3,データシート2!$A:$SI,MATCH($R$2&amp;"_"&amp;$C70,データシート2!$A$1:$SI$1,0),0)</f>
        <v>0</v>
      </c>
      <c r="Y70" s="948">
        <f>VLOOKUP($D$3&amp;"_"&amp;Y$3,データシート2!$A:$SI,MATCH($R$2&amp;"_"&amp;$C70,データシート2!$A$1:$SI$1,0),0)</f>
        <v>0</v>
      </c>
      <c r="Z70" s="948">
        <f>VLOOKUP($D$3&amp;"_"&amp;Z$3,データシート2!$A:$SI,MATCH($R$2&amp;"_"&amp;$C70,データシート2!$A$1:$SI$1,0),0)</f>
        <v>0</v>
      </c>
      <c r="AA70" s="948">
        <f>VLOOKUP($D$3&amp;"_"&amp;AA$3,データシート2!$A:$SI,MATCH($R$2&amp;"_"&amp;$C70,データシート2!$A$1:$SI$1,0),0)</f>
        <v>0</v>
      </c>
      <c r="AB70" s="949">
        <f>VLOOKUP($D$3&amp;"_"&amp;AB$3,データシート2!$A:$SI,MATCH($R$2&amp;"_"&amp;$C70,データシート2!$A$1:$SI$1,0),0)</f>
        <v>0</v>
      </c>
    </row>
    <row r="71" spans="2:28" s="756" customFormat="1" ht="16.5" customHeight="1">
      <c r="B71" s="748"/>
      <c r="C71" s="773">
        <v>44</v>
      </c>
      <c r="D71" s="774" t="s">
        <v>581</v>
      </c>
      <c r="E71" s="773"/>
      <c r="F71" s="775"/>
      <c r="G71" s="776">
        <f>VLOOKUP($D$3&amp;"_"&amp;G$3,データシート2!$A:$SI,MATCH($G$2&amp;"_"&amp;$C71,データシート2!$A$1:$SI$1,0),0)</f>
        <v>0</v>
      </c>
      <c r="H71" s="777">
        <f>VLOOKUP($D$3&amp;"_"&amp;H$3,データシート2!$A:$SI,MATCH($G$2&amp;"_"&amp;$C71,データシート2!$A$1:$SI$1,0),0)</f>
        <v>1</v>
      </c>
      <c r="I71" s="777">
        <f>VLOOKUP($D$3&amp;"_"&amp;I$3,データシート2!$A:$SI,MATCH($G$2&amp;"_"&amp;$C71,データシート2!$A$1:$SI$1,0),0)</f>
        <v>1</v>
      </c>
      <c r="J71" s="777">
        <f>VLOOKUP($D$3&amp;"_"&amp;J$3,データシート2!$A:$SI,MATCH($G$2&amp;"_"&amp;$C71,データシート2!$A$1:$SI$1,0),0)</f>
        <v>1</v>
      </c>
      <c r="K71" s="778">
        <f>VLOOKUP($D$3&amp;"_"&amp;K$3,データシート2!$A:$SI,MATCH($G$2&amp;"_"&amp;$C71,データシート2!$A$1:$SI$1,0),0)</f>
        <v>1</v>
      </c>
      <c r="L71" s="778">
        <f>VLOOKUP($D$3&amp;"_"&amp;L$3,データシート2!$A:$SI,MATCH($G$2&amp;"_"&amp;$C71,データシート2!$A$1:$SI$1,0),0)</f>
        <v>1</v>
      </c>
      <c r="M71" s="778">
        <f>VLOOKUP($D$3&amp;"_"&amp;M$3,データシート2!$A:$SI,MATCH($G$2&amp;"_"&amp;$C71,データシート2!$A$1:$SI$1,0),0)</f>
        <v>1</v>
      </c>
      <c r="N71" s="778">
        <f>VLOOKUP($D$3&amp;"_"&amp;N$3,データシート2!$A:$SI,MATCH($G$2&amp;"_"&amp;$C71,データシート2!$A$1:$SI$1,0),0)</f>
        <v>1</v>
      </c>
      <c r="O71" s="778">
        <f>VLOOKUP($D$3&amp;"_"&amp;O$3,データシート2!$A:$SI,MATCH($G$2&amp;"_"&amp;$C71,データシート2!$A$1:$SI$1,0),0)</f>
        <v>1</v>
      </c>
      <c r="P71" s="778">
        <f>VLOOKUP($D$3&amp;"_"&amp;P$3,データシート2!$A:$SI,MATCH($G$2&amp;"_"&amp;$C71,データシート2!$A$1:$SI$1,0),0)</f>
        <v>1</v>
      </c>
      <c r="Q71" s="779">
        <f>VLOOKUP($D$3&amp;"_"&amp;Q$3,データシート2!$A:$SI,MATCH($G$2&amp;"_"&amp;$C71,データシート2!$A$1:$SI$1,0),0)</f>
        <v>1</v>
      </c>
      <c r="R71" s="947">
        <f>VLOOKUP($D$3&amp;"_"&amp;R$3,データシート2!$A:$SI,MATCH($R$2&amp;"_"&amp;$C71,データシート2!$A$1:$SI$1,0),0)</f>
        <v>0</v>
      </c>
      <c r="S71" s="948">
        <f>VLOOKUP($D$3&amp;"_"&amp;S$3,データシート2!$A:$SI,MATCH($R$2&amp;"_"&amp;$C71,データシート2!$A$1:$SI$1,0),0)</f>
        <v>3.1930000000000001</v>
      </c>
      <c r="T71" s="948">
        <f>VLOOKUP($D$3&amp;"_"&amp;T$3,データシート2!$A:$SI,MATCH($R$2&amp;"_"&amp;$C71,データシート2!$A$1:$SI$1,0),0)</f>
        <v>3.7469999999999999</v>
      </c>
      <c r="U71" s="948">
        <f>VLOOKUP($D$3&amp;"_"&amp;U$3,データシート2!$A:$SI,MATCH($R$2&amp;"_"&amp;$C71,データシート2!$A$1:$SI$1,0),0)</f>
        <v>3.609</v>
      </c>
      <c r="V71" s="948">
        <f>VLOOKUP($D$3&amp;"_"&amp;V$3,データシート2!$A:$SI,MATCH($R$2&amp;"_"&amp;$C71,データシート2!$A$1:$SI$1,0),0)</f>
        <v>3.8</v>
      </c>
      <c r="W71" s="948">
        <f>VLOOKUP($D$3&amp;"_"&amp;W$3,データシート2!$A:$SI,MATCH($R$2&amp;"_"&amp;$C71,データシート2!$A$1:$SI$1,0),0)</f>
        <v>3.8740000000000001</v>
      </c>
      <c r="X71" s="948">
        <f>VLOOKUP($D$3&amp;"_"&amp;X$3,データシート2!$A:$SI,MATCH($R$2&amp;"_"&amp;$C71,データシート2!$A$1:$SI$1,0),0)</f>
        <v>7.2069999999999999</v>
      </c>
      <c r="Y71" s="948">
        <f>VLOOKUP($D$3&amp;"_"&amp;Y$3,データシート2!$A:$SI,MATCH($R$2&amp;"_"&amp;$C71,データシート2!$A$1:$SI$1,0),0)</f>
        <v>3.22</v>
      </c>
      <c r="Z71" s="948">
        <f>VLOOKUP($D$3&amp;"_"&amp;Z$3,データシート2!$A:$SI,MATCH($R$2&amp;"_"&amp;$C71,データシート2!$A$1:$SI$1,0),0)</f>
        <v>2.5409999999999999</v>
      </c>
      <c r="AA71" s="948">
        <f>VLOOKUP($D$3&amp;"_"&amp;AA$3,データシート2!$A:$SI,MATCH($R$2&amp;"_"&amp;$C71,データシート2!$A$1:$SI$1,0),0)</f>
        <v>2.5609999999999999</v>
      </c>
      <c r="AB71" s="949">
        <f>VLOOKUP($D$3&amp;"_"&amp;AB$3,データシート2!$A:$SI,MATCH($R$2&amp;"_"&amp;$C71,データシート2!$A$1:$SI$1,0),0)</f>
        <v>2.66</v>
      </c>
    </row>
    <row r="72" spans="2:28" s="756" customFormat="1" ht="16.5" customHeight="1">
      <c r="B72" s="748"/>
      <c r="C72" s="773">
        <v>45</v>
      </c>
      <c r="D72" s="774" t="s">
        <v>582</v>
      </c>
      <c r="E72" s="773"/>
      <c r="F72" s="775"/>
      <c r="G72" s="776">
        <f>VLOOKUP($D$3&amp;"_"&amp;G$3,データシート2!$A:$SI,MATCH($G$2&amp;"_"&amp;$C72,データシート2!$A$1:$SI$1,0),0)</f>
        <v>0</v>
      </c>
      <c r="H72" s="777">
        <f>VLOOKUP($D$3&amp;"_"&amp;H$3,データシート2!$A:$SI,MATCH($G$2&amp;"_"&amp;$C72,データシート2!$A$1:$SI$1,0),0)</f>
        <v>0</v>
      </c>
      <c r="I72" s="777">
        <f>VLOOKUP($D$3&amp;"_"&amp;I$3,データシート2!$A:$SI,MATCH($G$2&amp;"_"&amp;$C72,データシート2!$A$1:$SI$1,0),0)</f>
        <v>0</v>
      </c>
      <c r="J72" s="777">
        <f>VLOOKUP($D$3&amp;"_"&amp;J$3,データシート2!$A:$SI,MATCH($G$2&amp;"_"&amp;$C72,データシート2!$A$1:$SI$1,0),0)</f>
        <v>0</v>
      </c>
      <c r="K72" s="778">
        <f>VLOOKUP($D$3&amp;"_"&amp;K$3,データシート2!$A:$SI,MATCH($G$2&amp;"_"&amp;$C72,データシート2!$A$1:$SI$1,0),0)</f>
        <v>0</v>
      </c>
      <c r="L72" s="778">
        <f>VLOOKUP($D$3&amp;"_"&amp;L$3,データシート2!$A:$SI,MATCH($G$2&amp;"_"&amp;$C72,データシート2!$A$1:$SI$1,0),0)</f>
        <v>0</v>
      </c>
      <c r="M72" s="778">
        <f>VLOOKUP($D$3&amp;"_"&amp;M$3,データシート2!$A:$SI,MATCH($G$2&amp;"_"&amp;$C72,データシート2!$A$1:$SI$1,0),0)</f>
        <v>0</v>
      </c>
      <c r="N72" s="778">
        <f>VLOOKUP($D$3&amp;"_"&amp;N$3,データシート2!$A:$SI,MATCH($G$2&amp;"_"&amp;$C72,データシート2!$A$1:$SI$1,0),0)</f>
        <v>0</v>
      </c>
      <c r="O72" s="778">
        <f>VLOOKUP($D$3&amp;"_"&amp;O$3,データシート2!$A:$SI,MATCH($G$2&amp;"_"&amp;$C72,データシート2!$A$1:$SI$1,0),0)</f>
        <v>0</v>
      </c>
      <c r="P72" s="778">
        <f>VLOOKUP($D$3&amp;"_"&amp;P$3,データシート2!$A:$SI,MATCH($G$2&amp;"_"&amp;$C72,データシート2!$A$1:$SI$1,0),0)</f>
        <v>0</v>
      </c>
      <c r="Q72" s="779">
        <f>VLOOKUP($D$3&amp;"_"&amp;Q$3,データシート2!$A:$SI,MATCH($G$2&amp;"_"&amp;$C72,データシート2!$A$1:$SI$1,0),0)</f>
        <v>0</v>
      </c>
      <c r="R72" s="947">
        <f>VLOOKUP($D$3&amp;"_"&amp;R$3,データシート2!$A:$SI,MATCH($R$2&amp;"_"&amp;$C72,データシート2!$A$1:$SI$1,0),0)</f>
        <v>0</v>
      </c>
      <c r="S72" s="948">
        <f>VLOOKUP($D$3&amp;"_"&amp;S$3,データシート2!$A:$SI,MATCH($R$2&amp;"_"&amp;$C72,データシート2!$A$1:$SI$1,0),0)</f>
        <v>0</v>
      </c>
      <c r="T72" s="948">
        <f>VLOOKUP($D$3&amp;"_"&amp;T$3,データシート2!$A:$SI,MATCH($R$2&amp;"_"&amp;$C72,データシート2!$A$1:$SI$1,0),0)</f>
        <v>0</v>
      </c>
      <c r="U72" s="948">
        <f>VLOOKUP($D$3&amp;"_"&amp;U$3,データシート2!$A:$SI,MATCH($R$2&amp;"_"&amp;$C72,データシート2!$A$1:$SI$1,0),0)</f>
        <v>0</v>
      </c>
      <c r="V72" s="948">
        <f>VLOOKUP($D$3&amp;"_"&amp;V$3,データシート2!$A:$SI,MATCH($R$2&amp;"_"&amp;$C72,データシート2!$A$1:$SI$1,0),0)</f>
        <v>0</v>
      </c>
      <c r="W72" s="948">
        <f>VLOOKUP($D$3&amp;"_"&amp;W$3,データシート2!$A:$SI,MATCH($R$2&amp;"_"&amp;$C72,データシート2!$A$1:$SI$1,0),0)</f>
        <v>0</v>
      </c>
      <c r="X72" s="948">
        <f>VLOOKUP($D$3&amp;"_"&amp;X$3,データシート2!$A:$SI,MATCH($R$2&amp;"_"&amp;$C72,データシート2!$A$1:$SI$1,0),0)</f>
        <v>0</v>
      </c>
      <c r="Y72" s="948">
        <f>VLOOKUP($D$3&amp;"_"&amp;Y$3,データシート2!$A:$SI,MATCH($R$2&amp;"_"&amp;$C72,データシート2!$A$1:$SI$1,0),0)</f>
        <v>0</v>
      </c>
      <c r="Z72" s="948">
        <f>VLOOKUP($D$3&amp;"_"&amp;Z$3,データシート2!$A:$SI,MATCH($R$2&amp;"_"&amp;$C72,データシート2!$A$1:$SI$1,0),0)</f>
        <v>0</v>
      </c>
      <c r="AA72" s="948">
        <f>VLOOKUP($D$3&amp;"_"&amp;AA$3,データシート2!$A:$SI,MATCH($R$2&amp;"_"&amp;$C72,データシート2!$A$1:$SI$1,0),0)</f>
        <v>0</v>
      </c>
      <c r="AB72" s="949">
        <f>VLOOKUP($D$3&amp;"_"&amp;AB$3,データシート2!$A:$SI,MATCH($R$2&amp;"_"&amp;$C72,データシート2!$A$1:$SI$1,0),0)</f>
        <v>0</v>
      </c>
    </row>
    <row r="73" spans="2:28" s="756" customFormat="1" ht="16.5" customHeight="1">
      <c r="B73" s="748"/>
      <c r="C73" s="773">
        <v>46</v>
      </c>
      <c r="D73" s="774" t="s">
        <v>583</v>
      </c>
      <c r="E73" s="773"/>
      <c r="F73" s="775"/>
      <c r="G73" s="776">
        <f>VLOOKUP($D$3&amp;"_"&amp;G$3,データシート2!$A:$SI,MATCH($G$2&amp;"_"&amp;$C73,データシート2!$A$1:$SI$1,0),0)</f>
        <v>0</v>
      </c>
      <c r="H73" s="777">
        <f>VLOOKUP($D$3&amp;"_"&amp;H$3,データシート2!$A:$SI,MATCH($G$2&amp;"_"&amp;$C73,データシート2!$A$1:$SI$1,0),0)</f>
        <v>0</v>
      </c>
      <c r="I73" s="777">
        <f>VLOOKUP($D$3&amp;"_"&amp;I$3,データシート2!$A:$SI,MATCH($G$2&amp;"_"&amp;$C73,データシート2!$A$1:$SI$1,0),0)</f>
        <v>0</v>
      </c>
      <c r="J73" s="777">
        <f>VLOOKUP($D$3&amp;"_"&amp;J$3,データシート2!$A:$SI,MATCH($G$2&amp;"_"&amp;$C73,データシート2!$A$1:$SI$1,0),0)</f>
        <v>0</v>
      </c>
      <c r="K73" s="778">
        <f>VLOOKUP($D$3&amp;"_"&amp;K$3,データシート2!$A:$SI,MATCH($G$2&amp;"_"&amp;$C73,データシート2!$A$1:$SI$1,0),0)</f>
        <v>0</v>
      </c>
      <c r="L73" s="778">
        <f>VLOOKUP($D$3&amp;"_"&amp;L$3,データシート2!$A:$SI,MATCH($G$2&amp;"_"&amp;$C73,データシート2!$A$1:$SI$1,0),0)</f>
        <v>0</v>
      </c>
      <c r="M73" s="778">
        <f>VLOOKUP($D$3&amp;"_"&amp;M$3,データシート2!$A:$SI,MATCH($G$2&amp;"_"&amp;$C73,データシート2!$A$1:$SI$1,0),0)</f>
        <v>0</v>
      </c>
      <c r="N73" s="778">
        <f>VLOOKUP($D$3&amp;"_"&amp;N$3,データシート2!$A:$SI,MATCH($G$2&amp;"_"&amp;$C73,データシート2!$A$1:$SI$1,0),0)</f>
        <v>0</v>
      </c>
      <c r="O73" s="778">
        <f>VLOOKUP($D$3&amp;"_"&amp;O$3,データシート2!$A:$SI,MATCH($G$2&amp;"_"&amp;$C73,データシート2!$A$1:$SI$1,0),0)</f>
        <v>0</v>
      </c>
      <c r="P73" s="778">
        <f>VLOOKUP($D$3&amp;"_"&amp;P$3,データシート2!$A:$SI,MATCH($G$2&amp;"_"&amp;$C73,データシート2!$A$1:$SI$1,0),0)</f>
        <v>0</v>
      </c>
      <c r="Q73" s="779">
        <f>VLOOKUP($D$3&amp;"_"&amp;Q$3,データシート2!$A:$SI,MATCH($G$2&amp;"_"&amp;$C73,データシート2!$A$1:$SI$1,0),0)</f>
        <v>0</v>
      </c>
      <c r="R73" s="947">
        <f>VLOOKUP($D$3&amp;"_"&amp;R$3,データシート2!$A:$SI,MATCH($R$2&amp;"_"&amp;$C73,データシート2!$A$1:$SI$1,0),0)</f>
        <v>0</v>
      </c>
      <c r="S73" s="948">
        <f>VLOOKUP($D$3&amp;"_"&amp;S$3,データシート2!$A:$SI,MATCH($R$2&amp;"_"&amp;$C73,データシート2!$A$1:$SI$1,0),0)</f>
        <v>0</v>
      </c>
      <c r="T73" s="948">
        <f>VLOOKUP($D$3&amp;"_"&amp;T$3,データシート2!$A:$SI,MATCH($R$2&amp;"_"&amp;$C73,データシート2!$A$1:$SI$1,0),0)</f>
        <v>0</v>
      </c>
      <c r="U73" s="948">
        <f>VLOOKUP($D$3&amp;"_"&amp;U$3,データシート2!$A:$SI,MATCH($R$2&amp;"_"&amp;$C73,データシート2!$A$1:$SI$1,0),0)</f>
        <v>0</v>
      </c>
      <c r="V73" s="948">
        <f>VLOOKUP($D$3&amp;"_"&amp;V$3,データシート2!$A:$SI,MATCH($R$2&amp;"_"&amp;$C73,データシート2!$A$1:$SI$1,0),0)</f>
        <v>0</v>
      </c>
      <c r="W73" s="948">
        <f>VLOOKUP($D$3&amp;"_"&amp;W$3,データシート2!$A:$SI,MATCH($R$2&amp;"_"&amp;$C73,データシート2!$A$1:$SI$1,0),0)</f>
        <v>0</v>
      </c>
      <c r="X73" s="948">
        <f>VLOOKUP($D$3&amp;"_"&amp;X$3,データシート2!$A:$SI,MATCH($R$2&amp;"_"&amp;$C73,データシート2!$A$1:$SI$1,0),0)</f>
        <v>0</v>
      </c>
      <c r="Y73" s="948">
        <f>VLOOKUP($D$3&amp;"_"&amp;Y$3,データシート2!$A:$SI,MATCH($R$2&amp;"_"&amp;$C73,データシート2!$A$1:$SI$1,0),0)</f>
        <v>0</v>
      </c>
      <c r="Z73" s="948">
        <f>VLOOKUP($D$3&amp;"_"&amp;Z$3,データシート2!$A:$SI,MATCH($R$2&amp;"_"&amp;$C73,データシート2!$A$1:$SI$1,0),0)</f>
        <v>0</v>
      </c>
      <c r="AA73" s="948">
        <f>VLOOKUP($D$3&amp;"_"&amp;AA$3,データシート2!$A:$SI,MATCH($R$2&amp;"_"&amp;$C73,データシート2!$A$1:$SI$1,0),0)</f>
        <v>0</v>
      </c>
      <c r="AB73" s="949">
        <f>VLOOKUP($D$3&amp;"_"&amp;AB$3,データシート2!$A:$SI,MATCH($R$2&amp;"_"&amp;$C73,データシート2!$A$1:$SI$1,0),0)</f>
        <v>0</v>
      </c>
    </row>
    <row r="74" spans="2:28" s="756" customFormat="1" ht="16.5" customHeight="1">
      <c r="B74" s="748"/>
      <c r="C74" s="773">
        <v>47</v>
      </c>
      <c r="D74" s="774" t="s">
        <v>584</v>
      </c>
      <c r="E74" s="773"/>
      <c r="F74" s="775"/>
      <c r="G74" s="776">
        <f>VLOOKUP($D$3&amp;"_"&amp;G$3,データシート2!$A:$SI,MATCH($G$2&amp;"_"&amp;$C74,データシート2!$A$1:$SI$1,0),0)</f>
        <v>2</v>
      </c>
      <c r="H74" s="777">
        <f>VLOOKUP($D$3&amp;"_"&amp;H$3,データシート2!$A:$SI,MATCH($G$2&amp;"_"&amp;$C74,データシート2!$A$1:$SI$1,0),0)</f>
        <v>2</v>
      </c>
      <c r="I74" s="777">
        <f>VLOOKUP($D$3&amp;"_"&amp;I$3,データシート2!$A:$SI,MATCH($G$2&amp;"_"&amp;$C74,データシート2!$A$1:$SI$1,0),0)</f>
        <v>4</v>
      </c>
      <c r="J74" s="777">
        <f>VLOOKUP($D$3&amp;"_"&amp;J$3,データシート2!$A:$SI,MATCH($G$2&amp;"_"&amp;$C74,データシート2!$A$1:$SI$1,0),0)</f>
        <v>5</v>
      </c>
      <c r="K74" s="778">
        <f>VLOOKUP($D$3&amp;"_"&amp;K$3,データシート2!$A:$SI,MATCH($G$2&amp;"_"&amp;$C74,データシート2!$A$1:$SI$1,0),0)</f>
        <v>5</v>
      </c>
      <c r="L74" s="778">
        <f>VLOOKUP($D$3&amp;"_"&amp;L$3,データシート2!$A:$SI,MATCH($G$2&amp;"_"&amp;$C74,データシート2!$A$1:$SI$1,0),0)</f>
        <v>4</v>
      </c>
      <c r="M74" s="778">
        <f>VLOOKUP($D$3&amp;"_"&amp;M$3,データシート2!$A:$SI,MATCH($G$2&amp;"_"&amp;$C74,データシート2!$A$1:$SI$1,0),0)</f>
        <v>4</v>
      </c>
      <c r="N74" s="778">
        <f>VLOOKUP($D$3&amp;"_"&amp;N$3,データシート2!$A:$SI,MATCH($G$2&amp;"_"&amp;$C74,データシート2!$A$1:$SI$1,0),0)</f>
        <v>4</v>
      </c>
      <c r="O74" s="778">
        <f>VLOOKUP($D$3&amp;"_"&amp;O$3,データシート2!$A:$SI,MATCH($G$2&amp;"_"&amp;$C74,データシート2!$A$1:$SI$1,0),0)</f>
        <v>4</v>
      </c>
      <c r="P74" s="778">
        <f>VLOOKUP($D$3&amp;"_"&amp;P$3,データシート2!$A:$SI,MATCH($G$2&amp;"_"&amp;$C74,データシート2!$A$1:$SI$1,0),0)</f>
        <v>6</v>
      </c>
      <c r="Q74" s="779">
        <f>VLOOKUP($D$3&amp;"_"&amp;Q$3,データシート2!$A:$SI,MATCH($G$2&amp;"_"&amp;$C74,データシート2!$A$1:$SI$1,0),0)</f>
        <v>6</v>
      </c>
      <c r="R74" s="947">
        <f>VLOOKUP($D$3&amp;"_"&amp;R$3,データシート2!$A:$SI,MATCH($R$2&amp;"_"&amp;$C74,データシート2!$A$1:$SI$1,0),0)</f>
        <v>5.0199999999999996</v>
      </c>
      <c r="S74" s="948">
        <f>VLOOKUP($D$3&amp;"_"&amp;S$3,データシート2!$A:$SI,MATCH($R$2&amp;"_"&amp;$C74,データシート2!$A$1:$SI$1,0),0)</f>
        <v>6.6150000000000002</v>
      </c>
      <c r="T74" s="948">
        <f>VLOOKUP($D$3&amp;"_"&amp;T$3,データシート2!$A:$SI,MATCH($R$2&amp;"_"&amp;$C74,データシート2!$A$1:$SI$1,0),0)</f>
        <v>12.718</v>
      </c>
      <c r="U74" s="948">
        <f>VLOOKUP($D$3&amp;"_"&amp;U$3,データシート2!$A:$SI,MATCH($R$2&amp;"_"&amp;$C74,データシート2!$A$1:$SI$1,0),0)</f>
        <v>20.658000000000001</v>
      </c>
      <c r="V74" s="948">
        <f>VLOOKUP($D$3&amp;"_"&amp;V$3,データシート2!$A:$SI,MATCH($R$2&amp;"_"&amp;$C74,データシート2!$A$1:$SI$1,0),0)</f>
        <v>23.414000000000001</v>
      </c>
      <c r="W74" s="948">
        <f>VLOOKUP($D$3&amp;"_"&amp;W$3,データシート2!$A:$SI,MATCH($R$2&amp;"_"&amp;$C74,データシート2!$A$1:$SI$1,0),0)</f>
        <v>20.353999999999999</v>
      </c>
      <c r="X74" s="948">
        <f>VLOOKUP($D$3&amp;"_"&amp;X$3,データシート2!$A:$SI,MATCH($R$2&amp;"_"&amp;$C74,データシート2!$A$1:$SI$1,0),0)</f>
        <v>20.277000000000001</v>
      </c>
      <c r="Y74" s="948">
        <f>VLOOKUP($D$3&amp;"_"&amp;Y$3,データシート2!$A:$SI,MATCH($R$2&amp;"_"&amp;$C74,データシート2!$A$1:$SI$1,0),0)</f>
        <v>18.213999999999999</v>
      </c>
      <c r="Z74" s="948">
        <f>VLOOKUP($D$3&amp;"_"&amp;Z$3,データシート2!$A:$SI,MATCH($R$2&amp;"_"&amp;$C74,データシート2!$A$1:$SI$1,0),0)</f>
        <v>16.035</v>
      </c>
      <c r="AA74" s="948">
        <f>VLOOKUP($D$3&amp;"_"&amp;AA$3,データシート2!$A:$SI,MATCH($R$2&amp;"_"&amp;$C74,データシート2!$A$1:$SI$1,0),0)</f>
        <v>20.898</v>
      </c>
      <c r="AB74" s="949">
        <f>VLOOKUP($D$3&amp;"_"&amp;AB$3,データシート2!$A:$SI,MATCH($R$2&amp;"_"&amp;$C74,データシート2!$A$1:$SI$1,0),0)</f>
        <v>23.774000000000001</v>
      </c>
    </row>
    <row r="75" spans="2:28" s="756" customFormat="1" ht="16.5" customHeight="1">
      <c r="B75" s="748"/>
      <c r="C75" s="773">
        <v>48</v>
      </c>
      <c r="D75" s="774" t="s">
        <v>585</v>
      </c>
      <c r="E75" s="773"/>
      <c r="F75" s="775"/>
      <c r="G75" s="776">
        <f>VLOOKUP($D$3&amp;"_"&amp;G$3,データシート2!$A:$SI,MATCH($G$2&amp;"_"&amp;$C75,データシート2!$A$1:$SI$1,0),0)</f>
        <v>4</v>
      </c>
      <c r="H75" s="777">
        <f>VLOOKUP($D$3&amp;"_"&amp;H$3,データシート2!$A:$SI,MATCH($G$2&amp;"_"&amp;$C75,データシート2!$A$1:$SI$1,0),0)</f>
        <v>4</v>
      </c>
      <c r="I75" s="777">
        <f>VLOOKUP($D$3&amp;"_"&amp;I$3,データシート2!$A:$SI,MATCH($G$2&amp;"_"&amp;$C75,データシート2!$A$1:$SI$1,0),0)</f>
        <v>3</v>
      </c>
      <c r="J75" s="777">
        <f>VLOOKUP($D$3&amp;"_"&amp;J$3,データシート2!$A:$SI,MATCH($G$2&amp;"_"&amp;$C75,データシート2!$A$1:$SI$1,0),0)</f>
        <v>3</v>
      </c>
      <c r="K75" s="778">
        <f>VLOOKUP($D$3&amp;"_"&amp;K$3,データシート2!$A:$SI,MATCH($G$2&amp;"_"&amp;$C75,データシート2!$A$1:$SI$1,0),0)</f>
        <v>3</v>
      </c>
      <c r="L75" s="778">
        <f>VLOOKUP($D$3&amp;"_"&amp;L$3,データシート2!$A:$SI,MATCH($G$2&amp;"_"&amp;$C75,データシート2!$A$1:$SI$1,0),0)</f>
        <v>3</v>
      </c>
      <c r="M75" s="778">
        <f>VLOOKUP($D$3&amp;"_"&amp;M$3,データシート2!$A:$SI,MATCH($G$2&amp;"_"&amp;$C75,データシート2!$A$1:$SI$1,0),0)</f>
        <v>2</v>
      </c>
      <c r="N75" s="778">
        <f>VLOOKUP($D$3&amp;"_"&amp;N$3,データシート2!$A:$SI,MATCH($G$2&amp;"_"&amp;$C75,データシート2!$A$1:$SI$1,0),0)</f>
        <v>2</v>
      </c>
      <c r="O75" s="778">
        <f>VLOOKUP($D$3&amp;"_"&amp;O$3,データシート2!$A:$SI,MATCH($G$2&amp;"_"&amp;$C75,データシート2!$A$1:$SI$1,0),0)</f>
        <v>2</v>
      </c>
      <c r="P75" s="778">
        <f>VLOOKUP($D$3&amp;"_"&amp;P$3,データシート2!$A:$SI,MATCH($G$2&amp;"_"&amp;$C75,データシート2!$A$1:$SI$1,0),0)</f>
        <v>2</v>
      </c>
      <c r="Q75" s="779">
        <f>VLOOKUP($D$3&amp;"_"&amp;Q$3,データシート2!$A:$SI,MATCH($G$2&amp;"_"&amp;$C75,データシート2!$A$1:$SI$1,0),0)</f>
        <v>2</v>
      </c>
      <c r="R75" s="947">
        <f>VLOOKUP($D$3&amp;"_"&amp;R$3,データシート2!$A:$SI,MATCH($R$2&amp;"_"&amp;$C75,データシート2!$A$1:$SI$1,0),0)</f>
        <v>13.929</v>
      </c>
      <c r="S75" s="948">
        <f>VLOOKUP($D$3&amp;"_"&amp;S$3,データシート2!$A:$SI,MATCH($R$2&amp;"_"&amp;$C75,データシート2!$A$1:$SI$1,0),0)</f>
        <v>15.29</v>
      </c>
      <c r="T75" s="948">
        <f>VLOOKUP($D$3&amp;"_"&amp;T$3,データシート2!$A:$SI,MATCH($R$2&amp;"_"&amp;$C75,データシート2!$A$1:$SI$1,0),0)</f>
        <v>11.305</v>
      </c>
      <c r="U75" s="948">
        <f>VLOOKUP($D$3&amp;"_"&amp;U$3,データシート2!$A:$SI,MATCH($R$2&amp;"_"&amp;$C75,データシート2!$A$1:$SI$1,0),0)</f>
        <v>12.493</v>
      </c>
      <c r="V75" s="948">
        <f>VLOOKUP($D$3&amp;"_"&amp;V$3,データシート2!$A:$SI,MATCH($R$2&amp;"_"&amp;$C75,データシート2!$A$1:$SI$1,0),0)</f>
        <v>11.036</v>
      </c>
      <c r="W75" s="948">
        <f>VLOOKUP($D$3&amp;"_"&amp;W$3,データシート2!$A:$SI,MATCH($R$2&amp;"_"&amp;$C75,データシート2!$A$1:$SI$1,0),0)</f>
        <v>11.163</v>
      </c>
      <c r="X75" s="948">
        <f>VLOOKUP($D$3&amp;"_"&amp;X$3,データシート2!$A:$SI,MATCH($R$2&amp;"_"&amp;$C75,データシート2!$A$1:$SI$1,0),0)</f>
        <v>8.6929999999999996</v>
      </c>
      <c r="Y75" s="948">
        <f>VLOOKUP($D$3&amp;"_"&amp;Y$3,データシート2!$A:$SI,MATCH($R$2&amp;"_"&amp;$C75,データシート2!$A$1:$SI$1,0),0)</f>
        <v>8.9789999999999992</v>
      </c>
      <c r="Z75" s="948">
        <f>VLOOKUP($D$3&amp;"_"&amp;Z$3,データシート2!$A:$SI,MATCH($R$2&amp;"_"&amp;$C75,データシート2!$A$1:$SI$1,0),0)</f>
        <v>7.8179999999999996</v>
      </c>
      <c r="AA75" s="948">
        <f>VLOOKUP($D$3&amp;"_"&amp;AA$3,データシート2!$A:$SI,MATCH($R$2&amp;"_"&amp;$C75,データシート2!$A$1:$SI$1,0),0)</f>
        <v>7.8159999999999998</v>
      </c>
      <c r="AB75" s="949">
        <f>VLOOKUP($D$3&amp;"_"&amp;AB$3,データシート2!$A:$SI,MATCH($R$2&amp;"_"&amp;$C75,データシート2!$A$1:$SI$1,0),0)</f>
        <v>8.5559999999999992</v>
      </c>
    </row>
    <row r="76" spans="2:28" s="756" customFormat="1" ht="16.5" customHeight="1">
      <c r="B76" s="757"/>
      <c r="C76" s="758">
        <v>49</v>
      </c>
      <c r="D76" s="759" t="s">
        <v>586</v>
      </c>
      <c r="E76" s="758"/>
      <c r="F76" s="760"/>
      <c r="G76" s="761">
        <f>VLOOKUP($D$3&amp;"_"&amp;G$3,データシート2!$A:$SI,MATCH($G$2&amp;"_"&amp;$C76,データシート2!$A$1:$SI$1,0),0)</f>
        <v>1</v>
      </c>
      <c r="H76" s="762">
        <f>VLOOKUP($D$3&amp;"_"&amp;H$3,データシート2!$A:$SI,MATCH($G$2&amp;"_"&amp;$C76,データシート2!$A$1:$SI$1,0),0)</f>
        <v>0</v>
      </c>
      <c r="I76" s="762">
        <f>VLOOKUP($D$3&amp;"_"&amp;I$3,データシート2!$A:$SI,MATCH($G$2&amp;"_"&amp;$C76,データシート2!$A$1:$SI$1,0),0)</f>
        <v>0</v>
      </c>
      <c r="J76" s="762">
        <f>VLOOKUP($D$3&amp;"_"&amp;J$3,データシート2!$A:$SI,MATCH($G$2&amp;"_"&amp;$C76,データシート2!$A$1:$SI$1,0),0)</f>
        <v>1</v>
      </c>
      <c r="K76" s="763">
        <f>VLOOKUP($D$3&amp;"_"&amp;K$3,データシート2!$A:$SI,MATCH($G$2&amp;"_"&amp;$C76,データシート2!$A$1:$SI$1,0),0)</f>
        <v>1</v>
      </c>
      <c r="L76" s="763">
        <f>VLOOKUP($D$3&amp;"_"&amp;L$3,データシート2!$A:$SI,MATCH($G$2&amp;"_"&amp;$C76,データシート2!$A$1:$SI$1,0),0)</f>
        <v>1</v>
      </c>
      <c r="M76" s="763">
        <f>VLOOKUP($D$3&amp;"_"&amp;M$3,データシート2!$A:$SI,MATCH($G$2&amp;"_"&amp;$C76,データシート2!$A$1:$SI$1,0),0)</f>
        <v>1</v>
      </c>
      <c r="N76" s="763">
        <f>VLOOKUP($D$3&amp;"_"&amp;N$3,データシート2!$A:$SI,MATCH($G$2&amp;"_"&amp;$C76,データシート2!$A$1:$SI$1,0),0)</f>
        <v>1</v>
      </c>
      <c r="O76" s="763">
        <f>VLOOKUP($D$3&amp;"_"&amp;O$3,データシート2!$A:$SI,MATCH($G$2&amp;"_"&amp;$C76,データシート2!$A$1:$SI$1,0),0)</f>
        <v>1</v>
      </c>
      <c r="P76" s="763">
        <f>VLOOKUP($D$3&amp;"_"&amp;P$3,データシート2!$A:$SI,MATCH($G$2&amp;"_"&amp;$C76,データシート2!$A$1:$SI$1,0),0)</f>
        <v>1</v>
      </c>
      <c r="Q76" s="764">
        <f>VLOOKUP($D$3&amp;"_"&amp;Q$3,データシート2!$A:$SI,MATCH($G$2&amp;"_"&amp;$C76,データシート2!$A$1:$SI$1,0),0)</f>
        <v>1</v>
      </c>
      <c r="R76" s="940">
        <f>VLOOKUP($D$3&amp;"_"&amp;R$3,データシート2!$A:$SI,MATCH($R$2&amp;"_"&amp;$C76,データシート2!$A$1:$SI$1,0),0)</f>
        <v>2.173</v>
      </c>
      <c r="S76" s="941">
        <f>VLOOKUP($D$3&amp;"_"&amp;S$3,データシート2!$A:$SI,MATCH($R$2&amp;"_"&amp;$C76,データシート2!$A$1:$SI$1,0),0)</f>
        <v>0</v>
      </c>
      <c r="T76" s="941">
        <f>VLOOKUP($D$3&amp;"_"&amp;T$3,データシート2!$A:$SI,MATCH($R$2&amp;"_"&amp;$C76,データシート2!$A$1:$SI$1,0),0)</f>
        <v>0</v>
      </c>
      <c r="U76" s="941">
        <f>VLOOKUP($D$3&amp;"_"&amp;U$3,データシート2!$A:$SI,MATCH($R$2&amp;"_"&amp;$C76,データシート2!$A$1:$SI$1,0),0)</f>
        <v>3.2109999999999999</v>
      </c>
      <c r="V76" s="941">
        <f>VLOOKUP($D$3&amp;"_"&amp;V$3,データシート2!$A:$SI,MATCH($R$2&amp;"_"&amp;$C76,データシート2!$A$1:$SI$1,0),0)</f>
        <v>3.097</v>
      </c>
      <c r="W76" s="941">
        <f>VLOOKUP($D$3&amp;"_"&amp;W$3,データシート2!$A:$SI,MATCH($R$2&amp;"_"&amp;$C76,データシート2!$A$1:$SI$1,0),0)</f>
        <v>3.3159999999999998</v>
      </c>
      <c r="X76" s="941">
        <f>VLOOKUP($D$3&amp;"_"&amp;X$3,データシート2!$A:$SI,MATCH($R$2&amp;"_"&amp;$C76,データシート2!$A$1:$SI$1,0),0)</f>
        <v>3.601</v>
      </c>
      <c r="Y76" s="941">
        <f>VLOOKUP($D$3&amp;"_"&amp;Y$3,データシート2!$A:$SI,MATCH($R$2&amp;"_"&amp;$C76,データシート2!$A$1:$SI$1,0),0)</f>
        <v>3.4670000000000001</v>
      </c>
      <c r="Z76" s="941">
        <f>VLOOKUP($D$3&amp;"_"&amp;Z$3,データシート2!$A:$SI,MATCH($R$2&amp;"_"&amp;$C76,データシート2!$A$1:$SI$1,0),0)</f>
        <v>3.6269999999999998</v>
      </c>
      <c r="AA76" s="941">
        <f>VLOOKUP($D$3&amp;"_"&amp;AA$3,データシート2!$A:$SI,MATCH($R$2&amp;"_"&amp;$C76,データシート2!$A$1:$SI$1,0),0)</f>
        <v>3.7829999999999999</v>
      </c>
      <c r="AB76" s="942">
        <f>VLOOKUP($D$3&amp;"_"&amp;AB$3,データシート2!$A:$SI,MATCH($R$2&amp;"_"&amp;$C76,データシート2!$A$1:$SI$1,0),0)</f>
        <v>4.1100000000000003</v>
      </c>
    </row>
    <row r="77" spans="2:28" s="22" customFormat="1" ht="20.45" customHeight="1">
      <c r="B77" s="740" t="s">
        <v>587</v>
      </c>
      <c r="C77" s="741" t="s">
        <v>588</v>
      </c>
      <c r="D77" s="742"/>
      <c r="E77" s="743"/>
      <c r="F77" s="742"/>
      <c r="G77" s="744">
        <f>VLOOKUP($D$3&amp;"_"&amp;G$3,データシート2!$A:$SI,MATCH($G$2&amp;"_"&amp;$B77,データシート2!$A$1:$SI$1,0),0)</f>
        <v>40</v>
      </c>
      <c r="H77" s="745">
        <f>VLOOKUP($D$3&amp;"_"&amp;H$3,データシート2!$A:$SI,MATCH($G$2&amp;"_"&amp;$B77,データシート2!$A$1:$SI$1,0),0)</f>
        <v>50</v>
      </c>
      <c r="I77" s="745">
        <f>VLOOKUP($D$3&amp;"_"&amp;I$3,データシート2!$A:$SI,MATCH($G$2&amp;"_"&amp;$B77,データシート2!$A$1:$SI$1,0),0)</f>
        <v>47</v>
      </c>
      <c r="J77" s="745">
        <f>VLOOKUP($D$3&amp;"_"&amp;J$3,データシート2!$A:$SI,MATCH($G$2&amp;"_"&amp;$B77,データシート2!$A$1:$SI$1,0),0)</f>
        <v>47</v>
      </c>
      <c r="K77" s="746">
        <f>VLOOKUP($D$3&amp;"_"&amp;K$3,データシート2!$A:$SI,MATCH($G$2&amp;"_"&amp;$B77,データシート2!$A$1:$SI$1,0),0)</f>
        <v>40</v>
      </c>
      <c r="L77" s="746">
        <f>VLOOKUP($D$3&amp;"_"&amp;L$3,データシート2!$A:$SI,MATCH($G$2&amp;"_"&amp;$B77,データシート2!$A$1:$SI$1,0),0)</f>
        <v>40</v>
      </c>
      <c r="M77" s="746">
        <f>VLOOKUP($D$3&amp;"_"&amp;M$3,データシート2!$A:$SI,MATCH($G$2&amp;"_"&amp;$B77,データシート2!$A$1:$SI$1,0),0)</f>
        <v>32</v>
      </c>
      <c r="N77" s="746">
        <f>VLOOKUP($D$3&amp;"_"&amp;N$3,データシート2!$A:$SI,MATCH($G$2&amp;"_"&amp;$B77,データシート2!$A$1:$SI$1,0),0)</f>
        <v>29</v>
      </c>
      <c r="O77" s="746">
        <f>VLOOKUP($D$3&amp;"_"&amp;O$3,データシート2!$A:$SI,MATCH($G$2&amp;"_"&amp;$B77,データシート2!$A$1:$SI$1,0),0)</f>
        <v>32</v>
      </c>
      <c r="P77" s="746">
        <f>VLOOKUP($D$3&amp;"_"&amp;P$3,データシート2!$A:$SI,MATCH($G$2&amp;"_"&amp;$B77,データシート2!$A$1:$SI$1,0),0)</f>
        <v>27</v>
      </c>
      <c r="Q77" s="747">
        <f>VLOOKUP($D$3&amp;"_"&amp;Q$3,データシート2!$A:$SI,MATCH($G$2&amp;"_"&amp;$B77,データシート2!$A$1:$SI$1,0),0)</f>
        <v>28</v>
      </c>
      <c r="R77" s="934">
        <f>VLOOKUP($D$3&amp;"_"&amp;R$3,データシート2!$A:$SI,MATCH($R$2&amp;"_"&amp;$B77,データシート2!$A$1:$SI$1,0),0)</f>
        <v>121.777</v>
      </c>
      <c r="S77" s="935">
        <f>VLOOKUP($D$3&amp;"_"&amp;S$3,データシート2!$A:$SI,MATCH($R$2&amp;"_"&amp;$B77,データシート2!$A$1:$SI$1,0),0)</f>
        <v>188.584</v>
      </c>
      <c r="T77" s="935">
        <f>VLOOKUP($D$3&amp;"_"&amp;T$3,データシート2!$A:$SI,MATCH($R$2&amp;"_"&amp;$B77,データシート2!$A$1:$SI$1,0),0)</f>
        <v>186.84634299999999</v>
      </c>
      <c r="U77" s="935">
        <f>VLOOKUP($D$3&amp;"_"&amp;U$3,データシート2!$A:$SI,MATCH($R$2&amp;"_"&amp;$B77,データシート2!$A$1:$SI$1,0),0)</f>
        <v>184.90100000000001</v>
      </c>
      <c r="V77" s="935">
        <f>VLOOKUP($D$3&amp;"_"&amp;V$3,データシート2!$A:$SI,MATCH($R$2&amp;"_"&amp;$B77,データシート2!$A$1:$SI$1,0),0)</f>
        <v>162.12899999999999</v>
      </c>
      <c r="W77" s="935">
        <f>VLOOKUP($D$3&amp;"_"&amp;W$3,データシート2!$A:$SI,MATCH($R$2&amp;"_"&amp;$B77,データシート2!$A$1:$SI$1,0),0)</f>
        <v>155.83500000000001</v>
      </c>
      <c r="X77" s="935">
        <f>VLOOKUP($D$3&amp;"_"&amp;X$3,データシート2!$A:$SI,MATCH($R$2&amp;"_"&amp;$B77,データシート2!$A$1:$SI$1,0),0)</f>
        <v>120.193</v>
      </c>
      <c r="Y77" s="935">
        <f>VLOOKUP($D$3&amp;"_"&amp;Y$3,データシート2!$A:$SI,MATCH($R$2&amp;"_"&amp;$B77,データシート2!$A$1:$SI$1,0),0)</f>
        <v>94.924000000000007</v>
      </c>
      <c r="Z77" s="935">
        <f>VLOOKUP($D$3&amp;"_"&amp;Z$3,データシート2!$A:$SI,MATCH($R$2&amp;"_"&amp;$B77,データシート2!$A$1:$SI$1,0),0)</f>
        <v>93.596000000000004</v>
      </c>
      <c r="AA77" s="935">
        <f>VLOOKUP($D$3&amp;"_"&amp;AA$3,データシート2!$A:$SI,MATCH($R$2&amp;"_"&amp;$B77,データシート2!$A$1:$SI$1,0),0)</f>
        <v>78.807000000000002</v>
      </c>
      <c r="AB77" s="936">
        <f>VLOOKUP($D$3&amp;"_"&amp;AB$3,データシート2!$A:$SI,MATCH($R$2&amp;"_"&amp;$B77,データシート2!$A$1:$SI$1,0),0)</f>
        <v>85.533000000000001</v>
      </c>
    </row>
    <row r="78" spans="2:28" s="756" customFormat="1" ht="16.5" customHeight="1">
      <c r="B78" s="748"/>
      <c r="C78" s="749">
        <v>50</v>
      </c>
      <c r="D78" s="750" t="s">
        <v>589</v>
      </c>
      <c r="E78" s="749"/>
      <c r="F78" s="751"/>
      <c r="G78" s="765">
        <f>VLOOKUP($D$3&amp;"_"&amp;G$3,データシート2!$A:$SI,MATCH($G$2&amp;"_"&amp;$C78,データシート2!$A$1:$SI$1,0),0)</f>
        <v>0</v>
      </c>
      <c r="H78" s="753">
        <f>VLOOKUP($D$3&amp;"_"&amp;H$3,データシート2!$A:$SI,MATCH($G$2&amp;"_"&amp;$C78,データシート2!$A$1:$SI$1,0),0)</f>
        <v>0</v>
      </c>
      <c r="I78" s="753">
        <f>VLOOKUP($D$3&amp;"_"&amp;I$3,データシート2!$A:$SI,MATCH($G$2&amp;"_"&amp;$C78,データシート2!$A$1:$SI$1,0),0)</f>
        <v>0</v>
      </c>
      <c r="J78" s="753">
        <f>VLOOKUP($D$3&amp;"_"&amp;J$3,データシート2!$A:$SI,MATCH($G$2&amp;"_"&amp;$C78,データシート2!$A$1:$SI$1,0),0)</f>
        <v>0</v>
      </c>
      <c r="K78" s="754">
        <f>VLOOKUP($D$3&amp;"_"&amp;K$3,データシート2!$A:$SI,MATCH($G$2&amp;"_"&amp;$C78,データシート2!$A$1:$SI$1,0),0)</f>
        <v>0</v>
      </c>
      <c r="L78" s="754">
        <f>VLOOKUP($D$3&amp;"_"&amp;L$3,データシート2!$A:$SI,MATCH($G$2&amp;"_"&amp;$C78,データシート2!$A$1:$SI$1,0),0)</f>
        <v>0</v>
      </c>
      <c r="M78" s="754">
        <f>VLOOKUP($D$3&amp;"_"&amp;M$3,データシート2!$A:$SI,MATCH($G$2&amp;"_"&amp;$C78,データシート2!$A$1:$SI$1,0),0)</f>
        <v>0</v>
      </c>
      <c r="N78" s="754">
        <f>VLOOKUP($D$3&amp;"_"&amp;N$3,データシート2!$A:$SI,MATCH($G$2&amp;"_"&amp;$C78,データシート2!$A$1:$SI$1,0),0)</f>
        <v>0</v>
      </c>
      <c r="O78" s="754">
        <f>VLOOKUP($D$3&amp;"_"&amp;O$3,データシート2!$A:$SI,MATCH($G$2&amp;"_"&amp;$C78,データシート2!$A$1:$SI$1,0),0)</f>
        <v>0</v>
      </c>
      <c r="P78" s="754">
        <f>VLOOKUP($D$3&amp;"_"&amp;P$3,データシート2!$A:$SI,MATCH($G$2&amp;"_"&amp;$C78,データシート2!$A$1:$SI$1,0),0)</f>
        <v>0</v>
      </c>
      <c r="Q78" s="755">
        <f>VLOOKUP($D$3&amp;"_"&amp;Q$3,データシート2!$A:$SI,MATCH($G$2&amp;"_"&amp;$C78,データシート2!$A$1:$SI$1,0),0)</f>
        <v>0</v>
      </c>
      <c r="R78" s="943">
        <f>VLOOKUP($D$3&amp;"_"&amp;R$3,データシート2!$A:$SI,MATCH($R$2&amp;"_"&amp;$C78,データシート2!$A$1:$SI$1,0),0)</f>
        <v>0</v>
      </c>
      <c r="S78" s="938">
        <f>VLOOKUP($D$3&amp;"_"&amp;S$3,データシート2!$A:$SI,MATCH($R$2&amp;"_"&amp;$C78,データシート2!$A$1:$SI$1,0),0)</f>
        <v>0</v>
      </c>
      <c r="T78" s="938">
        <f>VLOOKUP($D$3&amp;"_"&amp;T$3,データシート2!$A:$SI,MATCH($R$2&amp;"_"&amp;$C78,データシート2!$A$1:$SI$1,0),0)</f>
        <v>0</v>
      </c>
      <c r="U78" s="938">
        <f>VLOOKUP($D$3&amp;"_"&amp;U$3,データシート2!$A:$SI,MATCH($R$2&amp;"_"&amp;$C78,データシート2!$A$1:$SI$1,0),0)</f>
        <v>0</v>
      </c>
      <c r="V78" s="938">
        <f>VLOOKUP($D$3&amp;"_"&amp;V$3,データシート2!$A:$SI,MATCH($R$2&amp;"_"&amp;$C78,データシート2!$A$1:$SI$1,0),0)</f>
        <v>0</v>
      </c>
      <c r="W78" s="938">
        <f>VLOOKUP($D$3&amp;"_"&amp;W$3,データシート2!$A:$SI,MATCH($R$2&amp;"_"&amp;$C78,データシート2!$A$1:$SI$1,0),0)</f>
        <v>0</v>
      </c>
      <c r="X78" s="938">
        <f>VLOOKUP($D$3&amp;"_"&amp;X$3,データシート2!$A:$SI,MATCH($R$2&amp;"_"&amp;$C78,データシート2!$A$1:$SI$1,0),0)</f>
        <v>0</v>
      </c>
      <c r="Y78" s="938">
        <f>VLOOKUP($D$3&amp;"_"&amp;Y$3,データシート2!$A:$SI,MATCH($R$2&amp;"_"&amp;$C78,データシート2!$A$1:$SI$1,0),0)</f>
        <v>0</v>
      </c>
      <c r="Z78" s="938">
        <f>VLOOKUP($D$3&amp;"_"&amp;Z$3,データシート2!$A:$SI,MATCH($R$2&amp;"_"&amp;$C78,データシート2!$A$1:$SI$1,0),0)</f>
        <v>0</v>
      </c>
      <c r="AA78" s="938">
        <f>VLOOKUP($D$3&amp;"_"&amp;AA$3,データシート2!$A:$SI,MATCH($R$2&amp;"_"&amp;$C78,データシート2!$A$1:$SI$1,0),0)</f>
        <v>0</v>
      </c>
      <c r="AB78" s="939">
        <f>VLOOKUP($D$3&amp;"_"&amp;AB$3,データシート2!$A:$SI,MATCH($R$2&amp;"_"&amp;$C78,データシート2!$A$1:$SI$1,0),0)</f>
        <v>0</v>
      </c>
    </row>
    <row r="79" spans="2:28" s="756" customFormat="1" ht="16.5" customHeight="1">
      <c r="B79" s="748"/>
      <c r="C79" s="773">
        <v>51</v>
      </c>
      <c r="D79" s="774" t="s">
        <v>590</v>
      </c>
      <c r="E79" s="773"/>
      <c r="F79" s="775"/>
      <c r="G79" s="776">
        <f>VLOOKUP($D$3&amp;"_"&amp;G$3,データシート2!$A:$SI,MATCH($G$2&amp;"_"&amp;$C79,データシート2!$A$1:$SI$1,0),0)</f>
        <v>0</v>
      </c>
      <c r="H79" s="777">
        <f>VLOOKUP($D$3&amp;"_"&amp;H$3,データシート2!$A:$SI,MATCH($G$2&amp;"_"&amp;$C79,データシート2!$A$1:$SI$1,0),0)</f>
        <v>0</v>
      </c>
      <c r="I79" s="777">
        <f>VLOOKUP($D$3&amp;"_"&amp;I$3,データシート2!$A:$SI,MATCH($G$2&amp;"_"&amp;$C79,データシート2!$A$1:$SI$1,0),0)</f>
        <v>0</v>
      </c>
      <c r="J79" s="777">
        <f>VLOOKUP($D$3&amp;"_"&amp;J$3,データシート2!$A:$SI,MATCH($G$2&amp;"_"&amp;$C79,データシート2!$A$1:$SI$1,0),0)</f>
        <v>0</v>
      </c>
      <c r="K79" s="778">
        <f>VLOOKUP($D$3&amp;"_"&amp;K$3,データシート2!$A:$SI,MATCH($G$2&amp;"_"&amp;$C79,データシート2!$A$1:$SI$1,0),0)</f>
        <v>0</v>
      </c>
      <c r="L79" s="778">
        <f>VLOOKUP($D$3&amp;"_"&amp;L$3,データシート2!$A:$SI,MATCH($G$2&amp;"_"&amp;$C79,データシート2!$A$1:$SI$1,0),0)</f>
        <v>0</v>
      </c>
      <c r="M79" s="778">
        <f>VLOOKUP($D$3&amp;"_"&amp;M$3,データシート2!$A:$SI,MATCH($G$2&amp;"_"&amp;$C79,データシート2!$A$1:$SI$1,0),0)</f>
        <v>0</v>
      </c>
      <c r="N79" s="778">
        <f>VLOOKUP($D$3&amp;"_"&amp;N$3,データシート2!$A:$SI,MATCH($G$2&amp;"_"&amp;$C79,データシート2!$A$1:$SI$1,0),0)</f>
        <v>0</v>
      </c>
      <c r="O79" s="778">
        <f>VLOOKUP($D$3&amp;"_"&amp;O$3,データシート2!$A:$SI,MATCH($G$2&amp;"_"&amp;$C79,データシート2!$A$1:$SI$1,0),0)</f>
        <v>0</v>
      </c>
      <c r="P79" s="778">
        <f>VLOOKUP($D$3&amp;"_"&amp;P$3,データシート2!$A:$SI,MATCH($G$2&amp;"_"&amp;$C79,データシート2!$A$1:$SI$1,0),0)</f>
        <v>0</v>
      </c>
      <c r="Q79" s="779">
        <f>VLOOKUP($D$3&amp;"_"&amp;Q$3,データシート2!$A:$SI,MATCH($G$2&amp;"_"&amp;$C79,データシート2!$A$1:$SI$1,0),0)</f>
        <v>0</v>
      </c>
      <c r="R79" s="947">
        <f>VLOOKUP($D$3&amp;"_"&amp;R$3,データシート2!$A:$SI,MATCH($R$2&amp;"_"&amp;$C79,データシート2!$A$1:$SI$1,0),0)</f>
        <v>0</v>
      </c>
      <c r="S79" s="948">
        <f>VLOOKUP($D$3&amp;"_"&amp;S$3,データシート2!$A:$SI,MATCH($R$2&amp;"_"&amp;$C79,データシート2!$A$1:$SI$1,0),0)</f>
        <v>0</v>
      </c>
      <c r="T79" s="948">
        <f>VLOOKUP($D$3&amp;"_"&amp;T$3,データシート2!$A:$SI,MATCH($R$2&amp;"_"&amp;$C79,データシート2!$A$1:$SI$1,0),0)</f>
        <v>0</v>
      </c>
      <c r="U79" s="948">
        <f>VLOOKUP($D$3&amp;"_"&amp;U$3,データシート2!$A:$SI,MATCH($R$2&amp;"_"&amp;$C79,データシート2!$A$1:$SI$1,0),0)</f>
        <v>0</v>
      </c>
      <c r="V79" s="948">
        <f>VLOOKUP($D$3&amp;"_"&amp;V$3,データシート2!$A:$SI,MATCH($R$2&amp;"_"&amp;$C79,データシート2!$A$1:$SI$1,0),0)</f>
        <v>0</v>
      </c>
      <c r="W79" s="948">
        <f>VLOOKUP($D$3&amp;"_"&amp;W$3,データシート2!$A:$SI,MATCH($R$2&amp;"_"&amp;$C79,データシート2!$A$1:$SI$1,0),0)</f>
        <v>0</v>
      </c>
      <c r="X79" s="948">
        <f>VLOOKUP($D$3&amp;"_"&amp;X$3,データシート2!$A:$SI,MATCH($R$2&amp;"_"&amp;$C79,データシート2!$A$1:$SI$1,0),0)</f>
        <v>0</v>
      </c>
      <c r="Y79" s="948">
        <f>VLOOKUP($D$3&amp;"_"&amp;Y$3,データシート2!$A:$SI,MATCH($R$2&amp;"_"&amp;$C79,データシート2!$A$1:$SI$1,0),0)</f>
        <v>0</v>
      </c>
      <c r="Z79" s="948">
        <f>VLOOKUP($D$3&amp;"_"&amp;Z$3,データシート2!$A:$SI,MATCH($R$2&amp;"_"&amp;$C79,データシート2!$A$1:$SI$1,0),0)</f>
        <v>0</v>
      </c>
      <c r="AA79" s="948">
        <f>VLOOKUP($D$3&amp;"_"&amp;AA$3,データシート2!$A:$SI,MATCH($R$2&amp;"_"&amp;$C79,データシート2!$A$1:$SI$1,0),0)</f>
        <v>0</v>
      </c>
      <c r="AB79" s="949">
        <f>VLOOKUP($D$3&amp;"_"&amp;AB$3,データシート2!$A:$SI,MATCH($R$2&amp;"_"&amp;$C79,データシート2!$A$1:$SI$1,0),0)</f>
        <v>0</v>
      </c>
    </row>
    <row r="80" spans="2:28" s="756" customFormat="1" ht="16.5" customHeight="1">
      <c r="B80" s="748"/>
      <c r="C80" s="773">
        <v>52</v>
      </c>
      <c r="D80" s="774" t="s">
        <v>591</v>
      </c>
      <c r="E80" s="773"/>
      <c r="F80" s="775"/>
      <c r="G80" s="776">
        <f>VLOOKUP($D$3&amp;"_"&amp;G$3,データシート2!$A:$SI,MATCH($G$2&amp;"_"&amp;$C80,データシート2!$A$1:$SI$1,0),0)</f>
        <v>1</v>
      </c>
      <c r="H80" s="777">
        <f>VLOOKUP($D$3&amp;"_"&amp;H$3,データシート2!$A:$SI,MATCH($G$2&amp;"_"&amp;$C80,データシート2!$A$1:$SI$1,0),0)</f>
        <v>1</v>
      </c>
      <c r="I80" s="777">
        <f>VLOOKUP($D$3&amp;"_"&amp;I$3,データシート2!$A:$SI,MATCH($G$2&amp;"_"&amp;$C80,データシート2!$A$1:$SI$1,0),0)</f>
        <v>1</v>
      </c>
      <c r="J80" s="777">
        <f>VLOOKUP($D$3&amp;"_"&amp;J$3,データシート2!$A:$SI,MATCH($G$2&amp;"_"&amp;$C80,データシート2!$A$1:$SI$1,0),0)</f>
        <v>1</v>
      </c>
      <c r="K80" s="778">
        <f>VLOOKUP($D$3&amp;"_"&amp;K$3,データシート2!$A:$SI,MATCH($G$2&amp;"_"&amp;$C80,データシート2!$A$1:$SI$1,0),0)</f>
        <v>1</v>
      </c>
      <c r="L80" s="778">
        <f>VLOOKUP($D$3&amp;"_"&amp;L$3,データシート2!$A:$SI,MATCH($G$2&amp;"_"&amp;$C80,データシート2!$A$1:$SI$1,0),0)</f>
        <v>1</v>
      </c>
      <c r="M80" s="778">
        <f>VLOOKUP($D$3&amp;"_"&amp;M$3,データシート2!$A:$SI,MATCH($G$2&amp;"_"&amp;$C80,データシート2!$A$1:$SI$1,0),0)</f>
        <v>1</v>
      </c>
      <c r="N80" s="778">
        <f>VLOOKUP($D$3&amp;"_"&amp;N$3,データシート2!$A:$SI,MATCH($G$2&amp;"_"&amp;$C80,データシート2!$A$1:$SI$1,0),0)</f>
        <v>1</v>
      </c>
      <c r="O80" s="778">
        <f>VLOOKUP($D$3&amp;"_"&amp;O$3,データシート2!$A:$SI,MATCH($G$2&amp;"_"&amp;$C80,データシート2!$A$1:$SI$1,0),0)</f>
        <v>1</v>
      </c>
      <c r="P80" s="778">
        <f>VLOOKUP($D$3&amp;"_"&amp;P$3,データシート2!$A:$SI,MATCH($G$2&amp;"_"&amp;$C80,データシート2!$A$1:$SI$1,0),0)</f>
        <v>1</v>
      </c>
      <c r="Q80" s="779">
        <f>VLOOKUP($D$3&amp;"_"&amp;Q$3,データシート2!$A:$SI,MATCH($G$2&amp;"_"&amp;$C80,データシート2!$A$1:$SI$1,0),0)</f>
        <v>1</v>
      </c>
      <c r="R80" s="947">
        <f>VLOOKUP($D$3&amp;"_"&amp;R$3,データシート2!$A:$SI,MATCH($R$2&amp;"_"&amp;$C80,データシート2!$A$1:$SI$1,0),0)</f>
        <v>3.15</v>
      </c>
      <c r="S80" s="948">
        <f>VLOOKUP($D$3&amp;"_"&amp;S$3,データシート2!$A:$SI,MATCH($R$2&amp;"_"&amp;$C80,データシート2!$A$1:$SI$1,0),0)</f>
        <v>4.5019999999999998</v>
      </c>
      <c r="T80" s="948">
        <f>VLOOKUP($D$3&amp;"_"&amp;T$3,データシート2!$A:$SI,MATCH($R$2&amp;"_"&amp;$C80,データシート2!$A$1:$SI$1,0),0)</f>
        <v>5.2370000000000001</v>
      </c>
      <c r="U80" s="948">
        <f>VLOOKUP($D$3&amp;"_"&amp;U$3,データシート2!$A:$SI,MATCH($R$2&amp;"_"&amp;$C80,データシート2!$A$1:$SI$1,0),0)</f>
        <v>5.2729999999999997</v>
      </c>
      <c r="V80" s="948">
        <f>VLOOKUP($D$3&amp;"_"&amp;V$3,データシート2!$A:$SI,MATCH($R$2&amp;"_"&amp;$C80,データシート2!$A$1:$SI$1,0),0)</f>
        <v>5.2229999999999999</v>
      </c>
      <c r="W80" s="948">
        <f>VLOOKUP($D$3&amp;"_"&amp;W$3,データシート2!$A:$SI,MATCH($R$2&amp;"_"&amp;$C80,データシート2!$A$1:$SI$1,0),0)</f>
        <v>5.101</v>
      </c>
      <c r="X80" s="948">
        <f>VLOOKUP($D$3&amp;"_"&amp;X$3,データシート2!$A:$SI,MATCH($R$2&amp;"_"&amp;$C80,データシート2!$A$1:$SI$1,0),0)</f>
        <v>4.7359999999999998</v>
      </c>
      <c r="Y80" s="948">
        <f>VLOOKUP($D$3&amp;"_"&amp;Y$3,データシート2!$A:$SI,MATCH($R$2&amp;"_"&amp;$C80,データシート2!$A$1:$SI$1,0),0)</f>
        <v>3.968</v>
      </c>
      <c r="Z80" s="948">
        <f>VLOOKUP($D$3&amp;"_"&amp;Z$3,データシート2!$A:$SI,MATCH($R$2&amp;"_"&amp;$C80,データシート2!$A$1:$SI$1,0),0)</f>
        <v>3.278</v>
      </c>
      <c r="AA80" s="948">
        <f>VLOOKUP($D$3&amp;"_"&amp;AA$3,データシート2!$A:$SI,MATCH($R$2&amp;"_"&amp;$C80,データシート2!$A$1:$SI$1,0),0)</f>
        <v>3.234</v>
      </c>
      <c r="AB80" s="949">
        <f>VLOOKUP($D$3&amp;"_"&amp;AB$3,データシート2!$A:$SI,MATCH($R$2&amp;"_"&amp;$C80,データシート2!$A$1:$SI$1,0),0)</f>
        <v>2.919</v>
      </c>
    </row>
    <row r="81" spans="2:28" s="756" customFormat="1" ht="16.5" customHeight="1">
      <c r="B81" s="748"/>
      <c r="C81" s="773">
        <v>53</v>
      </c>
      <c r="D81" s="774" t="s">
        <v>592</v>
      </c>
      <c r="E81" s="773"/>
      <c r="F81" s="775"/>
      <c r="G81" s="776">
        <f>VLOOKUP($D$3&amp;"_"&amp;G$3,データシート2!$A:$SI,MATCH($G$2&amp;"_"&amp;$C81,データシート2!$A$1:$SI$1,0),0)</f>
        <v>0</v>
      </c>
      <c r="H81" s="777">
        <f>VLOOKUP($D$3&amp;"_"&amp;H$3,データシート2!$A:$SI,MATCH($G$2&amp;"_"&amp;$C81,データシート2!$A$1:$SI$1,0),0)</f>
        <v>0</v>
      </c>
      <c r="I81" s="777">
        <f>VLOOKUP($D$3&amp;"_"&amp;I$3,データシート2!$A:$SI,MATCH($G$2&amp;"_"&amp;$C81,データシート2!$A$1:$SI$1,0),0)</f>
        <v>0</v>
      </c>
      <c r="J81" s="777">
        <f>VLOOKUP($D$3&amp;"_"&amp;J$3,データシート2!$A:$SI,MATCH($G$2&amp;"_"&amp;$C81,データシート2!$A$1:$SI$1,0),0)</f>
        <v>0</v>
      </c>
      <c r="K81" s="778">
        <f>VLOOKUP($D$3&amp;"_"&amp;K$3,データシート2!$A:$SI,MATCH($G$2&amp;"_"&amp;$C81,データシート2!$A$1:$SI$1,0),0)</f>
        <v>0</v>
      </c>
      <c r="L81" s="778">
        <f>VLOOKUP($D$3&amp;"_"&amp;L$3,データシート2!$A:$SI,MATCH($G$2&amp;"_"&amp;$C81,データシート2!$A$1:$SI$1,0),0)</f>
        <v>0</v>
      </c>
      <c r="M81" s="778">
        <f>VLOOKUP($D$3&amp;"_"&amp;M$3,データシート2!$A:$SI,MATCH($G$2&amp;"_"&amp;$C81,データシート2!$A$1:$SI$1,0),0)</f>
        <v>0</v>
      </c>
      <c r="N81" s="778">
        <f>VLOOKUP($D$3&amp;"_"&amp;N$3,データシート2!$A:$SI,MATCH($G$2&amp;"_"&amp;$C81,データシート2!$A$1:$SI$1,0),0)</f>
        <v>0</v>
      </c>
      <c r="O81" s="778">
        <f>VLOOKUP($D$3&amp;"_"&amp;O$3,データシート2!$A:$SI,MATCH($G$2&amp;"_"&amp;$C81,データシート2!$A$1:$SI$1,0),0)</f>
        <v>0</v>
      </c>
      <c r="P81" s="778">
        <f>VLOOKUP($D$3&amp;"_"&amp;P$3,データシート2!$A:$SI,MATCH($G$2&amp;"_"&amp;$C81,データシート2!$A$1:$SI$1,0),0)</f>
        <v>0</v>
      </c>
      <c r="Q81" s="779">
        <f>VLOOKUP($D$3&amp;"_"&amp;Q$3,データシート2!$A:$SI,MATCH($G$2&amp;"_"&amp;$C81,データシート2!$A$1:$SI$1,0),0)</f>
        <v>0</v>
      </c>
      <c r="R81" s="947">
        <f>VLOOKUP($D$3&amp;"_"&amp;R$3,データシート2!$A:$SI,MATCH($R$2&amp;"_"&amp;$C81,データシート2!$A$1:$SI$1,0),0)</f>
        <v>0</v>
      </c>
      <c r="S81" s="948">
        <f>VLOOKUP($D$3&amp;"_"&amp;S$3,データシート2!$A:$SI,MATCH($R$2&amp;"_"&amp;$C81,データシート2!$A$1:$SI$1,0),0)</f>
        <v>0</v>
      </c>
      <c r="T81" s="948">
        <f>VLOOKUP($D$3&amp;"_"&amp;T$3,データシート2!$A:$SI,MATCH($R$2&amp;"_"&amp;$C81,データシート2!$A$1:$SI$1,0),0)</f>
        <v>0</v>
      </c>
      <c r="U81" s="948">
        <f>VLOOKUP($D$3&amp;"_"&amp;U$3,データシート2!$A:$SI,MATCH($R$2&amp;"_"&amp;$C81,データシート2!$A$1:$SI$1,0),0)</f>
        <v>0</v>
      </c>
      <c r="V81" s="948">
        <f>VLOOKUP($D$3&amp;"_"&amp;V$3,データシート2!$A:$SI,MATCH($R$2&amp;"_"&amp;$C81,データシート2!$A$1:$SI$1,0),0)</f>
        <v>0</v>
      </c>
      <c r="W81" s="948">
        <f>VLOOKUP($D$3&amp;"_"&amp;W$3,データシート2!$A:$SI,MATCH($R$2&amp;"_"&amp;$C81,データシート2!$A$1:$SI$1,0),0)</f>
        <v>0</v>
      </c>
      <c r="X81" s="948">
        <f>VLOOKUP($D$3&amp;"_"&amp;X$3,データシート2!$A:$SI,MATCH($R$2&amp;"_"&amp;$C81,データシート2!$A$1:$SI$1,0),0)</f>
        <v>0</v>
      </c>
      <c r="Y81" s="948">
        <f>VLOOKUP($D$3&amp;"_"&amp;Y$3,データシート2!$A:$SI,MATCH($R$2&amp;"_"&amp;$C81,データシート2!$A$1:$SI$1,0),0)</f>
        <v>0</v>
      </c>
      <c r="Z81" s="948">
        <f>VLOOKUP($D$3&amp;"_"&amp;Z$3,データシート2!$A:$SI,MATCH($R$2&amp;"_"&amp;$C81,データシート2!$A$1:$SI$1,0),0)</f>
        <v>0</v>
      </c>
      <c r="AA81" s="948">
        <f>VLOOKUP($D$3&amp;"_"&amp;AA$3,データシート2!$A:$SI,MATCH($R$2&amp;"_"&amp;$C81,データシート2!$A$1:$SI$1,0),0)</f>
        <v>0</v>
      </c>
      <c r="AB81" s="949">
        <f>VLOOKUP($D$3&amp;"_"&amp;AB$3,データシート2!$A:$SI,MATCH($R$2&amp;"_"&amp;$C81,データシート2!$A$1:$SI$1,0),0)</f>
        <v>0</v>
      </c>
    </row>
    <row r="82" spans="2:28" s="756" customFormat="1" ht="16.5" customHeight="1">
      <c r="B82" s="748"/>
      <c r="C82" s="773">
        <v>54</v>
      </c>
      <c r="D82" s="774" t="s">
        <v>593</v>
      </c>
      <c r="E82" s="773"/>
      <c r="F82" s="775"/>
      <c r="G82" s="776">
        <f>VLOOKUP($D$3&amp;"_"&amp;G$3,データシート2!$A:$SI,MATCH($G$2&amp;"_"&amp;$C82,データシート2!$A$1:$SI$1,0),0)</f>
        <v>0</v>
      </c>
      <c r="H82" s="777">
        <f>VLOOKUP($D$3&amp;"_"&amp;H$3,データシート2!$A:$SI,MATCH($G$2&amp;"_"&amp;$C82,データシート2!$A$1:$SI$1,0),0)</f>
        <v>0</v>
      </c>
      <c r="I82" s="777">
        <f>VLOOKUP($D$3&amp;"_"&amp;I$3,データシート2!$A:$SI,MATCH($G$2&amp;"_"&amp;$C82,データシート2!$A$1:$SI$1,0),0)</f>
        <v>0</v>
      </c>
      <c r="J82" s="777">
        <f>VLOOKUP($D$3&amp;"_"&amp;J$3,データシート2!$A:$SI,MATCH($G$2&amp;"_"&amp;$C82,データシート2!$A$1:$SI$1,0),0)</f>
        <v>0</v>
      </c>
      <c r="K82" s="778">
        <f>VLOOKUP($D$3&amp;"_"&amp;K$3,データシート2!$A:$SI,MATCH($G$2&amp;"_"&amp;$C82,データシート2!$A$1:$SI$1,0),0)</f>
        <v>0</v>
      </c>
      <c r="L82" s="778">
        <f>VLOOKUP($D$3&amp;"_"&amp;L$3,データシート2!$A:$SI,MATCH($G$2&amp;"_"&amp;$C82,データシート2!$A$1:$SI$1,0),0)</f>
        <v>0</v>
      </c>
      <c r="M82" s="778">
        <f>VLOOKUP($D$3&amp;"_"&amp;M$3,データシート2!$A:$SI,MATCH($G$2&amp;"_"&amp;$C82,データシート2!$A$1:$SI$1,0),0)</f>
        <v>0</v>
      </c>
      <c r="N82" s="778">
        <f>VLOOKUP($D$3&amp;"_"&amp;N$3,データシート2!$A:$SI,MATCH($G$2&amp;"_"&amp;$C82,データシート2!$A$1:$SI$1,0),0)</f>
        <v>0</v>
      </c>
      <c r="O82" s="778">
        <f>VLOOKUP($D$3&amp;"_"&amp;O$3,データシート2!$A:$SI,MATCH($G$2&amp;"_"&amp;$C82,データシート2!$A$1:$SI$1,0),0)</f>
        <v>0</v>
      </c>
      <c r="P82" s="778">
        <f>VLOOKUP($D$3&amp;"_"&amp;P$3,データシート2!$A:$SI,MATCH($G$2&amp;"_"&amp;$C82,データシート2!$A$1:$SI$1,0),0)</f>
        <v>0</v>
      </c>
      <c r="Q82" s="779">
        <f>VLOOKUP($D$3&amp;"_"&amp;Q$3,データシート2!$A:$SI,MATCH($G$2&amp;"_"&amp;$C82,データシート2!$A$1:$SI$1,0),0)</f>
        <v>0</v>
      </c>
      <c r="R82" s="947">
        <f>VLOOKUP($D$3&amp;"_"&amp;R$3,データシート2!$A:$SI,MATCH($R$2&amp;"_"&amp;$C82,データシート2!$A$1:$SI$1,0),0)</f>
        <v>0</v>
      </c>
      <c r="S82" s="948">
        <f>VLOOKUP($D$3&amp;"_"&amp;S$3,データシート2!$A:$SI,MATCH($R$2&amp;"_"&amp;$C82,データシート2!$A$1:$SI$1,0),0)</f>
        <v>0</v>
      </c>
      <c r="T82" s="948">
        <f>VLOOKUP($D$3&amp;"_"&amp;T$3,データシート2!$A:$SI,MATCH($R$2&amp;"_"&amp;$C82,データシート2!$A$1:$SI$1,0),0)</f>
        <v>0</v>
      </c>
      <c r="U82" s="948">
        <f>VLOOKUP($D$3&amp;"_"&amp;U$3,データシート2!$A:$SI,MATCH($R$2&amp;"_"&amp;$C82,データシート2!$A$1:$SI$1,0),0)</f>
        <v>0</v>
      </c>
      <c r="V82" s="948">
        <f>VLOOKUP($D$3&amp;"_"&amp;V$3,データシート2!$A:$SI,MATCH($R$2&amp;"_"&amp;$C82,データシート2!$A$1:$SI$1,0),0)</f>
        <v>0</v>
      </c>
      <c r="W82" s="948">
        <f>VLOOKUP($D$3&amp;"_"&amp;W$3,データシート2!$A:$SI,MATCH($R$2&amp;"_"&amp;$C82,データシート2!$A$1:$SI$1,0),0)</f>
        <v>0</v>
      </c>
      <c r="X82" s="948">
        <f>VLOOKUP($D$3&amp;"_"&amp;X$3,データシート2!$A:$SI,MATCH($R$2&amp;"_"&amp;$C82,データシート2!$A$1:$SI$1,0),0)</f>
        <v>0</v>
      </c>
      <c r="Y82" s="948">
        <f>VLOOKUP($D$3&amp;"_"&amp;Y$3,データシート2!$A:$SI,MATCH($R$2&amp;"_"&amp;$C82,データシート2!$A$1:$SI$1,0),0)</f>
        <v>0</v>
      </c>
      <c r="Z82" s="948">
        <f>VLOOKUP($D$3&amp;"_"&amp;Z$3,データシート2!$A:$SI,MATCH($R$2&amp;"_"&amp;$C82,データシート2!$A$1:$SI$1,0),0)</f>
        <v>0</v>
      </c>
      <c r="AA82" s="948">
        <f>VLOOKUP($D$3&amp;"_"&amp;AA$3,データシート2!$A:$SI,MATCH($R$2&amp;"_"&amp;$C82,データシート2!$A$1:$SI$1,0),0)</f>
        <v>0</v>
      </c>
      <c r="AB82" s="949">
        <f>VLOOKUP($D$3&amp;"_"&amp;AB$3,データシート2!$A:$SI,MATCH($R$2&amp;"_"&amp;$C82,データシート2!$A$1:$SI$1,0),0)</f>
        <v>0</v>
      </c>
    </row>
    <row r="83" spans="2:28" s="756" customFormat="1" ht="16.5" customHeight="1">
      <c r="B83" s="748"/>
      <c r="C83" s="773">
        <v>55</v>
      </c>
      <c r="D83" s="774" t="s">
        <v>594</v>
      </c>
      <c r="E83" s="773"/>
      <c r="F83" s="775"/>
      <c r="G83" s="776">
        <f>VLOOKUP($D$3&amp;"_"&amp;G$3,データシート2!$A:$SI,MATCH($G$2&amp;"_"&amp;$C83,データシート2!$A$1:$SI$1,0),0)</f>
        <v>1</v>
      </c>
      <c r="H83" s="777">
        <f>VLOOKUP($D$3&amp;"_"&amp;H$3,データシート2!$A:$SI,MATCH($G$2&amp;"_"&amp;$C83,データシート2!$A$1:$SI$1,0),0)</f>
        <v>1</v>
      </c>
      <c r="I83" s="777">
        <f>VLOOKUP($D$3&amp;"_"&amp;I$3,データシート2!$A:$SI,MATCH($G$2&amp;"_"&amp;$C83,データシート2!$A$1:$SI$1,0),0)</f>
        <v>1</v>
      </c>
      <c r="J83" s="777">
        <f>VLOOKUP($D$3&amp;"_"&amp;J$3,データシート2!$A:$SI,MATCH($G$2&amp;"_"&amp;$C83,データシート2!$A$1:$SI$1,0),0)</f>
        <v>1</v>
      </c>
      <c r="K83" s="778">
        <f>VLOOKUP($D$3&amp;"_"&amp;K$3,データシート2!$A:$SI,MATCH($G$2&amp;"_"&amp;$C83,データシート2!$A$1:$SI$1,0),0)</f>
        <v>1</v>
      </c>
      <c r="L83" s="778">
        <f>VLOOKUP($D$3&amp;"_"&amp;L$3,データシート2!$A:$SI,MATCH($G$2&amp;"_"&amp;$C83,データシート2!$A$1:$SI$1,0),0)</f>
        <v>0</v>
      </c>
      <c r="M83" s="778">
        <f>VLOOKUP($D$3&amp;"_"&amp;M$3,データシート2!$A:$SI,MATCH($G$2&amp;"_"&amp;$C83,データシート2!$A$1:$SI$1,0),0)</f>
        <v>0</v>
      </c>
      <c r="N83" s="778">
        <f>VLOOKUP($D$3&amp;"_"&amp;N$3,データシート2!$A:$SI,MATCH($G$2&amp;"_"&amp;$C83,データシート2!$A$1:$SI$1,0),0)</f>
        <v>0</v>
      </c>
      <c r="O83" s="778">
        <f>VLOOKUP($D$3&amp;"_"&amp;O$3,データシート2!$A:$SI,MATCH($G$2&amp;"_"&amp;$C83,データシート2!$A$1:$SI$1,0),0)</f>
        <v>0</v>
      </c>
      <c r="P83" s="778">
        <f>VLOOKUP($D$3&amp;"_"&amp;P$3,データシート2!$A:$SI,MATCH($G$2&amp;"_"&amp;$C83,データシート2!$A$1:$SI$1,0),0)</f>
        <v>0</v>
      </c>
      <c r="Q83" s="779">
        <f>VLOOKUP($D$3&amp;"_"&amp;Q$3,データシート2!$A:$SI,MATCH($G$2&amp;"_"&amp;$C83,データシート2!$A$1:$SI$1,0),0)</f>
        <v>0</v>
      </c>
      <c r="R83" s="947">
        <f>VLOOKUP($D$3&amp;"_"&amp;R$3,データシート2!$A:$SI,MATCH($R$2&amp;"_"&amp;$C83,データシート2!$A$1:$SI$1,0),0)</f>
        <v>2.8260000000000001</v>
      </c>
      <c r="S83" s="948">
        <f>VLOOKUP($D$3&amp;"_"&amp;S$3,データシート2!$A:$SI,MATCH($R$2&amp;"_"&amp;$C83,データシート2!$A$1:$SI$1,0),0)</f>
        <v>3.4340000000000002</v>
      </c>
      <c r="T83" s="948">
        <f>VLOOKUP($D$3&amp;"_"&amp;T$3,データシート2!$A:$SI,MATCH($R$2&amp;"_"&amp;$C83,データシート2!$A$1:$SI$1,0),0)</f>
        <v>3.613</v>
      </c>
      <c r="U83" s="948">
        <f>VLOOKUP($D$3&amp;"_"&amp;U$3,データシート2!$A:$SI,MATCH($R$2&amp;"_"&amp;$C83,データシート2!$A$1:$SI$1,0),0)</f>
        <v>2.7690000000000001</v>
      </c>
      <c r="V83" s="948">
        <f>VLOOKUP($D$3&amp;"_"&amp;V$3,データシート2!$A:$SI,MATCH($R$2&amp;"_"&amp;$C83,データシート2!$A$1:$SI$1,0),0)</f>
        <v>2.5190000000000001</v>
      </c>
      <c r="W83" s="948">
        <f>VLOOKUP($D$3&amp;"_"&amp;W$3,データシート2!$A:$SI,MATCH($R$2&amp;"_"&amp;$C83,データシート2!$A$1:$SI$1,0),0)</f>
        <v>0</v>
      </c>
      <c r="X83" s="948">
        <f>VLOOKUP($D$3&amp;"_"&amp;X$3,データシート2!$A:$SI,MATCH($R$2&amp;"_"&amp;$C83,データシート2!$A$1:$SI$1,0),0)</f>
        <v>0</v>
      </c>
      <c r="Y83" s="948">
        <f>VLOOKUP($D$3&amp;"_"&amp;Y$3,データシート2!$A:$SI,MATCH($R$2&amp;"_"&amp;$C83,データシート2!$A$1:$SI$1,0),0)</f>
        <v>0</v>
      </c>
      <c r="Z83" s="948">
        <f>VLOOKUP($D$3&amp;"_"&amp;Z$3,データシート2!$A:$SI,MATCH($R$2&amp;"_"&amp;$C83,データシート2!$A$1:$SI$1,0),0)</f>
        <v>0</v>
      </c>
      <c r="AA83" s="948">
        <f>VLOOKUP($D$3&amp;"_"&amp;AA$3,データシート2!$A:$SI,MATCH($R$2&amp;"_"&amp;$C83,データシート2!$A$1:$SI$1,0),0)</f>
        <v>0</v>
      </c>
      <c r="AB83" s="949">
        <f>VLOOKUP($D$3&amp;"_"&amp;AB$3,データシート2!$A:$SI,MATCH($R$2&amp;"_"&amp;$C83,データシート2!$A$1:$SI$1,0),0)</f>
        <v>0</v>
      </c>
    </row>
    <row r="84" spans="2:28" s="756" customFormat="1" ht="16.5" customHeight="1">
      <c r="B84" s="748"/>
      <c r="C84" s="773">
        <v>56</v>
      </c>
      <c r="D84" s="774" t="s">
        <v>595</v>
      </c>
      <c r="E84" s="773"/>
      <c r="F84" s="775"/>
      <c r="G84" s="776">
        <f>VLOOKUP($D$3&amp;"_"&amp;G$3,データシート2!$A:$SI,MATCH($G$2&amp;"_"&amp;$C84,データシート2!$A$1:$SI$1,0),0)</f>
        <v>38</v>
      </c>
      <c r="H84" s="777">
        <f>VLOOKUP($D$3&amp;"_"&amp;H$3,データシート2!$A:$SI,MATCH($G$2&amp;"_"&amp;$C84,データシート2!$A$1:$SI$1,0),0)</f>
        <v>48</v>
      </c>
      <c r="I84" s="777">
        <f>VLOOKUP($D$3&amp;"_"&amp;I$3,データシート2!$A:$SI,MATCH($G$2&amp;"_"&amp;$C84,データシート2!$A$1:$SI$1,0),0)</f>
        <v>45</v>
      </c>
      <c r="J84" s="777">
        <f>VLOOKUP($D$3&amp;"_"&amp;J$3,データシート2!$A:$SI,MATCH($G$2&amp;"_"&amp;$C84,データシート2!$A$1:$SI$1,0),0)</f>
        <v>45</v>
      </c>
      <c r="K84" s="778">
        <f>VLOOKUP($D$3&amp;"_"&amp;K$3,データシート2!$A:$SI,MATCH($G$2&amp;"_"&amp;$C84,データシート2!$A$1:$SI$1,0),0)</f>
        <v>38</v>
      </c>
      <c r="L84" s="778">
        <f>VLOOKUP($D$3&amp;"_"&amp;L$3,データシート2!$A:$SI,MATCH($G$2&amp;"_"&amp;$C84,データシート2!$A$1:$SI$1,0),0)</f>
        <v>39</v>
      </c>
      <c r="M84" s="778">
        <f>VLOOKUP($D$3&amp;"_"&amp;M$3,データシート2!$A:$SI,MATCH($G$2&amp;"_"&amp;$C84,データシート2!$A$1:$SI$1,0),0)</f>
        <v>31</v>
      </c>
      <c r="N84" s="778">
        <f>VLOOKUP($D$3&amp;"_"&amp;N$3,データシート2!$A:$SI,MATCH($G$2&amp;"_"&amp;$C84,データシート2!$A$1:$SI$1,0),0)</f>
        <v>28</v>
      </c>
      <c r="O84" s="778">
        <f>VLOOKUP($D$3&amp;"_"&amp;O$3,データシート2!$A:$SI,MATCH($G$2&amp;"_"&amp;$C84,データシート2!$A$1:$SI$1,0),0)</f>
        <v>31</v>
      </c>
      <c r="P84" s="778">
        <f>VLOOKUP($D$3&amp;"_"&amp;P$3,データシート2!$A:$SI,MATCH($G$2&amp;"_"&amp;$C84,データシート2!$A$1:$SI$1,0),0)</f>
        <v>26</v>
      </c>
      <c r="Q84" s="779">
        <f>VLOOKUP($D$3&amp;"_"&amp;Q$3,データシート2!$A:$SI,MATCH($G$2&amp;"_"&amp;$C84,データシート2!$A$1:$SI$1,0),0)</f>
        <v>27</v>
      </c>
      <c r="R84" s="947">
        <f>VLOOKUP($D$3&amp;"_"&amp;R$3,データシート2!$A:$SI,MATCH($R$2&amp;"_"&amp;$C84,データシート2!$A$1:$SI$1,0),0)</f>
        <v>115.801</v>
      </c>
      <c r="S84" s="948">
        <f>VLOOKUP($D$3&amp;"_"&amp;S$3,データシート2!$A:$SI,MATCH($R$2&amp;"_"&amp;$C84,データシート2!$A$1:$SI$1,0),0)</f>
        <v>180.648</v>
      </c>
      <c r="T84" s="948">
        <f>VLOOKUP($D$3&amp;"_"&amp;T$3,データシート2!$A:$SI,MATCH($R$2&amp;"_"&amp;$C84,データシート2!$A$1:$SI$1,0),0)</f>
        <v>177.996343</v>
      </c>
      <c r="U84" s="948">
        <f>VLOOKUP($D$3&amp;"_"&amp;U$3,データシート2!$A:$SI,MATCH($R$2&amp;"_"&amp;$C84,データシート2!$A$1:$SI$1,0),0)</f>
        <v>176.85900000000001</v>
      </c>
      <c r="V84" s="948">
        <f>VLOOKUP($D$3&amp;"_"&amp;V$3,データシート2!$A:$SI,MATCH($R$2&amp;"_"&amp;$C84,データシート2!$A$1:$SI$1,0),0)</f>
        <v>154.387</v>
      </c>
      <c r="W84" s="948">
        <f>VLOOKUP($D$3&amp;"_"&amp;W$3,データシート2!$A:$SI,MATCH($R$2&amp;"_"&amp;$C84,データシート2!$A$1:$SI$1,0),0)</f>
        <v>150.73400000000001</v>
      </c>
      <c r="X84" s="948">
        <f>VLOOKUP($D$3&amp;"_"&amp;X$3,データシート2!$A:$SI,MATCH($R$2&amp;"_"&amp;$C84,データシート2!$A$1:$SI$1,0),0)</f>
        <v>115.45699999999999</v>
      </c>
      <c r="Y84" s="948">
        <f>VLOOKUP($D$3&amp;"_"&amp;Y$3,データシート2!$A:$SI,MATCH($R$2&amp;"_"&amp;$C84,データシート2!$A$1:$SI$1,0),0)</f>
        <v>90.956000000000003</v>
      </c>
      <c r="Z84" s="948">
        <f>VLOOKUP($D$3&amp;"_"&amp;Z$3,データシート2!$A:$SI,MATCH($R$2&amp;"_"&amp;$C84,データシート2!$A$1:$SI$1,0),0)</f>
        <v>90.317999999999998</v>
      </c>
      <c r="AA84" s="948">
        <f>VLOOKUP($D$3&amp;"_"&amp;AA$3,データシート2!$A:$SI,MATCH($R$2&amp;"_"&amp;$C84,データシート2!$A$1:$SI$1,0),0)</f>
        <v>75.572999999999993</v>
      </c>
      <c r="AB84" s="949">
        <f>VLOOKUP($D$3&amp;"_"&amp;AB$3,データシート2!$A:$SI,MATCH($R$2&amp;"_"&amp;$C84,データシート2!$A$1:$SI$1,0),0)</f>
        <v>82.614000000000004</v>
      </c>
    </row>
    <row r="85" spans="2:28" s="756" customFormat="1" ht="16.5" customHeight="1">
      <c r="B85" s="748"/>
      <c r="C85" s="773">
        <v>57</v>
      </c>
      <c r="D85" s="774" t="s">
        <v>596</v>
      </c>
      <c r="E85" s="773"/>
      <c r="F85" s="775"/>
      <c r="G85" s="776">
        <f>VLOOKUP($D$3&amp;"_"&amp;G$3,データシート2!$A:$SI,MATCH($G$2&amp;"_"&amp;$C85,データシート2!$A$1:$SI$1,0),0)</f>
        <v>0</v>
      </c>
      <c r="H85" s="777">
        <f>VLOOKUP($D$3&amp;"_"&amp;H$3,データシート2!$A:$SI,MATCH($G$2&amp;"_"&amp;$C85,データシート2!$A$1:$SI$1,0),0)</f>
        <v>0</v>
      </c>
      <c r="I85" s="777">
        <f>VLOOKUP($D$3&amp;"_"&amp;I$3,データシート2!$A:$SI,MATCH($G$2&amp;"_"&amp;$C85,データシート2!$A$1:$SI$1,0),0)</f>
        <v>0</v>
      </c>
      <c r="J85" s="777">
        <f>VLOOKUP($D$3&amp;"_"&amp;J$3,データシート2!$A:$SI,MATCH($G$2&amp;"_"&amp;$C85,データシート2!$A$1:$SI$1,0),0)</f>
        <v>0</v>
      </c>
      <c r="K85" s="778">
        <f>VLOOKUP($D$3&amp;"_"&amp;K$3,データシート2!$A:$SI,MATCH($G$2&amp;"_"&amp;$C85,データシート2!$A$1:$SI$1,0),0)</f>
        <v>0</v>
      </c>
      <c r="L85" s="778">
        <f>VLOOKUP($D$3&amp;"_"&amp;L$3,データシート2!$A:$SI,MATCH($G$2&amp;"_"&amp;$C85,データシート2!$A$1:$SI$1,0),0)</f>
        <v>0</v>
      </c>
      <c r="M85" s="778">
        <f>VLOOKUP($D$3&amp;"_"&amp;M$3,データシート2!$A:$SI,MATCH($G$2&amp;"_"&amp;$C85,データシート2!$A$1:$SI$1,0),0)</f>
        <v>0</v>
      </c>
      <c r="N85" s="778">
        <f>VLOOKUP($D$3&amp;"_"&amp;N$3,データシート2!$A:$SI,MATCH($G$2&amp;"_"&amp;$C85,データシート2!$A$1:$SI$1,0),0)</f>
        <v>0</v>
      </c>
      <c r="O85" s="778">
        <f>VLOOKUP($D$3&amp;"_"&amp;O$3,データシート2!$A:$SI,MATCH($G$2&amp;"_"&amp;$C85,データシート2!$A$1:$SI$1,0),0)</f>
        <v>0</v>
      </c>
      <c r="P85" s="778">
        <f>VLOOKUP($D$3&amp;"_"&amp;P$3,データシート2!$A:$SI,MATCH($G$2&amp;"_"&amp;$C85,データシート2!$A$1:$SI$1,0),0)</f>
        <v>0</v>
      </c>
      <c r="Q85" s="779">
        <f>VLOOKUP($D$3&amp;"_"&amp;Q$3,データシート2!$A:$SI,MATCH($G$2&amp;"_"&amp;$C85,データシート2!$A$1:$SI$1,0),0)</f>
        <v>0</v>
      </c>
      <c r="R85" s="947">
        <f>VLOOKUP($D$3&amp;"_"&amp;R$3,データシート2!$A:$SI,MATCH($R$2&amp;"_"&amp;$C85,データシート2!$A$1:$SI$1,0),0)</f>
        <v>0</v>
      </c>
      <c r="S85" s="948">
        <f>VLOOKUP($D$3&amp;"_"&amp;S$3,データシート2!$A:$SI,MATCH($R$2&amp;"_"&amp;$C85,データシート2!$A$1:$SI$1,0),0)</f>
        <v>0</v>
      </c>
      <c r="T85" s="948">
        <f>VLOOKUP($D$3&amp;"_"&amp;T$3,データシート2!$A:$SI,MATCH($R$2&amp;"_"&amp;$C85,データシート2!$A$1:$SI$1,0),0)</f>
        <v>0</v>
      </c>
      <c r="U85" s="948">
        <f>VLOOKUP($D$3&amp;"_"&amp;U$3,データシート2!$A:$SI,MATCH($R$2&amp;"_"&amp;$C85,データシート2!$A$1:$SI$1,0),0)</f>
        <v>0</v>
      </c>
      <c r="V85" s="948">
        <f>VLOOKUP($D$3&amp;"_"&amp;V$3,データシート2!$A:$SI,MATCH($R$2&amp;"_"&amp;$C85,データシート2!$A$1:$SI$1,0),0)</f>
        <v>0</v>
      </c>
      <c r="W85" s="948">
        <f>VLOOKUP($D$3&amp;"_"&amp;W$3,データシート2!$A:$SI,MATCH($R$2&amp;"_"&amp;$C85,データシート2!$A$1:$SI$1,0),0)</f>
        <v>0</v>
      </c>
      <c r="X85" s="948">
        <f>VLOOKUP($D$3&amp;"_"&amp;X$3,データシート2!$A:$SI,MATCH($R$2&amp;"_"&amp;$C85,データシート2!$A$1:$SI$1,0),0)</f>
        <v>0</v>
      </c>
      <c r="Y85" s="948">
        <f>VLOOKUP($D$3&amp;"_"&amp;Y$3,データシート2!$A:$SI,MATCH($R$2&amp;"_"&amp;$C85,データシート2!$A$1:$SI$1,0),0)</f>
        <v>0</v>
      </c>
      <c r="Z85" s="948">
        <f>VLOOKUP($D$3&amp;"_"&amp;Z$3,データシート2!$A:$SI,MATCH($R$2&amp;"_"&amp;$C85,データシート2!$A$1:$SI$1,0),0)</f>
        <v>0</v>
      </c>
      <c r="AA85" s="948">
        <f>VLOOKUP($D$3&amp;"_"&amp;AA$3,データシート2!$A:$SI,MATCH($R$2&amp;"_"&amp;$C85,データシート2!$A$1:$SI$1,0),0)</f>
        <v>0</v>
      </c>
      <c r="AB85" s="949">
        <f>VLOOKUP($D$3&amp;"_"&amp;AB$3,データシート2!$A:$SI,MATCH($R$2&amp;"_"&amp;$C85,データシート2!$A$1:$SI$1,0),0)</f>
        <v>0</v>
      </c>
    </row>
    <row r="86" spans="2:28" s="756" customFormat="1" ht="16.5" customHeight="1">
      <c r="B86" s="748"/>
      <c r="C86" s="773">
        <v>58</v>
      </c>
      <c r="D86" s="774" t="s">
        <v>597</v>
      </c>
      <c r="E86" s="773"/>
      <c r="F86" s="775"/>
      <c r="G86" s="776">
        <f>VLOOKUP($D$3&amp;"_"&amp;G$3,データシート2!$A:$SI,MATCH($G$2&amp;"_"&amp;$C86,データシート2!$A$1:$SI$1,0),0)</f>
        <v>0</v>
      </c>
      <c r="H86" s="777">
        <f>VLOOKUP($D$3&amp;"_"&amp;H$3,データシート2!$A:$SI,MATCH($G$2&amp;"_"&amp;$C86,データシート2!$A$1:$SI$1,0),0)</f>
        <v>0</v>
      </c>
      <c r="I86" s="777">
        <f>VLOOKUP($D$3&amp;"_"&amp;I$3,データシート2!$A:$SI,MATCH($G$2&amp;"_"&amp;$C86,データシート2!$A$1:$SI$1,0),0)</f>
        <v>0</v>
      </c>
      <c r="J86" s="777">
        <f>VLOOKUP($D$3&amp;"_"&amp;J$3,データシート2!$A:$SI,MATCH($G$2&amp;"_"&amp;$C86,データシート2!$A$1:$SI$1,0),0)</f>
        <v>0</v>
      </c>
      <c r="K86" s="778">
        <f>VLOOKUP($D$3&amp;"_"&amp;K$3,データシート2!$A:$SI,MATCH($G$2&amp;"_"&amp;$C86,データシート2!$A$1:$SI$1,0),0)</f>
        <v>0</v>
      </c>
      <c r="L86" s="778">
        <f>VLOOKUP($D$3&amp;"_"&amp;L$3,データシート2!$A:$SI,MATCH($G$2&amp;"_"&amp;$C86,データシート2!$A$1:$SI$1,0),0)</f>
        <v>0</v>
      </c>
      <c r="M86" s="778">
        <f>VLOOKUP($D$3&amp;"_"&amp;M$3,データシート2!$A:$SI,MATCH($G$2&amp;"_"&amp;$C86,データシート2!$A$1:$SI$1,0),0)</f>
        <v>0</v>
      </c>
      <c r="N86" s="778">
        <f>VLOOKUP($D$3&amp;"_"&amp;N$3,データシート2!$A:$SI,MATCH($G$2&amp;"_"&amp;$C86,データシート2!$A$1:$SI$1,0),0)</f>
        <v>0</v>
      </c>
      <c r="O86" s="778">
        <f>VLOOKUP($D$3&amp;"_"&amp;O$3,データシート2!$A:$SI,MATCH($G$2&amp;"_"&amp;$C86,データシート2!$A$1:$SI$1,0),0)</f>
        <v>0</v>
      </c>
      <c r="P86" s="778">
        <f>VLOOKUP($D$3&amp;"_"&amp;P$3,データシート2!$A:$SI,MATCH($G$2&amp;"_"&amp;$C86,データシート2!$A$1:$SI$1,0),0)</f>
        <v>0</v>
      </c>
      <c r="Q86" s="779">
        <f>VLOOKUP($D$3&amp;"_"&amp;Q$3,データシート2!$A:$SI,MATCH($G$2&amp;"_"&amp;$C86,データシート2!$A$1:$SI$1,0),0)</f>
        <v>0</v>
      </c>
      <c r="R86" s="947">
        <f>VLOOKUP($D$3&amp;"_"&amp;R$3,データシート2!$A:$SI,MATCH($R$2&amp;"_"&amp;$C86,データシート2!$A$1:$SI$1,0),0)</f>
        <v>0</v>
      </c>
      <c r="S86" s="948">
        <f>VLOOKUP($D$3&amp;"_"&amp;S$3,データシート2!$A:$SI,MATCH($R$2&amp;"_"&amp;$C86,データシート2!$A$1:$SI$1,0),0)</f>
        <v>0</v>
      </c>
      <c r="T86" s="948">
        <f>VLOOKUP($D$3&amp;"_"&amp;T$3,データシート2!$A:$SI,MATCH($R$2&amp;"_"&amp;$C86,データシート2!$A$1:$SI$1,0),0)</f>
        <v>0</v>
      </c>
      <c r="U86" s="948">
        <f>VLOOKUP($D$3&amp;"_"&amp;U$3,データシート2!$A:$SI,MATCH($R$2&amp;"_"&amp;$C86,データシート2!$A$1:$SI$1,0),0)</f>
        <v>0</v>
      </c>
      <c r="V86" s="948">
        <f>VLOOKUP($D$3&amp;"_"&amp;V$3,データシート2!$A:$SI,MATCH($R$2&amp;"_"&amp;$C86,データシート2!$A$1:$SI$1,0),0)</f>
        <v>0</v>
      </c>
      <c r="W86" s="948">
        <f>VLOOKUP($D$3&amp;"_"&amp;W$3,データシート2!$A:$SI,MATCH($R$2&amp;"_"&amp;$C86,データシート2!$A$1:$SI$1,0),0)</f>
        <v>0</v>
      </c>
      <c r="X86" s="948">
        <f>VLOOKUP($D$3&amp;"_"&amp;X$3,データシート2!$A:$SI,MATCH($R$2&amp;"_"&amp;$C86,データシート2!$A$1:$SI$1,0),0)</f>
        <v>0</v>
      </c>
      <c r="Y86" s="948">
        <f>VLOOKUP($D$3&amp;"_"&amp;Y$3,データシート2!$A:$SI,MATCH($R$2&amp;"_"&amp;$C86,データシート2!$A$1:$SI$1,0),0)</f>
        <v>0</v>
      </c>
      <c r="Z86" s="948">
        <f>VLOOKUP($D$3&amp;"_"&amp;Z$3,データシート2!$A:$SI,MATCH($R$2&amp;"_"&amp;$C86,データシート2!$A$1:$SI$1,0),0)</f>
        <v>0</v>
      </c>
      <c r="AA86" s="948">
        <f>VLOOKUP($D$3&amp;"_"&amp;AA$3,データシート2!$A:$SI,MATCH($R$2&amp;"_"&amp;$C86,データシート2!$A$1:$SI$1,0),0)</f>
        <v>0</v>
      </c>
      <c r="AB86" s="949">
        <f>VLOOKUP($D$3&amp;"_"&amp;AB$3,データシート2!$A:$SI,MATCH($R$2&amp;"_"&amp;$C86,データシート2!$A$1:$SI$1,0),0)</f>
        <v>0</v>
      </c>
    </row>
    <row r="87" spans="2:28" s="756" customFormat="1" ht="16.5" customHeight="1">
      <c r="B87" s="748"/>
      <c r="C87" s="773">
        <v>59</v>
      </c>
      <c r="D87" s="774" t="s">
        <v>598</v>
      </c>
      <c r="E87" s="773"/>
      <c r="F87" s="775"/>
      <c r="G87" s="776">
        <f>VLOOKUP($D$3&amp;"_"&amp;G$3,データシート2!$A:$SI,MATCH($G$2&amp;"_"&amp;$C87,データシート2!$A$1:$SI$1,0),0)</f>
        <v>0</v>
      </c>
      <c r="H87" s="777">
        <f>VLOOKUP($D$3&amp;"_"&amp;H$3,データシート2!$A:$SI,MATCH($G$2&amp;"_"&amp;$C87,データシート2!$A$1:$SI$1,0),0)</f>
        <v>0</v>
      </c>
      <c r="I87" s="777">
        <f>VLOOKUP($D$3&amp;"_"&amp;I$3,データシート2!$A:$SI,MATCH($G$2&amp;"_"&amp;$C87,データシート2!$A$1:$SI$1,0),0)</f>
        <v>0</v>
      </c>
      <c r="J87" s="777">
        <f>VLOOKUP($D$3&amp;"_"&amp;J$3,データシート2!$A:$SI,MATCH($G$2&amp;"_"&amp;$C87,データシート2!$A$1:$SI$1,0),0)</f>
        <v>0</v>
      </c>
      <c r="K87" s="778">
        <f>VLOOKUP($D$3&amp;"_"&amp;K$3,データシート2!$A:$SI,MATCH($G$2&amp;"_"&amp;$C87,データシート2!$A$1:$SI$1,0),0)</f>
        <v>0</v>
      </c>
      <c r="L87" s="778">
        <f>VLOOKUP($D$3&amp;"_"&amp;L$3,データシート2!$A:$SI,MATCH($G$2&amp;"_"&amp;$C87,データシート2!$A$1:$SI$1,0),0)</f>
        <v>0</v>
      </c>
      <c r="M87" s="778">
        <f>VLOOKUP($D$3&amp;"_"&amp;M$3,データシート2!$A:$SI,MATCH($G$2&amp;"_"&amp;$C87,データシート2!$A$1:$SI$1,0),0)</f>
        <v>0</v>
      </c>
      <c r="N87" s="778">
        <f>VLOOKUP($D$3&amp;"_"&amp;N$3,データシート2!$A:$SI,MATCH($G$2&amp;"_"&amp;$C87,データシート2!$A$1:$SI$1,0),0)</f>
        <v>0</v>
      </c>
      <c r="O87" s="778">
        <f>VLOOKUP($D$3&amp;"_"&amp;O$3,データシート2!$A:$SI,MATCH($G$2&amp;"_"&amp;$C87,データシート2!$A$1:$SI$1,0),0)</f>
        <v>0</v>
      </c>
      <c r="P87" s="778">
        <f>VLOOKUP($D$3&amp;"_"&amp;P$3,データシート2!$A:$SI,MATCH($G$2&amp;"_"&amp;$C87,データシート2!$A$1:$SI$1,0),0)</f>
        <v>0</v>
      </c>
      <c r="Q87" s="779">
        <f>VLOOKUP($D$3&amp;"_"&amp;Q$3,データシート2!$A:$SI,MATCH($G$2&amp;"_"&amp;$C87,データシート2!$A$1:$SI$1,0),0)</f>
        <v>0</v>
      </c>
      <c r="R87" s="947">
        <f>VLOOKUP($D$3&amp;"_"&amp;R$3,データシート2!$A:$SI,MATCH($R$2&amp;"_"&amp;$C87,データシート2!$A$1:$SI$1,0),0)</f>
        <v>0</v>
      </c>
      <c r="S87" s="948">
        <f>VLOOKUP($D$3&amp;"_"&amp;S$3,データシート2!$A:$SI,MATCH($R$2&amp;"_"&amp;$C87,データシート2!$A$1:$SI$1,0),0)</f>
        <v>0</v>
      </c>
      <c r="T87" s="948">
        <f>VLOOKUP($D$3&amp;"_"&amp;T$3,データシート2!$A:$SI,MATCH($R$2&amp;"_"&amp;$C87,データシート2!$A$1:$SI$1,0),0)</f>
        <v>0</v>
      </c>
      <c r="U87" s="948">
        <f>VLOOKUP($D$3&amp;"_"&amp;U$3,データシート2!$A:$SI,MATCH($R$2&amp;"_"&amp;$C87,データシート2!$A$1:$SI$1,0),0)</f>
        <v>0</v>
      </c>
      <c r="V87" s="948">
        <f>VLOOKUP($D$3&amp;"_"&amp;V$3,データシート2!$A:$SI,MATCH($R$2&amp;"_"&amp;$C87,データシート2!$A$1:$SI$1,0),0)</f>
        <v>0</v>
      </c>
      <c r="W87" s="948">
        <f>VLOOKUP($D$3&amp;"_"&amp;W$3,データシート2!$A:$SI,MATCH($R$2&amp;"_"&amp;$C87,データシート2!$A$1:$SI$1,0),0)</f>
        <v>0</v>
      </c>
      <c r="X87" s="948">
        <f>VLOOKUP($D$3&amp;"_"&amp;X$3,データシート2!$A:$SI,MATCH($R$2&amp;"_"&amp;$C87,データシート2!$A$1:$SI$1,0),0)</f>
        <v>0</v>
      </c>
      <c r="Y87" s="948">
        <f>VLOOKUP($D$3&amp;"_"&amp;Y$3,データシート2!$A:$SI,MATCH($R$2&amp;"_"&amp;$C87,データシート2!$A$1:$SI$1,0),0)</f>
        <v>0</v>
      </c>
      <c r="Z87" s="948">
        <f>VLOOKUP($D$3&amp;"_"&amp;Z$3,データシート2!$A:$SI,MATCH($R$2&amp;"_"&amp;$C87,データシート2!$A$1:$SI$1,0),0)</f>
        <v>0</v>
      </c>
      <c r="AA87" s="948">
        <f>VLOOKUP($D$3&amp;"_"&amp;AA$3,データシート2!$A:$SI,MATCH($R$2&amp;"_"&amp;$C87,データシート2!$A$1:$SI$1,0),0)</f>
        <v>0</v>
      </c>
      <c r="AB87" s="949">
        <f>VLOOKUP($D$3&amp;"_"&amp;AB$3,データシート2!$A:$SI,MATCH($R$2&amp;"_"&amp;$C87,データシート2!$A$1:$SI$1,0),0)</f>
        <v>0</v>
      </c>
    </row>
    <row r="88" spans="2:28" s="756" customFormat="1" ht="16.5" customHeight="1">
      <c r="B88" s="748"/>
      <c r="C88" s="773">
        <v>60</v>
      </c>
      <c r="D88" s="774" t="s">
        <v>599</v>
      </c>
      <c r="E88" s="773"/>
      <c r="F88" s="775"/>
      <c r="G88" s="776">
        <f>VLOOKUP($D$3&amp;"_"&amp;G$3,データシート2!$A:$SI,MATCH($G$2&amp;"_"&amp;$C88,データシート2!$A$1:$SI$1,0),0)</f>
        <v>0</v>
      </c>
      <c r="H88" s="777">
        <f>VLOOKUP($D$3&amp;"_"&amp;H$3,データシート2!$A:$SI,MATCH($G$2&amp;"_"&amp;$C88,データシート2!$A$1:$SI$1,0),0)</f>
        <v>0</v>
      </c>
      <c r="I88" s="777">
        <f>VLOOKUP($D$3&amp;"_"&amp;I$3,データシート2!$A:$SI,MATCH($G$2&amp;"_"&amp;$C88,データシート2!$A$1:$SI$1,0),0)</f>
        <v>0</v>
      </c>
      <c r="J88" s="777">
        <f>VLOOKUP($D$3&amp;"_"&amp;J$3,データシート2!$A:$SI,MATCH($G$2&amp;"_"&amp;$C88,データシート2!$A$1:$SI$1,0),0)</f>
        <v>0</v>
      </c>
      <c r="K88" s="778">
        <f>VLOOKUP($D$3&amp;"_"&amp;K$3,データシート2!$A:$SI,MATCH($G$2&amp;"_"&amp;$C88,データシート2!$A$1:$SI$1,0),0)</f>
        <v>0</v>
      </c>
      <c r="L88" s="778">
        <f>VLOOKUP($D$3&amp;"_"&amp;L$3,データシート2!$A:$SI,MATCH($G$2&amp;"_"&amp;$C88,データシート2!$A$1:$SI$1,0),0)</f>
        <v>0</v>
      </c>
      <c r="M88" s="778">
        <f>VLOOKUP($D$3&amp;"_"&amp;M$3,データシート2!$A:$SI,MATCH($G$2&amp;"_"&amp;$C88,データシート2!$A$1:$SI$1,0),0)</f>
        <v>0</v>
      </c>
      <c r="N88" s="778">
        <f>VLOOKUP($D$3&amp;"_"&amp;N$3,データシート2!$A:$SI,MATCH($G$2&amp;"_"&amp;$C88,データシート2!$A$1:$SI$1,0),0)</f>
        <v>0</v>
      </c>
      <c r="O88" s="778">
        <f>VLOOKUP($D$3&amp;"_"&amp;O$3,データシート2!$A:$SI,MATCH($G$2&amp;"_"&amp;$C88,データシート2!$A$1:$SI$1,0),0)</f>
        <v>0</v>
      </c>
      <c r="P88" s="778">
        <f>VLOOKUP($D$3&amp;"_"&amp;P$3,データシート2!$A:$SI,MATCH($G$2&amp;"_"&amp;$C88,データシート2!$A$1:$SI$1,0),0)</f>
        <v>0</v>
      </c>
      <c r="Q88" s="779">
        <f>VLOOKUP($D$3&amp;"_"&amp;Q$3,データシート2!$A:$SI,MATCH($G$2&amp;"_"&amp;$C88,データシート2!$A$1:$SI$1,0),0)</f>
        <v>0</v>
      </c>
      <c r="R88" s="947">
        <f>VLOOKUP($D$3&amp;"_"&amp;R$3,データシート2!$A:$SI,MATCH($R$2&amp;"_"&amp;$C88,データシート2!$A$1:$SI$1,0),0)</f>
        <v>0</v>
      </c>
      <c r="S88" s="948">
        <f>VLOOKUP($D$3&amp;"_"&amp;S$3,データシート2!$A:$SI,MATCH($R$2&amp;"_"&amp;$C88,データシート2!$A$1:$SI$1,0),0)</f>
        <v>0</v>
      </c>
      <c r="T88" s="948">
        <f>VLOOKUP($D$3&amp;"_"&amp;T$3,データシート2!$A:$SI,MATCH($R$2&amp;"_"&amp;$C88,データシート2!$A$1:$SI$1,0),0)</f>
        <v>0</v>
      </c>
      <c r="U88" s="948">
        <f>VLOOKUP($D$3&amp;"_"&amp;U$3,データシート2!$A:$SI,MATCH($R$2&amp;"_"&amp;$C88,データシート2!$A$1:$SI$1,0),0)</f>
        <v>0</v>
      </c>
      <c r="V88" s="948">
        <f>VLOOKUP($D$3&amp;"_"&amp;V$3,データシート2!$A:$SI,MATCH($R$2&amp;"_"&amp;$C88,データシート2!$A$1:$SI$1,0),0)</f>
        <v>0</v>
      </c>
      <c r="W88" s="948">
        <f>VLOOKUP($D$3&amp;"_"&amp;W$3,データシート2!$A:$SI,MATCH($R$2&amp;"_"&amp;$C88,データシート2!$A$1:$SI$1,0),0)</f>
        <v>0</v>
      </c>
      <c r="X88" s="948">
        <f>VLOOKUP($D$3&amp;"_"&amp;X$3,データシート2!$A:$SI,MATCH($R$2&amp;"_"&amp;$C88,データシート2!$A$1:$SI$1,0),0)</f>
        <v>0</v>
      </c>
      <c r="Y88" s="948">
        <f>VLOOKUP($D$3&amp;"_"&amp;Y$3,データシート2!$A:$SI,MATCH($R$2&amp;"_"&amp;$C88,データシート2!$A$1:$SI$1,0),0)</f>
        <v>0</v>
      </c>
      <c r="Z88" s="948">
        <f>VLOOKUP($D$3&amp;"_"&amp;Z$3,データシート2!$A:$SI,MATCH($R$2&amp;"_"&amp;$C88,データシート2!$A$1:$SI$1,0),0)</f>
        <v>0</v>
      </c>
      <c r="AA88" s="948">
        <f>VLOOKUP($D$3&amp;"_"&amp;AA$3,データシート2!$A:$SI,MATCH($R$2&amp;"_"&amp;$C88,データシート2!$A$1:$SI$1,0),0)</f>
        <v>0</v>
      </c>
      <c r="AB88" s="949">
        <f>VLOOKUP($D$3&amp;"_"&amp;AB$3,データシート2!$A:$SI,MATCH($R$2&amp;"_"&amp;$C88,データシート2!$A$1:$SI$1,0),0)</f>
        <v>0</v>
      </c>
    </row>
    <row r="89" spans="2:28" s="756" customFormat="1" ht="16.5" customHeight="1">
      <c r="B89" s="757"/>
      <c r="C89" s="758">
        <v>61</v>
      </c>
      <c r="D89" s="759" t="s">
        <v>600</v>
      </c>
      <c r="E89" s="758"/>
      <c r="F89" s="760"/>
      <c r="G89" s="761">
        <f>VLOOKUP($D$3&amp;"_"&amp;G$3,データシート2!$A:$SI,MATCH($G$2&amp;"_"&amp;$C89,データシート2!$A$1:$SI$1,0),0)</f>
        <v>0</v>
      </c>
      <c r="H89" s="762">
        <f>VLOOKUP($D$3&amp;"_"&amp;H$3,データシート2!$A:$SI,MATCH($G$2&amp;"_"&amp;$C89,データシート2!$A$1:$SI$1,0),0)</f>
        <v>0</v>
      </c>
      <c r="I89" s="762">
        <f>VLOOKUP($D$3&amp;"_"&amp;I$3,データシート2!$A:$SI,MATCH($G$2&amp;"_"&amp;$C89,データシート2!$A$1:$SI$1,0),0)</f>
        <v>0</v>
      </c>
      <c r="J89" s="762">
        <f>VLOOKUP($D$3&amp;"_"&amp;J$3,データシート2!$A:$SI,MATCH($G$2&amp;"_"&amp;$C89,データシート2!$A$1:$SI$1,0),0)</f>
        <v>0</v>
      </c>
      <c r="K89" s="763">
        <f>VLOOKUP($D$3&amp;"_"&amp;K$3,データシート2!$A:$SI,MATCH($G$2&amp;"_"&amp;$C89,データシート2!$A$1:$SI$1,0),0)</f>
        <v>0</v>
      </c>
      <c r="L89" s="763">
        <f>VLOOKUP($D$3&amp;"_"&amp;L$3,データシート2!$A:$SI,MATCH($G$2&amp;"_"&amp;$C89,データシート2!$A$1:$SI$1,0),0)</f>
        <v>0</v>
      </c>
      <c r="M89" s="763">
        <f>VLOOKUP($D$3&amp;"_"&amp;M$3,データシート2!$A:$SI,MATCH($G$2&amp;"_"&amp;$C89,データシート2!$A$1:$SI$1,0),0)</f>
        <v>0</v>
      </c>
      <c r="N89" s="763">
        <f>VLOOKUP($D$3&amp;"_"&amp;N$3,データシート2!$A:$SI,MATCH($G$2&amp;"_"&amp;$C89,データシート2!$A$1:$SI$1,0),0)</f>
        <v>0</v>
      </c>
      <c r="O89" s="763">
        <f>VLOOKUP($D$3&amp;"_"&amp;O$3,データシート2!$A:$SI,MATCH($G$2&amp;"_"&amp;$C89,データシート2!$A$1:$SI$1,0),0)</f>
        <v>0</v>
      </c>
      <c r="P89" s="763">
        <f>VLOOKUP($D$3&amp;"_"&amp;P$3,データシート2!$A:$SI,MATCH($G$2&amp;"_"&amp;$C89,データシート2!$A$1:$SI$1,0),0)</f>
        <v>0</v>
      </c>
      <c r="Q89" s="764">
        <f>VLOOKUP($D$3&amp;"_"&amp;Q$3,データシート2!$A:$SI,MATCH($G$2&amp;"_"&amp;$C89,データシート2!$A$1:$SI$1,0),0)</f>
        <v>0</v>
      </c>
      <c r="R89" s="940">
        <f>VLOOKUP($D$3&amp;"_"&amp;R$3,データシート2!$A:$SI,MATCH($R$2&amp;"_"&amp;$C89,データシート2!$A$1:$SI$1,0),0)</f>
        <v>0</v>
      </c>
      <c r="S89" s="941">
        <f>VLOOKUP($D$3&amp;"_"&amp;S$3,データシート2!$A:$SI,MATCH($R$2&amp;"_"&amp;$C89,データシート2!$A$1:$SI$1,0),0)</f>
        <v>0</v>
      </c>
      <c r="T89" s="941">
        <f>VLOOKUP($D$3&amp;"_"&amp;T$3,データシート2!$A:$SI,MATCH($R$2&amp;"_"&amp;$C89,データシート2!$A$1:$SI$1,0),0)</f>
        <v>0</v>
      </c>
      <c r="U89" s="941">
        <f>VLOOKUP($D$3&amp;"_"&amp;U$3,データシート2!$A:$SI,MATCH($R$2&amp;"_"&amp;$C89,データシート2!$A$1:$SI$1,0),0)</f>
        <v>0</v>
      </c>
      <c r="V89" s="941">
        <f>VLOOKUP($D$3&amp;"_"&amp;V$3,データシート2!$A:$SI,MATCH($R$2&amp;"_"&amp;$C89,データシート2!$A$1:$SI$1,0),0)</f>
        <v>0</v>
      </c>
      <c r="W89" s="941">
        <f>VLOOKUP($D$3&amp;"_"&amp;W$3,データシート2!$A:$SI,MATCH($R$2&amp;"_"&amp;$C89,データシート2!$A$1:$SI$1,0),0)</f>
        <v>0</v>
      </c>
      <c r="X89" s="941">
        <f>VLOOKUP($D$3&amp;"_"&amp;X$3,データシート2!$A:$SI,MATCH($R$2&amp;"_"&amp;$C89,データシート2!$A$1:$SI$1,0),0)</f>
        <v>0</v>
      </c>
      <c r="Y89" s="941">
        <f>VLOOKUP($D$3&amp;"_"&amp;Y$3,データシート2!$A:$SI,MATCH($R$2&amp;"_"&amp;$C89,データシート2!$A$1:$SI$1,0),0)</f>
        <v>0</v>
      </c>
      <c r="Z89" s="941">
        <f>VLOOKUP($D$3&amp;"_"&amp;Z$3,データシート2!$A:$SI,MATCH($R$2&amp;"_"&amp;$C89,データシート2!$A$1:$SI$1,0),0)</f>
        <v>0</v>
      </c>
      <c r="AA89" s="941">
        <f>VLOOKUP($D$3&amp;"_"&amp;AA$3,データシート2!$A:$SI,MATCH($R$2&amp;"_"&amp;$C89,データシート2!$A$1:$SI$1,0),0)</f>
        <v>0</v>
      </c>
      <c r="AB89" s="942">
        <f>VLOOKUP($D$3&amp;"_"&amp;AB$3,データシート2!$A:$SI,MATCH($R$2&amp;"_"&amp;$C89,データシート2!$A$1:$SI$1,0),0)</f>
        <v>0</v>
      </c>
    </row>
    <row r="90" spans="2:28" s="22" customFormat="1" ht="20.45" customHeight="1">
      <c r="B90" s="740" t="s">
        <v>601</v>
      </c>
      <c r="C90" s="741" t="s">
        <v>602</v>
      </c>
      <c r="D90" s="742"/>
      <c r="E90" s="743"/>
      <c r="F90" s="742"/>
      <c r="G90" s="744">
        <f>VLOOKUP($D$3&amp;"_"&amp;G$3,データシート2!$A:$SI,MATCH($G$2&amp;"_"&amp;$B90,データシート2!$A$1:$SI$1,0),0)</f>
        <v>5</v>
      </c>
      <c r="H90" s="745">
        <f>VLOOKUP($D$3&amp;"_"&amp;H$3,データシート2!$A:$SI,MATCH($G$2&amp;"_"&amp;$B90,データシート2!$A$1:$SI$1,0),0)</f>
        <v>5</v>
      </c>
      <c r="I90" s="745">
        <f>VLOOKUP($D$3&amp;"_"&amp;I$3,データシート2!$A:$SI,MATCH($G$2&amp;"_"&amp;$B90,データシート2!$A$1:$SI$1,0),0)</f>
        <v>5</v>
      </c>
      <c r="J90" s="745">
        <f>VLOOKUP($D$3&amp;"_"&amp;J$3,データシート2!$A:$SI,MATCH($G$2&amp;"_"&amp;$B90,データシート2!$A$1:$SI$1,0),0)</f>
        <v>4</v>
      </c>
      <c r="K90" s="746">
        <f>VLOOKUP($D$3&amp;"_"&amp;K$3,データシート2!$A:$SI,MATCH($G$2&amp;"_"&amp;$B90,データシート2!$A$1:$SI$1,0),0)</f>
        <v>4</v>
      </c>
      <c r="L90" s="746">
        <f>VLOOKUP($D$3&amp;"_"&amp;L$3,データシート2!$A:$SI,MATCH($G$2&amp;"_"&amp;$B90,データシート2!$A$1:$SI$1,0),0)</f>
        <v>4</v>
      </c>
      <c r="M90" s="746">
        <f>VLOOKUP($D$3&amp;"_"&amp;M$3,データシート2!$A:$SI,MATCH($G$2&amp;"_"&amp;$B90,データシート2!$A$1:$SI$1,0),0)</f>
        <v>4</v>
      </c>
      <c r="N90" s="746">
        <f>VLOOKUP($D$3&amp;"_"&amp;N$3,データシート2!$A:$SI,MATCH($G$2&amp;"_"&amp;$B90,データシート2!$A$1:$SI$1,0),0)</f>
        <v>3</v>
      </c>
      <c r="O90" s="746">
        <f>VLOOKUP($D$3&amp;"_"&amp;O$3,データシート2!$A:$SI,MATCH($G$2&amp;"_"&amp;$B90,データシート2!$A$1:$SI$1,0),0)</f>
        <v>3</v>
      </c>
      <c r="P90" s="746">
        <f>VLOOKUP($D$3&amp;"_"&amp;P$3,データシート2!$A:$SI,MATCH($G$2&amp;"_"&amp;$B90,データシート2!$A$1:$SI$1,0),0)</f>
        <v>3</v>
      </c>
      <c r="Q90" s="747">
        <f>VLOOKUP($D$3&amp;"_"&amp;Q$3,データシート2!$A:$SI,MATCH($G$2&amp;"_"&amp;$B90,データシート2!$A$1:$SI$1,0),0)</f>
        <v>3</v>
      </c>
      <c r="R90" s="934">
        <f>VLOOKUP($D$3&amp;"_"&amp;R$3,データシート2!$A:$SI,MATCH($R$2&amp;"_"&amp;$B90,データシート2!$A$1:$SI$1,0),0)</f>
        <v>23.413</v>
      </c>
      <c r="S90" s="935">
        <f>VLOOKUP($D$3&amp;"_"&amp;S$3,データシート2!$A:$SI,MATCH($R$2&amp;"_"&amp;$B90,データシート2!$A$1:$SI$1,0),0)</f>
        <v>31.474</v>
      </c>
      <c r="T90" s="935">
        <f>VLOOKUP($D$3&amp;"_"&amp;T$3,データシート2!$A:$SI,MATCH($R$2&amp;"_"&amp;$B90,データシート2!$A$1:$SI$1,0),0)</f>
        <v>29.058</v>
      </c>
      <c r="U90" s="935">
        <f>VLOOKUP($D$3&amp;"_"&amp;U$3,データシート2!$A:$SI,MATCH($R$2&amp;"_"&amp;$B90,データシート2!$A$1:$SI$1,0),0)</f>
        <v>22.655999999999999</v>
      </c>
      <c r="V90" s="935">
        <f>VLOOKUP($D$3&amp;"_"&amp;V$3,データシート2!$A:$SI,MATCH($R$2&amp;"_"&amp;$B90,データシート2!$A$1:$SI$1,0),0)</f>
        <v>24.427</v>
      </c>
      <c r="W90" s="935">
        <f>VLOOKUP($D$3&amp;"_"&amp;W$3,データシート2!$A:$SI,MATCH($R$2&amp;"_"&amp;$B90,データシート2!$A$1:$SI$1,0),0)</f>
        <v>20.905999999999999</v>
      </c>
      <c r="X90" s="935">
        <f>VLOOKUP($D$3&amp;"_"&amp;X$3,データシート2!$A:$SI,MATCH($R$2&amp;"_"&amp;$B90,データシート2!$A$1:$SI$1,0),0)</f>
        <v>21.681999999999999</v>
      </c>
      <c r="Y90" s="935">
        <f>VLOOKUP($D$3&amp;"_"&amp;Y$3,データシート2!$A:$SI,MATCH($R$2&amp;"_"&amp;$B90,データシート2!$A$1:$SI$1,0),0)</f>
        <v>19.494</v>
      </c>
      <c r="Z90" s="935">
        <f>VLOOKUP($D$3&amp;"_"&amp;Z$3,データシート2!$A:$SI,MATCH($R$2&amp;"_"&amp;$B90,データシート2!$A$1:$SI$1,0),0)</f>
        <v>15.382999999999999</v>
      </c>
      <c r="AA90" s="935">
        <f>VLOOKUP($D$3&amp;"_"&amp;AA$3,データシート2!$A:$SI,MATCH($R$2&amp;"_"&amp;$B90,データシート2!$A$1:$SI$1,0),0)</f>
        <v>12.566000000000001</v>
      </c>
      <c r="AB90" s="936">
        <f>VLOOKUP($D$3&amp;"_"&amp;AB$3,データシート2!$A:$SI,MATCH($R$2&amp;"_"&amp;$B90,データシート2!$A$1:$SI$1,0),0)</f>
        <v>9.7029999999999994</v>
      </c>
    </row>
    <row r="91" spans="2:28" s="756" customFormat="1" ht="16.5" customHeight="1">
      <c r="B91" s="748"/>
      <c r="C91" s="749">
        <v>62</v>
      </c>
      <c r="D91" s="750" t="s">
        <v>603</v>
      </c>
      <c r="E91" s="749"/>
      <c r="F91" s="751"/>
      <c r="G91" s="765">
        <f>VLOOKUP($D$3&amp;"_"&amp;G$3,データシート2!$A:$SI,MATCH($G$2&amp;"_"&amp;$C91,データシート2!$A$1:$SI$1,0),0)</f>
        <v>1</v>
      </c>
      <c r="H91" s="753">
        <f>VLOOKUP($D$3&amp;"_"&amp;H$3,データシート2!$A:$SI,MATCH($G$2&amp;"_"&amp;$C91,データシート2!$A$1:$SI$1,0),0)</f>
        <v>1</v>
      </c>
      <c r="I91" s="753">
        <f>VLOOKUP($D$3&amp;"_"&amp;I$3,データシート2!$A:$SI,MATCH($G$2&amp;"_"&amp;$C91,データシート2!$A$1:$SI$1,0),0)</f>
        <v>1</v>
      </c>
      <c r="J91" s="753">
        <f>VLOOKUP($D$3&amp;"_"&amp;J$3,データシート2!$A:$SI,MATCH($G$2&amp;"_"&amp;$C91,データシート2!$A$1:$SI$1,0),0)</f>
        <v>1</v>
      </c>
      <c r="K91" s="754">
        <f>VLOOKUP($D$3&amp;"_"&amp;K$3,データシート2!$A:$SI,MATCH($G$2&amp;"_"&amp;$C91,データシート2!$A$1:$SI$1,0),0)</f>
        <v>1</v>
      </c>
      <c r="L91" s="754">
        <f>VLOOKUP($D$3&amp;"_"&amp;L$3,データシート2!$A:$SI,MATCH($G$2&amp;"_"&amp;$C91,データシート2!$A$1:$SI$1,0),0)</f>
        <v>1</v>
      </c>
      <c r="M91" s="754">
        <f>VLOOKUP($D$3&amp;"_"&amp;M$3,データシート2!$A:$SI,MATCH($G$2&amp;"_"&amp;$C91,データシート2!$A$1:$SI$1,0),0)</f>
        <v>1</v>
      </c>
      <c r="N91" s="754">
        <f>VLOOKUP($D$3&amp;"_"&amp;N$3,データシート2!$A:$SI,MATCH($G$2&amp;"_"&amp;$C91,データシート2!$A$1:$SI$1,0),0)</f>
        <v>1</v>
      </c>
      <c r="O91" s="754">
        <f>VLOOKUP($D$3&amp;"_"&amp;O$3,データシート2!$A:$SI,MATCH($G$2&amp;"_"&amp;$C91,データシート2!$A$1:$SI$1,0),0)</f>
        <v>1</v>
      </c>
      <c r="P91" s="754">
        <f>VLOOKUP($D$3&amp;"_"&amp;P$3,データシート2!$A:$SI,MATCH($G$2&amp;"_"&amp;$C91,データシート2!$A$1:$SI$1,0),0)</f>
        <v>1</v>
      </c>
      <c r="Q91" s="755">
        <f>VLOOKUP($D$3&amp;"_"&amp;Q$3,データシート2!$A:$SI,MATCH($G$2&amp;"_"&amp;$C91,データシート2!$A$1:$SI$1,0),0)</f>
        <v>1</v>
      </c>
      <c r="R91" s="943">
        <f>VLOOKUP($D$3&amp;"_"&amp;R$3,データシート2!$A:$SI,MATCH($R$2&amp;"_"&amp;$C91,データシート2!$A$1:$SI$1,0),0)</f>
        <v>10.141999999999999</v>
      </c>
      <c r="S91" s="938">
        <f>VLOOKUP($D$3&amp;"_"&amp;S$3,データシート2!$A:$SI,MATCH($R$2&amp;"_"&amp;$C91,データシート2!$A$1:$SI$1,0),0)</f>
        <v>12.69</v>
      </c>
      <c r="T91" s="938">
        <f>VLOOKUP($D$3&amp;"_"&amp;T$3,データシート2!$A:$SI,MATCH($R$2&amp;"_"&amp;$C91,データシート2!$A$1:$SI$1,0),0)</f>
        <v>7.3419999999999996</v>
      </c>
      <c r="U91" s="938">
        <f>VLOOKUP($D$3&amp;"_"&amp;U$3,データシート2!$A:$SI,MATCH($R$2&amp;"_"&amp;$C91,データシート2!$A$1:$SI$1,0),0)</f>
        <v>6.556</v>
      </c>
      <c r="V91" s="938">
        <f>VLOOKUP($D$3&amp;"_"&amp;V$3,データシート2!$A:$SI,MATCH($R$2&amp;"_"&amp;$C91,データシート2!$A$1:$SI$1,0),0)</f>
        <v>7.1150000000000002</v>
      </c>
      <c r="W91" s="938">
        <f>VLOOKUP($D$3&amp;"_"&amp;W$3,データシート2!$A:$SI,MATCH($R$2&amp;"_"&amp;$C91,データシート2!$A$1:$SI$1,0),0)</f>
        <v>7.9050000000000002</v>
      </c>
      <c r="X91" s="938">
        <f>VLOOKUP($D$3&amp;"_"&amp;X$3,データシート2!$A:$SI,MATCH($R$2&amp;"_"&amp;$C91,データシート2!$A$1:$SI$1,0),0)</f>
        <v>8.7710000000000008</v>
      </c>
      <c r="Y91" s="938">
        <f>VLOOKUP($D$3&amp;"_"&amp;Y$3,データシート2!$A:$SI,MATCH($R$2&amp;"_"&amp;$C91,データシート2!$A$1:$SI$1,0),0)</f>
        <v>10.831</v>
      </c>
      <c r="Z91" s="938">
        <f>VLOOKUP($D$3&amp;"_"&amp;Z$3,データシート2!$A:$SI,MATCH($R$2&amp;"_"&amp;$C91,データシート2!$A$1:$SI$1,0),0)</f>
        <v>9.0410000000000004</v>
      </c>
      <c r="AA91" s="938">
        <f>VLOOKUP($D$3&amp;"_"&amp;AA$3,データシート2!$A:$SI,MATCH($R$2&amp;"_"&amp;$C91,データシート2!$A$1:$SI$1,0),0)</f>
        <v>7.04</v>
      </c>
      <c r="AB91" s="939">
        <f>VLOOKUP($D$3&amp;"_"&amp;AB$3,データシート2!$A:$SI,MATCH($R$2&amp;"_"&amp;$C91,データシート2!$A$1:$SI$1,0),0)</f>
        <v>4.3470000000000004</v>
      </c>
    </row>
    <row r="92" spans="2:28" s="756" customFormat="1" ht="16.5" customHeight="1">
      <c r="B92" s="748"/>
      <c r="C92" s="773">
        <v>63</v>
      </c>
      <c r="D92" s="774" t="s">
        <v>604</v>
      </c>
      <c r="E92" s="773"/>
      <c r="F92" s="775"/>
      <c r="G92" s="776">
        <f>VLOOKUP($D$3&amp;"_"&amp;G$3,データシート2!$A:$SI,MATCH($G$2&amp;"_"&amp;$C92,データシート2!$A$1:$SI$1,0),0)</f>
        <v>1</v>
      </c>
      <c r="H92" s="777">
        <f>VLOOKUP($D$3&amp;"_"&amp;H$3,データシート2!$A:$SI,MATCH($G$2&amp;"_"&amp;$C92,データシート2!$A$1:$SI$1,0),0)</f>
        <v>1</v>
      </c>
      <c r="I92" s="777">
        <f>VLOOKUP($D$3&amp;"_"&amp;I$3,データシート2!$A:$SI,MATCH($G$2&amp;"_"&amp;$C92,データシート2!$A$1:$SI$1,0),0)</f>
        <v>1</v>
      </c>
      <c r="J92" s="777">
        <f>VLOOKUP($D$3&amp;"_"&amp;J$3,データシート2!$A:$SI,MATCH($G$2&amp;"_"&amp;$C92,データシート2!$A$1:$SI$1,0),0)</f>
        <v>1</v>
      </c>
      <c r="K92" s="778">
        <f>VLOOKUP($D$3&amp;"_"&amp;K$3,データシート2!$A:$SI,MATCH($G$2&amp;"_"&amp;$C92,データシート2!$A$1:$SI$1,0),0)</f>
        <v>1</v>
      </c>
      <c r="L92" s="778">
        <f>VLOOKUP($D$3&amp;"_"&amp;L$3,データシート2!$A:$SI,MATCH($G$2&amp;"_"&amp;$C92,データシート2!$A$1:$SI$1,0),0)</f>
        <v>1</v>
      </c>
      <c r="M92" s="778">
        <f>VLOOKUP($D$3&amp;"_"&amp;M$3,データシート2!$A:$SI,MATCH($G$2&amp;"_"&amp;$C92,データシート2!$A$1:$SI$1,0),0)</f>
        <v>1</v>
      </c>
      <c r="N92" s="778">
        <f>VLOOKUP($D$3&amp;"_"&amp;N$3,データシート2!$A:$SI,MATCH($G$2&amp;"_"&amp;$C92,データシート2!$A$1:$SI$1,0),0)</f>
        <v>1</v>
      </c>
      <c r="O92" s="778">
        <f>VLOOKUP($D$3&amp;"_"&amp;O$3,データシート2!$A:$SI,MATCH($G$2&amp;"_"&amp;$C92,データシート2!$A$1:$SI$1,0),0)</f>
        <v>1</v>
      </c>
      <c r="P92" s="778">
        <f>VLOOKUP($D$3&amp;"_"&amp;P$3,データシート2!$A:$SI,MATCH($G$2&amp;"_"&amp;$C92,データシート2!$A$1:$SI$1,0),0)</f>
        <v>1</v>
      </c>
      <c r="Q92" s="779">
        <f>VLOOKUP($D$3&amp;"_"&amp;Q$3,データシート2!$A:$SI,MATCH($G$2&amp;"_"&amp;$C92,データシート2!$A$1:$SI$1,0),0)</f>
        <v>1</v>
      </c>
      <c r="R92" s="947">
        <f>VLOOKUP($D$3&amp;"_"&amp;R$3,データシート2!$A:$SI,MATCH($R$2&amp;"_"&amp;$C92,データシート2!$A$1:$SI$1,0),0)</f>
        <v>4.5810000000000004</v>
      </c>
      <c r="S92" s="948">
        <f>VLOOKUP($D$3&amp;"_"&amp;S$3,データシート2!$A:$SI,MATCH($R$2&amp;"_"&amp;$C92,データシート2!$A$1:$SI$1,0),0)</f>
        <v>6.556</v>
      </c>
      <c r="T92" s="948">
        <f>VLOOKUP($D$3&amp;"_"&amp;T$3,データシート2!$A:$SI,MATCH($R$2&amp;"_"&amp;$C92,データシート2!$A$1:$SI$1,0),0)</f>
        <v>7.4130000000000003</v>
      </c>
      <c r="U92" s="948">
        <f>VLOOKUP($D$3&amp;"_"&amp;U$3,データシート2!$A:$SI,MATCH($R$2&amp;"_"&amp;$C92,データシート2!$A$1:$SI$1,0),0)</f>
        <v>6.3979999999999997</v>
      </c>
      <c r="V92" s="948">
        <f>VLOOKUP($D$3&amp;"_"&amp;V$3,データシート2!$A:$SI,MATCH($R$2&amp;"_"&amp;$C92,データシート2!$A$1:$SI$1,0),0)</f>
        <v>6.21</v>
      </c>
      <c r="W92" s="948">
        <f>VLOOKUP($D$3&amp;"_"&amp;W$3,データシート2!$A:$SI,MATCH($R$2&amp;"_"&amp;$C92,データシート2!$A$1:$SI$1,0),0)</f>
        <v>6.1050000000000004</v>
      </c>
      <c r="X92" s="948">
        <f>VLOOKUP($D$3&amp;"_"&amp;X$3,データシート2!$A:$SI,MATCH($R$2&amp;"_"&amp;$C92,データシート2!$A$1:$SI$1,0),0)</f>
        <v>6.8760000000000003</v>
      </c>
      <c r="Y92" s="948">
        <f>VLOOKUP($D$3&amp;"_"&amp;Y$3,データシート2!$A:$SI,MATCH($R$2&amp;"_"&amp;$C92,データシート2!$A$1:$SI$1,0),0)</f>
        <v>5.5060000000000002</v>
      </c>
      <c r="Z92" s="948">
        <f>VLOOKUP($D$3&amp;"_"&amp;Z$3,データシート2!$A:$SI,MATCH($R$2&amp;"_"&amp;$C92,データシート2!$A$1:$SI$1,0),0)</f>
        <v>3.7480000000000002</v>
      </c>
      <c r="AA92" s="948">
        <f>VLOOKUP($D$3&amp;"_"&amp;AA$3,データシート2!$A:$SI,MATCH($R$2&amp;"_"&amp;$C92,データシート2!$A$1:$SI$1,0),0)</f>
        <v>3.4990000000000001</v>
      </c>
      <c r="AB92" s="949">
        <f>VLOOKUP($D$3&amp;"_"&amp;AB$3,データシート2!$A:$SI,MATCH($R$2&amp;"_"&amp;$C92,データシート2!$A$1:$SI$1,0),0)</f>
        <v>3.5579999999999998</v>
      </c>
    </row>
    <row r="93" spans="2:28" s="756" customFormat="1" ht="16.5" customHeight="1">
      <c r="B93" s="748"/>
      <c r="C93" s="773">
        <v>64</v>
      </c>
      <c r="D93" s="774" t="s">
        <v>605</v>
      </c>
      <c r="E93" s="773"/>
      <c r="F93" s="775"/>
      <c r="G93" s="776">
        <f>VLOOKUP($D$3&amp;"_"&amp;G$3,データシート2!$A:$SI,MATCH($G$2&amp;"_"&amp;$C93,データシート2!$A$1:$SI$1,0),0)</f>
        <v>0</v>
      </c>
      <c r="H93" s="777">
        <f>VLOOKUP($D$3&amp;"_"&amp;H$3,データシート2!$A:$SI,MATCH($G$2&amp;"_"&amp;$C93,データシート2!$A$1:$SI$1,0),0)</f>
        <v>0</v>
      </c>
      <c r="I93" s="777">
        <f>VLOOKUP($D$3&amp;"_"&amp;I$3,データシート2!$A:$SI,MATCH($G$2&amp;"_"&amp;$C93,データシート2!$A$1:$SI$1,0),0)</f>
        <v>0</v>
      </c>
      <c r="J93" s="777">
        <f>VLOOKUP($D$3&amp;"_"&amp;J$3,データシート2!$A:$SI,MATCH($G$2&amp;"_"&amp;$C93,データシート2!$A$1:$SI$1,0),0)</f>
        <v>0</v>
      </c>
      <c r="K93" s="778">
        <f>VLOOKUP($D$3&amp;"_"&amp;K$3,データシート2!$A:$SI,MATCH($G$2&amp;"_"&amp;$C93,データシート2!$A$1:$SI$1,0),0)</f>
        <v>0</v>
      </c>
      <c r="L93" s="778">
        <f>VLOOKUP($D$3&amp;"_"&amp;L$3,データシート2!$A:$SI,MATCH($G$2&amp;"_"&amp;$C93,データシート2!$A$1:$SI$1,0),0)</f>
        <v>0</v>
      </c>
      <c r="M93" s="778">
        <f>VLOOKUP($D$3&amp;"_"&amp;M$3,データシート2!$A:$SI,MATCH($G$2&amp;"_"&amp;$C93,データシート2!$A$1:$SI$1,0),0)</f>
        <v>0</v>
      </c>
      <c r="N93" s="778">
        <f>VLOOKUP($D$3&amp;"_"&amp;N$3,データシート2!$A:$SI,MATCH($G$2&amp;"_"&amp;$C93,データシート2!$A$1:$SI$1,0),0)</f>
        <v>0</v>
      </c>
      <c r="O93" s="778">
        <f>VLOOKUP($D$3&amp;"_"&amp;O$3,データシート2!$A:$SI,MATCH($G$2&amp;"_"&amp;$C93,データシート2!$A$1:$SI$1,0),0)</f>
        <v>0</v>
      </c>
      <c r="P93" s="778">
        <f>VLOOKUP($D$3&amp;"_"&amp;P$3,データシート2!$A:$SI,MATCH($G$2&amp;"_"&amp;$C93,データシート2!$A$1:$SI$1,0),0)</f>
        <v>0</v>
      </c>
      <c r="Q93" s="779">
        <f>VLOOKUP($D$3&amp;"_"&amp;Q$3,データシート2!$A:$SI,MATCH($G$2&amp;"_"&amp;$C93,データシート2!$A$1:$SI$1,0),0)</f>
        <v>0</v>
      </c>
      <c r="R93" s="947">
        <f>VLOOKUP($D$3&amp;"_"&amp;R$3,データシート2!$A:$SI,MATCH($R$2&amp;"_"&amp;$C93,データシート2!$A$1:$SI$1,0),0)</f>
        <v>0</v>
      </c>
      <c r="S93" s="948">
        <f>VLOOKUP($D$3&amp;"_"&amp;S$3,データシート2!$A:$SI,MATCH($R$2&amp;"_"&amp;$C93,データシート2!$A$1:$SI$1,0),0)</f>
        <v>0</v>
      </c>
      <c r="T93" s="948">
        <f>VLOOKUP($D$3&amp;"_"&amp;T$3,データシート2!$A:$SI,MATCH($R$2&amp;"_"&amp;$C93,データシート2!$A$1:$SI$1,0),0)</f>
        <v>0</v>
      </c>
      <c r="U93" s="948">
        <f>VLOOKUP($D$3&amp;"_"&amp;U$3,データシート2!$A:$SI,MATCH($R$2&amp;"_"&amp;$C93,データシート2!$A$1:$SI$1,0),0)</f>
        <v>0</v>
      </c>
      <c r="V93" s="948">
        <f>VLOOKUP($D$3&amp;"_"&amp;V$3,データシート2!$A:$SI,MATCH($R$2&amp;"_"&amp;$C93,データシート2!$A$1:$SI$1,0),0)</f>
        <v>0</v>
      </c>
      <c r="W93" s="948">
        <f>VLOOKUP($D$3&amp;"_"&amp;W$3,データシート2!$A:$SI,MATCH($R$2&amp;"_"&amp;$C93,データシート2!$A$1:$SI$1,0),0)</f>
        <v>0</v>
      </c>
      <c r="X93" s="948">
        <f>VLOOKUP($D$3&amp;"_"&amp;X$3,データシート2!$A:$SI,MATCH($R$2&amp;"_"&amp;$C93,データシート2!$A$1:$SI$1,0),0)</f>
        <v>0</v>
      </c>
      <c r="Y93" s="948">
        <f>VLOOKUP($D$3&amp;"_"&amp;Y$3,データシート2!$A:$SI,MATCH($R$2&amp;"_"&amp;$C93,データシート2!$A$1:$SI$1,0),0)</f>
        <v>0</v>
      </c>
      <c r="Z93" s="948">
        <f>VLOOKUP($D$3&amp;"_"&amp;Z$3,データシート2!$A:$SI,MATCH($R$2&amp;"_"&amp;$C93,データシート2!$A$1:$SI$1,0),0)</f>
        <v>0</v>
      </c>
      <c r="AA93" s="948">
        <f>VLOOKUP($D$3&amp;"_"&amp;AA$3,データシート2!$A:$SI,MATCH($R$2&amp;"_"&amp;$C93,データシート2!$A$1:$SI$1,0),0)</f>
        <v>0</v>
      </c>
      <c r="AB93" s="949">
        <f>VLOOKUP($D$3&amp;"_"&amp;AB$3,データシート2!$A:$SI,MATCH($R$2&amp;"_"&amp;$C93,データシート2!$A$1:$SI$1,0),0)</f>
        <v>0</v>
      </c>
    </row>
    <row r="94" spans="2:28" s="756" customFormat="1" ht="16.5" customHeight="1">
      <c r="B94" s="748"/>
      <c r="C94" s="773">
        <v>65</v>
      </c>
      <c r="D94" s="774" t="s">
        <v>606</v>
      </c>
      <c r="E94" s="773"/>
      <c r="F94" s="775"/>
      <c r="G94" s="776">
        <f>VLOOKUP($D$3&amp;"_"&amp;G$3,データシート2!$A:$SI,MATCH($G$2&amp;"_"&amp;$C94,データシート2!$A$1:$SI$1,0),0)</f>
        <v>0</v>
      </c>
      <c r="H94" s="777">
        <f>VLOOKUP($D$3&amp;"_"&amp;H$3,データシート2!$A:$SI,MATCH($G$2&amp;"_"&amp;$C94,データシート2!$A$1:$SI$1,0),0)</f>
        <v>0</v>
      </c>
      <c r="I94" s="777">
        <f>VLOOKUP($D$3&amp;"_"&amp;I$3,データシート2!$A:$SI,MATCH($G$2&amp;"_"&amp;$C94,データシート2!$A$1:$SI$1,0),0)</f>
        <v>0</v>
      </c>
      <c r="J94" s="777">
        <f>VLOOKUP($D$3&amp;"_"&amp;J$3,データシート2!$A:$SI,MATCH($G$2&amp;"_"&amp;$C94,データシート2!$A$1:$SI$1,0),0)</f>
        <v>0</v>
      </c>
      <c r="K94" s="778">
        <f>VLOOKUP($D$3&amp;"_"&amp;K$3,データシート2!$A:$SI,MATCH($G$2&amp;"_"&amp;$C94,データシート2!$A$1:$SI$1,0),0)</f>
        <v>0</v>
      </c>
      <c r="L94" s="778">
        <f>VLOOKUP($D$3&amp;"_"&amp;L$3,データシート2!$A:$SI,MATCH($G$2&amp;"_"&amp;$C94,データシート2!$A$1:$SI$1,0),0)</f>
        <v>0</v>
      </c>
      <c r="M94" s="778">
        <f>VLOOKUP($D$3&amp;"_"&amp;M$3,データシート2!$A:$SI,MATCH($G$2&amp;"_"&amp;$C94,データシート2!$A$1:$SI$1,0),0)</f>
        <v>0</v>
      </c>
      <c r="N94" s="778">
        <f>VLOOKUP($D$3&amp;"_"&amp;N$3,データシート2!$A:$SI,MATCH($G$2&amp;"_"&amp;$C94,データシート2!$A$1:$SI$1,0),0)</f>
        <v>0</v>
      </c>
      <c r="O94" s="778">
        <f>VLOOKUP($D$3&amp;"_"&amp;O$3,データシート2!$A:$SI,MATCH($G$2&amp;"_"&amp;$C94,データシート2!$A$1:$SI$1,0),0)</f>
        <v>0</v>
      </c>
      <c r="P94" s="778">
        <f>VLOOKUP($D$3&amp;"_"&amp;P$3,データシート2!$A:$SI,MATCH($G$2&amp;"_"&amp;$C94,データシート2!$A$1:$SI$1,0),0)</f>
        <v>0</v>
      </c>
      <c r="Q94" s="779">
        <f>VLOOKUP($D$3&amp;"_"&amp;Q$3,データシート2!$A:$SI,MATCH($G$2&amp;"_"&amp;$C94,データシート2!$A$1:$SI$1,0),0)</f>
        <v>0</v>
      </c>
      <c r="R94" s="947">
        <f>VLOOKUP($D$3&amp;"_"&amp;R$3,データシート2!$A:$SI,MATCH($R$2&amp;"_"&amp;$C94,データシート2!$A$1:$SI$1,0),0)</f>
        <v>0</v>
      </c>
      <c r="S94" s="948">
        <f>VLOOKUP($D$3&amp;"_"&amp;S$3,データシート2!$A:$SI,MATCH($R$2&amp;"_"&amp;$C94,データシート2!$A$1:$SI$1,0),0)</f>
        <v>0</v>
      </c>
      <c r="T94" s="948">
        <f>VLOOKUP($D$3&amp;"_"&amp;T$3,データシート2!$A:$SI,MATCH($R$2&amp;"_"&amp;$C94,データシート2!$A$1:$SI$1,0),0)</f>
        <v>0</v>
      </c>
      <c r="U94" s="948">
        <f>VLOOKUP($D$3&amp;"_"&amp;U$3,データシート2!$A:$SI,MATCH($R$2&amp;"_"&amp;$C94,データシート2!$A$1:$SI$1,0),0)</f>
        <v>0</v>
      </c>
      <c r="V94" s="948">
        <f>VLOOKUP($D$3&amp;"_"&amp;V$3,データシート2!$A:$SI,MATCH($R$2&amp;"_"&amp;$C94,データシート2!$A$1:$SI$1,0),0)</f>
        <v>0</v>
      </c>
      <c r="W94" s="948">
        <f>VLOOKUP($D$3&amp;"_"&amp;W$3,データシート2!$A:$SI,MATCH($R$2&amp;"_"&amp;$C94,データシート2!$A$1:$SI$1,0),0)</f>
        <v>0</v>
      </c>
      <c r="X94" s="948">
        <f>VLOOKUP($D$3&amp;"_"&amp;X$3,データシート2!$A:$SI,MATCH($R$2&amp;"_"&amp;$C94,データシート2!$A$1:$SI$1,0),0)</f>
        <v>0</v>
      </c>
      <c r="Y94" s="948">
        <f>VLOOKUP($D$3&amp;"_"&amp;Y$3,データシート2!$A:$SI,MATCH($R$2&amp;"_"&amp;$C94,データシート2!$A$1:$SI$1,0),0)</f>
        <v>0</v>
      </c>
      <c r="Z94" s="948">
        <f>VLOOKUP($D$3&amp;"_"&amp;Z$3,データシート2!$A:$SI,MATCH($R$2&amp;"_"&amp;$C94,データシート2!$A$1:$SI$1,0),0)</f>
        <v>0</v>
      </c>
      <c r="AA94" s="948">
        <f>VLOOKUP($D$3&amp;"_"&amp;AA$3,データシート2!$A:$SI,MATCH($R$2&amp;"_"&amp;$C94,データシート2!$A$1:$SI$1,0),0)</f>
        <v>0</v>
      </c>
      <c r="AB94" s="949">
        <f>VLOOKUP($D$3&amp;"_"&amp;AB$3,データシート2!$A:$SI,MATCH($R$2&amp;"_"&amp;$C94,データシート2!$A$1:$SI$1,0),0)</f>
        <v>0</v>
      </c>
    </row>
    <row r="95" spans="2:28" s="756" customFormat="1" ht="16.5" customHeight="1">
      <c r="B95" s="748"/>
      <c r="C95" s="773">
        <v>66</v>
      </c>
      <c r="D95" s="774" t="s">
        <v>607</v>
      </c>
      <c r="E95" s="773"/>
      <c r="F95" s="775"/>
      <c r="G95" s="776">
        <f>VLOOKUP($D$3&amp;"_"&amp;G$3,データシート2!$A:$SI,MATCH($G$2&amp;"_"&amp;$C95,データシート2!$A$1:$SI$1,0),0)</f>
        <v>0</v>
      </c>
      <c r="H95" s="777">
        <f>VLOOKUP($D$3&amp;"_"&amp;H$3,データシート2!$A:$SI,MATCH($G$2&amp;"_"&amp;$C95,データシート2!$A$1:$SI$1,0),0)</f>
        <v>0</v>
      </c>
      <c r="I95" s="777">
        <f>VLOOKUP($D$3&amp;"_"&amp;I$3,データシート2!$A:$SI,MATCH($G$2&amp;"_"&amp;$C95,データシート2!$A$1:$SI$1,0),0)</f>
        <v>0</v>
      </c>
      <c r="J95" s="777">
        <f>VLOOKUP($D$3&amp;"_"&amp;J$3,データシート2!$A:$SI,MATCH($G$2&amp;"_"&amp;$C95,データシート2!$A$1:$SI$1,0),0)</f>
        <v>0</v>
      </c>
      <c r="K95" s="778">
        <f>VLOOKUP($D$3&amp;"_"&amp;K$3,データシート2!$A:$SI,MATCH($G$2&amp;"_"&amp;$C95,データシート2!$A$1:$SI$1,0),0)</f>
        <v>0</v>
      </c>
      <c r="L95" s="778">
        <f>VLOOKUP($D$3&amp;"_"&amp;L$3,データシート2!$A:$SI,MATCH($G$2&amp;"_"&amp;$C95,データシート2!$A$1:$SI$1,0),0)</f>
        <v>0</v>
      </c>
      <c r="M95" s="778">
        <f>VLOOKUP($D$3&amp;"_"&amp;M$3,データシート2!$A:$SI,MATCH($G$2&amp;"_"&amp;$C95,データシート2!$A$1:$SI$1,0),0)</f>
        <v>0</v>
      </c>
      <c r="N95" s="778">
        <f>VLOOKUP($D$3&amp;"_"&amp;N$3,データシート2!$A:$SI,MATCH($G$2&amp;"_"&amp;$C95,データシート2!$A$1:$SI$1,0),0)</f>
        <v>0</v>
      </c>
      <c r="O95" s="778">
        <f>VLOOKUP($D$3&amp;"_"&amp;O$3,データシート2!$A:$SI,MATCH($G$2&amp;"_"&amp;$C95,データシート2!$A$1:$SI$1,0),0)</f>
        <v>0</v>
      </c>
      <c r="P95" s="778">
        <f>VLOOKUP($D$3&amp;"_"&amp;P$3,データシート2!$A:$SI,MATCH($G$2&amp;"_"&amp;$C95,データシート2!$A$1:$SI$1,0),0)</f>
        <v>0</v>
      </c>
      <c r="Q95" s="779">
        <f>VLOOKUP($D$3&amp;"_"&amp;Q$3,データシート2!$A:$SI,MATCH($G$2&amp;"_"&amp;$C95,データシート2!$A$1:$SI$1,0),0)</f>
        <v>0</v>
      </c>
      <c r="R95" s="947">
        <f>VLOOKUP($D$3&amp;"_"&amp;R$3,データシート2!$A:$SI,MATCH($R$2&amp;"_"&amp;$C95,データシート2!$A$1:$SI$1,0),0)</f>
        <v>0</v>
      </c>
      <c r="S95" s="948">
        <f>VLOOKUP($D$3&amp;"_"&amp;S$3,データシート2!$A:$SI,MATCH($R$2&amp;"_"&amp;$C95,データシート2!$A$1:$SI$1,0),0)</f>
        <v>0</v>
      </c>
      <c r="T95" s="948">
        <f>VLOOKUP($D$3&amp;"_"&amp;T$3,データシート2!$A:$SI,MATCH($R$2&amp;"_"&amp;$C95,データシート2!$A$1:$SI$1,0),0)</f>
        <v>0</v>
      </c>
      <c r="U95" s="948">
        <f>VLOOKUP($D$3&amp;"_"&amp;U$3,データシート2!$A:$SI,MATCH($R$2&amp;"_"&amp;$C95,データシート2!$A$1:$SI$1,0),0)</f>
        <v>0</v>
      </c>
      <c r="V95" s="948">
        <f>VLOOKUP($D$3&amp;"_"&amp;V$3,データシート2!$A:$SI,MATCH($R$2&amp;"_"&amp;$C95,データシート2!$A$1:$SI$1,0),0)</f>
        <v>0</v>
      </c>
      <c r="W95" s="948">
        <f>VLOOKUP($D$3&amp;"_"&amp;W$3,データシート2!$A:$SI,MATCH($R$2&amp;"_"&amp;$C95,データシート2!$A$1:$SI$1,0),0)</f>
        <v>0</v>
      </c>
      <c r="X95" s="948">
        <f>VLOOKUP($D$3&amp;"_"&amp;X$3,データシート2!$A:$SI,MATCH($R$2&amp;"_"&amp;$C95,データシート2!$A$1:$SI$1,0),0)</f>
        <v>0</v>
      </c>
      <c r="Y95" s="948">
        <f>VLOOKUP($D$3&amp;"_"&amp;Y$3,データシート2!$A:$SI,MATCH($R$2&amp;"_"&amp;$C95,データシート2!$A$1:$SI$1,0),0)</f>
        <v>0</v>
      </c>
      <c r="Z95" s="948">
        <f>VLOOKUP($D$3&amp;"_"&amp;Z$3,データシート2!$A:$SI,MATCH($R$2&amp;"_"&amp;$C95,データシート2!$A$1:$SI$1,0),0)</f>
        <v>0</v>
      </c>
      <c r="AA95" s="948">
        <f>VLOOKUP($D$3&amp;"_"&amp;AA$3,データシート2!$A:$SI,MATCH($R$2&amp;"_"&amp;$C95,データシート2!$A$1:$SI$1,0),0)</f>
        <v>0</v>
      </c>
      <c r="AB95" s="949">
        <f>VLOOKUP($D$3&amp;"_"&amp;AB$3,データシート2!$A:$SI,MATCH($R$2&amp;"_"&amp;$C95,データシート2!$A$1:$SI$1,0),0)</f>
        <v>0</v>
      </c>
    </row>
    <row r="96" spans="2:28" s="756" customFormat="1" ht="16.5" customHeight="1">
      <c r="B96" s="757"/>
      <c r="C96" s="758">
        <v>67</v>
      </c>
      <c r="D96" s="759" t="s">
        <v>608</v>
      </c>
      <c r="E96" s="758"/>
      <c r="F96" s="760"/>
      <c r="G96" s="761">
        <f>VLOOKUP($D$3&amp;"_"&amp;G$3,データシート2!$A:$SI,MATCH($G$2&amp;"_"&amp;$C96,データシート2!$A$1:$SI$1,0),0)</f>
        <v>3</v>
      </c>
      <c r="H96" s="762">
        <f>VLOOKUP($D$3&amp;"_"&amp;H$3,データシート2!$A:$SI,MATCH($G$2&amp;"_"&amp;$C96,データシート2!$A$1:$SI$1,0),0)</f>
        <v>3</v>
      </c>
      <c r="I96" s="762">
        <f>VLOOKUP($D$3&amp;"_"&amp;I$3,データシート2!$A:$SI,MATCH($G$2&amp;"_"&amp;$C96,データシート2!$A$1:$SI$1,0),0)</f>
        <v>3</v>
      </c>
      <c r="J96" s="762">
        <f>VLOOKUP($D$3&amp;"_"&amp;J$3,データシート2!$A:$SI,MATCH($G$2&amp;"_"&amp;$C96,データシート2!$A$1:$SI$1,0),0)</f>
        <v>2</v>
      </c>
      <c r="K96" s="763">
        <f>VLOOKUP($D$3&amp;"_"&amp;K$3,データシート2!$A:$SI,MATCH($G$2&amp;"_"&amp;$C96,データシート2!$A$1:$SI$1,0),0)</f>
        <v>2</v>
      </c>
      <c r="L96" s="763">
        <f>VLOOKUP($D$3&amp;"_"&amp;L$3,データシート2!$A:$SI,MATCH($G$2&amp;"_"&amp;$C96,データシート2!$A$1:$SI$1,0),0)</f>
        <v>2</v>
      </c>
      <c r="M96" s="763">
        <f>VLOOKUP($D$3&amp;"_"&amp;M$3,データシート2!$A:$SI,MATCH($G$2&amp;"_"&amp;$C96,データシート2!$A$1:$SI$1,0),0)</f>
        <v>2</v>
      </c>
      <c r="N96" s="763">
        <f>VLOOKUP($D$3&amp;"_"&amp;N$3,データシート2!$A:$SI,MATCH($G$2&amp;"_"&amp;$C96,データシート2!$A$1:$SI$1,0),0)</f>
        <v>1</v>
      </c>
      <c r="O96" s="763">
        <f>VLOOKUP($D$3&amp;"_"&amp;O$3,データシート2!$A:$SI,MATCH($G$2&amp;"_"&amp;$C96,データシート2!$A$1:$SI$1,0),0)</f>
        <v>1</v>
      </c>
      <c r="P96" s="763">
        <f>VLOOKUP($D$3&amp;"_"&amp;P$3,データシート2!$A:$SI,MATCH($G$2&amp;"_"&amp;$C96,データシート2!$A$1:$SI$1,0),0)</f>
        <v>1</v>
      </c>
      <c r="Q96" s="764">
        <f>VLOOKUP($D$3&amp;"_"&amp;Q$3,データシート2!$A:$SI,MATCH($G$2&amp;"_"&amp;$C96,データシート2!$A$1:$SI$1,0),0)</f>
        <v>1</v>
      </c>
      <c r="R96" s="940">
        <f>VLOOKUP($D$3&amp;"_"&amp;R$3,データシート2!$A:$SI,MATCH($R$2&amp;"_"&amp;$C96,データシート2!$A$1:$SI$1,0),0)</f>
        <v>8.69</v>
      </c>
      <c r="S96" s="941">
        <f>VLOOKUP($D$3&amp;"_"&amp;S$3,データシート2!$A:$SI,MATCH($R$2&amp;"_"&amp;$C96,データシート2!$A$1:$SI$1,0),0)</f>
        <v>12.228</v>
      </c>
      <c r="T96" s="941">
        <f>VLOOKUP($D$3&amp;"_"&amp;T$3,データシート2!$A:$SI,MATCH($R$2&amp;"_"&amp;$C96,データシート2!$A$1:$SI$1,0),0)</f>
        <v>14.303000000000001</v>
      </c>
      <c r="U96" s="941">
        <f>VLOOKUP($D$3&amp;"_"&amp;U$3,データシート2!$A:$SI,MATCH($R$2&amp;"_"&amp;$C96,データシート2!$A$1:$SI$1,0),0)</f>
        <v>9.702</v>
      </c>
      <c r="V96" s="941">
        <f>VLOOKUP($D$3&amp;"_"&amp;V$3,データシート2!$A:$SI,MATCH($R$2&amp;"_"&amp;$C96,データシート2!$A$1:$SI$1,0),0)</f>
        <v>11.102</v>
      </c>
      <c r="W96" s="941">
        <f>VLOOKUP($D$3&amp;"_"&amp;W$3,データシート2!$A:$SI,MATCH($R$2&amp;"_"&amp;$C96,データシート2!$A$1:$SI$1,0),0)</f>
        <v>6.8959999999999999</v>
      </c>
      <c r="X96" s="941">
        <f>VLOOKUP($D$3&amp;"_"&amp;X$3,データシート2!$A:$SI,MATCH($R$2&amp;"_"&amp;$C96,データシート2!$A$1:$SI$1,0),0)</f>
        <v>6.0350000000000001</v>
      </c>
      <c r="Y96" s="941">
        <f>VLOOKUP($D$3&amp;"_"&amp;Y$3,データシート2!$A:$SI,MATCH($R$2&amp;"_"&amp;$C96,データシート2!$A$1:$SI$1,0),0)</f>
        <v>3.157</v>
      </c>
      <c r="Z96" s="941">
        <f>VLOOKUP($D$3&amp;"_"&amp;Z$3,データシート2!$A:$SI,MATCH($R$2&amp;"_"&amp;$C96,データシート2!$A$1:$SI$1,0),0)</f>
        <v>2.5939999999999999</v>
      </c>
      <c r="AA96" s="941">
        <f>VLOOKUP($D$3&amp;"_"&amp;AA$3,データシート2!$A:$SI,MATCH($R$2&amp;"_"&amp;$C96,データシート2!$A$1:$SI$1,0),0)</f>
        <v>2.0270000000000001</v>
      </c>
      <c r="AB96" s="942">
        <f>VLOOKUP($D$3&amp;"_"&amp;AB$3,データシート2!$A:$SI,MATCH($R$2&amp;"_"&amp;$C96,データシート2!$A$1:$SI$1,0),0)</f>
        <v>1.798</v>
      </c>
    </row>
    <row r="97" spans="2:28" s="22" customFormat="1" ht="20.45" customHeight="1">
      <c r="B97" s="740" t="s">
        <v>609</v>
      </c>
      <c r="C97" s="741" t="s">
        <v>610</v>
      </c>
      <c r="D97" s="742"/>
      <c r="E97" s="743"/>
      <c r="F97" s="742"/>
      <c r="G97" s="744">
        <f>VLOOKUP($D$3&amp;"_"&amp;G$3,データシート2!$A:$SI,MATCH($G$2&amp;"_"&amp;$B97,データシート2!$A$1:$SI$1,0),0)</f>
        <v>19</v>
      </c>
      <c r="H97" s="745">
        <f>VLOOKUP($D$3&amp;"_"&amp;H$3,データシート2!$A:$SI,MATCH($G$2&amp;"_"&amp;$B97,データシート2!$A$1:$SI$1,0),0)</f>
        <v>17</v>
      </c>
      <c r="I97" s="745">
        <f>VLOOKUP($D$3&amp;"_"&amp;I$3,データシート2!$A:$SI,MATCH($G$2&amp;"_"&amp;$B97,データシート2!$A$1:$SI$1,0),0)</f>
        <v>20</v>
      </c>
      <c r="J97" s="745">
        <f>VLOOKUP($D$3&amp;"_"&amp;J$3,データシート2!$A:$SI,MATCH($G$2&amp;"_"&amp;$B97,データシート2!$A$1:$SI$1,0),0)</f>
        <v>21</v>
      </c>
      <c r="K97" s="746">
        <f>VLOOKUP($D$3&amp;"_"&amp;K$3,データシート2!$A:$SI,MATCH($G$2&amp;"_"&amp;$B97,データシート2!$A$1:$SI$1,0),0)</f>
        <v>20</v>
      </c>
      <c r="L97" s="746">
        <f>VLOOKUP($D$3&amp;"_"&amp;L$3,データシート2!$A:$SI,MATCH($G$2&amp;"_"&amp;$B97,データシート2!$A$1:$SI$1,0),0)</f>
        <v>22</v>
      </c>
      <c r="M97" s="746">
        <f>VLOOKUP($D$3&amp;"_"&amp;M$3,データシート2!$A:$SI,MATCH($G$2&amp;"_"&amp;$B97,データシート2!$A$1:$SI$1,0),0)</f>
        <v>23</v>
      </c>
      <c r="N97" s="746">
        <f>VLOOKUP($D$3&amp;"_"&amp;N$3,データシート2!$A:$SI,MATCH($G$2&amp;"_"&amp;$B97,データシート2!$A$1:$SI$1,0),0)</f>
        <v>23</v>
      </c>
      <c r="O97" s="746">
        <f>VLOOKUP($D$3&amp;"_"&amp;O$3,データシート2!$A:$SI,MATCH($G$2&amp;"_"&amp;$B97,データシート2!$A$1:$SI$1,0),0)</f>
        <v>23</v>
      </c>
      <c r="P97" s="746">
        <f>VLOOKUP($D$3&amp;"_"&amp;P$3,データシート2!$A:$SI,MATCH($G$2&amp;"_"&amp;$B97,データシート2!$A$1:$SI$1,0),0)</f>
        <v>23</v>
      </c>
      <c r="Q97" s="747">
        <f>VLOOKUP($D$3&amp;"_"&amp;Q$3,データシート2!$A:$SI,MATCH($G$2&amp;"_"&amp;$B97,データシート2!$A$1:$SI$1,0),0)</f>
        <v>21</v>
      </c>
      <c r="R97" s="934">
        <f>VLOOKUP($D$3&amp;"_"&amp;R$3,データシート2!$A:$SI,MATCH($R$2&amp;"_"&amp;$B97,データシート2!$A$1:$SI$1,0),0)</f>
        <v>83.754999999999995</v>
      </c>
      <c r="S97" s="935">
        <f>VLOOKUP($D$3&amp;"_"&amp;S$3,データシート2!$A:$SI,MATCH($R$2&amp;"_"&amp;$B97,データシート2!$A$1:$SI$1,0),0)</f>
        <v>90.48</v>
      </c>
      <c r="T97" s="935">
        <f>VLOOKUP($D$3&amp;"_"&amp;T$3,データシート2!$A:$SI,MATCH($R$2&amp;"_"&amp;$B97,データシート2!$A$1:$SI$1,0),0)</f>
        <v>127.848</v>
      </c>
      <c r="U97" s="935">
        <f>VLOOKUP($D$3&amp;"_"&amp;U$3,データシート2!$A:$SI,MATCH($R$2&amp;"_"&amp;$B97,データシート2!$A$1:$SI$1,0),0)</f>
        <v>132.54900000000001</v>
      </c>
      <c r="V97" s="935">
        <f>VLOOKUP($D$3&amp;"_"&amp;V$3,データシート2!$A:$SI,MATCH($R$2&amp;"_"&amp;$B97,データシート2!$A$1:$SI$1,0),0)</f>
        <v>127.15600000000001</v>
      </c>
      <c r="W97" s="935">
        <f>VLOOKUP($D$3&amp;"_"&amp;W$3,データシート2!$A:$SI,MATCH($R$2&amp;"_"&amp;$B97,データシート2!$A$1:$SI$1,0),0)</f>
        <v>129.38399999999999</v>
      </c>
      <c r="X97" s="935">
        <f>VLOOKUP($D$3&amp;"_"&amp;X$3,データシート2!$A:$SI,MATCH($R$2&amp;"_"&amp;$B97,データシート2!$A$1:$SI$1,0),0)</f>
        <v>129.14699999999999</v>
      </c>
      <c r="Y97" s="935">
        <f>VLOOKUP($D$3&amp;"_"&amp;Y$3,データシート2!$A:$SI,MATCH($R$2&amp;"_"&amp;$B97,データシート2!$A$1:$SI$1,0),0)</f>
        <v>111.429</v>
      </c>
      <c r="Z97" s="935">
        <f>VLOOKUP($D$3&amp;"_"&amp;Z$3,データシート2!$A:$SI,MATCH($R$2&amp;"_"&amp;$B97,データシート2!$A$1:$SI$1,0),0)</f>
        <v>94.852999999999994</v>
      </c>
      <c r="AA97" s="935">
        <f>VLOOKUP($D$3&amp;"_"&amp;AA$3,データシート2!$A:$SI,MATCH($R$2&amp;"_"&amp;$B97,データシート2!$A$1:$SI$1,0),0)</f>
        <v>83.933000000000007</v>
      </c>
      <c r="AB97" s="936">
        <f>VLOOKUP($D$3&amp;"_"&amp;AB$3,データシート2!$A:$SI,MATCH($R$2&amp;"_"&amp;$B97,データシート2!$A$1:$SI$1,0),0)</f>
        <v>79.628</v>
      </c>
    </row>
    <row r="98" spans="2:28" s="756" customFormat="1" ht="16.5" customHeight="1">
      <c r="B98" s="748"/>
      <c r="C98" s="749">
        <v>68</v>
      </c>
      <c r="D98" s="750" t="s">
        <v>611</v>
      </c>
      <c r="E98" s="749"/>
      <c r="F98" s="751"/>
      <c r="G98" s="765">
        <f>VLOOKUP($D$3&amp;"_"&amp;G$3,データシート2!$A:$SI,MATCH($G$2&amp;"_"&amp;$C98,データシート2!$A$1:$SI$1,0),0)</f>
        <v>1</v>
      </c>
      <c r="H98" s="753">
        <f>VLOOKUP($D$3&amp;"_"&amp;H$3,データシート2!$A:$SI,MATCH($G$2&amp;"_"&amp;$C98,データシート2!$A$1:$SI$1,0),0)</f>
        <v>1</v>
      </c>
      <c r="I98" s="753">
        <f>VLOOKUP($D$3&amp;"_"&amp;I$3,データシート2!$A:$SI,MATCH($G$2&amp;"_"&amp;$C98,データシート2!$A$1:$SI$1,0),0)</f>
        <v>1</v>
      </c>
      <c r="J98" s="753">
        <f>VLOOKUP($D$3&amp;"_"&amp;J$3,データシート2!$A:$SI,MATCH($G$2&amp;"_"&amp;$C98,データシート2!$A$1:$SI$1,0),0)</f>
        <v>1</v>
      </c>
      <c r="K98" s="754">
        <f>VLOOKUP($D$3&amp;"_"&amp;K$3,データシート2!$A:$SI,MATCH($G$2&amp;"_"&amp;$C98,データシート2!$A$1:$SI$1,0),0)</f>
        <v>1</v>
      </c>
      <c r="L98" s="754">
        <f>VLOOKUP($D$3&amp;"_"&amp;L$3,データシート2!$A:$SI,MATCH($G$2&amp;"_"&amp;$C98,データシート2!$A$1:$SI$1,0),0)</f>
        <v>1</v>
      </c>
      <c r="M98" s="754">
        <f>VLOOKUP($D$3&amp;"_"&amp;M$3,データシート2!$A:$SI,MATCH($G$2&amp;"_"&amp;$C98,データシート2!$A$1:$SI$1,0),0)</f>
        <v>1</v>
      </c>
      <c r="N98" s="754">
        <f>VLOOKUP($D$3&amp;"_"&amp;N$3,データシート2!$A:$SI,MATCH($G$2&amp;"_"&amp;$C98,データシート2!$A$1:$SI$1,0),0)</f>
        <v>1</v>
      </c>
      <c r="O98" s="754">
        <f>VLOOKUP($D$3&amp;"_"&amp;O$3,データシート2!$A:$SI,MATCH($G$2&amp;"_"&amp;$C98,データシート2!$A$1:$SI$1,0),0)</f>
        <v>1</v>
      </c>
      <c r="P98" s="754">
        <f>VLOOKUP($D$3&amp;"_"&amp;P$3,データシート2!$A:$SI,MATCH($G$2&amp;"_"&amp;$C98,データシート2!$A$1:$SI$1,0),0)</f>
        <v>1</v>
      </c>
      <c r="Q98" s="755">
        <f>VLOOKUP($D$3&amp;"_"&amp;Q$3,データシート2!$A:$SI,MATCH($G$2&amp;"_"&amp;$C98,データシート2!$A$1:$SI$1,0),0)</f>
        <v>1</v>
      </c>
      <c r="R98" s="943">
        <f>VLOOKUP($D$3&amp;"_"&amp;R$3,データシート2!$A:$SI,MATCH($R$2&amp;"_"&amp;$C98,データシート2!$A$1:$SI$1,0),0)</f>
        <v>3.2839999999999998</v>
      </c>
      <c r="S98" s="938">
        <f>VLOOKUP($D$3&amp;"_"&amp;S$3,データシート2!$A:$SI,MATCH($R$2&amp;"_"&amp;$C98,データシート2!$A$1:$SI$1,0),0)</f>
        <v>4.3029999999999999</v>
      </c>
      <c r="T98" s="938">
        <f>VLOOKUP($D$3&amp;"_"&amp;T$3,データシート2!$A:$SI,MATCH($R$2&amp;"_"&amp;$C98,データシート2!$A$1:$SI$1,0),0)</f>
        <v>4.8559999999999999</v>
      </c>
      <c r="U98" s="938">
        <f>VLOOKUP($D$3&amp;"_"&amp;U$3,データシート2!$A:$SI,MATCH($R$2&amp;"_"&amp;$C98,データシート2!$A$1:$SI$1,0),0)</f>
        <v>4.915</v>
      </c>
      <c r="V98" s="938">
        <f>VLOOKUP($D$3&amp;"_"&amp;V$3,データシート2!$A:$SI,MATCH($R$2&amp;"_"&amp;$C98,データシート2!$A$1:$SI$1,0),0)</f>
        <v>4.9770000000000003</v>
      </c>
      <c r="W98" s="938">
        <f>VLOOKUP($D$3&amp;"_"&amp;W$3,データシート2!$A:$SI,MATCH($R$2&amp;"_"&amp;$C98,データシート2!$A$1:$SI$1,0),0)</f>
        <v>4.8769999999999998</v>
      </c>
      <c r="X98" s="938">
        <f>VLOOKUP($D$3&amp;"_"&amp;X$3,データシート2!$A:$SI,MATCH($R$2&amp;"_"&amp;$C98,データシート2!$A$1:$SI$1,0),0)</f>
        <v>4.5949999999999998</v>
      </c>
      <c r="Y98" s="938">
        <f>VLOOKUP($D$3&amp;"_"&amp;Y$3,データシート2!$A:$SI,MATCH($R$2&amp;"_"&amp;$C98,データシート2!$A$1:$SI$1,0),0)</f>
        <v>4.125</v>
      </c>
      <c r="Z98" s="938">
        <f>VLOOKUP($D$3&amp;"_"&amp;Z$3,データシート2!$A:$SI,MATCH($R$2&amp;"_"&amp;$C98,データシート2!$A$1:$SI$1,0),0)</f>
        <v>3.617</v>
      </c>
      <c r="AA98" s="938">
        <f>VLOOKUP($D$3&amp;"_"&amp;AA$3,データシート2!$A:$SI,MATCH($R$2&amp;"_"&amp;$C98,データシート2!$A$1:$SI$1,0),0)</f>
        <v>3.3959999999999999</v>
      </c>
      <c r="AB98" s="939">
        <f>VLOOKUP($D$3&amp;"_"&amp;AB$3,データシート2!$A:$SI,MATCH($R$2&amp;"_"&amp;$C98,データシート2!$A$1:$SI$1,0),0)</f>
        <v>1.8180000000000001</v>
      </c>
    </row>
    <row r="99" spans="2:28" s="756" customFormat="1" ht="16.5" customHeight="1">
      <c r="B99" s="748"/>
      <c r="C99" s="773">
        <v>69</v>
      </c>
      <c r="D99" s="774" t="s">
        <v>612</v>
      </c>
      <c r="E99" s="773"/>
      <c r="F99" s="775"/>
      <c r="G99" s="776">
        <f>VLOOKUP($D$3&amp;"_"&amp;G$3,データシート2!$A:$SI,MATCH($G$2&amp;"_"&amp;$C99,データシート2!$A$1:$SI$1,0),0)</f>
        <v>18</v>
      </c>
      <c r="H99" s="777">
        <f>VLOOKUP($D$3&amp;"_"&amp;H$3,データシート2!$A:$SI,MATCH($G$2&amp;"_"&amp;$C99,データシート2!$A$1:$SI$1,0),0)</f>
        <v>16</v>
      </c>
      <c r="I99" s="777">
        <f>VLOOKUP($D$3&amp;"_"&amp;I$3,データシート2!$A:$SI,MATCH($G$2&amp;"_"&amp;$C99,データシート2!$A$1:$SI$1,0),0)</f>
        <v>19</v>
      </c>
      <c r="J99" s="777">
        <f>VLOOKUP($D$3&amp;"_"&amp;J$3,データシート2!$A:$SI,MATCH($G$2&amp;"_"&amp;$C99,データシート2!$A$1:$SI$1,0),0)</f>
        <v>20</v>
      </c>
      <c r="K99" s="778">
        <f>VLOOKUP($D$3&amp;"_"&amp;K$3,データシート2!$A:$SI,MATCH($G$2&amp;"_"&amp;$C99,データシート2!$A$1:$SI$1,0),0)</f>
        <v>19</v>
      </c>
      <c r="L99" s="778">
        <f>VLOOKUP($D$3&amp;"_"&amp;L$3,データシート2!$A:$SI,MATCH($G$2&amp;"_"&amp;$C99,データシート2!$A$1:$SI$1,0),0)</f>
        <v>21</v>
      </c>
      <c r="M99" s="778">
        <f>VLOOKUP($D$3&amp;"_"&amp;M$3,データシート2!$A:$SI,MATCH($G$2&amp;"_"&amp;$C99,データシート2!$A$1:$SI$1,0),0)</f>
        <v>22</v>
      </c>
      <c r="N99" s="778">
        <f>VLOOKUP($D$3&amp;"_"&amp;N$3,データシート2!$A:$SI,MATCH($G$2&amp;"_"&amp;$C99,データシート2!$A$1:$SI$1,0),0)</f>
        <v>22</v>
      </c>
      <c r="O99" s="778">
        <f>VLOOKUP($D$3&amp;"_"&amp;O$3,データシート2!$A:$SI,MATCH($G$2&amp;"_"&amp;$C99,データシート2!$A$1:$SI$1,0),0)</f>
        <v>22</v>
      </c>
      <c r="P99" s="778">
        <f>VLOOKUP($D$3&amp;"_"&amp;P$3,データシート2!$A:$SI,MATCH($G$2&amp;"_"&amp;$C99,データシート2!$A$1:$SI$1,0),0)</f>
        <v>22</v>
      </c>
      <c r="Q99" s="779">
        <f>VLOOKUP($D$3&amp;"_"&amp;Q$3,データシート2!$A:$SI,MATCH($G$2&amp;"_"&amp;$C99,データシート2!$A$1:$SI$1,0),0)</f>
        <v>20</v>
      </c>
      <c r="R99" s="947">
        <f>VLOOKUP($D$3&amp;"_"&amp;R$3,データシート2!$A:$SI,MATCH($R$2&amp;"_"&amp;$C99,データシート2!$A$1:$SI$1,0),0)</f>
        <v>80.471000000000004</v>
      </c>
      <c r="S99" s="948">
        <f>VLOOKUP($D$3&amp;"_"&amp;S$3,データシート2!$A:$SI,MATCH($R$2&amp;"_"&amp;$C99,データシート2!$A$1:$SI$1,0),0)</f>
        <v>86.177000000000007</v>
      </c>
      <c r="T99" s="948">
        <f>VLOOKUP($D$3&amp;"_"&amp;T$3,データシート2!$A:$SI,MATCH($R$2&amp;"_"&amp;$C99,データシート2!$A$1:$SI$1,0),0)</f>
        <v>122.992</v>
      </c>
      <c r="U99" s="948">
        <f>VLOOKUP($D$3&amp;"_"&amp;U$3,データシート2!$A:$SI,MATCH($R$2&amp;"_"&amp;$C99,データシート2!$A$1:$SI$1,0),0)</f>
        <v>127.634</v>
      </c>
      <c r="V99" s="948">
        <f>VLOOKUP($D$3&amp;"_"&amp;V$3,データシート2!$A:$SI,MATCH($R$2&amp;"_"&amp;$C99,データシート2!$A$1:$SI$1,0),0)</f>
        <v>122.179</v>
      </c>
      <c r="W99" s="948">
        <f>VLOOKUP($D$3&amp;"_"&amp;W$3,データシート2!$A:$SI,MATCH($R$2&amp;"_"&amp;$C99,データシート2!$A$1:$SI$1,0),0)</f>
        <v>124.50700000000001</v>
      </c>
      <c r="X99" s="948">
        <f>VLOOKUP($D$3&amp;"_"&amp;X$3,データシート2!$A:$SI,MATCH($R$2&amp;"_"&amp;$C99,データシート2!$A$1:$SI$1,0),0)</f>
        <v>124.55200000000001</v>
      </c>
      <c r="Y99" s="948">
        <f>VLOOKUP($D$3&amp;"_"&amp;Y$3,データシート2!$A:$SI,MATCH($R$2&amp;"_"&amp;$C99,データシート2!$A$1:$SI$1,0),0)</f>
        <v>107.304</v>
      </c>
      <c r="Z99" s="948">
        <f>VLOOKUP($D$3&amp;"_"&amp;Z$3,データシート2!$A:$SI,MATCH($R$2&amp;"_"&amp;$C99,データシート2!$A$1:$SI$1,0),0)</f>
        <v>91.236000000000004</v>
      </c>
      <c r="AA99" s="948">
        <f>VLOOKUP($D$3&amp;"_"&amp;AA$3,データシート2!$A:$SI,MATCH($R$2&amp;"_"&amp;$C99,データシート2!$A$1:$SI$1,0),0)</f>
        <v>80.537000000000006</v>
      </c>
      <c r="AB99" s="949">
        <f>VLOOKUP($D$3&amp;"_"&amp;AB$3,データシート2!$A:$SI,MATCH($R$2&amp;"_"&amp;$C99,データシート2!$A$1:$SI$1,0),0)</f>
        <v>77.81</v>
      </c>
    </row>
    <row r="100" spans="2:28" s="756" customFormat="1" ht="16.5" customHeight="1">
      <c r="B100" s="757"/>
      <c r="C100" s="758">
        <v>70</v>
      </c>
      <c r="D100" s="759" t="s">
        <v>613</v>
      </c>
      <c r="E100" s="758"/>
      <c r="F100" s="760"/>
      <c r="G100" s="761">
        <f>VLOOKUP($D$3&amp;"_"&amp;G$3,データシート2!$A:$SI,MATCH($G$2&amp;"_"&amp;$C100,データシート2!$A$1:$SI$1,0),0)</f>
        <v>0</v>
      </c>
      <c r="H100" s="762">
        <f>VLOOKUP($D$3&amp;"_"&amp;H$3,データシート2!$A:$SI,MATCH($G$2&amp;"_"&amp;$C100,データシート2!$A$1:$SI$1,0),0)</f>
        <v>0</v>
      </c>
      <c r="I100" s="762">
        <f>VLOOKUP($D$3&amp;"_"&amp;I$3,データシート2!$A:$SI,MATCH($G$2&amp;"_"&amp;$C100,データシート2!$A$1:$SI$1,0),0)</f>
        <v>0</v>
      </c>
      <c r="J100" s="762">
        <f>VLOOKUP($D$3&amp;"_"&amp;J$3,データシート2!$A:$SI,MATCH($G$2&amp;"_"&amp;$C100,データシート2!$A$1:$SI$1,0),0)</f>
        <v>0</v>
      </c>
      <c r="K100" s="763">
        <f>VLOOKUP($D$3&amp;"_"&amp;K$3,データシート2!$A:$SI,MATCH($G$2&amp;"_"&amp;$C100,データシート2!$A$1:$SI$1,0),0)</f>
        <v>0</v>
      </c>
      <c r="L100" s="763">
        <f>VLOOKUP($D$3&amp;"_"&amp;L$3,データシート2!$A:$SI,MATCH($G$2&amp;"_"&amp;$C100,データシート2!$A$1:$SI$1,0),0)</f>
        <v>0</v>
      </c>
      <c r="M100" s="763">
        <f>VLOOKUP($D$3&amp;"_"&amp;M$3,データシート2!$A:$SI,MATCH($G$2&amp;"_"&amp;$C100,データシート2!$A$1:$SI$1,0),0)</f>
        <v>0</v>
      </c>
      <c r="N100" s="763">
        <f>VLOOKUP($D$3&amp;"_"&amp;N$3,データシート2!$A:$SI,MATCH($G$2&amp;"_"&amp;$C100,データシート2!$A$1:$SI$1,0),0)</f>
        <v>0</v>
      </c>
      <c r="O100" s="763">
        <f>VLOOKUP($D$3&amp;"_"&amp;O$3,データシート2!$A:$SI,MATCH($G$2&amp;"_"&amp;$C100,データシート2!$A$1:$SI$1,0),0)</f>
        <v>0</v>
      </c>
      <c r="P100" s="763">
        <f>VLOOKUP($D$3&amp;"_"&amp;P$3,データシート2!$A:$SI,MATCH($G$2&amp;"_"&amp;$C100,データシート2!$A$1:$SI$1,0),0)</f>
        <v>0</v>
      </c>
      <c r="Q100" s="764">
        <f>VLOOKUP($D$3&amp;"_"&amp;Q$3,データシート2!$A:$SI,MATCH($G$2&amp;"_"&amp;$C100,データシート2!$A$1:$SI$1,0),0)</f>
        <v>0</v>
      </c>
      <c r="R100" s="940">
        <f>VLOOKUP($D$3&amp;"_"&amp;R$3,データシート2!$A:$SI,MATCH($R$2&amp;"_"&amp;$C100,データシート2!$A$1:$SI$1,0),0)</f>
        <v>0</v>
      </c>
      <c r="S100" s="941">
        <f>VLOOKUP($D$3&amp;"_"&amp;S$3,データシート2!$A:$SI,MATCH($R$2&amp;"_"&amp;$C100,データシート2!$A$1:$SI$1,0),0)</f>
        <v>0</v>
      </c>
      <c r="T100" s="941">
        <f>VLOOKUP($D$3&amp;"_"&amp;T$3,データシート2!$A:$SI,MATCH($R$2&amp;"_"&amp;$C100,データシート2!$A$1:$SI$1,0),0)</f>
        <v>0</v>
      </c>
      <c r="U100" s="941">
        <f>VLOOKUP($D$3&amp;"_"&amp;U$3,データシート2!$A:$SI,MATCH($R$2&amp;"_"&amp;$C100,データシート2!$A$1:$SI$1,0),0)</f>
        <v>0</v>
      </c>
      <c r="V100" s="941">
        <f>VLOOKUP($D$3&amp;"_"&amp;V$3,データシート2!$A:$SI,MATCH($R$2&amp;"_"&amp;$C100,データシート2!$A$1:$SI$1,0),0)</f>
        <v>0</v>
      </c>
      <c r="W100" s="941">
        <f>VLOOKUP($D$3&amp;"_"&amp;W$3,データシート2!$A:$SI,MATCH($R$2&amp;"_"&amp;$C100,データシート2!$A$1:$SI$1,0),0)</f>
        <v>0</v>
      </c>
      <c r="X100" s="941">
        <f>VLOOKUP($D$3&amp;"_"&amp;X$3,データシート2!$A:$SI,MATCH($R$2&amp;"_"&amp;$C100,データシート2!$A$1:$SI$1,0),0)</f>
        <v>0</v>
      </c>
      <c r="Y100" s="941">
        <f>VLOOKUP($D$3&amp;"_"&amp;Y$3,データシート2!$A:$SI,MATCH($R$2&amp;"_"&amp;$C100,データシート2!$A$1:$SI$1,0),0)</f>
        <v>0</v>
      </c>
      <c r="Z100" s="941">
        <f>VLOOKUP($D$3&amp;"_"&amp;Z$3,データシート2!$A:$SI,MATCH($R$2&amp;"_"&amp;$C100,データシート2!$A$1:$SI$1,0),0)</f>
        <v>0</v>
      </c>
      <c r="AA100" s="941">
        <f>VLOOKUP($D$3&amp;"_"&amp;AA$3,データシート2!$A:$SI,MATCH($R$2&amp;"_"&amp;$C100,データシート2!$A$1:$SI$1,0),0)</f>
        <v>0</v>
      </c>
      <c r="AB100" s="942">
        <f>VLOOKUP($D$3&amp;"_"&amp;AB$3,データシート2!$A:$SI,MATCH($R$2&amp;"_"&amp;$C100,データシート2!$A$1:$SI$1,0),0)</f>
        <v>0</v>
      </c>
    </row>
    <row r="101" spans="2:28" s="22" customFormat="1" ht="20.45" customHeight="1">
      <c r="B101" s="740" t="s">
        <v>614</v>
      </c>
      <c r="C101" s="741" t="s">
        <v>615</v>
      </c>
      <c r="D101" s="742"/>
      <c r="E101" s="743"/>
      <c r="F101" s="742"/>
      <c r="G101" s="744">
        <f>VLOOKUP($D$3&amp;"_"&amp;G$3,データシート2!$A:$SI,MATCH($G$2&amp;"_"&amp;$B101,データシート2!$A$1:$SI$1,0),0)</f>
        <v>5</v>
      </c>
      <c r="H101" s="745">
        <f>VLOOKUP($D$3&amp;"_"&amp;H$3,データシート2!$A:$SI,MATCH($G$2&amp;"_"&amp;$B101,データシート2!$A$1:$SI$1,0),0)</f>
        <v>5</v>
      </c>
      <c r="I101" s="745">
        <f>VLOOKUP($D$3&amp;"_"&amp;I$3,データシート2!$A:$SI,MATCH($G$2&amp;"_"&amp;$B101,データシート2!$A$1:$SI$1,0),0)</f>
        <v>5</v>
      </c>
      <c r="J101" s="745">
        <f>VLOOKUP($D$3&amp;"_"&amp;J$3,データシート2!$A:$SI,MATCH($G$2&amp;"_"&amp;$B101,データシート2!$A$1:$SI$1,0),0)</f>
        <v>6</v>
      </c>
      <c r="K101" s="746">
        <f>VLOOKUP($D$3&amp;"_"&amp;K$3,データシート2!$A:$SI,MATCH($G$2&amp;"_"&amp;$B101,データシート2!$A$1:$SI$1,0),0)</f>
        <v>6</v>
      </c>
      <c r="L101" s="746">
        <f>VLOOKUP($D$3&amp;"_"&amp;L$3,データシート2!$A:$SI,MATCH($G$2&amp;"_"&amp;$B101,データシート2!$A$1:$SI$1,0),0)</f>
        <v>6</v>
      </c>
      <c r="M101" s="746">
        <f>VLOOKUP($D$3&amp;"_"&amp;M$3,データシート2!$A:$SI,MATCH($G$2&amp;"_"&amp;$B101,データシート2!$A$1:$SI$1,0),0)</f>
        <v>7</v>
      </c>
      <c r="N101" s="746">
        <f>VLOOKUP($D$3&amp;"_"&amp;N$3,データシート2!$A:$SI,MATCH($G$2&amp;"_"&amp;$B101,データシート2!$A$1:$SI$1,0),0)</f>
        <v>7</v>
      </c>
      <c r="O101" s="746">
        <f>VLOOKUP($D$3&amp;"_"&amp;O$3,データシート2!$A:$SI,MATCH($G$2&amp;"_"&amp;$B101,データシート2!$A$1:$SI$1,0),0)</f>
        <v>7</v>
      </c>
      <c r="P101" s="746">
        <f>VLOOKUP($D$3&amp;"_"&amp;P$3,データシート2!$A:$SI,MATCH($G$2&amp;"_"&amp;$B101,データシート2!$A$1:$SI$1,0),0)</f>
        <v>7</v>
      </c>
      <c r="Q101" s="747">
        <f>VLOOKUP($D$3&amp;"_"&amp;Q$3,データシート2!$A:$SI,MATCH($G$2&amp;"_"&amp;$B101,データシート2!$A$1:$SI$1,0),0)</f>
        <v>6</v>
      </c>
      <c r="R101" s="934">
        <f>VLOOKUP($D$3&amp;"_"&amp;R$3,データシート2!$A:$SI,MATCH($R$2&amp;"_"&amp;$B101,データシート2!$A$1:$SI$1,0),0)</f>
        <v>127.449</v>
      </c>
      <c r="S101" s="935">
        <f>VLOOKUP($D$3&amp;"_"&amp;S$3,データシート2!$A:$SI,MATCH($R$2&amp;"_"&amp;$B101,データシート2!$A$1:$SI$1,0),0)</f>
        <v>173.727</v>
      </c>
      <c r="T101" s="935">
        <f>VLOOKUP($D$3&amp;"_"&amp;T$3,データシート2!$A:$SI,MATCH($R$2&amp;"_"&amp;$B101,データシート2!$A$1:$SI$1,0),0)</f>
        <v>188.47800000000001</v>
      </c>
      <c r="U101" s="935">
        <f>VLOOKUP($D$3&amp;"_"&amp;U$3,データシート2!$A:$SI,MATCH($R$2&amp;"_"&amp;$B101,データシート2!$A$1:$SI$1,0),0)</f>
        <v>202.21899999999999</v>
      </c>
      <c r="V101" s="935">
        <f>VLOOKUP($D$3&amp;"_"&amp;V$3,データシート2!$A:$SI,MATCH($R$2&amp;"_"&amp;$B101,データシート2!$A$1:$SI$1,0),0)</f>
        <v>203.05699999999999</v>
      </c>
      <c r="W101" s="935">
        <f>VLOOKUP($D$3&amp;"_"&amp;W$3,データシート2!$A:$SI,MATCH($R$2&amp;"_"&amp;$B101,データシート2!$A$1:$SI$1,0),0)</f>
        <v>191.636</v>
      </c>
      <c r="X101" s="935">
        <f>VLOOKUP($D$3&amp;"_"&amp;X$3,データシート2!$A:$SI,MATCH($R$2&amp;"_"&amp;$B101,データシート2!$A$1:$SI$1,0),0)</f>
        <v>193.31800000000001</v>
      </c>
      <c r="Y101" s="935">
        <f>VLOOKUP($D$3&amp;"_"&amp;Y$3,データシート2!$A:$SI,MATCH($R$2&amp;"_"&amp;$B101,データシート2!$A$1:$SI$1,0),0)</f>
        <v>179.297</v>
      </c>
      <c r="Z101" s="935">
        <f>VLOOKUP($D$3&amp;"_"&amp;Z$3,データシート2!$A:$SI,MATCH($R$2&amp;"_"&amp;$B101,データシート2!$A$1:$SI$1,0),0)</f>
        <v>133.142</v>
      </c>
      <c r="AA101" s="935">
        <f>VLOOKUP($D$3&amp;"_"&amp;AA$3,データシート2!$A:$SI,MATCH($R$2&amp;"_"&amp;$B101,データシート2!$A$1:$SI$1,0),0)</f>
        <v>203.929</v>
      </c>
      <c r="AB101" s="936">
        <f>VLOOKUP($D$3&amp;"_"&amp;AB$3,データシート2!$A:$SI,MATCH($R$2&amp;"_"&amp;$B101,データシート2!$A$1:$SI$1,0),0)</f>
        <v>185.45599999999999</v>
      </c>
    </row>
    <row r="102" spans="2:28" s="756" customFormat="1" ht="16.5" customHeight="1">
      <c r="B102" s="748"/>
      <c r="C102" s="749">
        <v>71</v>
      </c>
      <c r="D102" s="750" t="s">
        <v>616</v>
      </c>
      <c r="E102" s="749"/>
      <c r="F102" s="751"/>
      <c r="G102" s="765">
        <f>VLOOKUP($D$3&amp;"_"&amp;G$3,データシート2!$A:$SI,MATCH($G$2&amp;"_"&amp;$C102,データシート2!$A$1:$SI$1,0),0)</f>
        <v>5</v>
      </c>
      <c r="H102" s="753">
        <f>VLOOKUP($D$3&amp;"_"&amp;H$3,データシート2!$A:$SI,MATCH($G$2&amp;"_"&amp;$C102,データシート2!$A$1:$SI$1,0),0)</f>
        <v>5</v>
      </c>
      <c r="I102" s="753">
        <f>VLOOKUP($D$3&amp;"_"&amp;I$3,データシート2!$A:$SI,MATCH($G$2&amp;"_"&amp;$C102,データシート2!$A$1:$SI$1,0),0)</f>
        <v>5</v>
      </c>
      <c r="J102" s="753">
        <f>VLOOKUP($D$3&amp;"_"&amp;J$3,データシート2!$A:$SI,MATCH($G$2&amp;"_"&amp;$C102,データシート2!$A$1:$SI$1,0),0)</f>
        <v>6</v>
      </c>
      <c r="K102" s="754">
        <f>VLOOKUP($D$3&amp;"_"&amp;K$3,データシート2!$A:$SI,MATCH($G$2&amp;"_"&amp;$C102,データシート2!$A$1:$SI$1,0),0)</f>
        <v>6</v>
      </c>
      <c r="L102" s="754">
        <f>VLOOKUP($D$3&amp;"_"&amp;L$3,データシート2!$A:$SI,MATCH($G$2&amp;"_"&amp;$C102,データシート2!$A$1:$SI$1,0),0)</f>
        <v>6</v>
      </c>
      <c r="M102" s="754">
        <f>VLOOKUP($D$3&amp;"_"&amp;M$3,データシート2!$A:$SI,MATCH($G$2&amp;"_"&amp;$C102,データシート2!$A$1:$SI$1,0),0)</f>
        <v>7</v>
      </c>
      <c r="N102" s="754">
        <f>VLOOKUP($D$3&amp;"_"&amp;N$3,データシート2!$A:$SI,MATCH($G$2&amp;"_"&amp;$C102,データシート2!$A$1:$SI$1,0),0)</f>
        <v>7</v>
      </c>
      <c r="O102" s="754">
        <f>VLOOKUP($D$3&amp;"_"&amp;O$3,データシート2!$A:$SI,MATCH($G$2&amp;"_"&amp;$C102,データシート2!$A$1:$SI$1,0),0)</f>
        <v>7</v>
      </c>
      <c r="P102" s="754">
        <f>VLOOKUP($D$3&amp;"_"&amp;P$3,データシート2!$A:$SI,MATCH($G$2&amp;"_"&amp;$C102,データシート2!$A$1:$SI$1,0),0)</f>
        <v>7</v>
      </c>
      <c r="Q102" s="755">
        <f>VLOOKUP($D$3&amp;"_"&amp;Q$3,データシート2!$A:$SI,MATCH($G$2&amp;"_"&amp;$C102,データシート2!$A$1:$SI$1,0),0)</f>
        <v>6</v>
      </c>
      <c r="R102" s="943">
        <f>VLOOKUP($D$3&amp;"_"&amp;R$3,データシート2!$A:$SI,MATCH($R$2&amp;"_"&amp;$C102,データシート2!$A$1:$SI$1,0),0)</f>
        <v>127.449</v>
      </c>
      <c r="S102" s="938">
        <f>VLOOKUP($D$3&amp;"_"&amp;S$3,データシート2!$A:$SI,MATCH($R$2&amp;"_"&amp;$C102,データシート2!$A$1:$SI$1,0),0)</f>
        <v>173.727</v>
      </c>
      <c r="T102" s="938">
        <f>VLOOKUP($D$3&amp;"_"&amp;T$3,データシート2!$A:$SI,MATCH($R$2&amp;"_"&amp;$C102,データシート2!$A$1:$SI$1,0),0)</f>
        <v>188.47800000000001</v>
      </c>
      <c r="U102" s="938">
        <f>VLOOKUP($D$3&amp;"_"&amp;U$3,データシート2!$A:$SI,MATCH($R$2&amp;"_"&amp;$C102,データシート2!$A$1:$SI$1,0),0)</f>
        <v>202.21899999999999</v>
      </c>
      <c r="V102" s="938">
        <f>VLOOKUP($D$3&amp;"_"&amp;V$3,データシート2!$A:$SI,MATCH($R$2&amp;"_"&amp;$C102,データシート2!$A$1:$SI$1,0),0)</f>
        <v>203.05699999999999</v>
      </c>
      <c r="W102" s="938">
        <f>VLOOKUP($D$3&amp;"_"&amp;W$3,データシート2!$A:$SI,MATCH($R$2&amp;"_"&amp;$C102,データシート2!$A$1:$SI$1,0),0)</f>
        <v>191.636</v>
      </c>
      <c r="X102" s="938">
        <f>VLOOKUP($D$3&amp;"_"&amp;X$3,データシート2!$A:$SI,MATCH($R$2&amp;"_"&amp;$C102,データシート2!$A$1:$SI$1,0),0)</f>
        <v>193.31800000000001</v>
      </c>
      <c r="Y102" s="938">
        <f>VLOOKUP($D$3&amp;"_"&amp;Y$3,データシート2!$A:$SI,MATCH($R$2&amp;"_"&amp;$C102,データシート2!$A$1:$SI$1,0),0)</f>
        <v>179.297</v>
      </c>
      <c r="Z102" s="938">
        <f>VLOOKUP($D$3&amp;"_"&amp;Z$3,データシート2!$A:$SI,MATCH($R$2&amp;"_"&amp;$C102,データシート2!$A$1:$SI$1,0),0)</f>
        <v>133.142</v>
      </c>
      <c r="AA102" s="938">
        <f>VLOOKUP($D$3&amp;"_"&amp;AA$3,データシート2!$A:$SI,MATCH($R$2&amp;"_"&amp;$C102,データシート2!$A$1:$SI$1,0),0)</f>
        <v>203.929</v>
      </c>
      <c r="AB102" s="939">
        <f>VLOOKUP($D$3&amp;"_"&amp;AB$3,データシート2!$A:$SI,MATCH($R$2&amp;"_"&amp;$C102,データシート2!$A$1:$SI$1,0),0)</f>
        <v>185.45599999999999</v>
      </c>
    </row>
    <row r="103" spans="2:28" s="756" customFormat="1" ht="16.5" customHeight="1">
      <c r="B103" s="748"/>
      <c r="C103" s="773">
        <v>72</v>
      </c>
      <c r="D103" s="774" t="s">
        <v>617</v>
      </c>
      <c r="E103" s="773"/>
      <c r="F103" s="775"/>
      <c r="G103" s="776">
        <f>VLOOKUP($D$3&amp;"_"&amp;G$3,データシート2!$A:$SI,MATCH($G$2&amp;"_"&amp;$C103,データシート2!$A$1:$SI$1,0),0)</f>
        <v>0</v>
      </c>
      <c r="H103" s="777">
        <f>VLOOKUP($D$3&amp;"_"&amp;H$3,データシート2!$A:$SI,MATCH($G$2&amp;"_"&amp;$C103,データシート2!$A$1:$SI$1,0),0)</f>
        <v>0</v>
      </c>
      <c r="I103" s="777">
        <f>VLOOKUP($D$3&amp;"_"&amp;I$3,データシート2!$A:$SI,MATCH($G$2&amp;"_"&amp;$C103,データシート2!$A$1:$SI$1,0),0)</f>
        <v>0</v>
      </c>
      <c r="J103" s="777">
        <f>VLOOKUP($D$3&amp;"_"&amp;J$3,データシート2!$A:$SI,MATCH($G$2&amp;"_"&amp;$C103,データシート2!$A$1:$SI$1,0),0)</f>
        <v>0</v>
      </c>
      <c r="K103" s="778">
        <f>VLOOKUP($D$3&amp;"_"&amp;K$3,データシート2!$A:$SI,MATCH($G$2&amp;"_"&amp;$C103,データシート2!$A$1:$SI$1,0),0)</f>
        <v>0</v>
      </c>
      <c r="L103" s="778">
        <f>VLOOKUP($D$3&amp;"_"&amp;L$3,データシート2!$A:$SI,MATCH($G$2&amp;"_"&amp;$C103,データシート2!$A$1:$SI$1,0),0)</f>
        <v>0</v>
      </c>
      <c r="M103" s="778">
        <f>VLOOKUP($D$3&amp;"_"&amp;M$3,データシート2!$A:$SI,MATCH($G$2&amp;"_"&amp;$C103,データシート2!$A$1:$SI$1,0),0)</f>
        <v>0</v>
      </c>
      <c r="N103" s="778">
        <f>VLOOKUP($D$3&amp;"_"&amp;N$3,データシート2!$A:$SI,MATCH($G$2&amp;"_"&amp;$C103,データシート2!$A$1:$SI$1,0),0)</f>
        <v>0</v>
      </c>
      <c r="O103" s="778">
        <f>VLOOKUP($D$3&amp;"_"&amp;O$3,データシート2!$A:$SI,MATCH($G$2&amp;"_"&amp;$C103,データシート2!$A$1:$SI$1,0),0)</f>
        <v>0</v>
      </c>
      <c r="P103" s="778">
        <f>VLOOKUP($D$3&amp;"_"&amp;P$3,データシート2!$A:$SI,MATCH($G$2&amp;"_"&amp;$C103,データシート2!$A$1:$SI$1,0),0)</f>
        <v>0</v>
      </c>
      <c r="Q103" s="779">
        <f>VLOOKUP($D$3&amp;"_"&amp;Q$3,データシート2!$A:$SI,MATCH($G$2&amp;"_"&amp;$C103,データシート2!$A$1:$SI$1,0),0)</f>
        <v>0</v>
      </c>
      <c r="R103" s="947">
        <f>VLOOKUP($D$3&amp;"_"&amp;R$3,データシート2!$A:$SI,MATCH($R$2&amp;"_"&amp;$C103,データシート2!$A$1:$SI$1,0),0)</f>
        <v>0</v>
      </c>
      <c r="S103" s="948">
        <f>VLOOKUP($D$3&amp;"_"&amp;S$3,データシート2!$A:$SI,MATCH($R$2&amp;"_"&amp;$C103,データシート2!$A$1:$SI$1,0),0)</f>
        <v>0</v>
      </c>
      <c r="T103" s="948">
        <f>VLOOKUP($D$3&amp;"_"&amp;T$3,データシート2!$A:$SI,MATCH($R$2&amp;"_"&amp;$C103,データシート2!$A$1:$SI$1,0),0)</f>
        <v>0</v>
      </c>
      <c r="U103" s="948">
        <f>VLOOKUP($D$3&amp;"_"&amp;U$3,データシート2!$A:$SI,MATCH($R$2&amp;"_"&amp;$C103,データシート2!$A$1:$SI$1,0),0)</f>
        <v>0</v>
      </c>
      <c r="V103" s="948">
        <f>VLOOKUP($D$3&amp;"_"&amp;V$3,データシート2!$A:$SI,MATCH($R$2&amp;"_"&amp;$C103,データシート2!$A$1:$SI$1,0),0)</f>
        <v>0</v>
      </c>
      <c r="W103" s="948">
        <f>VLOOKUP($D$3&amp;"_"&amp;W$3,データシート2!$A:$SI,MATCH($R$2&amp;"_"&amp;$C103,データシート2!$A$1:$SI$1,0),0)</f>
        <v>0</v>
      </c>
      <c r="X103" s="948">
        <f>VLOOKUP($D$3&amp;"_"&amp;X$3,データシート2!$A:$SI,MATCH($R$2&amp;"_"&amp;$C103,データシート2!$A$1:$SI$1,0),0)</f>
        <v>0</v>
      </c>
      <c r="Y103" s="948">
        <f>VLOOKUP($D$3&amp;"_"&amp;Y$3,データシート2!$A:$SI,MATCH($R$2&amp;"_"&amp;$C103,データシート2!$A$1:$SI$1,0),0)</f>
        <v>0</v>
      </c>
      <c r="Z103" s="948">
        <f>VLOOKUP($D$3&amp;"_"&amp;Z$3,データシート2!$A:$SI,MATCH($R$2&amp;"_"&amp;$C103,データシート2!$A$1:$SI$1,0),0)</f>
        <v>0</v>
      </c>
      <c r="AA103" s="948">
        <f>VLOOKUP($D$3&amp;"_"&amp;AA$3,データシート2!$A:$SI,MATCH($R$2&amp;"_"&amp;$C103,データシート2!$A$1:$SI$1,0),0)</f>
        <v>0</v>
      </c>
      <c r="AB103" s="949">
        <f>VLOOKUP($D$3&amp;"_"&amp;AB$3,データシート2!$A:$SI,MATCH($R$2&amp;"_"&amp;$C103,データシート2!$A$1:$SI$1,0),0)</f>
        <v>0</v>
      </c>
    </row>
    <row r="104" spans="2:28" s="756" customFormat="1" ht="16.5" customHeight="1">
      <c r="B104" s="748"/>
      <c r="C104" s="773">
        <v>73</v>
      </c>
      <c r="D104" s="774" t="s">
        <v>618</v>
      </c>
      <c r="E104" s="773"/>
      <c r="F104" s="775"/>
      <c r="G104" s="776">
        <f>VLOOKUP($D$3&amp;"_"&amp;G$3,データシート2!$A:$SI,MATCH($G$2&amp;"_"&amp;$C104,データシート2!$A$1:$SI$1,0),0)</f>
        <v>0</v>
      </c>
      <c r="H104" s="777">
        <f>VLOOKUP($D$3&amp;"_"&amp;H$3,データシート2!$A:$SI,MATCH($G$2&amp;"_"&amp;$C104,データシート2!$A$1:$SI$1,0),0)</f>
        <v>0</v>
      </c>
      <c r="I104" s="777">
        <f>VLOOKUP($D$3&amp;"_"&amp;I$3,データシート2!$A:$SI,MATCH($G$2&amp;"_"&amp;$C104,データシート2!$A$1:$SI$1,0),0)</f>
        <v>0</v>
      </c>
      <c r="J104" s="777">
        <f>VLOOKUP($D$3&amp;"_"&amp;J$3,データシート2!$A:$SI,MATCH($G$2&amp;"_"&amp;$C104,データシート2!$A$1:$SI$1,0),0)</f>
        <v>0</v>
      </c>
      <c r="K104" s="778">
        <f>VLOOKUP($D$3&amp;"_"&amp;K$3,データシート2!$A:$SI,MATCH($G$2&amp;"_"&amp;$C104,データシート2!$A$1:$SI$1,0),0)</f>
        <v>0</v>
      </c>
      <c r="L104" s="778">
        <f>VLOOKUP($D$3&amp;"_"&amp;L$3,データシート2!$A:$SI,MATCH($G$2&amp;"_"&amp;$C104,データシート2!$A$1:$SI$1,0),0)</f>
        <v>0</v>
      </c>
      <c r="M104" s="778">
        <f>VLOOKUP($D$3&amp;"_"&amp;M$3,データシート2!$A:$SI,MATCH($G$2&amp;"_"&amp;$C104,データシート2!$A$1:$SI$1,0),0)</f>
        <v>0</v>
      </c>
      <c r="N104" s="778">
        <f>VLOOKUP($D$3&amp;"_"&amp;N$3,データシート2!$A:$SI,MATCH($G$2&amp;"_"&amp;$C104,データシート2!$A$1:$SI$1,0),0)</f>
        <v>0</v>
      </c>
      <c r="O104" s="778">
        <f>VLOOKUP($D$3&amp;"_"&amp;O$3,データシート2!$A:$SI,MATCH($G$2&amp;"_"&amp;$C104,データシート2!$A$1:$SI$1,0),0)</f>
        <v>0</v>
      </c>
      <c r="P104" s="778">
        <f>VLOOKUP($D$3&amp;"_"&amp;P$3,データシート2!$A:$SI,MATCH($G$2&amp;"_"&amp;$C104,データシート2!$A$1:$SI$1,0),0)</f>
        <v>0</v>
      </c>
      <c r="Q104" s="779">
        <f>VLOOKUP($D$3&amp;"_"&amp;Q$3,データシート2!$A:$SI,MATCH($G$2&amp;"_"&amp;$C104,データシート2!$A$1:$SI$1,0),0)</f>
        <v>0</v>
      </c>
      <c r="R104" s="947">
        <f>VLOOKUP($D$3&amp;"_"&amp;R$3,データシート2!$A:$SI,MATCH($R$2&amp;"_"&amp;$C104,データシート2!$A$1:$SI$1,0),0)</f>
        <v>0</v>
      </c>
      <c r="S104" s="948">
        <f>VLOOKUP($D$3&amp;"_"&amp;S$3,データシート2!$A:$SI,MATCH($R$2&amp;"_"&amp;$C104,データシート2!$A$1:$SI$1,0),0)</f>
        <v>0</v>
      </c>
      <c r="T104" s="948">
        <f>VLOOKUP($D$3&amp;"_"&amp;T$3,データシート2!$A:$SI,MATCH($R$2&amp;"_"&amp;$C104,データシート2!$A$1:$SI$1,0),0)</f>
        <v>0</v>
      </c>
      <c r="U104" s="948">
        <f>VLOOKUP($D$3&amp;"_"&amp;U$3,データシート2!$A:$SI,MATCH($R$2&amp;"_"&amp;$C104,データシート2!$A$1:$SI$1,0),0)</f>
        <v>0</v>
      </c>
      <c r="V104" s="948">
        <f>VLOOKUP($D$3&amp;"_"&amp;V$3,データシート2!$A:$SI,MATCH($R$2&amp;"_"&amp;$C104,データシート2!$A$1:$SI$1,0),0)</f>
        <v>0</v>
      </c>
      <c r="W104" s="948">
        <f>VLOOKUP($D$3&amp;"_"&amp;W$3,データシート2!$A:$SI,MATCH($R$2&amp;"_"&amp;$C104,データシート2!$A$1:$SI$1,0),0)</f>
        <v>0</v>
      </c>
      <c r="X104" s="948">
        <f>VLOOKUP($D$3&amp;"_"&amp;X$3,データシート2!$A:$SI,MATCH($R$2&amp;"_"&amp;$C104,データシート2!$A$1:$SI$1,0),0)</f>
        <v>0</v>
      </c>
      <c r="Y104" s="948">
        <f>VLOOKUP($D$3&amp;"_"&amp;Y$3,データシート2!$A:$SI,MATCH($R$2&amp;"_"&amp;$C104,データシート2!$A$1:$SI$1,0),0)</f>
        <v>0</v>
      </c>
      <c r="Z104" s="948">
        <f>VLOOKUP($D$3&amp;"_"&amp;Z$3,データシート2!$A:$SI,MATCH($R$2&amp;"_"&amp;$C104,データシート2!$A$1:$SI$1,0),0)</f>
        <v>0</v>
      </c>
      <c r="AA104" s="948">
        <f>VLOOKUP($D$3&amp;"_"&amp;AA$3,データシート2!$A:$SI,MATCH($R$2&amp;"_"&amp;$C104,データシート2!$A$1:$SI$1,0),0)</f>
        <v>0</v>
      </c>
      <c r="AB104" s="949">
        <f>VLOOKUP($D$3&amp;"_"&amp;AB$3,データシート2!$A:$SI,MATCH($R$2&amp;"_"&amp;$C104,データシート2!$A$1:$SI$1,0),0)</f>
        <v>0</v>
      </c>
    </row>
    <row r="105" spans="2:28" s="756" customFormat="1" ht="16.5" customHeight="1">
      <c r="B105" s="757"/>
      <c r="C105" s="758">
        <v>74</v>
      </c>
      <c r="D105" s="759" t="s">
        <v>619</v>
      </c>
      <c r="E105" s="758"/>
      <c r="F105" s="760"/>
      <c r="G105" s="761">
        <f>VLOOKUP($D$3&amp;"_"&amp;G$3,データシート2!$A:$SI,MATCH($G$2&amp;"_"&amp;$C105,データシート2!$A$1:$SI$1,0),0)</f>
        <v>0</v>
      </c>
      <c r="H105" s="762">
        <f>VLOOKUP($D$3&amp;"_"&amp;H$3,データシート2!$A:$SI,MATCH($G$2&amp;"_"&amp;$C105,データシート2!$A$1:$SI$1,0),0)</f>
        <v>0</v>
      </c>
      <c r="I105" s="762">
        <f>VLOOKUP($D$3&amp;"_"&amp;I$3,データシート2!$A:$SI,MATCH($G$2&amp;"_"&amp;$C105,データシート2!$A$1:$SI$1,0),0)</f>
        <v>0</v>
      </c>
      <c r="J105" s="762">
        <f>VLOOKUP($D$3&amp;"_"&amp;J$3,データシート2!$A:$SI,MATCH($G$2&amp;"_"&amp;$C105,データシート2!$A$1:$SI$1,0),0)</f>
        <v>0</v>
      </c>
      <c r="K105" s="763">
        <f>VLOOKUP($D$3&amp;"_"&amp;K$3,データシート2!$A:$SI,MATCH($G$2&amp;"_"&amp;$C105,データシート2!$A$1:$SI$1,0),0)</f>
        <v>0</v>
      </c>
      <c r="L105" s="763">
        <f>VLOOKUP($D$3&amp;"_"&amp;L$3,データシート2!$A:$SI,MATCH($G$2&amp;"_"&amp;$C105,データシート2!$A$1:$SI$1,0),0)</f>
        <v>0</v>
      </c>
      <c r="M105" s="763">
        <f>VLOOKUP($D$3&amp;"_"&amp;M$3,データシート2!$A:$SI,MATCH($G$2&amp;"_"&amp;$C105,データシート2!$A$1:$SI$1,0),0)</f>
        <v>0</v>
      </c>
      <c r="N105" s="763">
        <f>VLOOKUP($D$3&amp;"_"&amp;N$3,データシート2!$A:$SI,MATCH($G$2&amp;"_"&amp;$C105,データシート2!$A$1:$SI$1,0),0)</f>
        <v>0</v>
      </c>
      <c r="O105" s="763">
        <f>VLOOKUP($D$3&amp;"_"&amp;O$3,データシート2!$A:$SI,MATCH($G$2&amp;"_"&amp;$C105,データシート2!$A$1:$SI$1,0),0)</f>
        <v>0</v>
      </c>
      <c r="P105" s="763">
        <f>VLOOKUP($D$3&amp;"_"&amp;P$3,データシート2!$A:$SI,MATCH($G$2&amp;"_"&amp;$C105,データシート2!$A$1:$SI$1,0),0)</f>
        <v>0</v>
      </c>
      <c r="Q105" s="764">
        <f>VLOOKUP($D$3&amp;"_"&amp;Q$3,データシート2!$A:$SI,MATCH($G$2&amp;"_"&amp;$C105,データシート2!$A$1:$SI$1,0),0)</f>
        <v>0</v>
      </c>
      <c r="R105" s="940">
        <f>VLOOKUP($D$3&amp;"_"&amp;R$3,データシート2!$A:$SI,MATCH($R$2&amp;"_"&amp;$C105,データシート2!$A$1:$SI$1,0),0)</f>
        <v>0</v>
      </c>
      <c r="S105" s="941">
        <f>VLOOKUP($D$3&amp;"_"&amp;S$3,データシート2!$A:$SI,MATCH($R$2&amp;"_"&amp;$C105,データシート2!$A$1:$SI$1,0),0)</f>
        <v>0</v>
      </c>
      <c r="T105" s="941">
        <f>VLOOKUP($D$3&amp;"_"&amp;T$3,データシート2!$A:$SI,MATCH($R$2&amp;"_"&amp;$C105,データシート2!$A$1:$SI$1,0),0)</f>
        <v>0</v>
      </c>
      <c r="U105" s="941">
        <f>VLOOKUP($D$3&amp;"_"&amp;U$3,データシート2!$A:$SI,MATCH($R$2&amp;"_"&amp;$C105,データシート2!$A$1:$SI$1,0),0)</f>
        <v>0</v>
      </c>
      <c r="V105" s="941">
        <f>VLOOKUP($D$3&amp;"_"&amp;V$3,データシート2!$A:$SI,MATCH($R$2&amp;"_"&amp;$C105,データシート2!$A$1:$SI$1,0),0)</f>
        <v>0</v>
      </c>
      <c r="W105" s="941">
        <f>VLOOKUP($D$3&amp;"_"&amp;W$3,データシート2!$A:$SI,MATCH($R$2&amp;"_"&amp;$C105,データシート2!$A$1:$SI$1,0),0)</f>
        <v>0</v>
      </c>
      <c r="X105" s="941">
        <f>VLOOKUP($D$3&amp;"_"&amp;X$3,データシート2!$A:$SI,MATCH($R$2&amp;"_"&amp;$C105,データシート2!$A$1:$SI$1,0),0)</f>
        <v>0</v>
      </c>
      <c r="Y105" s="941">
        <f>VLOOKUP($D$3&amp;"_"&amp;Y$3,データシート2!$A:$SI,MATCH($R$2&amp;"_"&amp;$C105,データシート2!$A$1:$SI$1,0),0)</f>
        <v>0</v>
      </c>
      <c r="Z105" s="941">
        <f>VLOOKUP($D$3&amp;"_"&amp;Z$3,データシート2!$A:$SI,MATCH($R$2&amp;"_"&amp;$C105,データシート2!$A$1:$SI$1,0),0)</f>
        <v>0</v>
      </c>
      <c r="AA105" s="941">
        <f>VLOOKUP($D$3&amp;"_"&amp;AA$3,データシート2!$A:$SI,MATCH($R$2&amp;"_"&amp;$C105,データシート2!$A$1:$SI$1,0),0)</f>
        <v>0</v>
      </c>
      <c r="AB105" s="942">
        <f>VLOOKUP($D$3&amp;"_"&amp;AB$3,データシート2!$A:$SI,MATCH($R$2&amp;"_"&amp;$C105,データシート2!$A$1:$SI$1,0),0)</f>
        <v>0</v>
      </c>
    </row>
    <row r="106" spans="2:28" s="22" customFormat="1" ht="20.45" customHeight="1">
      <c r="B106" s="740" t="s">
        <v>620</v>
      </c>
      <c r="C106" s="741" t="s">
        <v>621</v>
      </c>
      <c r="D106" s="742"/>
      <c r="E106" s="743"/>
      <c r="F106" s="742"/>
      <c r="G106" s="744">
        <f>VLOOKUP($D$3&amp;"_"&amp;G$3,データシート2!$A:$SI,MATCH($G$2&amp;"_"&amp;$B106,データシート2!$A$1:$SI$1,0),0)</f>
        <v>15</v>
      </c>
      <c r="H106" s="745">
        <f>VLOOKUP($D$3&amp;"_"&amp;H$3,データシート2!$A:$SI,MATCH($G$2&amp;"_"&amp;$B106,データシート2!$A$1:$SI$1,0),0)</f>
        <v>14</v>
      </c>
      <c r="I106" s="745">
        <f>VLOOKUP($D$3&amp;"_"&amp;I$3,データシート2!$A:$SI,MATCH($G$2&amp;"_"&amp;$B106,データシート2!$A$1:$SI$1,0),0)</f>
        <v>15</v>
      </c>
      <c r="J106" s="745">
        <f>VLOOKUP($D$3&amp;"_"&amp;J$3,データシート2!$A:$SI,MATCH($G$2&amp;"_"&amp;$B106,データシート2!$A$1:$SI$1,0),0)</f>
        <v>13</v>
      </c>
      <c r="K106" s="746">
        <f>VLOOKUP($D$3&amp;"_"&amp;K$3,データシート2!$A:$SI,MATCH($G$2&amp;"_"&amp;$B106,データシート2!$A$1:$SI$1,0),0)</f>
        <v>15</v>
      </c>
      <c r="L106" s="746">
        <f>VLOOKUP($D$3&amp;"_"&amp;L$3,データシート2!$A:$SI,MATCH($G$2&amp;"_"&amp;$B106,データシート2!$A$1:$SI$1,0),0)</f>
        <v>14</v>
      </c>
      <c r="M106" s="746">
        <f>VLOOKUP($D$3&amp;"_"&amp;M$3,データシート2!$A:$SI,MATCH($G$2&amp;"_"&amp;$B106,データシート2!$A$1:$SI$1,0),0)</f>
        <v>15</v>
      </c>
      <c r="N106" s="746">
        <f>VLOOKUP($D$3&amp;"_"&amp;N$3,データシート2!$A:$SI,MATCH($G$2&amp;"_"&amp;$B106,データシート2!$A$1:$SI$1,0),0)</f>
        <v>17</v>
      </c>
      <c r="O106" s="746">
        <f>VLOOKUP($D$3&amp;"_"&amp;O$3,データシート2!$A:$SI,MATCH($G$2&amp;"_"&amp;$B106,データシート2!$A$1:$SI$1,0),0)</f>
        <v>17</v>
      </c>
      <c r="P106" s="746">
        <f>VLOOKUP($D$3&amp;"_"&amp;P$3,データシート2!$A:$SI,MATCH($G$2&amp;"_"&amp;$B106,データシート2!$A$1:$SI$1,0),0)</f>
        <v>15</v>
      </c>
      <c r="Q106" s="747">
        <f>VLOOKUP($D$3&amp;"_"&amp;Q$3,データシート2!$A:$SI,MATCH($G$2&amp;"_"&amp;$B106,データシート2!$A$1:$SI$1,0),0)</f>
        <v>16</v>
      </c>
      <c r="R106" s="934">
        <f>VLOOKUP($D$3&amp;"_"&amp;R$3,データシート2!$A:$SI,MATCH($R$2&amp;"_"&amp;$B106,データシート2!$A$1:$SI$1,0),0)</f>
        <v>82.841999999999999</v>
      </c>
      <c r="S106" s="935">
        <f>VLOOKUP($D$3&amp;"_"&amp;S$3,データシート2!$A:$SI,MATCH($R$2&amp;"_"&amp;$B106,データシート2!$A$1:$SI$1,0),0)</f>
        <v>92.912999999999997</v>
      </c>
      <c r="T106" s="935">
        <f>VLOOKUP($D$3&amp;"_"&amp;T$3,データシート2!$A:$SI,MATCH($R$2&amp;"_"&amp;$B106,データシート2!$A$1:$SI$1,0),0)</f>
        <v>98.564999999999998</v>
      </c>
      <c r="U106" s="935">
        <f>VLOOKUP($D$3&amp;"_"&amp;U$3,データシート2!$A:$SI,MATCH($R$2&amp;"_"&amp;$B106,データシート2!$A$1:$SI$1,0),0)</f>
        <v>86.224000000000004</v>
      </c>
      <c r="V106" s="935">
        <f>VLOOKUP($D$3&amp;"_"&amp;V$3,データシート2!$A:$SI,MATCH($R$2&amp;"_"&amp;$B106,データシート2!$A$1:$SI$1,0),0)</f>
        <v>97.796000000000006</v>
      </c>
      <c r="W106" s="935">
        <f>VLOOKUP($D$3&amp;"_"&amp;W$3,データシート2!$A:$SI,MATCH($R$2&amp;"_"&amp;$B106,データシート2!$A$1:$SI$1,0),0)</f>
        <v>90.135000000000005</v>
      </c>
      <c r="X106" s="935">
        <f>VLOOKUP($D$3&amp;"_"&amp;X$3,データシート2!$A:$SI,MATCH($R$2&amp;"_"&amp;$B106,データシート2!$A$1:$SI$1,0),0)</f>
        <v>96.911000000000001</v>
      </c>
      <c r="Y106" s="935">
        <f>VLOOKUP($D$3&amp;"_"&amp;Y$3,データシート2!$A:$SI,MATCH($R$2&amp;"_"&amp;$B106,データシート2!$A$1:$SI$1,0),0)</f>
        <v>94.033000000000001</v>
      </c>
      <c r="Z106" s="935">
        <f>VLOOKUP($D$3&amp;"_"&amp;Z$3,データシート2!$A:$SI,MATCH($R$2&amp;"_"&amp;$B106,データシート2!$A$1:$SI$1,0),0)</f>
        <v>86.474999999999994</v>
      </c>
      <c r="AA106" s="935">
        <f>VLOOKUP($D$3&amp;"_"&amp;AA$3,データシート2!$A:$SI,MATCH($R$2&amp;"_"&amp;$B106,データシート2!$A$1:$SI$1,0),0)</f>
        <v>58.137999999999998</v>
      </c>
      <c r="AB106" s="936">
        <f>VLOOKUP($D$3&amp;"_"&amp;AB$3,データシート2!$A:$SI,MATCH($R$2&amp;"_"&amp;$B106,データシート2!$A$1:$SI$1,0),0)</f>
        <v>73.73</v>
      </c>
    </row>
    <row r="107" spans="2:28" s="756" customFormat="1" ht="16.5" customHeight="1">
      <c r="B107" s="748"/>
      <c r="C107" s="773">
        <v>75</v>
      </c>
      <c r="D107" s="774" t="s">
        <v>622</v>
      </c>
      <c r="E107" s="749"/>
      <c r="F107" s="751"/>
      <c r="G107" s="776">
        <f>VLOOKUP($D$3&amp;"_"&amp;G$3,データシート2!$A:$SI,MATCH($G$2&amp;"_"&amp;$C107,データシート2!$A$1:$SI$1,0),0)</f>
        <v>14</v>
      </c>
      <c r="H107" s="777">
        <f>VLOOKUP($D$3&amp;"_"&amp;H$3,データシート2!$A:$SI,MATCH($G$2&amp;"_"&amp;$C107,データシート2!$A$1:$SI$1,0),0)</f>
        <v>14</v>
      </c>
      <c r="I107" s="777">
        <f>VLOOKUP($D$3&amp;"_"&amp;I$3,データシート2!$A:$SI,MATCH($G$2&amp;"_"&amp;$C107,データシート2!$A$1:$SI$1,0),0)</f>
        <v>15</v>
      </c>
      <c r="J107" s="777">
        <f>VLOOKUP($D$3&amp;"_"&amp;J$3,データシート2!$A:$SI,MATCH($G$2&amp;"_"&amp;$C107,データシート2!$A$1:$SI$1,0),0)</f>
        <v>13</v>
      </c>
      <c r="K107" s="778">
        <f>VLOOKUP($D$3&amp;"_"&amp;K$3,データシート2!$A:$SI,MATCH($G$2&amp;"_"&amp;$C107,データシート2!$A$1:$SI$1,0),0)</f>
        <v>15</v>
      </c>
      <c r="L107" s="778">
        <f>VLOOKUP($D$3&amp;"_"&amp;L$3,データシート2!$A:$SI,MATCH($G$2&amp;"_"&amp;$C107,データシート2!$A$1:$SI$1,0),0)</f>
        <v>14</v>
      </c>
      <c r="M107" s="778">
        <f>VLOOKUP($D$3&amp;"_"&amp;M$3,データシート2!$A:$SI,MATCH($G$2&amp;"_"&amp;$C107,データシート2!$A$1:$SI$1,0),0)</f>
        <v>15</v>
      </c>
      <c r="N107" s="778">
        <f>VLOOKUP($D$3&amp;"_"&amp;N$3,データシート2!$A:$SI,MATCH($G$2&amp;"_"&amp;$C107,データシート2!$A$1:$SI$1,0),0)</f>
        <v>17</v>
      </c>
      <c r="O107" s="778">
        <f>VLOOKUP($D$3&amp;"_"&amp;O$3,データシート2!$A:$SI,MATCH($G$2&amp;"_"&amp;$C107,データシート2!$A$1:$SI$1,0),0)</f>
        <v>17</v>
      </c>
      <c r="P107" s="778">
        <f>VLOOKUP($D$3&amp;"_"&amp;P$3,データシート2!$A:$SI,MATCH($G$2&amp;"_"&amp;$C107,データシート2!$A$1:$SI$1,0),0)</f>
        <v>15</v>
      </c>
      <c r="Q107" s="779">
        <f>VLOOKUP($D$3&amp;"_"&amp;Q$3,データシート2!$A:$SI,MATCH($G$2&amp;"_"&amp;$C107,データシート2!$A$1:$SI$1,0),0)</f>
        <v>16</v>
      </c>
      <c r="R107" s="947">
        <f>VLOOKUP($D$3&amp;"_"&amp;R$3,データシート2!$A:$SI,MATCH($R$2&amp;"_"&amp;$C107,データシート2!$A$1:$SI$1,0),0)</f>
        <v>80.128</v>
      </c>
      <c r="S107" s="948">
        <f>VLOOKUP($D$3&amp;"_"&amp;S$3,データシート2!$A:$SI,MATCH($R$2&amp;"_"&amp;$C107,データシート2!$A$1:$SI$1,0),0)</f>
        <v>92.912999999999997</v>
      </c>
      <c r="T107" s="948">
        <f>VLOOKUP($D$3&amp;"_"&amp;T$3,データシート2!$A:$SI,MATCH($R$2&amp;"_"&amp;$C107,データシート2!$A$1:$SI$1,0),0)</f>
        <v>98.564999999999998</v>
      </c>
      <c r="U107" s="948">
        <f>VLOOKUP($D$3&amp;"_"&amp;U$3,データシート2!$A:$SI,MATCH($R$2&amp;"_"&amp;$C107,データシート2!$A$1:$SI$1,0),0)</f>
        <v>86.224000000000004</v>
      </c>
      <c r="V107" s="948">
        <f>VLOOKUP($D$3&amp;"_"&amp;V$3,データシート2!$A:$SI,MATCH($R$2&amp;"_"&amp;$C107,データシート2!$A$1:$SI$1,0),0)</f>
        <v>97.796000000000006</v>
      </c>
      <c r="W107" s="948">
        <f>VLOOKUP($D$3&amp;"_"&amp;W$3,データシート2!$A:$SI,MATCH($R$2&amp;"_"&amp;$C107,データシート2!$A$1:$SI$1,0),0)</f>
        <v>90.135000000000005</v>
      </c>
      <c r="X107" s="948">
        <f>VLOOKUP($D$3&amp;"_"&amp;X$3,データシート2!$A:$SI,MATCH($R$2&amp;"_"&amp;$C107,データシート2!$A$1:$SI$1,0),0)</f>
        <v>96.911000000000001</v>
      </c>
      <c r="Y107" s="948">
        <f>VLOOKUP($D$3&amp;"_"&amp;Y$3,データシート2!$A:$SI,MATCH($R$2&amp;"_"&amp;$C107,データシート2!$A$1:$SI$1,0),0)</f>
        <v>94.033000000000001</v>
      </c>
      <c r="Z107" s="948">
        <f>VLOOKUP($D$3&amp;"_"&amp;Z$3,データシート2!$A:$SI,MATCH($R$2&amp;"_"&amp;$C107,データシート2!$A$1:$SI$1,0),0)</f>
        <v>86.474999999999994</v>
      </c>
      <c r="AA107" s="948">
        <f>VLOOKUP($D$3&amp;"_"&amp;AA$3,データシート2!$A:$SI,MATCH($R$2&amp;"_"&amp;$C107,データシート2!$A$1:$SI$1,0),0)</f>
        <v>58.137999999999998</v>
      </c>
      <c r="AB107" s="949">
        <f>VLOOKUP($D$3&amp;"_"&amp;AB$3,データシート2!$A:$SI,MATCH($R$2&amp;"_"&amp;$C107,データシート2!$A$1:$SI$1,0),0)</f>
        <v>73.73</v>
      </c>
    </row>
    <row r="108" spans="2:28" s="756" customFormat="1" ht="16.5" customHeight="1">
      <c r="B108" s="748"/>
      <c r="C108" s="773">
        <v>76</v>
      </c>
      <c r="D108" s="774" t="s">
        <v>623</v>
      </c>
      <c r="E108" s="773"/>
      <c r="F108" s="775"/>
      <c r="G108" s="776">
        <f>VLOOKUP($D$3&amp;"_"&amp;G$3,データシート2!$A:$SI,MATCH($G$2&amp;"_"&amp;$C108,データシート2!$A$1:$SI$1,0),0)</f>
        <v>1</v>
      </c>
      <c r="H108" s="777">
        <f>VLOOKUP($D$3&amp;"_"&amp;H$3,データシート2!$A:$SI,MATCH($G$2&amp;"_"&amp;$C108,データシート2!$A$1:$SI$1,0),0)</f>
        <v>0</v>
      </c>
      <c r="I108" s="777">
        <f>VLOOKUP($D$3&amp;"_"&amp;I$3,データシート2!$A:$SI,MATCH($G$2&amp;"_"&amp;$C108,データシート2!$A$1:$SI$1,0),0)</f>
        <v>0</v>
      </c>
      <c r="J108" s="777">
        <f>VLOOKUP($D$3&amp;"_"&amp;J$3,データシート2!$A:$SI,MATCH($G$2&amp;"_"&amp;$C108,データシート2!$A$1:$SI$1,0),0)</f>
        <v>0</v>
      </c>
      <c r="K108" s="778">
        <f>VLOOKUP($D$3&amp;"_"&amp;K$3,データシート2!$A:$SI,MATCH($G$2&amp;"_"&amp;$C108,データシート2!$A$1:$SI$1,0),0)</f>
        <v>0</v>
      </c>
      <c r="L108" s="778">
        <f>VLOOKUP($D$3&amp;"_"&amp;L$3,データシート2!$A:$SI,MATCH($G$2&amp;"_"&amp;$C108,データシート2!$A$1:$SI$1,0),0)</f>
        <v>0</v>
      </c>
      <c r="M108" s="778">
        <f>VLOOKUP($D$3&amp;"_"&amp;M$3,データシート2!$A:$SI,MATCH($G$2&amp;"_"&amp;$C108,データシート2!$A$1:$SI$1,0),0)</f>
        <v>0</v>
      </c>
      <c r="N108" s="778">
        <f>VLOOKUP($D$3&amp;"_"&amp;N$3,データシート2!$A:$SI,MATCH($G$2&amp;"_"&amp;$C108,データシート2!$A$1:$SI$1,0),0)</f>
        <v>0</v>
      </c>
      <c r="O108" s="778">
        <f>VLOOKUP($D$3&amp;"_"&amp;O$3,データシート2!$A:$SI,MATCH($G$2&amp;"_"&amp;$C108,データシート2!$A$1:$SI$1,0),0)</f>
        <v>0</v>
      </c>
      <c r="P108" s="778">
        <f>VLOOKUP($D$3&amp;"_"&amp;P$3,データシート2!$A:$SI,MATCH($G$2&amp;"_"&amp;$C108,データシート2!$A$1:$SI$1,0),0)</f>
        <v>0</v>
      </c>
      <c r="Q108" s="779">
        <f>VLOOKUP($D$3&amp;"_"&amp;Q$3,データシート2!$A:$SI,MATCH($G$2&amp;"_"&amp;$C108,データシート2!$A$1:$SI$1,0),0)</f>
        <v>0</v>
      </c>
      <c r="R108" s="947">
        <f>VLOOKUP($D$3&amp;"_"&amp;R$3,データシート2!$A:$SI,MATCH($R$2&amp;"_"&amp;$C108,データシート2!$A$1:$SI$1,0),0)</f>
        <v>2.714</v>
      </c>
      <c r="S108" s="948">
        <f>VLOOKUP($D$3&amp;"_"&amp;S$3,データシート2!$A:$SI,MATCH($R$2&amp;"_"&amp;$C108,データシート2!$A$1:$SI$1,0),0)</f>
        <v>0</v>
      </c>
      <c r="T108" s="948">
        <f>VLOOKUP($D$3&amp;"_"&amp;T$3,データシート2!$A:$SI,MATCH($R$2&amp;"_"&amp;$C108,データシート2!$A$1:$SI$1,0),0)</f>
        <v>0</v>
      </c>
      <c r="U108" s="948">
        <f>VLOOKUP($D$3&amp;"_"&amp;U$3,データシート2!$A:$SI,MATCH($R$2&amp;"_"&amp;$C108,データシート2!$A$1:$SI$1,0),0)</f>
        <v>0</v>
      </c>
      <c r="V108" s="948">
        <f>VLOOKUP($D$3&amp;"_"&amp;V$3,データシート2!$A:$SI,MATCH($R$2&amp;"_"&amp;$C108,データシート2!$A$1:$SI$1,0),0)</f>
        <v>0</v>
      </c>
      <c r="W108" s="948">
        <f>VLOOKUP($D$3&amp;"_"&amp;W$3,データシート2!$A:$SI,MATCH($R$2&amp;"_"&amp;$C108,データシート2!$A$1:$SI$1,0),0)</f>
        <v>0</v>
      </c>
      <c r="X108" s="948">
        <f>VLOOKUP($D$3&amp;"_"&amp;X$3,データシート2!$A:$SI,MATCH($R$2&amp;"_"&amp;$C108,データシート2!$A$1:$SI$1,0),0)</f>
        <v>0</v>
      </c>
      <c r="Y108" s="948">
        <f>VLOOKUP($D$3&amp;"_"&amp;Y$3,データシート2!$A:$SI,MATCH($R$2&amp;"_"&amp;$C108,データシート2!$A$1:$SI$1,0),0)</f>
        <v>0</v>
      </c>
      <c r="Z108" s="948">
        <f>VLOOKUP($D$3&amp;"_"&amp;Z$3,データシート2!$A:$SI,MATCH($R$2&amp;"_"&amp;$C108,データシート2!$A$1:$SI$1,0),0)</f>
        <v>0</v>
      </c>
      <c r="AA108" s="948">
        <f>VLOOKUP($D$3&amp;"_"&amp;AA$3,データシート2!$A:$SI,MATCH($R$2&amp;"_"&amp;$C108,データシート2!$A$1:$SI$1,0),0)</f>
        <v>0</v>
      </c>
      <c r="AB108" s="949">
        <f>VLOOKUP($D$3&amp;"_"&amp;AB$3,データシート2!$A:$SI,MATCH($R$2&amp;"_"&amp;$C108,データシート2!$A$1:$SI$1,0),0)</f>
        <v>0</v>
      </c>
    </row>
    <row r="109" spans="2:28" s="756" customFormat="1" ht="16.5" customHeight="1">
      <c r="B109" s="757"/>
      <c r="C109" s="758">
        <v>77</v>
      </c>
      <c r="D109" s="759" t="s">
        <v>624</v>
      </c>
      <c r="E109" s="758"/>
      <c r="F109" s="760"/>
      <c r="G109" s="761">
        <f>VLOOKUP($D$3&amp;"_"&amp;G$3,データシート2!$A:$SI,MATCH($G$2&amp;"_"&amp;$C109,データシート2!$A$1:$SI$1,0),0)</f>
        <v>0</v>
      </c>
      <c r="H109" s="762">
        <f>VLOOKUP($D$3&amp;"_"&amp;H$3,データシート2!$A:$SI,MATCH($G$2&amp;"_"&amp;$C109,データシート2!$A$1:$SI$1,0),0)</f>
        <v>0</v>
      </c>
      <c r="I109" s="762">
        <f>VLOOKUP($D$3&amp;"_"&amp;I$3,データシート2!$A:$SI,MATCH($G$2&amp;"_"&amp;$C109,データシート2!$A$1:$SI$1,0),0)</f>
        <v>0</v>
      </c>
      <c r="J109" s="762">
        <f>VLOOKUP($D$3&amp;"_"&amp;J$3,データシート2!$A:$SI,MATCH($G$2&amp;"_"&amp;$C109,データシート2!$A$1:$SI$1,0),0)</f>
        <v>0</v>
      </c>
      <c r="K109" s="763">
        <f>VLOOKUP($D$3&amp;"_"&amp;K$3,データシート2!$A:$SI,MATCH($G$2&amp;"_"&amp;$C109,データシート2!$A$1:$SI$1,0),0)</f>
        <v>0</v>
      </c>
      <c r="L109" s="763">
        <f>VLOOKUP($D$3&amp;"_"&amp;L$3,データシート2!$A:$SI,MATCH($G$2&amp;"_"&amp;$C109,データシート2!$A$1:$SI$1,0),0)</f>
        <v>0</v>
      </c>
      <c r="M109" s="763">
        <f>VLOOKUP($D$3&amp;"_"&amp;M$3,データシート2!$A:$SI,MATCH($G$2&amp;"_"&amp;$C109,データシート2!$A$1:$SI$1,0),0)</f>
        <v>0</v>
      </c>
      <c r="N109" s="763">
        <f>VLOOKUP($D$3&amp;"_"&amp;N$3,データシート2!$A:$SI,MATCH($G$2&amp;"_"&amp;$C109,データシート2!$A$1:$SI$1,0),0)</f>
        <v>0</v>
      </c>
      <c r="O109" s="763">
        <f>VLOOKUP($D$3&amp;"_"&amp;O$3,データシート2!$A:$SI,MATCH($G$2&amp;"_"&amp;$C109,データシート2!$A$1:$SI$1,0),0)</f>
        <v>0</v>
      </c>
      <c r="P109" s="763">
        <f>VLOOKUP($D$3&amp;"_"&amp;P$3,データシート2!$A:$SI,MATCH($G$2&amp;"_"&amp;$C109,データシート2!$A$1:$SI$1,0),0)</f>
        <v>0</v>
      </c>
      <c r="Q109" s="764">
        <f>VLOOKUP($D$3&amp;"_"&amp;Q$3,データシート2!$A:$SI,MATCH($G$2&amp;"_"&amp;$C109,データシート2!$A$1:$SI$1,0),0)</f>
        <v>0</v>
      </c>
      <c r="R109" s="940">
        <f>VLOOKUP($D$3&amp;"_"&amp;R$3,データシート2!$A:$SI,MATCH($R$2&amp;"_"&amp;$C109,データシート2!$A$1:$SI$1,0),0)</f>
        <v>0</v>
      </c>
      <c r="S109" s="941">
        <f>VLOOKUP($D$3&amp;"_"&amp;S$3,データシート2!$A:$SI,MATCH($R$2&amp;"_"&amp;$C109,データシート2!$A$1:$SI$1,0),0)</f>
        <v>0</v>
      </c>
      <c r="T109" s="941">
        <f>VLOOKUP($D$3&amp;"_"&amp;T$3,データシート2!$A:$SI,MATCH($R$2&amp;"_"&amp;$C109,データシート2!$A$1:$SI$1,0),0)</f>
        <v>0</v>
      </c>
      <c r="U109" s="941">
        <f>VLOOKUP($D$3&amp;"_"&amp;U$3,データシート2!$A:$SI,MATCH($R$2&amp;"_"&amp;$C109,データシート2!$A$1:$SI$1,0),0)</f>
        <v>0</v>
      </c>
      <c r="V109" s="941">
        <f>VLOOKUP($D$3&amp;"_"&amp;V$3,データシート2!$A:$SI,MATCH($R$2&amp;"_"&amp;$C109,データシート2!$A$1:$SI$1,0),0)</f>
        <v>0</v>
      </c>
      <c r="W109" s="941">
        <f>VLOOKUP($D$3&amp;"_"&amp;W$3,データシート2!$A:$SI,MATCH($R$2&amp;"_"&amp;$C109,データシート2!$A$1:$SI$1,0),0)</f>
        <v>0</v>
      </c>
      <c r="X109" s="941">
        <f>VLOOKUP($D$3&amp;"_"&amp;X$3,データシート2!$A:$SI,MATCH($R$2&amp;"_"&amp;$C109,データシート2!$A$1:$SI$1,0),0)</f>
        <v>0</v>
      </c>
      <c r="Y109" s="941">
        <f>VLOOKUP($D$3&amp;"_"&amp;Y$3,データシート2!$A:$SI,MATCH($R$2&amp;"_"&amp;$C109,データシート2!$A$1:$SI$1,0),0)</f>
        <v>0</v>
      </c>
      <c r="Z109" s="941">
        <f>VLOOKUP($D$3&amp;"_"&amp;Z$3,データシート2!$A:$SI,MATCH($R$2&amp;"_"&amp;$C109,データシート2!$A$1:$SI$1,0),0)</f>
        <v>0</v>
      </c>
      <c r="AA109" s="941">
        <f>VLOOKUP($D$3&amp;"_"&amp;AA$3,データシート2!$A:$SI,MATCH($R$2&amp;"_"&amp;$C109,データシート2!$A$1:$SI$1,0),0)</f>
        <v>0</v>
      </c>
      <c r="AB109" s="942">
        <f>VLOOKUP($D$3&amp;"_"&amp;AB$3,データシート2!$A:$SI,MATCH($R$2&amp;"_"&amp;$C109,データシート2!$A$1:$SI$1,0),0)</f>
        <v>0</v>
      </c>
    </row>
    <row r="110" spans="2:28" s="22" customFormat="1" ht="20.45" customHeight="1">
      <c r="B110" s="740" t="s">
        <v>625</v>
      </c>
      <c r="C110" s="741" t="s">
        <v>626</v>
      </c>
      <c r="D110" s="742"/>
      <c r="E110" s="743"/>
      <c r="F110" s="742"/>
      <c r="G110" s="744">
        <f>VLOOKUP($D$3&amp;"_"&amp;G$3,データシート2!$A:$SI,MATCH($G$2&amp;"_"&amp;$B110,データシート2!$A$1:$SI$1,0),0)</f>
        <v>5</v>
      </c>
      <c r="H110" s="745">
        <f>VLOOKUP($D$3&amp;"_"&amp;H$3,データシート2!$A:$SI,MATCH($G$2&amp;"_"&amp;$B110,データシート2!$A$1:$SI$1,0),0)</f>
        <v>4</v>
      </c>
      <c r="I110" s="745">
        <f>VLOOKUP($D$3&amp;"_"&amp;I$3,データシート2!$A:$SI,MATCH($G$2&amp;"_"&amp;$B110,データシート2!$A$1:$SI$1,0),0)</f>
        <v>5</v>
      </c>
      <c r="J110" s="745">
        <f>VLOOKUP($D$3&amp;"_"&amp;J$3,データシート2!$A:$SI,MATCH($G$2&amp;"_"&amp;$B110,データシート2!$A$1:$SI$1,0),0)</f>
        <v>4</v>
      </c>
      <c r="K110" s="746">
        <f>VLOOKUP($D$3&amp;"_"&amp;K$3,データシート2!$A:$SI,MATCH($G$2&amp;"_"&amp;$B110,データシート2!$A$1:$SI$1,0),0)</f>
        <v>6</v>
      </c>
      <c r="L110" s="746">
        <f>VLOOKUP($D$3&amp;"_"&amp;L$3,データシート2!$A:$SI,MATCH($G$2&amp;"_"&amp;$B110,データシート2!$A$1:$SI$1,0),0)</f>
        <v>6</v>
      </c>
      <c r="M110" s="746">
        <f>VLOOKUP($D$3&amp;"_"&amp;M$3,データシート2!$A:$SI,MATCH($G$2&amp;"_"&amp;$B110,データシート2!$A$1:$SI$1,0),0)</f>
        <v>5</v>
      </c>
      <c r="N110" s="746">
        <f>VLOOKUP($D$3&amp;"_"&amp;N$3,データシート2!$A:$SI,MATCH($G$2&amp;"_"&amp;$B110,データシート2!$A$1:$SI$1,0),0)</f>
        <v>6</v>
      </c>
      <c r="O110" s="746">
        <f>VLOOKUP($D$3&amp;"_"&amp;O$3,データシート2!$A:$SI,MATCH($G$2&amp;"_"&amp;$B110,データシート2!$A$1:$SI$1,0),0)</f>
        <v>6</v>
      </c>
      <c r="P110" s="746">
        <f>VLOOKUP($D$3&amp;"_"&amp;P$3,データシート2!$A:$SI,MATCH($G$2&amp;"_"&amp;$B110,データシート2!$A$1:$SI$1,0),0)</f>
        <v>6</v>
      </c>
      <c r="Q110" s="747">
        <f>VLOOKUP($D$3&amp;"_"&amp;Q$3,データシート2!$A:$SI,MATCH($G$2&amp;"_"&amp;$B110,データシート2!$A$1:$SI$1,0),0)</f>
        <v>5</v>
      </c>
      <c r="R110" s="934">
        <f>VLOOKUP($D$3&amp;"_"&amp;R$3,データシート2!$A:$SI,MATCH($R$2&amp;"_"&amp;$B110,データシート2!$A$1:$SI$1,0),0)</f>
        <v>16.847999999999999</v>
      </c>
      <c r="S110" s="935">
        <f>VLOOKUP($D$3&amp;"_"&amp;S$3,データシート2!$A:$SI,MATCH($R$2&amp;"_"&amp;$B110,データシート2!$A$1:$SI$1,0),0)</f>
        <v>14.914</v>
      </c>
      <c r="T110" s="935">
        <f>VLOOKUP($D$3&amp;"_"&amp;T$3,データシート2!$A:$SI,MATCH($R$2&amp;"_"&amp;$B110,データシート2!$A$1:$SI$1,0),0)</f>
        <v>19.971</v>
      </c>
      <c r="U110" s="935">
        <f>VLOOKUP($D$3&amp;"_"&amp;U$3,データシート2!$A:$SI,MATCH($R$2&amp;"_"&amp;$B110,データシート2!$A$1:$SI$1,0),0)</f>
        <v>15.675000000000001</v>
      </c>
      <c r="V110" s="935">
        <f>VLOOKUP($D$3&amp;"_"&amp;V$3,データシート2!$A:$SI,MATCH($R$2&amp;"_"&amp;$B110,データシート2!$A$1:$SI$1,0),0)</f>
        <v>22.76</v>
      </c>
      <c r="W110" s="935">
        <f>VLOOKUP($D$3&amp;"_"&amp;W$3,データシート2!$A:$SI,MATCH($R$2&amp;"_"&amp;$B110,データシート2!$A$1:$SI$1,0),0)</f>
        <v>21.535</v>
      </c>
      <c r="X110" s="935">
        <f>VLOOKUP($D$3&amp;"_"&amp;X$3,データシート2!$A:$SI,MATCH($R$2&amp;"_"&amp;$B110,データシート2!$A$1:$SI$1,0),0)</f>
        <v>20.247</v>
      </c>
      <c r="Y110" s="935">
        <f>VLOOKUP($D$3&amp;"_"&amp;Y$3,データシート2!$A:$SI,MATCH($R$2&amp;"_"&amp;$B110,データシート2!$A$1:$SI$1,0),0)</f>
        <v>22.609000000000002</v>
      </c>
      <c r="Z110" s="935">
        <f>VLOOKUP($D$3&amp;"_"&amp;Z$3,データシート2!$A:$SI,MATCH($R$2&amp;"_"&amp;$B110,データシート2!$A$1:$SI$1,0),0)</f>
        <v>20.154</v>
      </c>
      <c r="AA110" s="935">
        <f>VLOOKUP($D$3&amp;"_"&amp;AA$3,データシート2!$A:$SI,MATCH($R$2&amp;"_"&amp;$B110,データシート2!$A$1:$SI$1,0),0)</f>
        <v>14.473000000000001</v>
      </c>
      <c r="AB110" s="936">
        <f>VLOOKUP($D$3&amp;"_"&amp;AB$3,データシート2!$A:$SI,MATCH($R$2&amp;"_"&amp;$B110,データシート2!$A$1:$SI$1,0),0)</f>
        <v>14.441000000000001</v>
      </c>
    </row>
    <row r="111" spans="2:28" s="756" customFormat="1" ht="16.5" customHeight="1">
      <c r="B111" s="748"/>
      <c r="C111" s="749">
        <v>78</v>
      </c>
      <c r="D111" s="750" t="s">
        <v>627</v>
      </c>
      <c r="E111" s="749"/>
      <c r="F111" s="751"/>
      <c r="G111" s="765">
        <f>VLOOKUP($D$3&amp;"_"&amp;G$3,データシート2!$A:$SI,MATCH($G$2&amp;"_"&amp;$C111,データシート2!$A$1:$SI$1,0),0)</f>
        <v>1</v>
      </c>
      <c r="H111" s="753">
        <f>VLOOKUP($D$3&amp;"_"&amp;H$3,データシート2!$A:$SI,MATCH($G$2&amp;"_"&amp;$C111,データシート2!$A$1:$SI$1,0),0)</f>
        <v>1</v>
      </c>
      <c r="I111" s="753">
        <f>VLOOKUP($D$3&amp;"_"&amp;I$3,データシート2!$A:$SI,MATCH($G$2&amp;"_"&amp;$C111,データシート2!$A$1:$SI$1,0),0)</f>
        <v>1</v>
      </c>
      <c r="J111" s="753">
        <f>VLOOKUP($D$3&amp;"_"&amp;J$3,データシート2!$A:$SI,MATCH($G$2&amp;"_"&amp;$C111,データシート2!$A$1:$SI$1,0),0)</f>
        <v>1</v>
      </c>
      <c r="K111" s="754">
        <f>VLOOKUP($D$3&amp;"_"&amp;K$3,データシート2!$A:$SI,MATCH($G$2&amp;"_"&amp;$C111,データシート2!$A$1:$SI$1,0),0)</f>
        <v>3</v>
      </c>
      <c r="L111" s="754">
        <f>VLOOKUP($D$3&amp;"_"&amp;L$3,データシート2!$A:$SI,MATCH($G$2&amp;"_"&amp;$C111,データシート2!$A$1:$SI$1,0),0)</f>
        <v>3</v>
      </c>
      <c r="M111" s="754">
        <f>VLOOKUP($D$3&amp;"_"&amp;M$3,データシート2!$A:$SI,MATCH($G$2&amp;"_"&amp;$C111,データシート2!$A$1:$SI$1,0),0)</f>
        <v>3</v>
      </c>
      <c r="N111" s="754">
        <f>VLOOKUP($D$3&amp;"_"&amp;N$3,データシート2!$A:$SI,MATCH($G$2&amp;"_"&amp;$C111,データシート2!$A$1:$SI$1,0),0)</f>
        <v>3</v>
      </c>
      <c r="O111" s="754">
        <f>VLOOKUP($D$3&amp;"_"&amp;O$3,データシート2!$A:$SI,MATCH($G$2&amp;"_"&amp;$C111,データシート2!$A$1:$SI$1,0),0)</f>
        <v>3</v>
      </c>
      <c r="P111" s="754">
        <f>VLOOKUP($D$3&amp;"_"&amp;P$3,データシート2!$A:$SI,MATCH($G$2&amp;"_"&amp;$C111,データシート2!$A$1:$SI$1,0),0)</f>
        <v>3</v>
      </c>
      <c r="Q111" s="755">
        <f>VLOOKUP($D$3&amp;"_"&amp;Q$3,データシート2!$A:$SI,MATCH($G$2&amp;"_"&amp;$C111,データシート2!$A$1:$SI$1,0),0)</f>
        <v>2</v>
      </c>
      <c r="R111" s="943">
        <f>VLOOKUP($D$3&amp;"_"&amp;R$3,データシート2!$A:$SI,MATCH($R$2&amp;"_"&amp;$C111,データシート2!$A$1:$SI$1,0),0)</f>
        <v>3.0569999999999999</v>
      </c>
      <c r="S111" s="938">
        <f>VLOOKUP($D$3&amp;"_"&amp;S$3,データシート2!$A:$SI,MATCH($R$2&amp;"_"&amp;$C111,データシート2!$A$1:$SI$1,0),0)</f>
        <v>3.1880000000000002</v>
      </c>
      <c r="T111" s="938">
        <f>VLOOKUP($D$3&amp;"_"&amp;T$3,データシート2!$A:$SI,MATCH($R$2&amp;"_"&amp;$C111,データシート2!$A$1:$SI$1,0),0)</f>
        <v>3.35</v>
      </c>
      <c r="U111" s="938">
        <f>VLOOKUP($D$3&amp;"_"&amp;U$3,データシート2!$A:$SI,MATCH($R$2&amp;"_"&amp;$C111,データシート2!$A$1:$SI$1,0),0)</f>
        <v>3.2570000000000001</v>
      </c>
      <c r="V111" s="938">
        <f>VLOOKUP($D$3&amp;"_"&amp;V$3,データシート2!$A:$SI,MATCH($R$2&amp;"_"&amp;$C111,データシート2!$A$1:$SI$1,0),0)</f>
        <v>10.741</v>
      </c>
      <c r="W111" s="938">
        <f>VLOOKUP($D$3&amp;"_"&amp;W$3,データシート2!$A:$SI,MATCH($R$2&amp;"_"&amp;$C111,データシート2!$A$1:$SI$1,0),0)</f>
        <v>10.287000000000001</v>
      </c>
      <c r="X111" s="938">
        <f>VLOOKUP($D$3&amp;"_"&amp;X$3,データシート2!$A:$SI,MATCH($R$2&amp;"_"&amp;$C111,データシート2!$A$1:$SI$1,0),0)</f>
        <v>10.9</v>
      </c>
      <c r="Y111" s="938">
        <f>VLOOKUP($D$3&amp;"_"&amp;Y$3,データシート2!$A:$SI,MATCH($R$2&amp;"_"&amp;$C111,データシート2!$A$1:$SI$1,0),0)</f>
        <v>11.183999999999999</v>
      </c>
      <c r="Z111" s="938">
        <f>VLOOKUP($D$3&amp;"_"&amp;Z$3,データシート2!$A:$SI,MATCH($R$2&amp;"_"&amp;$C111,データシート2!$A$1:$SI$1,0),0)</f>
        <v>10.172000000000001</v>
      </c>
      <c r="AA111" s="938">
        <f>VLOOKUP($D$3&amp;"_"&amp;AA$3,データシート2!$A:$SI,MATCH($R$2&amp;"_"&amp;$C111,データシート2!$A$1:$SI$1,0),0)</f>
        <v>6.202</v>
      </c>
      <c r="AB111" s="939">
        <f>VLOOKUP($D$3&amp;"_"&amp;AB$3,データシート2!$A:$SI,MATCH($R$2&amp;"_"&amp;$C111,データシート2!$A$1:$SI$1,0),0)</f>
        <v>4.2919999999999998</v>
      </c>
    </row>
    <row r="112" spans="2:28" s="756" customFormat="1" ht="16.5" customHeight="1">
      <c r="B112" s="748"/>
      <c r="C112" s="773">
        <v>79</v>
      </c>
      <c r="D112" s="774" t="s">
        <v>628</v>
      </c>
      <c r="E112" s="773"/>
      <c r="F112" s="775"/>
      <c r="G112" s="776">
        <f>VLOOKUP($D$3&amp;"_"&amp;G$3,データシート2!$A:$SI,MATCH($G$2&amp;"_"&amp;$C112,データシート2!$A$1:$SI$1,0),0)</f>
        <v>0</v>
      </c>
      <c r="H112" s="777">
        <f>VLOOKUP($D$3&amp;"_"&amp;H$3,データシート2!$A:$SI,MATCH($G$2&amp;"_"&amp;$C112,データシート2!$A$1:$SI$1,0),0)</f>
        <v>0</v>
      </c>
      <c r="I112" s="777">
        <f>VLOOKUP($D$3&amp;"_"&amp;I$3,データシート2!$A:$SI,MATCH($G$2&amp;"_"&amp;$C112,データシート2!$A$1:$SI$1,0),0)</f>
        <v>0</v>
      </c>
      <c r="J112" s="777">
        <f>VLOOKUP($D$3&amp;"_"&amp;J$3,データシート2!$A:$SI,MATCH($G$2&amp;"_"&amp;$C112,データシート2!$A$1:$SI$1,0),0)</f>
        <v>0</v>
      </c>
      <c r="K112" s="778">
        <f>VLOOKUP($D$3&amp;"_"&amp;K$3,データシート2!$A:$SI,MATCH($G$2&amp;"_"&amp;$C112,データシート2!$A$1:$SI$1,0),0)</f>
        <v>0</v>
      </c>
      <c r="L112" s="778">
        <f>VLOOKUP($D$3&amp;"_"&amp;L$3,データシート2!$A:$SI,MATCH($G$2&amp;"_"&amp;$C112,データシート2!$A$1:$SI$1,0),0)</f>
        <v>0</v>
      </c>
      <c r="M112" s="778">
        <f>VLOOKUP($D$3&amp;"_"&amp;M$3,データシート2!$A:$SI,MATCH($G$2&amp;"_"&amp;$C112,データシート2!$A$1:$SI$1,0),0)</f>
        <v>0</v>
      </c>
      <c r="N112" s="778">
        <f>VLOOKUP($D$3&amp;"_"&amp;N$3,データシート2!$A:$SI,MATCH($G$2&amp;"_"&amp;$C112,データシート2!$A$1:$SI$1,0),0)</f>
        <v>0</v>
      </c>
      <c r="O112" s="778">
        <f>VLOOKUP($D$3&amp;"_"&amp;O$3,データシート2!$A:$SI,MATCH($G$2&amp;"_"&amp;$C112,データシート2!$A$1:$SI$1,0),0)</f>
        <v>0</v>
      </c>
      <c r="P112" s="778">
        <f>VLOOKUP($D$3&amp;"_"&amp;P$3,データシート2!$A:$SI,MATCH($G$2&amp;"_"&amp;$C112,データシート2!$A$1:$SI$1,0),0)</f>
        <v>0</v>
      </c>
      <c r="Q112" s="779">
        <f>VLOOKUP($D$3&amp;"_"&amp;Q$3,データシート2!$A:$SI,MATCH($G$2&amp;"_"&amp;$C112,データシート2!$A$1:$SI$1,0),0)</f>
        <v>0</v>
      </c>
      <c r="R112" s="947">
        <f>VLOOKUP($D$3&amp;"_"&amp;R$3,データシート2!$A:$SI,MATCH($R$2&amp;"_"&amp;$C112,データシート2!$A$1:$SI$1,0),0)</f>
        <v>0</v>
      </c>
      <c r="S112" s="948">
        <f>VLOOKUP($D$3&amp;"_"&amp;S$3,データシート2!$A:$SI,MATCH($R$2&amp;"_"&amp;$C112,データシート2!$A$1:$SI$1,0),0)</f>
        <v>0</v>
      </c>
      <c r="T112" s="948">
        <f>VLOOKUP($D$3&amp;"_"&amp;T$3,データシート2!$A:$SI,MATCH($R$2&amp;"_"&amp;$C112,データシート2!$A$1:$SI$1,0),0)</f>
        <v>0</v>
      </c>
      <c r="U112" s="948">
        <f>VLOOKUP($D$3&amp;"_"&amp;U$3,データシート2!$A:$SI,MATCH($R$2&amp;"_"&amp;$C112,データシート2!$A$1:$SI$1,0),0)</f>
        <v>0</v>
      </c>
      <c r="V112" s="948">
        <f>VLOOKUP($D$3&amp;"_"&amp;V$3,データシート2!$A:$SI,MATCH($R$2&amp;"_"&amp;$C112,データシート2!$A$1:$SI$1,0),0)</f>
        <v>0</v>
      </c>
      <c r="W112" s="948">
        <f>VLOOKUP($D$3&amp;"_"&amp;W$3,データシート2!$A:$SI,MATCH($R$2&amp;"_"&amp;$C112,データシート2!$A$1:$SI$1,0),0)</f>
        <v>0</v>
      </c>
      <c r="X112" s="948">
        <f>VLOOKUP($D$3&amp;"_"&amp;X$3,データシート2!$A:$SI,MATCH($R$2&amp;"_"&amp;$C112,データシート2!$A$1:$SI$1,0),0)</f>
        <v>0</v>
      </c>
      <c r="Y112" s="948">
        <f>VLOOKUP($D$3&amp;"_"&amp;Y$3,データシート2!$A:$SI,MATCH($R$2&amp;"_"&amp;$C112,データシート2!$A$1:$SI$1,0),0)</f>
        <v>0</v>
      </c>
      <c r="Z112" s="948">
        <f>VLOOKUP($D$3&amp;"_"&amp;Z$3,データシート2!$A:$SI,MATCH($R$2&amp;"_"&amp;$C112,データシート2!$A$1:$SI$1,0),0)</f>
        <v>0</v>
      </c>
      <c r="AA112" s="948">
        <f>VLOOKUP($D$3&amp;"_"&amp;AA$3,データシート2!$A:$SI,MATCH($R$2&amp;"_"&amp;$C112,データシート2!$A$1:$SI$1,0),0)</f>
        <v>0</v>
      </c>
      <c r="AB112" s="949">
        <f>VLOOKUP($D$3&amp;"_"&amp;AB$3,データシート2!$A:$SI,MATCH($R$2&amp;"_"&amp;$C112,データシート2!$A$1:$SI$1,0),0)</f>
        <v>0</v>
      </c>
    </row>
    <row r="113" spans="2:28" s="756" customFormat="1" ht="16.5" customHeight="1">
      <c r="B113" s="757"/>
      <c r="C113" s="758">
        <v>80</v>
      </c>
      <c r="D113" s="759" t="s">
        <v>629</v>
      </c>
      <c r="E113" s="758"/>
      <c r="F113" s="760"/>
      <c r="G113" s="761">
        <f>VLOOKUP($D$3&amp;"_"&amp;G$3,データシート2!$A:$SI,MATCH($G$2&amp;"_"&amp;$C113,データシート2!$A$1:$SI$1,0),0)</f>
        <v>4</v>
      </c>
      <c r="H113" s="762">
        <f>VLOOKUP($D$3&amp;"_"&amp;H$3,データシート2!$A:$SI,MATCH($G$2&amp;"_"&amp;$C113,データシート2!$A$1:$SI$1,0),0)</f>
        <v>3</v>
      </c>
      <c r="I113" s="762">
        <f>VLOOKUP($D$3&amp;"_"&amp;I$3,データシート2!$A:$SI,MATCH($G$2&amp;"_"&amp;$C113,データシート2!$A$1:$SI$1,0),0)</f>
        <v>4</v>
      </c>
      <c r="J113" s="762">
        <f>VLOOKUP($D$3&amp;"_"&amp;J$3,データシート2!$A:$SI,MATCH($G$2&amp;"_"&amp;$C113,データシート2!$A$1:$SI$1,0),0)</f>
        <v>3</v>
      </c>
      <c r="K113" s="763">
        <f>VLOOKUP($D$3&amp;"_"&amp;K$3,データシート2!$A:$SI,MATCH($G$2&amp;"_"&amp;$C113,データシート2!$A$1:$SI$1,0),0)</f>
        <v>3</v>
      </c>
      <c r="L113" s="763">
        <f>VLOOKUP($D$3&amp;"_"&amp;L$3,データシート2!$A:$SI,MATCH($G$2&amp;"_"&amp;$C113,データシート2!$A$1:$SI$1,0),0)</f>
        <v>3</v>
      </c>
      <c r="M113" s="763">
        <f>VLOOKUP($D$3&amp;"_"&amp;M$3,データシート2!$A:$SI,MATCH($G$2&amp;"_"&amp;$C113,データシート2!$A$1:$SI$1,0),0)</f>
        <v>2</v>
      </c>
      <c r="N113" s="763">
        <f>VLOOKUP($D$3&amp;"_"&amp;N$3,データシート2!$A:$SI,MATCH($G$2&amp;"_"&amp;$C113,データシート2!$A$1:$SI$1,0),0)</f>
        <v>3</v>
      </c>
      <c r="O113" s="763">
        <f>VLOOKUP($D$3&amp;"_"&amp;O$3,データシート2!$A:$SI,MATCH($G$2&amp;"_"&amp;$C113,データシート2!$A$1:$SI$1,0),0)</f>
        <v>3</v>
      </c>
      <c r="P113" s="763">
        <f>VLOOKUP($D$3&amp;"_"&amp;P$3,データシート2!$A:$SI,MATCH($G$2&amp;"_"&amp;$C113,データシート2!$A$1:$SI$1,0),0)</f>
        <v>3</v>
      </c>
      <c r="Q113" s="764">
        <f>VLOOKUP($D$3&amp;"_"&amp;Q$3,データシート2!$A:$SI,MATCH($G$2&amp;"_"&amp;$C113,データシート2!$A$1:$SI$1,0),0)</f>
        <v>3</v>
      </c>
      <c r="R113" s="940">
        <f>VLOOKUP($D$3&amp;"_"&amp;R$3,データシート2!$A:$SI,MATCH($R$2&amp;"_"&amp;$C113,データシート2!$A$1:$SI$1,0),0)</f>
        <v>13.791</v>
      </c>
      <c r="S113" s="941">
        <f>VLOOKUP($D$3&amp;"_"&amp;S$3,データシート2!$A:$SI,MATCH($R$2&amp;"_"&amp;$C113,データシート2!$A$1:$SI$1,0),0)</f>
        <v>11.726000000000001</v>
      </c>
      <c r="T113" s="941">
        <f>VLOOKUP($D$3&amp;"_"&amp;T$3,データシート2!$A:$SI,MATCH($R$2&amp;"_"&amp;$C113,データシート2!$A$1:$SI$1,0),0)</f>
        <v>16.620999999999999</v>
      </c>
      <c r="U113" s="941">
        <f>VLOOKUP($D$3&amp;"_"&amp;U$3,データシート2!$A:$SI,MATCH($R$2&amp;"_"&amp;$C113,データシート2!$A$1:$SI$1,0),0)</f>
        <v>12.417999999999999</v>
      </c>
      <c r="V113" s="941">
        <f>VLOOKUP($D$3&amp;"_"&amp;V$3,データシート2!$A:$SI,MATCH($R$2&amp;"_"&amp;$C113,データシート2!$A$1:$SI$1,0),0)</f>
        <v>12.019</v>
      </c>
      <c r="W113" s="941">
        <f>VLOOKUP($D$3&amp;"_"&amp;W$3,データシート2!$A:$SI,MATCH($R$2&amp;"_"&amp;$C113,データシート2!$A$1:$SI$1,0),0)</f>
        <v>11.247999999999999</v>
      </c>
      <c r="X113" s="941">
        <f>VLOOKUP($D$3&amp;"_"&amp;X$3,データシート2!$A:$SI,MATCH($R$2&amp;"_"&amp;$C113,データシート2!$A$1:$SI$1,0),0)</f>
        <v>9.3469999999999995</v>
      </c>
      <c r="Y113" s="941">
        <f>VLOOKUP($D$3&amp;"_"&amp;Y$3,データシート2!$A:$SI,MATCH($R$2&amp;"_"&amp;$C113,データシート2!$A$1:$SI$1,0),0)</f>
        <v>11.425000000000001</v>
      </c>
      <c r="Z113" s="941">
        <f>VLOOKUP($D$3&amp;"_"&amp;Z$3,データシート2!$A:$SI,MATCH($R$2&amp;"_"&amp;$C113,データシート2!$A$1:$SI$1,0),0)</f>
        <v>9.9819999999999993</v>
      </c>
      <c r="AA113" s="941">
        <f>VLOOKUP($D$3&amp;"_"&amp;AA$3,データシート2!$A:$SI,MATCH($R$2&amp;"_"&amp;$C113,データシート2!$A$1:$SI$1,0),0)</f>
        <v>8.2710000000000008</v>
      </c>
      <c r="AB113" s="942">
        <f>VLOOKUP($D$3&amp;"_"&amp;AB$3,データシート2!$A:$SI,MATCH($R$2&amp;"_"&amp;$C113,データシート2!$A$1:$SI$1,0),0)</f>
        <v>10.148999999999999</v>
      </c>
    </row>
    <row r="114" spans="2:28" s="22" customFormat="1" ht="20.45" customHeight="1">
      <c r="B114" s="740" t="s">
        <v>630</v>
      </c>
      <c r="C114" s="741" t="s">
        <v>631</v>
      </c>
      <c r="D114" s="742"/>
      <c r="E114" s="743"/>
      <c r="F114" s="742"/>
      <c r="G114" s="744">
        <f>VLOOKUP($D$3&amp;"_"&amp;G$3,データシート2!$A:$SI,MATCH($G$2&amp;"_"&amp;$B114,データシート2!$A$1:$SI$1,0),0)</f>
        <v>11</v>
      </c>
      <c r="H114" s="745">
        <f>VLOOKUP($D$3&amp;"_"&amp;H$3,データシート2!$A:$SI,MATCH($G$2&amp;"_"&amp;$B114,データシート2!$A$1:$SI$1,0),0)</f>
        <v>11</v>
      </c>
      <c r="I114" s="745">
        <f>VLOOKUP($D$3&amp;"_"&amp;I$3,データシート2!$A:$SI,MATCH($G$2&amp;"_"&amp;$B114,データシート2!$A$1:$SI$1,0),0)</f>
        <v>12</v>
      </c>
      <c r="J114" s="745">
        <f>VLOOKUP($D$3&amp;"_"&amp;J$3,データシート2!$A:$SI,MATCH($G$2&amp;"_"&amp;$B114,データシート2!$A$1:$SI$1,0),0)</f>
        <v>12</v>
      </c>
      <c r="K114" s="746">
        <f>VLOOKUP($D$3&amp;"_"&amp;K$3,データシート2!$A:$SI,MATCH($G$2&amp;"_"&amp;$B114,データシート2!$A$1:$SI$1,0),0)</f>
        <v>11</v>
      </c>
      <c r="L114" s="746">
        <f>VLOOKUP($D$3&amp;"_"&amp;L$3,データシート2!$A:$SI,MATCH($G$2&amp;"_"&amp;$B114,データシート2!$A$1:$SI$1,0),0)</f>
        <v>10</v>
      </c>
      <c r="M114" s="746">
        <f>VLOOKUP($D$3&amp;"_"&amp;M$3,データシート2!$A:$SI,MATCH($G$2&amp;"_"&amp;$B114,データシート2!$A$1:$SI$1,0),0)</f>
        <v>11</v>
      </c>
      <c r="N114" s="746">
        <f>VLOOKUP($D$3&amp;"_"&amp;N$3,データシート2!$A:$SI,MATCH($G$2&amp;"_"&amp;$B114,データシート2!$A$1:$SI$1,0),0)</f>
        <v>11</v>
      </c>
      <c r="O114" s="746">
        <f>VLOOKUP($D$3&amp;"_"&amp;O$3,データシート2!$A:$SI,MATCH($G$2&amp;"_"&amp;$B114,データシート2!$A$1:$SI$1,0),0)</f>
        <v>11</v>
      </c>
      <c r="P114" s="746">
        <f>VLOOKUP($D$3&amp;"_"&amp;P$3,データシート2!$A:$SI,MATCH($G$2&amp;"_"&amp;$B114,データシート2!$A$1:$SI$1,0),0)</f>
        <v>11</v>
      </c>
      <c r="Q114" s="747">
        <f>VLOOKUP($D$3&amp;"_"&amp;Q$3,データシート2!$A:$SI,MATCH($G$2&amp;"_"&amp;$B114,データシート2!$A$1:$SI$1,0),0)</f>
        <v>11</v>
      </c>
      <c r="R114" s="934">
        <f>VLOOKUP($D$3&amp;"_"&amp;R$3,データシート2!$A:$SI,MATCH($R$2&amp;"_"&amp;$B114,データシート2!$A$1:$SI$1,0),0)</f>
        <v>44.290999999999997</v>
      </c>
      <c r="S114" s="935">
        <f>VLOOKUP($D$3&amp;"_"&amp;S$3,データシート2!$A:$SI,MATCH($R$2&amp;"_"&amp;$B114,データシート2!$A$1:$SI$1,0),0)</f>
        <v>52.866999999999997</v>
      </c>
      <c r="T114" s="935">
        <f>VLOOKUP($D$3&amp;"_"&amp;T$3,データシート2!$A:$SI,MATCH($R$2&amp;"_"&amp;$B114,データシート2!$A$1:$SI$1,0),0)</f>
        <v>79.409000000000006</v>
      </c>
      <c r="U114" s="935">
        <f>VLOOKUP($D$3&amp;"_"&amp;U$3,データシート2!$A:$SI,MATCH($R$2&amp;"_"&amp;$B114,データシート2!$A$1:$SI$1,0),0)</f>
        <v>77.805000000000007</v>
      </c>
      <c r="V114" s="935">
        <f>VLOOKUP($D$3&amp;"_"&amp;V$3,データシート2!$A:$SI,MATCH($R$2&amp;"_"&amp;$B114,データシート2!$A$1:$SI$1,0),0)</f>
        <v>73.861999999999995</v>
      </c>
      <c r="W114" s="935">
        <f>VLOOKUP($D$3&amp;"_"&amp;W$3,データシート2!$A:$SI,MATCH($R$2&amp;"_"&amp;$B114,データシート2!$A$1:$SI$1,0),0)</f>
        <v>64.480999999999995</v>
      </c>
      <c r="X114" s="935">
        <f>VLOOKUP($D$3&amp;"_"&amp;X$3,データシート2!$A:$SI,MATCH($R$2&amp;"_"&amp;$B114,データシート2!$A$1:$SI$1,0),0)</f>
        <v>74.084000000000003</v>
      </c>
      <c r="Y114" s="935">
        <f>VLOOKUP($D$3&amp;"_"&amp;Y$3,データシート2!$A:$SI,MATCH($R$2&amp;"_"&amp;$B114,データシート2!$A$1:$SI$1,0),0)</f>
        <v>67.852000000000004</v>
      </c>
      <c r="Z114" s="935">
        <f>VLOOKUP($D$3&amp;"_"&amp;Z$3,データシート2!$A:$SI,MATCH($R$2&amp;"_"&amp;$B114,データシート2!$A$1:$SI$1,0),0)</f>
        <v>57.960999999999999</v>
      </c>
      <c r="AA114" s="935">
        <f>VLOOKUP($D$3&amp;"_"&amp;AA$3,データシート2!$A:$SI,MATCH($R$2&amp;"_"&amp;$B114,データシート2!$A$1:$SI$1,0),0)</f>
        <v>53.228999999999999</v>
      </c>
      <c r="AB114" s="936">
        <f>VLOOKUP($D$3&amp;"_"&amp;AB$3,データシート2!$A:$SI,MATCH($R$2&amp;"_"&amp;$B114,データシート2!$A$1:$SI$1,0),0)</f>
        <v>59.127000000000002</v>
      </c>
    </row>
    <row r="115" spans="2:28" s="756" customFormat="1" ht="16.5" customHeight="1">
      <c r="B115" s="748"/>
      <c r="C115" s="749">
        <v>81</v>
      </c>
      <c r="D115" s="750" t="s">
        <v>632</v>
      </c>
      <c r="E115" s="749"/>
      <c r="F115" s="751"/>
      <c r="G115" s="765">
        <f>VLOOKUP($D$3&amp;"_"&amp;G$3,データシート2!$A:$SI,MATCH($G$2&amp;"_"&amp;$C115,データシート2!$A$1:$SI$1,0),0)</f>
        <v>9</v>
      </c>
      <c r="H115" s="753">
        <f>VLOOKUP($D$3&amp;"_"&amp;H$3,データシート2!$A:$SI,MATCH($G$2&amp;"_"&amp;$C115,データシート2!$A$1:$SI$1,0),0)</f>
        <v>9</v>
      </c>
      <c r="I115" s="753">
        <f>VLOOKUP($D$3&amp;"_"&amp;I$3,データシート2!$A:$SI,MATCH($G$2&amp;"_"&amp;$C115,データシート2!$A$1:$SI$1,0),0)</f>
        <v>10</v>
      </c>
      <c r="J115" s="753">
        <f>VLOOKUP($D$3&amp;"_"&amp;J$3,データシート2!$A:$SI,MATCH($G$2&amp;"_"&amp;$C115,データシート2!$A$1:$SI$1,0),0)</f>
        <v>10</v>
      </c>
      <c r="K115" s="754">
        <f>VLOOKUP($D$3&amp;"_"&amp;K$3,データシート2!$A:$SI,MATCH($G$2&amp;"_"&amp;$C115,データシート2!$A$1:$SI$1,0),0)</f>
        <v>9</v>
      </c>
      <c r="L115" s="754">
        <f>VLOOKUP($D$3&amp;"_"&amp;L$3,データシート2!$A:$SI,MATCH($G$2&amp;"_"&amp;$C115,データシート2!$A$1:$SI$1,0),0)</f>
        <v>8</v>
      </c>
      <c r="M115" s="754">
        <f>VLOOKUP($D$3&amp;"_"&amp;M$3,データシート2!$A:$SI,MATCH($G$2&amp;"_"&amp;$C115,データシート2!$A$1:$SI$1,0),0)</f>
        <v>9</v>
      </c>
      <c r="N115" s="754">
        <f>VLOOKUP($D$3&amp;"_"&amp;N$3,データシート2!$A:$SI,MATCH($G$2&amp;"_"&amp;$C115,データシート2!$A$1:$SI$1,0),0)</f>
        <v>9</v>
      </c>
      <c r="O115" s="754">
        <f>VLOOKUP($D$3&amp;"_"&amp;O$3,データシート2!$A:$SI,MATCH($G$2&amp;"_"&amp;$C115,データシート2!$A$1:$SI$1,0),0)</f>
        <v>9</v>
      </c>
      <c r="P115" s="754">
        <f>VLOOKUP($D$3&amp;"_"&amp;P$3,データシート2!$A:$SI,MATCH($G$2&amp;"_"&amp;$C115,データシート2!$A$1:$SI$1,0),0)</f>
        <v>9</v>
      </c>
      <c r="Q115" s="755">
        <f>VLOOKUP($D$3&amp;"_"&amp;Q$3,データシート2!$A:$SI,MATCH($G$2&amp;"_"&amp;$C115,データシート2!$A$1:$SI$1,0),0)</f>
        <v>9</v>
      </c>
      <c r="R115" s="943">
        <f>VLOOKUP($D$3&amp;"_"&amp;R$3,データシート2!$A:$SI,MATCH($R$2&amp;"_"&amp;$C115,データシート2!$A$1:$SI$1,0),0)</f>
        <v>39.637</v>
      </c>
      <c r="S115" s="938">
        <f>VLOOKUP($D$3&amp;"_"&amp;S$3,データシート2!$A:$SI,MATCH($R$2&amp;"_"&amp;$C115,データシート2!$A$1:$SI$1,0),0)</f>
        <v>46.668999999999997</v>
      </c>
      <c r="T115" s="938">
        <f>VLOOKUP($D$3&amp;"_"&amp;T$3,データシート2!$A:$SI,MATCH($R$2&amp;"_"&amp;$C115,データシート2!$A$1:$SI$1,0),0)</f>
        <v>72.576999999999998</v>
      </c>
      <c r="U115" s="938">
        <f>VLOOKUP($D$3&amp;"_"&amp;U$3,データシート2!$A:$SI,MATCH($R$2&amp;"_"&amp;$C115,データシート2!$A$1:$SI$1,0),0)</f>
        <v>71.183000000000007</v>
      </c>
      <c r="V115" s="938">
        <f>VLOOKUP($D$3&amp;"_"&amp;V$3,データシート2!$A:$SI,MATCH($R$2&amp;"_"&amp;$C115,データシート2!$A$1:$SI$1,0),0)</f>
        <v>67.244</v>
      </c>
      <c r="W115" s="938">
        <f>VLOOKUP($D$3&amp;"_"&amp;W$3,データシート2!$A:$SI,MATCH($R$2&amp;"_"&amp;$C115,データシート2!$A$1:$SI$1,0),0)</f>
        <v>57.95</v>
      </c>
      <c r="X115" s="938">
        <f>VLOOKUP($D$3&amp;"_"&amp;X$3,データシート2!$A:$SI,MATCH($R$2&amp;"_"&amp;$C115,データシート2!$A$1:$SI$1,0),0)</f>
        <v>67.585999999999999</v>
      </c>
      <c r="Y115" s="938">
        <f>VLOOKUP($D$3&amp;"_"&amp;Y$3,データシート2!$A:$SI,MATCH($R$2&amp;"_"&amp;$C115,データシート2!$A$1:$SI$1,0),0)</f>
        <v>61.892000000000003</v>
      </c>
      <c r="Z115" s="938">
        <f>VLOOKUP($D$3&amp;"_"&amp;Z$3,データシート2!$A:$SI,MATCH($R$2&amp;"_"&amp;$C115,データシート2!$A$1:$SI$1,0),0)</f>
        <v>52.765000000000001</v>
      </c>
      <c r="AA115" s="938">
        <f>VLOOKUP($D$3&amp;"_"&amp;AA$3,データシート2!$A:$SI,MATCH($R$2&amp;"_"&amp;$C115,データシート2!$A$1:$SI$1,0),0)</f>
        <v>48.521000000000001</v>
      </c>
      <c r="AB115" s="939">
        <f>VLOOKUP($D$3&amp;"_"&amp;AB$3,データシート2!$A:$SI,MATCH($R$2&amp;"_"&amp;$C115,データシート2!$A$1:$SI$1,0),0)</f>
        <v>55.192</v>
      </c>
    </row>
    <row r="116" spans="2:28" s="756" customFormat="1" ht="16.5" customHeight="1">
      <c r="B116" s="757"/>
      <c r="C116" s="758">
        <v>82</v>
      </c>
      <c r="D116" s="759" t="s">
        <v>633</v>
      </c>
      <c r="E116" s="758"/>
      <c r="F116" s="760"/>
      <c r="G116" s="761">
        <f>VLOOKUP($D$3&amp;"_"&amp;G$3,データシート2!$A:$SI,MATCH($G$2&amp;"_"&amp;$C116,データシート2!$A$1:$SI$1,0),0)</f>
        <v>2</v>
      </c>
      <c r="H116" s="762">
        <f>VLOOKUP($D$3&amp;"_"&amp;H$3,データシート2!$A:$SI,MATCH($G$2&amp;"_"&amp;$C116,データシート2!$A$1:$SI$1,0),0)</f>
        <v>2</v>
      </c>
      <c r="I116" s="762">
        <f>VLOOKUP($D$3&amp;"_"&amp;I$3,データシート2!$A:$SI,MATCH($G$2&amp;"_"&amp;$C116,データシート2!$A$1:$SI$1,0),0)</f>
        <v>2</v>
      </c>
      <c r="J116" s="762">
        <f>VLOOKUP($D$3&amp;"_"&amp;J$3,データシート2!$A:$SI,MATCH($G$2&amp;"_"&amp;$C116,データシート2!$A$1:$SI$1,0),0)</f>
        <v>2</v>
      </c>
      <c r="K116" s="763">
        <f>VLOOKUP($D$3&amp;"_"&amp;K$3,データシート2!$A:$SI,MATCH($G$2&amp;"_"&amp;$C116,データシート2!$A$1:$SI$1,0),0)</f>
        <v>2</v>
      </c>
      <c r="L116" s="763">
        <f>VLOOKUP($D$3&amp;"_"&amp;L$3,データシート2!$A:$SI,MATCH($G$2&amp;"_"&amp;$C116,データシート2!$A$1:$SI$1,0),0)</f>
        <v>2</v>
      </c>
      <c r="M116" s="763">
        <f>VLOOKUP($D$3&amp;"_"&amp;M$3,データシート2!$A:$SI,MATCH($G$2&amp;"_"&amp;$C116,データシート2!$A$1:$SI$1,0),0)</f>
        <v>2</v>
      </c>
      <c r="N116" s="763">
        <f>VLOOKUP($D$3&amp;"_"&amp;N$3,データシート2!$A:$SI,MATCH($G$2&amp;"_"&amp;$C116,データシート2!$A$1:$SI$1,0),0)</f>
        <v>2</v>
      </c>
      <c r="O116" s="763">
        <f>VLOOKUP($D$3&amp;"_"&amp;O$3,データシート2!$A:$SI,MATCH($G$2&amp;"_"&amp;$C116,データシート2!$A$1:$SI$1,0),0)</f>
        <v>2</v>
      </c>
      <c r="P116" s="763">
        <f>VLOOKUP($D$3&amp;"_"&amp;P$3,データシート2!$A:$SI,MATCH($G$2&amp;"_"&amp;$C116,データシート2!$A$1:$SI$1,0),0)</f>
        <v>2</v>
      </c>
      <c r="Q116" s="764">
        <f>VLOOKUP($D$3&amp;"_"&amp;Q$3,データシート2!$A:$SI,MATCH($G$2&amp;"_"&amp;$C116,データシート2!$A$1:$SI$1,0),0)</f>
        <v>2</v>
      </c>
      <c r="R116" s="940">
        <f>VLOOKUP($D$3&amp;"_"&amp;R$3,データシート2!$A:$SI,MATCH($R$2&amp;"_"&amp;$C116,データシート2!$A$1:$SI$1,0),0)</f>
        <v>4.6539999999999999</v>
      </c>
      <c r="S116" s="941">
        <f>VLOOKUP($D$3&amp;"_"&amp;S$3,データシート2!$A:$SI,MATCH($R$2&amp;"_"&amp;$C116,データシート2!$A$1:$SI$1,0),0)</f>
        <v>6.1980000000000004</v>
      </c>
      <c r="T116" s="941">
        <f>VLOOKUP($D$3&amp;"_"&amp;T$3,データシート2!$A:$SI,MATCH($R$2&amp;"_"&amp;$C116,データシート2!$A$1:$SI$1,0),0)</f>
        <v>6.8319999999999999</v>
      </c>
      <c r="U116" s="941">
        <f>VLOOKUP($D$3&amp;"_"&amp;U$3,データシート2!$A:$SI,MATCH($R$2&amp;"_"&amp;$C116,データシート2!$A$1:$SI$1,0),0)</f>
        <v>6.6219999999999999</v>
      </c>
      <c r="V116" s="941">
        <f>VLOOKUP($D$3&amp;"_"&amp;V$3,データシート2!$A:$SI,MATCH($R$2&amp;"_"&amp;$C116,データシート2!$A$1:$SI$1,0),0)</f>
        <v>6.6180000000000003</v>
      </c>
      <c r="W116" s="941">
        <f>VLOOKUP($D$3&amp;"_"&amp;W$3,データシート2!$A:$SI,MATCH($R$2&amp;"_"&amp;$C116,データシート2!$A$1:$SI$1,0),0)</f>
        <v>6.5309999999999997</v>
      </c>
      <c r="X116" s="941">
        <f>VLOOKUP($D$3&amp;"_"&amp;X$3,データシート2!$A:$SI,MATCH($R$2&amp;"_"&amp;$C116,データシート2!$A$1:$SI$1,0),0)</f>
        <v>6.4980000000000002</v>
      </c>
      <c r="Y116" s="941">
        <f>VLOOKUP($D$3&amp;"_"&amp;Y$3,データシート2!$A:$SI,MATCH($R$2&amp;"_"&amp;$C116,データシート2!$A$1:$SI$1,0),0)</f>
        <v>5.96</v>
      </c>
      <c r="Z116" s="941">
        <f>VLOOKUP($D$3&amp;"_"&amp;Z$3,データシート2!$A:$SI,MATCH($R$2&amp;"_"&amp;$C116,データシート2!$A$1:$SI$1,0),0)</f>
        <v>5.1959999999999997</v>
      </c>
      <c r="AA116" s="941">
        <f>VLOOKUP($D$3&amp;"_"&amp;AA$3,データシート2!$A:$SI,MATCH($R$2&amp;"_"&amp;$C116,データシート2!$A$1:$SI$1,0),0)</f>
        <v>4.7080000000000002</v>
      </c>
      <c r="AB116" s="942">
        <f>VLOOKUP($D$3&amp;"_"&amp;AB$3,データシート2!$A:$SI,MATCH($R$2&amp;"_"&amp;$C116,データシート2!$A$1:$SI$1,0),0)</f>
        <v>3.9350000000000001</v>
      </c>
    </row>
    <row r="117" spans="2:28" s="22" customFormat="1" ht="20.45" customHeight="1">
      <c r="B117" s="740" t="s">
        <v>634</v>
      </c>
      <c r="C117" s="741" t="s">
        <v>635</v>
      </c>
      <c r="D117" s="742"/>
      <c r="E117" s="743"/>
      <c r="F117" s="742"/>
      <c r="G117" s="744">
        <f>VLOOKUP($D$3&amp;"_"&amp;G$3,データシート2!$A:$SI,MATCH($G$2&amp;"_"&amp;$B117,データシート2!$A$1:$SI$1,0),0)</f>
        <v>41</v>
      </c>
      <c r="H117" s="745">
        <f>VLOOKUP($D$3&amp;"_"&amp;H$3,データシート2!$A:$SI,MATCH($G$2&amp;"_"&amp;$B117,データシート2!$A$1:$SI$1,0),0)</f>
        <v>41</v>
      </c>
      <c r="I117" s="745">
        <f>VLOOKUP($D$3&amp;"_"&amp;I$3,データシート2!$A:$SI,MATCH($G$2&amp;"_"&amp;$B117,データシート2!$A$1:$SI$1,0),0)</f>
        <v>37</v>
      </c>
      <c r="J117" s="745">
        <f>VLOOKUP($D$3&amp;"_"&amp;J$3,データシート2!$A:$SI,MATCH($G$2&amp;"_"&amp;$B117,データシート2!$A$1:$SI$1,0),0)</f>
        <v>41</v>
      </c>
      <c r="K117" s="746">
        <f>VLOOKUP($D$3&amp;"_"&amp;K$3,データシート2!$A:$SI,MATCH($G$2&amp;"_"&amp;$B117,データシート2!$A$1:$SI$1,0),0)</f>
        <v>41</v>
      </c>
      <c r="L117" s="746">
        <f>VLOOKUP($D$3&amp;"_"&amp;L$3,データシート2!$A:$SI,MATCH($G$2&amp;"_"&amp;$B117,データシート2!$A$1:$SI$1,0),0)</f>
        <v>42</v>
      </c>
      <c r="M117" s="746">
        <f>VLOOKUP($D$3&amp;"_"&amp;M$3,データシート2!$A:$SI,MATCH($G$2&amp;"_"&amp;$B117,データシート2!$A$1:$SI$1,0),0)</f>
        <v>43</v>
      </c>
      <c r="N117" s="746">
        <f>VLOOKUP($D$3&amp;"_"&amp;N$3,データシート2!$A:$SI,MATCH($G$2&amp;"_"&amp;$B117,データシート2!$A$1:$SI$1,0),0)</f>
        <v>43</v>
      </c>
      <c r="O117" s="746">
        <f>VLOOKUP($D$3&amp;"_"&amp;O$3,データシート2!$A:$SI,MATCH($G$2&amp;"_"&amp;$B117,データシート2!$A$1:$SI$1,0),0)</f>
        <v>43</v>
      </c>
      <c r="P117" s="746">
        <f>VLOOKUP($D$3&amp;"_"&amp;P$3,データシート2!$A:$SI,MATCH($G$2&amp;"_"&amp;$B117,データシート2!$A$1:$SI$1,0),0)</f>
        <v>42</v>
      </c>
      <c r="Q117" s="747">
        <f>VLOOKUP($D$3&amp;"_"&amp;Q$3,データシート2!$A:$SI,MATCH($G$2&amp;"_"&amp;$B117,データシート2!$A$1:$SI$1,0),0)</f>
        <v>43</v>
      </c>
      <c r="R117" s="934">
        <f>VLOOKUP($D$3&amp;"_"&amp;R$3,データシート2!$A:$SI,MATCH($R$2&amp;"_"&amp;$B117,データシート2!$A$1:$SI$1,0),0)</f>
        <v>184.95099999999999</v>
      </c>
      <c r="S117" s="935">
        <f>VLOOKUP($D$3&amp;"_"&amp;S$3,データシート2!$A:$SI,MATCH($R$2&amp;"_"&amp;$B117,データシート2!$A$1:$SI$1,0),0)</f>
        <v>232.52758</v>
      </c>
      <c r="T117" s="935">
        <f>VLOOKUP($D$3&amp;"_"&amp;T$3,データシート2!$A:$SI,MATCH($R$2&amp;"_"&amp;$B117,データシート2!$A$1:$SI$1,0),0)</f>
        <v>215.13499999999999</v>
      </c>
      <c r="U117" s="935">
        <f>VLOOKUP($D$3&amp;"_"&amp;U$3,データシート2!$A:$SI,MATCH($R$2&amp;"_"&amp;$B117,データシート2!$A$1:$SI$1,0),0)</f>
        <v>234.69800000000001</v>
      </c>
      <c r="V117" s="935">
        <f>VLOOKUP($D$3&amp;"_"&amp;V$3,データシート2!$A:$SI,MATCH($R$2&amp;"_"&amp;$B117,データシート2!$A$1:$SI$1,0),0)</f>
        <v>231.01499999999999</v>
      </c>
      <c r="W117" s="935">
        <f>VLOOKUP($D$3&amp;"_"&amp;W$3,データシート2!$A:$SI,MATCH($R$2&amp;"_"&amp;$B117,データシート2!$A$1:$SI$1,0),0)</f>
        <v>229.56</v>
      </c>
      <c r="X117" s="935">
        <f>VLOOKUP($D$3&amp;"_"&amp;X$3,データシート2!$A:$SI,MATCH($R$2&amp;"_"&amp;$B117,データシート2!$A$1:$SI$1,0),0)</f>
        <v>242.09800000000001</v>
      </c>
      <c r="Y117" s="935">
        <f>VLOOKUP($D$3&amp;"_"&amp;Y$3,データシート2!$A:$SI,MATCH($R$2&amp;"_"&amp;$B117,データシート2!$A$1:$SI$1,0),0)</f>
        <v>229.32</v>
      </c>
      <c r="Z117" s="935">
        <f>VLOOKUP($D$3&amp;"_"&amp;Z$3,データシート2!$A:$SI,MATCH($R$2&amp;"_"&amp;$B117,データシート2!$A$1:$SI$1,0),0)</f>
        <v>205.01400000000001</v>
      </c>
      <c r="AA117" s="935">
        <f>VLOOKUP($D$3&amp;"_"&amp;AA$3,データシート2!$A:$SI,MATCH($R$2&amp;"_"&amp;$B117,データシート2!$A$1:$SI$1,0),0)</f>
        <v>201.495</v>
      </c>
      <c r="AB117" s="936">
        <f>VLOOKUP($D$3&amp;"_"&amp;AB$3,データシート2!$A:$SI,MATCH($R$2&amp;"_"&amp;$B117,データシート2!$A$1:$SI$1,0),0)</f>
        <v>212.68100000000001</v>
      </c>
    </row>
    <row r="118" spans="2:28" s="756" customFormat="1" ht="16.5" customHeight="1">
      <c r="B118" s="748"/>
      <c r="C118" s="749">
        <v>83</v>
      </c>
      <c r="D118" s="750" t="s">
        <v>636</v>
      </c>
      <c r="E118" s="749"/>
      <c r="F118" s="751"/>
      <c r="G118" s="765">
        <f>VLOOKUP($D$3&amp;"_"&amp;G$3,データシート2!$A:$SI,MATCH($G$2&amp;"_"&amp;$C118,データシート2!$A$1:$SI$1,0),0)</f>
        <v>40</v>
      </c>
      <c r="H118" s="753">
        <f>VLOOKUP($D$3&amp;"_"&amp;H$3,データシート2!$A:$SI,MATCH($G$2&amp;"_"&amp;$C118,データシート2!$A$1:$SI$1,0),0)</f>
        <v>40</v>
      </c>
      <c r="I118" s="753">
        <f>VLOOKUP($D$3&amp;"_"&amp;I$3,データシート2!$A:$SI,MATCH($G$2&amp;"_"&amp;$C118,データシート2!$A$1:$SI$1,0),0)</f>
        <v>36</v>
      </c>
      <c r="J118" s="753">
        <f>VLOOKUP($D$3&amp;"_"&amp;J$3,データシート2!$A:$SI,MATCH($G$2&amp;"_"&amp;$C118,データシート2!$A$1:$SI$1,0),0)</f>
        <v>40</v>
      </c>
      <c r="K118" s="754">
        <f>VLOOKUP($D$3&amp;"_"&amp;K$3,データシート2!$A:$SI,MATCH($G$2&amp;"_"&amp;$C118,データシート2!$A$1:$SI$1,0),0)</f>
        <v>40</v>
      </c>
      <c r="L118" s="754">
        <f>VLOOKUP($D$3&amp;"_"&amp;L$3,データシート2!$A:$SI,MATCH($G$2&amp;"_"&amp;$C118,データシート2!$A$1:$SI$1,0),0)</f>
        <v>41</v>
      </c>
      <c r="M118" s="754">
        <f>VLOOKUP($D$3&amp;"_"&amp;M$3,データシート2!$A:$SI,MATCH($G$2&amp;"_"&amp;$C118,データシート2!$A$1:$SI$1,0),0)</f>
        <v>42</v>
      </c>
      <c r="N118" s="754">
        <f>VLOOKUP($D$3&amp;"_"&amp;N$3,データシート2!$A:$SI,MATCH($G$2&amp;"_"&amp;$C118,データシート2!$A$1:$SI$1,0),0)</f>
        <v>42</v>
      </c>
      <c r="O118" s="754">
        <f>VLOOKUP($D$3&amp;"_"&amp;O$3,データシート2!$A:$SI,MATCH($G$2&amp;"_"&amp;$C118,データシート2!$A$1:$SI$1,0),0)</f>
        <v>42</v>
      </c>
      <c r="P118" s="754">
        <f>VLOOKUP($D$3&amp;"_"&amp;P$3,データシート2!$A:$SI,MATCH($G$2&amp;"_"&amp;$C118,データシート2!$A$1:$SI$1,0),0)</f>
        <v>41</v>
      </c>
      <c r="Q118" s="755">
        <f>VLOOKUP($D$3&amp;"_"&amp;Q$3,データシート2!$A:$SI,MATCH($G$2&amp;"_"&amp;$C118,データシート2!$A$1:$SI$1,0),0)</f>
        <v>42</v>
      </c>
      <c r="R118" s="943">
        <f>VLOOKUP($D$3&amp;"_"&amp;R$3,データシート2!$A:$SI,MATCH($R$2&amp;"_"&amp;$C118,データシート2!$A$1:$SI$1,0),0)</f>
        <v>180.77</v>
      </c>
      <c r="S118" s="938">
        <f>VLOOKUP($D$3&amp;"_"&amp;S$3,データシート2!$A:$SI,MATCH($R$2&amp;"_"&amp;$C118,データシート2!$A$1:$SI$1,0),0)</f>
        <v>227.55358000000001</v>
      </c>
      <c r="T118" s="938">
        <f>VLOOKUP($D$3&amp;"_"&amp;T$3,データシート2!$A:$SI,MATCH($R$2&amp;"_"&amp;$C118,データシート2!$A$1:$SI$1,0),0)</f>
        <v>210.06299999999999</v>
      </c>
      <c r="U118" s="938">
        <f>VLOOKUP($D$3&amp;"_"&amp;U$3,データシート2!$A:$SI,MATCH($R$2&amp;"_"&amp;$C118,データシート2!$A$1:$SI$1,0),0)</f>
        <v>229.697</v>
      </c>
      <c r="V118" s="938">
        <f>VLOOKUP($D$3&amp;"_"&amp;V$3,データシート2!$A:$SI,MATCH($R$2&amp;"_"&amp;$C118,データシート2!$A$1:$SI$1,0),0)</f>
        <v>226.095</v>
      </c>
      <c r="W118" s="938">
        <f>VLOOKUP($D$3&amp;"_"&amp;W$3,データシート2!$A:$SI,MATCH($R$2&amp;"_"&amp;$C118,データシート2!$A$1:$SI$1,0),0)</f>
        <v>224.69</v>
      </c>
      <c r="X118" s="938">
        <f>VLOOKUP($D$3&amp;"_"&amp;X$3,データシート2!$A:$SI,MATCH($R$2&amp;"_"&amp;$C118,データシート2!$A$1:$SI$1,0),0)</f>
        <v>237.11199999999999</v>
      </c>
      <c r="Y118" s="938">
        <f>VLOOKUP($D$3&amp;"_"&amp;Y$3,データシート2!$A:$SI,MATCH($R$2&amp;"_"&amp;$C118,データシート2!$A$1:$SI$1,0),0)</f>
        <v>224.94</v>
      </c>
      <c r="Z118" s="938">
        <f>VLOOKUP($D$3&amp;"_"&amp;Z$3,データシート2!$A:$SI,MATCH($R$2&amp;"_"&amp;$C118,データシート2!$A$1:$SI$1,0),0)</f>
        <v>201.209</v>
      </c>
      <c r="AA118" s="938">
        <f>VLOOKUP($D$3&amp;"_"&amp;AA$3,データシート2!$A:$SI,MATCH($R$2&amp;"_"&amp;$C118,データシート2!$A$1:$SI$1,0),0)</f>
        <v>198.09200000000001</v>
      </c>
      <c r="AB118" s="939">
        <f>VLOOKUP($D$3&amp;"_"&amp;AB$3,データシート2!$A:$SI,MATCH($R$2&amp;"_"&amp;$C118,データシート2!$A$1:$SI$1,0),0)</f>
        <v>209.041</v>
      </c>
    </row>
    <row r="119" spans="2:28" s="756" customFormat="1" ht="16.5" customHeight="1">
      <c r="B119" s="748"/>
      <c r="C119" s="773">
        <v>84</v>
      </c>
      <c r="D119" s="774" t="s">
        <v>637</v>
      </c>
      <c r="E119" s="773"/>
      <c r="F119" s="775"/>
      <c r="G119" s="776">
        <f>VLOOKUP($D$3&amp;"_"&amp;G$3,データシート2!$A:$SI,MATCH($G$2&amp;"_"&amp;$C119,データシート2!$A$1:$SI$1,0),0)</f>
        <v>0</v>
      </c>
      <c r="H119" s="777">
        <f>VLOOKUP($D$3&amp;"_"&amp;H$3,データシート2!$A:$SI,MATCH($G$2&amp;"_"&amp;$C119,データシート2!$A$1:$SI$1,0),0)</f>
        <v>0</v>
      </c>
      <c r="I119" s="777">
        <f>VLOOKUP($D$3&amp;"_"&amp;I$3,データシート2!$A:$SI,MATCH($G$2&amp;"_"&amp;$C119,データシート2!$A$1:$SI$1,0),0)</f>
        <v>0</v>
      </c>
      <c r="J119" s="777">
        <f>VLOOKUP($D$3&amp;"_"&amp;J$3,データシート2!$A:$SI,MATCH($G$2&amp;"_"&amp;$C119,データシート2!$A$1:$SI$1,0),0)</f>
        <v>0</v>
      </c>
      <c r="K119" s="778">
        <f>VLOOKUP($D$3&amp;"_"&amp;K$3,データシート2!$A:$SI,MATCH($G$2&amp;"_"&amp;$C119,データシート2!$A$1:$SI$1,0),0)</f>
        <v>0</v>
      </c>
      <c r="L119" s="778">
        <f>VLOOKUP($D$3&amp;"_"&amp;L$3,データシート2!$A:$SI,MATCH($G$2&amp;"_"&amp;$C119,データシート2!$A$1:$SI$1,0),0)</f>
        <v>0</v>
      </c>
      <c r="M119" s="778">
        <f>VLOOKUP($D$3&amp;"_"&amp;M$3,データシート2!$A:$SI,MATCH($G$2&amp;"_"&amp;$C119,データシート2!$A$1:$SI$1,0),0)</f>
        <v>0</v>
      </c>
      <c r="N119" s="778">
        <f>VLOOKUP($D$3&amp;"_"&amp;N$3,データシート2!$A:$SI,MATCH($G$2&amp;"_"&amp;$C119,データシート2!$A$1:$SI$1,0),0)</f>
        <v>0</v>
      </c>
      <c r="O119" s="778">
        <f>VLOOKUP($D$3&amp;"_"&amp;O$3,データシート2!$A:$SI,MATCH($G$2&amp;"_"&amp;$C119,データシート2!$A$1:$SI$1,0),0)</f>
        <v>0</v>
      </c>
      <c r="P119" s="778">
        <f>VLOOKUP($D$3&amp;"_"&amp;P$3,データシート2!$A:$SI,MATCH($G$2&amp;"_"&amp;$C119,データシート2!$A$1:$SI$1,0),0)</f>
        <v>0</v>
      </c>
      <c r="Q119" s="779">
        <f>VLOOKUP($D$3&amp;"_"&amp;Q$3,データシート2!$A:$SI,MATCH($G$2&amp;"_"&amp;$C119,データシート2!$A$1:$SI$1,0),0)</f>
        <v>0</v>
      </c>
      <c r="R119" s="947">
        <f>VLOOKUP($D$3&amp;"_"&amp;R$3,データシート2!$A:$SI,MATCH($R$2&amp;"_"&amp;$C119,データシート2!$A$1:$SI$1,0),0)</f>
        <v>0</v>
      </c>
      <c r="S119" s="948">
        <f>VLOOKUP($D$3&amp;"_"&amp;S$3,データシート2!$A:$SI,MATCH($R$2&amp;"_"&amp;$C119,データシート2!$A$1:$SI$1,0),0)</f>
        <v>0</v>
      </c>
      <c r="T119" s="948">
        <f>VLOOKUP($D$3&amp;"_"&amp;T$3,データシート2!$A:$SI,MATCH($R$2&amp;"_"&amp;$C119,データシート2!$A$1:$SI$1,0),0)</f>
        <v>0</v>
      </c>
      <c r="U119" s="948">
        <f>VLOOKUP($D$3&amp;"_"&amp;U$3,データシート2!$A:$SI,MATCH($R$2&amp;"_"&amp;$C119,データシート2!$A$1:$SI$1,0),0)</f>
        <v>0</v>
      </c>
      <c r="V119" s="948">
        <f>VLOOKUP($D$3&amp;"_"&amp;V$3,データシート2!$A:$SI,MATCH($R$2&amp;"_"&amp;$C119,データシート2!$A$1:$SI$1,0),0)</f>
        <v>0</v>
      </c>
      <c r="W119" s="948">
        <f>VLOOKUP($D$3&amp;"_"&amp;W$3,データシート2!$A:$SI,MATCH($R$2&amp;"_"&amp;$C119,データシート2!$A$1:$SI$1,0),0)</f>
        <v>0</v>
      </c>
      <c r="X119" s="948">
        <f>VLOOKUP($D$3&amp;"_"&amp;X$3,データシート2!$A:$SI,MATCH($R$2&amp;"_"&amp;$C119,データシート2!$A$1:$SI$1,0),0)</f>
        <v>0</v>
      </c>
      <c r="Y119" s="948">
        <f>VLOOKUP($D$3&amp;"_"&amp;Y$3,データシート2!$A:$SI,MATCH($R$2&amp;"_"&amp;$C119,データシート2!$A$1:$SI$1,0),0)</f>
        <v>0</v>
      </c>
      <c r="Z119" s="948">
        <f>VLOOKUP($D$3&amp;"_"&amp;Z$3,データシート2!$A:$SI,MATCH($R$2&amp;"_"&amp;$C119,データシート2!$A$1:$SI$1,0),0)</f>
        <v>0</v>
      </c>
      <c r="AA119" s="948">
        <f>VLOOKUP($D$3&amp;"_"&amp;AA$3,データシート2!$A:$SI,MATCH($R$2&amp;"_"&amp;$C119,データシート2!$A$1:$SI$1,0),0)</f>
        <v>0</v>
      </c>
      <c r="AB119" s="949">
        <f>VLOOKUP($D$3&amp;"_"&amp;AB$3,データシート2!$A:$SI,MATCH($R$2&amp;"_"&amp;$C119,データシート2!$A$1:$SI$1,0),0)</f>
        <v>0</v>
      </c>
    </row>
    <row r="120" spans="2:28" s="756" customFormat="1" ht="16.5" customHeight="1">
      <c r="B120" s="757"/>
      <c r="C120" s="758">
        <v>85</v>
      </c>
      <c r="D120" s="759" t="s">
        <v>638</v>
      </c>
      <c r="E120" s="758"/>
      <c r="F120" s="760"/>
      <c r="G120" s="761">
        <f>VLOOKUP($D$3&amp;"_"&amp;G$3,データシート2!$A:$SI,MATCH($G$2&amp;"_"&amp;$C120,データシート2!$A$1:$SI$1,0),0)</f>
        <v>1</v>
      </c>
      <c r="H120" s="762">
        <f>VLOOKUP($D$3&amp;"_"&amp;H$3,データシート2!$A:$SI,MATCH($G$2&amp;"_"&amp;$C120,データシート2!$A$1:$SI$1,0),0)</f>
        <v>1</v>
      </c>
      <c r="I120" s="762">
        <f>VLOOKUP($D$3&amp;"_"&amp;I$3,データシート2!$A:$SI,MATCH($G$2&amp;"_"&amp;$C120,データシート2!$A$1:$SI$1,0),0)</f>
        <v>1</v>
      </c>
      <c r="J120" s="762">
        <f>VLOOKUP($D$3&amp;"_"&amp;J$3,データシート2!$A:$SI,MATCH($G$2&amp;"_"&amp;$C120,データシート2!$A$1:$SI$1,0),0)</f>
        <v>1</v>
      </c>
      <c r="K120" s="763">
        <f>VLOOKUP($D$3&amp;"_"&amp;K$3,データシート2!$A:$SI,MATCH($G$2&amp;"_"&amp;$C120,データシート2!$A$1:$SI$1,0),0)</f>
        <v>1</v>
      </c>
      <c r="L120" s="763">
        <f>VLOOKUP($D$3&amp;"_"&amp;L$3,データシート2!$A:$SI,MATCH($G$2&amp;"_"&amp;$C120,データシート2!$A$1:$SI$1,0),0)</f>
        <v>1</v>
      </c>
      <c r="M120" s="763">
        <f>VLOOKUP($D$3&amp;"_"&amp;M$3,データシート2!$A:$SI,MATCH($G$2&amp;"_"&amp;$C120,データシート2!$A$1:$SI$1,0),0)</f>
        <v>1</v>
      </c>
      <c r="N120" s="763">
        <f>VLOOKUP($D$3&amp;"_"&amp;N$3,データシート2!$A:$SI,MATCH($G$2&amp;"_"&amp;$C120,データシート2!$A$1:$SI$1,0),0)</f>
        <v>1</v>
      </c>
      <c r="O120" s="763">
        <f>VLOOKUP($D$3&amp;"_"&amp;O$3,データシート2!$A:$SI,MATCH($G$2&amp;"_"&amp;$C120,データシート2!$A$1:$SI$1,0),0)</f>
        <v>1</v>
      </c>
      <c r="P120" s="763">
        <f>VLOOKUP($D$3&amp;"_"&amp;P$3,データシート2!$A:$SI,MATCH($G$2&amp;"_"&amp;$C120,データシート2!$A$1:$SI$1,0),0)</f>
        <v>1</v>
      </c>
      <c r="Q120" s="764">
        <f>VLOOKUP($D$3&amp;"_"&amp;Q$3,データシート2!$A:$SI,MATCH($G$2&amp;"_"&amp;$C120,データシート2!$A$1:$SI$1,0),0)</f>
        <v>1</v>
      </c>
      <c r="R120" s="940">
        <f>VLOOKUP($D$3&amp;"_"&amp;R$3,データシート2!$A:$SI,MATCH($R$2&amp;"_"&amp;$C120,データシート2!$A$1:$SI$1,0),0)</f>
        <v>4.181</v>
      </c>
      <c r="S120" s="941">
        <f>VLOOKUP($D$3&amp;"_"&amp;S$3,データシート2!$A:$SI,MATCH($R$2&amp;"_"&amp;$C120,データシート2!$A$1:$SI$1,0),0)</f>
        <v>4.9740000000000002</v>
      </c>
      <c r="T120" s="941">
        <f>VLOOKUP($D$3&amp;"_"&amp;T$3,データシート2!$A:$SI,MATCH($R$2&amp;"_"&amp;$C120,データシート2!$A$1:$SI$1,0),0)</f>
        <v>5.0720000000000001</v>
      </c>
      <c r="U120" s="941">
        <f>VLOOKUP($D$3&amp;"_"&amp;U$3,データシート2!$A:$SI,MATCH($R$2&amp;"_"&amp;$C120,データシート2!$A$1:$SI$1,0),0)</f>
        <v>5.0010000000000003</v>
      </c>
      <c r="V120" s="941">
        <f>VLOOKUP($D$3&amp;"_"&amp;V$3,データシート2!$A:$SI,MATCH($R$2&amp;"_"&amp;$C120,データシート2!$A$1:$SI$1,0),0)</f>
        <v>4.92</v>
      </c>
      <c r="W120" s="941">
        <f>VLOOKUP($D$3&amp;"_"&amp;W$3,データシート2!$A:$SI,MATCH($R$2&amp;"_"&amp;$C120,データシート2!$A$1:$SI$1,0),0)</f>
        <v>4.87</v>
      </c>
      <c r="X120" s="941">
        <f>VLOOKUP($D$3&amp;"_"&amp;X$3,データシート2!$A:$SI,MATCH($R$2&amp;"_"&amp;$C120,データシート2!$A$1:$SI$1,0),0)</f>
        <v>4.9859999999999998</v>
      </c>
      <c r="Y120" s="941">
        <f>VLOOKUP($D$3&amp;"_"&amp;Y$3,データシート2!$A:$SI,MATCH($R$2&amp;"_"&amp;$C120,データシート2!$A$1:$SI$1,0),0)</f>
        <v>4.38</v>
      </c>
      <c r="Z120" s="941">
        <f>VLOOKUP($D$3&amp;"_"&amp;Z$3,データシート2!$A:$SI,MATCH($R$2&amp;"_"&amp;$C120,データシート2!$A$1:$SI$1,0),0)</f>
        <v>3.8050000000000002</v>
      </c>
      <c r="AA120" s="941">
        <f>VLOOKUP($D$3&amp;"_"&amp;AA$3,データシート2!$A:$SI,MATCH($R$2&amp;"_"&amp;$C120,データシート2!$A$1:$SI$1,0),0)</f>
        <v>3.403</v>
      </c>
      <c r="AB120" s="942">
        <f>VLOOKUP($D$3&amp;"_"&amp;AB$3,データシート2!$A:$SI,MATCH($R$2&amp;"_"&amp;$C120,データシート2!$A$1:$SI$1,0),0)</f>
        <v>3.64</v>
      </c>
    </row>
    <row r="121" spans="2:28" s="22" customFormat="1" ht="20.45" customHeight="1">
      <c r="B121" s="740" t="s">
        <v>639</v>
      </c>
      <c r="C121" s="741" t="s">
        <v>640</v>
      </c>
      <c r="D121" s="742"/>
      <c r="E121" s="743"/>
      <c r="F121" s="742"/>
      <c r="G121" s="744">
        <f>VLOOKUP($D$3&amp;"_"&amp;G$3,データシート2!$A:$SI,MATCH($G$2&amp;"_"&amp;$B121,データシート2!$A$1:$SI$1,0),0)</f>
        <v>0</v>
      </c>
      <c r="H121" s="745">
        <f>VLOOKUP($D$3&amp;"_"&amp;H$3,データシート2!$A:$SI,MATCH($G$2&amp;"_"&amp;$B121,データシート2!$A$1:$SI$1,0),0)</f>
        <v>0</v>
      </c>
      <c r="I121" s="745">
        <f>VLOOKUP($D$3&amp;"_"&amp;I$3,データシート2!$A:$SI,MATCH($G$2&amp;"_"&amp;$B121,データシート2!$A$1:$SI$1,0),0)</f>
        <v>0</v>
      </c>
      <c r="J121" s="745">
        <f>VLOOKUP($D$3&amp;"_"&amp;J$3,データシート2!$A:$SI,MATCH($G$2&amp;"_"&amp;$B121,データシート2!$A$1:$SI$1,0),0)</f>
        <v>0</v>
      </c>
      <c r="K121" s="746">
        <f>VLOOKUP($D$3&amp;"_"&amp;K$3,データシート2!$A:$SI,MATCH($G$2&amp;"_"&amp;$B121,データシート2!$A$1:$SI$1,0),0)</f>
        <v>0</v>
      </c>
      <c r="L121" s="746">
        <f>VLOOKUP($D$3&amp;"_"&amp;L$3,データシート2!$A:$SI,MATCH($G$2&amp;"_"&amp;$B121,データシート2!$A$1:$SI$1,0),0)</f>
        <v>0</v>
      </c>
      <c r="M121" s="746">
        <f>VLOOKUP($D$3&amp;"_"&amp;M$3,データシート2!$A:$SI,MATCH($G$2&amp;"_"&amp;$B121,データシート2!$A$1:$SI$1,0),0)</f>
        <v>0</v>
      </c>
      <c r="N121" s="746">
        <f>VLOOKUP($D$3&amp;"_"&amp;N$3,データシート2!$A:$SI,MATCH($G$2&amp;"_"&amp;$B121,データシート2!$A$1:$SI$1,0),0)</f>
        <v>0</v>
      </c>
      <c r="O121" s="746">
        <f>VLOOKUP($D$3&amp;"_"&amp;O$3,データシート2!$A:$SI,MATCH($G$2&amp;"_"&amp;$B121,データシート2!$A$1:$SI$1,0),0)</f>
        <v>0</v>
      </c>
      <c r="P121" s="746">
        <f>VLOOKUP($D$3&amp;"_"&amp;P$3,データシート2!$A:$SI,MATCH($G$2&amp;"_"&amp;$B121,データシート2!$A$1:$SI$1,0),0)</f>
        <v>0</v>
      </c>
      <c r="Q121" s="747">
        <f>VLOOKUP($D$3&amp;"_"&amp;Q$3,データシート2!$A:$SI,MATCH($G$2&amp;"_"&amp;$B121,データシート2!$A$1:$SI$1,0),0)</f>
        <v>0</v>
      </c>
      <c r="R121" s="934">
        <f>VLOOKUP($D$3&amp;"_"&amp;R$3,データシート2!$A:$SI,MATCH($R$2&amp;"_"&amp;$B121,データシート2!$A$1:$SI$1,0),0)</f>
        <v>0</v>
      </c>
      <c r="S121" s="935">
        <f>VLOOKUP($D$3&amp;"_"&amp;S$3,データシート2!$A:$SI,MATCH($R$2&amp;"_"&amp;$B121,データシート2!$A$1:$SI$1,0),0)</f>
        <v>0</v>
      </c>
      <c r="T121" s="935">
        <f>VLOOKUP($D$3&amp;"_"&amp;T$3,データシート2!$A:$SI,MATCH($R$2&amp;"_"&amp;$B121,データシート2!$A$1:$SI$1,0),0)</f>
        <v>0</v>
      </c>
      <c r="U121" s="935">
        <f>VLOOKUP($D$3&amp;"_"&amp;U$3,データシート2!$A:$SI,MATCH($R$2&amp;"_"&amp;$B121,データシート2!$A$1:$SI$1,0),0)</f>
        <v>0</v>
      </c>
      <c r="V121" s="935">
        <f>VLOOKUP($D$3&amp;"_"&amp;V$3,データシート2!$A:$SI,MATCH($R$2&amp;"_"&amp;$B121,データシート2!$A$1:$SI$1,0),0)</f>
        <v>0</v>
      </c>
      <c r="W121" s="935">
        <f>VLOOKUP($D$3&amp;"_"&amp;W$3,データシート2!$A:$SI,MATCH($R$2&amp;"_"&amp;$B121,データシート2!$A$1:$SI$1,0),0)</f>
        <v>0</v>
      </c>
      <c r="X121" s="935">
        <f>VLOOKUP($D$3&amp;"_"&amp;X$3,データシート2!$A:$SI,MATCH($R$2&amp;"_"&amp;$B121,データシート2!$A$1:$SI$1,0),0)</f>
        <v>0</v>
      </c>
      <c r="Y121" s="935">
        <f>VLOOKUP($D$3&amp;"_"&amp;Y$3,データシート2!$A:$SI,MATCH($R$2&amp;"_"&amp;$B121,データシート2!$A$1:$SI$1,0),0)</f>
        <v>0</v>
      </c>
      <c r="Z121" s="935">
        <f>VLOOKUP($D$3&amp;"_"&amp;Z$3,データシート2!$A:$SI,MATCH($R$2&amp;"_"&amp;$B121,データシート2!$A$1:$SI$1,0),0)</f>
        <v>0</v>
      </c>
      <c r="AA121" s="935">
        <f>VLOOKUP($D$3&amp;"_"&amp;AA$3,データシート2!$A:$SI,MATCH($R$2&amp;"_"&amp;$B121,データシート2!$A$1:$SI$1,0),0)</f>
        <v>0</v>
      </c>
      <c r="AB121" s="936">
        <f>VLOOKUP($D$3&amp;"_"&amp;AB$3,データシート2!$A:$SI,MATCH($R$2&amp;"_"&amp;$B121,データシート2!$A$1:$SI$1,0),0)</f>
        <v>0</v>
      </c>
    </row>
    <row r="122" spans="2:28" s="756" customFormat="1" ht="16.5" customHeight="1">
      <c r="B122" s="748"/>
      <c r="C122" s="749">
        <v>86</v>
      </c>
      <c r="D122" s="750" t="s">
        <v>641</v>
      </c>
      <c r="E122" s="749"/>
      <c r="F122" s="751"/>
      <c r="G122" s="765">
        <f>VLOOKUP($D$3&amp;"_"&amp;G$3,データシート2!$A:$SI,MATCH($G$2&amp;"_"&amp;$C122,データシート2!$A$1:$SI$1,0),0)</f>
        <v>0</v>
      </c>
      <c r="H122" s="753">
        <f>VLOOKUP($D$3&amp;"_"&amp;H$3,データシート2!$A:$SI,MATCH($G$2&amp;"_"&amp;$C122,データシート2!$A$1:$SI$1,0),0)</f>
        <v>0</v>
      </c>
      <c r="I122" s="753">
        <f>VLOOKUP($D$3&amp;"_"&amp;I$3,データシート2!$A:$SI,MATCH($G$2&amp;"_"&amp;$C122,データシート2!$A$1:$SI$1,0),0)</f>
        <v>0</v>
      </c>
      <c r="J122" s="753">
        <f>VLOOKUP($D$3&amp;"_"&amp;J$3,データシート2!$A:$SI,MATCH($G$2&amp;"_"&amp;$C122,データシート2!$A$1:$SI$1,0),0)</f>
        <v>0</v>
      </c>
      <c r="K122" s="754">
        <f>VLOOKUP($D$3&amp;"_"&amp;K$3,データシート2!$A:$SI,MATCH($G$2&amp;"_"&amp;$C122,データシート2!$A$1:$SI$1,0),0)</f>
        <v>0</v>
      </c>
      <c r="L122" s="754">
        <f>VLOOKUP($D$3&amp;"_"&amp;L$3,データシート2!$A:$SI,MATCH($G$2&amp;"_"&amp;$C122,データシート2!$A$1:$SI$1,0),0)</f>
        <v>0</v>
      </c>
      <c r="M122" s="754">
        <f>VLOOKUP($D$3&amp;"_"&amp;M$3,データシート2!$A:$SI,MATCH($G$2&amp;"_"&amp;$C122,データシート2!$A$1:$SI$1,0),0)</f>
        <v>0</v>
      </c>
      <c r="N122" s="754">
        <f>VLOOKUP($D$3&amp;"_"&amp;N$3,データシート2!$A:$SI,MATCH($G$2&amp;"_"&amp;$C122,データシート2!$A$1:$SI$1,0),0)</f>
        <v>0</v>
      </c>
      <c r="O122" s="754">
        <f>VLOOKUP($D$3&amp;"_"&amp;O$3,データシート2!$A:$SI,MATCH($G$2&amp;"_"&amp;$C122,データシート2!$A$1:$SI$1,0),0)</f>
        <v>0</v>
      </c>
      <c r="P122" s="754">
        <f>VLOOKUP($D$3&amp;"_"&amp;P$3,データシート2!$A:$SI,MATCH($G$2&amp;"_"&amp;$C122,データシート2!$A$1:$SI$1,0),0)</f>
        <v>0</v>
      </c>
      <c r="Q122" s="755">
        <f>VLOOKUP($D$3&amp;"_"&amp;Q$3,データシート2!$A:$SI,MATCH($G$2&amp;"_"&amp;$C122,データシート2!$A$1:$SI$1,0),0)</f>
        <v>0</v>
      </c>
      <c r="R122" s="943">
        <f>VLOOKUP($D$3&amp;"_"&amp;R$3,データシート2!$A:$SI,MATCH($R$2&amp;"_"&amp;$C122,データシート2!$A$1:$SI$1,0),0)</f>
        <v>0</v>
      </c>
      <c r="S122" s="938">
        <f>VLOOKUP($D$3&amp;"_"&amp;S$3,データシート2!$A:$SI,MATCH($R$2&amp;"_"&amp;$C122,データシート2!$A$1:$SI$1,0),0)</f>
        <v>0</v>
      </c>
      <c r="T122" s="938">
        <f>VLOOKUP($D$3&amp;"_"&amp;T$3,データシート2!$A:$SI,MATCH($R$2&amp;"_"&amp;$C122,データシート2!$A$1:$SI$1,0),0)</f>
        <v>0</v>
      </c>
      <c r="U122" s="938">
        <f>VLOOKUP($D$3&amp;"_"&amp;U$3,データシート2!$A:$SI,MATCH($R$2&amp;"_"&amp;$C122,データシート2!$A$1:$SI$1,0),0)</f>
        <v>0</v>
      </c>
      <c r="V122" s="938">
        <f>VLOOKUP($D$3&amp;"_"&amp;V$3,データシート2!$A:$SI,MATCH($R$2&amp;"_"&amp;$C122,データシート2!$A$1:$SI$1,0),0)</f>
        <v>0</v>
      </c>
      <c r="W122" s="938">
        <f>VLOOKUP($D$3&amp;"_"&amp;W$3,データシート2!$A:$SI,MATCH($R$2&amp;"_"&amp;$C122,データシート2!$A$1:$SI$1,0),0)</f>
        <v>0</v>
      </c>
      <c r="X122" s="938">
        <f>VLOOKUP($D$3&amp;"_"&amp;X$3,データシート2!$A:$SI,MATCH($R$2&amp;"_"&amp;$C122,データシート2!$A$1:$SI$1,0),0)</f>
        <v>0</v>
      </c>
      <c r="Y122" s="938">
        <f>VLOOKUP($D$3&amp;"_"&amp;Y$3,データシート2!$A:$SI,MATCH($R$2&amp;"_"&amp;$C122,データシート2!$A$1:$SI$1,0),0)</f>
        <v>0</v>
      </c>
      <c r="Z122" s="938">
        <f>VLOOKUP($D$3&amp;"_"&amp;Z$3,データシート2!$A:$SI,MATCH($R$2&amp;"_"&amp;$C122,データシート2!$A$1:$SI$1,0),0)</f>
        <v>0</v>
      </c>
      <c r="AA122" s="938">
        <f>VLOOKUP($D$3&amp;"_"&amp;AA$3,データシート2!$A:$SI,MATCH($R$2&amp;"_"&amp;$C122,データシート2!$A$1:$SI$1,0),0)</f>
        <v>0</v>
      </c>
      <c r="AB122" s="939">
        <f>VLOOKUP($D$3&amp;"_"&amp;AB$3,データシート2!$A:$SI,MATCH($R$2&amp;"_"&amp;$C122,データシート2!$A$1:$SI$1,0),0)</f>
        <v>0</v>
      </c>
    </row>
    <row r="123" spans="2:28" s="756" customFormat="1" ht="16.5" customHeight="1">
      <c r="B123" s="757"/>
      <c r="C123" s="758">
        <v>87</v>
      </c>
      <c r="D123" s="759" t="s">
        <v>642</v>
      </c>
      <c r="E123" s="758"/>
      <c r="F123" s="760"/>
      <c r="G123" s="761">
        <f>VLOOKUP($D$3&amp;"_"&amp;G$3,データシート2!$A:$SI,MATCH($G$2&amp;"_"&amp;$C123,データシート2!$A$1:$SI$1,0),0)</f>
        <v>0</v>
      </c>
      <c r="H123" s="762">
        <f>VLOOKUP($D$3&amp;"_"&amp;H$3,データシート2!$A:$SI,MATCH($G$2&amp;"_"&amp;$C123,データシート2!$A$1:$SI$1,0),0)</f>
        <v>0</v>
      </c>
      <c r="I123" s="762">
        <f>VLOOKUP($D$3&amp;"_"&amp;I$3,データシート2!$A:$SI,MATCH($G$2&amp;"_"&amp;$C123,データシート2!$A$1:$SI$1,0),0)</f>
        <v>0</v>
      </c>
      <c r="J123" s="762">
        <f>VLOOKUP($D$3&amp;"_"&amp;J$3,データシート2!$A:$SI,MATCH($G$2&amp;"_"&amp;$C123,データシート2!$A$1:$SI$1,0),0)</f>
        <v>0</v>
      </c>
      <c r="K123" s="763">
        <f>VLOOKUP($D$3&amp;"_"&amp;K$3,データシート2!$A:$SI,MATCH($G$2&amp;"_"&amp;$C123,データシート2!$A$1:$SI$1,0),0)</f>
        <v>0</v>
      </c>
      <c r="L123" s="763">
        <f>VLOOKUP($D$3&amp;"_"&amp;L$3,データシート2!$A:$SI,MATCH($G$2&amp;"_"&amp;$C123,データシート2!$A$1:$SI$1,0),0)</f>
        <v>0</v>
      </c>
      <c r="M123" s="763">
        <f>VLOOKUP($D$3&amp;"_"&amp;M$3,データシート2!$A:$SI,MATCH($G$2&amp;"_"&amp;$C123,データシート2!$A$1:$SI$1,0),0)</f>
        <v>0</v>
      </c>
      <c r="N123" s="763">
        <f>VLOOKUP($D$3&amp;"_"&amp;N$3,データシート2!$A:$SI,MATCH($G$2&amp;"_"&amp;$C123,データシート2!$A$1:$SI$1,0),0)</f>
        <v>0</v>
      </c>
      <c r="O123" s="763">
        <f>VLOOKUP($D$3&amp;"_"&amp;O$3,データシート2!$A:$SI,MATCH($G$2&amp;"_"&amp;$C123,データシート2!$A$1:$SI$1,0),0)</f>
        <v>0</v>
      </c>
      <c r="P123" s="763">
        <f>VLOOKUP($D$3&amp;"_"&amp;P$3,データシート2!$A:$SI,MATCH($G$2&amp;"_"&amp;$C123,データシート2!$A$1:$SI$1,0),0)</f>
        <v>0</v>
      </c>
      <c r="Q123" s="764">
        <f>VLOOKUP($D$3&amp;"_"&amp;Q$3,データシート2!$A:$SI,MATCH($G$2&amp;"_"&amp;$C123,データシート2!$A$1:$SI$1,0),0)</f>
        <v>0</v>
      </c>
      <c r="R123" s="940">
        <f>VLOOKUP($D$3&amp;"_"&amp;R$3,データシート2!$A:$SI,MATCH($R$2&amp;"_"&amp;$C123,データシート2!$A$1:$SI$1,0),0)</f>
        <v>0</v>
      </c>
      <c r="S123" s="941">
        <f>VLOOKUP($D$3&amp;"_"&amp;S$3,データシート2!$A:$SI,MATCH($R$2&amp;"_"&amp;$C123,データシート2!$A$1:$SI$1,0),0)</f>
        <v>0</v>
      </c>
      <c r="T123" s="941">
        <f>VLOOKUP($D$3&amp;"_"&amp;T$3,データシート2!$A:$SI,MATCH($R$2&amp;"_"&amp;$C123,データシート2!$A$1:$SI$1,0),0)</f>
        <v>0</v>
      </c>
      <c r="U123" s="941">
        <f>VLOOKUP($D$3&amp;"_"&amp;U$3,データシート2!$A:$SI,MATCH($R$2&amp;"_"&amp;$C123,データシート2!$A$1:$SI$1,0),0)</f>
        <v>0</v>
      </c>
      <c r="V123" s="941">
        <f>VLOOKUP($D$3&amp;"_"&amp;V$3,データシート2!$A:$SI,MATCH($R$2&amp;"_"&amp;$C123,データシート2!$A$1:$SI$1,0),0)</f>
        <v>0</v>
      </c>
      <c r="W123" s="941">
        <f>VLOOKUP($D$3&amp;"_"&amp;W$3,データシート2!$A:$SI,MATCH($R$2&amp;"_"&amp;$C123,データシート2!$A$1:$SI$1,0),0)</f>
        <v>0</v>
      </c>
      <c r="X123" s="941">
        <f>VLOOKUP($D$3&amp;"_"&amp;X$3,データシート2!$A:$SI,MATCH($R$2&amp;"_"&amp;$C123,データシート2!$A$1:$SI$1,0),0)</f>
        <v>0</v>
      </c>
      <c r="Y123" s="941">
        <f>VLOOKUP($D$3&amp;"_"&amp;Y$3,データシート2!$A:$SI,MATCH($R$2&amp;"_"&amp;$C123,データシート2!$A$1:$SI$1,0),0)</f>
        <v>0</v>
      </c>
      <c r="Z123" s="941">
        <f>VLOOKUP($D$3&amp;"_"&amp;Z$3,データシート2!$A:$SI,MATCH($R$2&amp;"_"&amp;$C123,データシート2!$A$1:$SI$1,0),0)</f>
        <v>0</v>
      </c>
      <c r="AA123" s="941">
        <f>VLOOKUP($D$3&amp;"_"&amp;AA$3,データシート2!$A:$SI,MATCH($R$2&amp;"_"&amp;$C123,データシート2!$A$1:$SI$1,0),0)</f>
        <v>0</v>
      </c>
      <c r="AB123" s="942">
        <f>VLOOKUP($D$3&amp;"_"&amp;AB$3,データシート2!$A:$SI,MATCH($R$2&amp;"_"&amp;$C123,データシート2!$A$1:$SI$1,0),0)</f>
        <v>0</v>
      </c>
    </row>
    <row r="124" spans="2:28" s="22" customFormat="1" ht="20.45" customHeight="1">
      <c r="B124" s="740" t="s">
        <v>335</v>
      </c>
      <c r="C124" s="741" t="s">
        <v>643</v>
      </c>
      <c r="D124" s="742"/>
      <c r="E124" s="743"/>
      <c r="F124" s="742"/>
      <c r="G124" s="744">
        <f>VLOOKUP($D$3&amp;"_"&amp;G$3,データシート2!$A:$SI,MATCH($G$2&amp;"_"&amp;$B124,データシート2!$A$1:$SI$1,0),0)</f>
        <v>23</v>
      </c>
      <c r="H124" s="745">
        <f>VLOOKUP($D$3&amp;"_"&amp;H$3,データシート2!$A:$SI,MATCH($G$2&amp;"_"&amp;$B124,データシート2!$A$1:$SI$1,0),0)</f>
        <v>24</v>
      </c>
      <c r="I124" s="745">
        <f>VLOOKUP($D$3&amp;"_"&amp;I$3,データシート2!$A:$SI,MATCH($G$2&amp;"_"&amp;$B124,データシート2!$A$1:$SI$1,0),0)</f>
        <v>23</v>
      </c>
      <c r="J124" s="745">
        <f>VLOOKUP($D$3&amp;"_"&amp;J$3,データシート2!$A:$SI,MATCH($G$2&amp;"_"&amp;$B124,データシート2!$A$1:$SI$1,0),0)</f>
        <v>23</v>
      </c>
      <c r="K124" s="746">
        <f>VLOOKUP($D$3&amp;"_"&amp;K$3,データシート2!$A:$SI,MATCH($G$2&amp;"_"&amp;$B124,データシート2!$A$1:$SI$1,0),0)</f>
        <v>23</v>
      </c>
      <c r="L124" s="746">
        <f>VLOOKUP($D$3&amp;"_"&amp;L$3,データシート2!$A:$SI,MATCH($G$2&amp;"_"&amp;$B124,データシート2!$A$1:$SI$1,0),0)</f>
        <v>25</v>
      </c>
      <c r="M124" s="746">
        <f>VLOOKUP($D$3&amp;"_"&amp;M$3,データシート2!$A:$SI,MATCH($G$2&amp;"_"&amp;$B124,データシート2!$A$1:$SI$1,0),0)</f>
        <v>21</v>
      </c>
      <c r="N124" s="746">
        <f>VLOOKUP($D$3&amp;"_"&amp;N$3,データシート2!$A:$SI,MATCH($G$2&amp;"_"&amp;$B124,データシート2!$A$1:$SI$1,0),0)</f>
        <v>21</v>
      </c>
      <c r="O124" s="746">
        <f>VLOOKUP($D$3&amp;"_"&amp;O$3,データシート2!$A:$SI,MATCH($G$2&amp;"_"&amp;$B124,データシート2!$A$1:$SI$1,0),0)</f>
        <v>10</v>
      </c>
      <c r="P124" s="746">
        <f>VLOOKUP($D$3&amp;"_"&amp;P$3,データシート2!$A:$SI,MATCH($G$2&amp;"_"&amp;$B124,データシート2!$A$1:$SI$1,0),0)</f>
        <v>22</v>
      </c>
      <c r="Q124" s="747">
        <f>VLOOKUP($D$3&amp;"_"&amp;Q$3,データシート2!$A:$SI,MATCH($G$2&amp;"_"&amp;$B124,データシート2!$A$1:$SI$1,0),0)</f>
        <v>23</v>
      </c>
      <c r="R124" s="934">
        <f>VLOOKUP($D$3&amp;"_"&amp;R$3,データシート2!$A:$SI,MATCH($R$2&amp;"_"&amp;$B124,データシート2!$A$1:$SI$1,0),0)</f>
        <v>726.41399999999999</v>
      </c>
      <c r="S124" s="935">
        <f>VLOOKUP($D$3&amp;"_"&amp;S$3,データシート2!$A:$SI,MATCH($R$2&amp;"_"&amp;$B124,データシート2!$A$1:$SI$1,0),0)</f>
        <v>682.14200000000005</v>
      </c>
      <c r="T124" s="935">
        <f>VLOOKUP($D$3&amp;"_"&amp;T$3,データシート2!$A:$SI,MATCH($R$2&amp;"_"&amp;$B124,データシート2!$A$1:$SI$1,0),0)</f>
        <v>734.58699999999999</v>
      </c>
      <c r="U124" s="935">
        <f>VLOOKUP($D$3&amp;"_"&amp;U$3,データシート2!$A:$SI,MATCH($R$2&amp;"_"&amp;$B124,データシート2!$A$1:$SI$1,0),0)</f>
        <v>698.00900000000001</v>
      </c>
      <c r="V124" s="935">
        <f>VLOOKUP($D$3&amp;"_"&amp;V$3,データシート2!$A:$SI,MATCH($R$2&amp;"_"&amp;$B124,データシート2!$A$1:$SI$1,0),0)</f>
        <v>682.84100000000001</v>
      </c>
      <c r="W124" s="935">
        <f>VLOOKUP($D$3&amp;"_"&amp;W$3,データシート2!$A:$SI,MATCH($R$2&amp;"_"&amp;$B124,データシート2!$A$1:$SI$1,0),0)</f>
        <v>714.46799999999996</v>
      </c>
      <c r="X124" s="935">
        <f>VLOOKUP($D$3&amp;"_"&amp;X$3,データシート2!$A:$SI,MATCH($R$2&amp;"_"&amp;$B124,データシート2!$A$1:$SI$1,0),0)</f>
        <v>690.85900000000004</v>
      </c>
      <c r="Y124" s="935">
        <f>VLOOKUP($D$3&amp;"_"&amp;Y$3,データシート2!$A:$SI,MATCH($R$2&amp;"_"&amp;$B124,データシート2!$A$1:$SI$1,0),0)</f>
        <v>688.46299999999997</v>
      </c>
      <c r="Z124" s="935">
        <f>VLOOKUP($D$3&amp;"_"&amp;Z$3,データシート2!$A:$SI,MATCH($R$2&amp;"_"&amp;$B124,データシート2!$A$1:$SI$1,0),0)</f>
        <v>267.59899999999999</v>
      </c>
      <c r="AA124" s="935">
        <f>VLOOKUP($D$3&amp;"_"&amp;AA$3,データシート2!$A:$SI,MATCH($R$2&amp;"_"&amp;$B124,データシート2!$A$1:$SI$1,0),0)</f>
        <v>796.22699999999998</v>
      </c>
      <c r="AB124" s="936">
        <f>VLOOKUP($D$3&amp;"_"&amp;AB$3,データシート2!$A:$SI,MATCH($R$2&amp;"_"&amp;$B124,データシート2!$A$1:$SI$1,0),0)</f>
        <v>750.51800000000003</v>
      </c>
    </row>
    <row r="125" spans="2:28" s="756" customFormat="1" ht="16.5" customHeight="1">
      <c r="B125" s="748"/>
      <c r="C125" s="790">
        <v>88</v>
      </c>
      <c r="D125" s="791" t="s">
        <v>644</v>
      </c>
      <c r="E125" s="790"/>
      <c r="F125" s="811"/>
      <c r="G125" s="797">
        <f>VLOOKUP($D$3&amp;"_"&amp;G$3,データシート2!$A:$SI,MATCH($G$2&amp;"_"&amp;$C125,データシート2!$A$1:$SI$1,0),0)</f>
        <v>23</v>
      </c>
      <c r="H125" s="798">
        <f>VLOOKUP($D$3&amp;"_"&amp;H$3,データシート2!$A:$SI,MATCH($G$2&amp;"_"&amp;$C125,データシート2!$A$1:$SI$1,0),0)</f>
        <v>24</v>
      </c>
      <c r="I125" s="798">
        <f>VLOOKUP($D$3&amp;"_"&amp;I$3,データシート2!$A:$SI,MATCH($G$2&amp;"_"&amp;$C125,データシート2!$A$1:$SI$1,0),0)</f>
        <v>23</v>
      </c>
      <c r="J125" s="798">
        <f>VLOOKUP($D$3&amp;"_"&amp;J$3,データシート2!$A:$SI,MATCH($G$2&amp;"_"&amp;$C125,データシート2!$A$1:$SI$1,0),0)</f>
        <v>23</v>
      </c>
      <c r="K125" s="799">
        <f>VLOOKUP($D$3&amp;"_"&amp;K$3,データシート2!$A:$SI,MATCH($G$2&amp;"_"&amp;$C125,データシート2!$A$1:$SI$1,0),0)</f>
        <v>23</v>
      </c>
      <c r="L125" s="799">
        <f>VLOOKUP($D$3&amp;"_"&amp;L$3,データシート2!$A:$SI,MATCH($G$2&amp;"_"&amp;$C125,データシート2!$A$1:$SI$1,0),0)</f>
        <v>25</v>
      </c>
      <c r="M125" s="799">
        <f>VLOOKUP($D$3&amp;"_"&amp;M$3,データシート2!$A:$SI,MATCH($G$2&amp;"_"&amp;$C125,データシート2!$A$1:$SI$1,0),0)</f>
        <v>21</v>
      </c>
      <c r="N125" s="799">
        <f>VLOOKUP($D$3&amp;"_"&amp;N$3,データシート2!$A:$SI,MATCH($G$2&amp;"_"&amp;$C125,データシート2!$A$1:$SI$1,0),0)</f>
        <v>21</v>
      </c>
      <c r="O125" s="799">
        <f>VLOOKUP($D$3&amp;"_"&amp;O$3,データシート2!$A:$SI,MATCH($G$2&amp;"_"&amp;$C125,データシート2!$A$1:$SI$1,0),0)</f>
        <v>10</v>
      </c>
      <c r="P125" s="799">
        <f>VLOOKUP($D$3&amp;"_"&amp;P$3,データシート2!$A:$SI,MATCH($G$2&amp;"_"&amp;$C125,データシート2!$A$1:$SI$1,0),0)</f>
        <v>22</v>
      </c>
      <c r="Q125" s="800">
        <f>VLOOKUP($D$3&amp;"_"&amp;Q$3,データシート2!$A:$SI,MATCH($G$2&amp;"_"&amp;$C125,データシート2!$A$1:$SI$1,0),0)</f>
        <v>23</v>
      </c>
      <c r="R125" s="950">
        <f>VLOOKUP($D$3&amp;"_"&amp;R$3,データシート2!$A:$SI,MATCH($R$2&amp;"_"&amp;$C125,データシート2!$A$1:$SI$1,0),0)</f>
        <v>726.41399999999999</v>
      </c>
      <c r="S125" s="951">
        <f>VLOOKUP($D$3&amp;"_"&amp;S$3,データシート2!$A:$SI,MATCH($R$2&amp;"_"&amp;$C125,データシート2!$A$1:$SI$1,0),0)</f>
        <v>682.14200000000005</v>
      </c>
      <c r="T125" s="951">
        <f>VLOOKUP($D$3&amp;"_"&amp;T$3,データシート2!$A:$SI,MATCH($R$2&amp;"_"&amp;$C125,データシート2!$A$1:$SI$1,0),0)</f>
        <v>734.58699999999999</v>
      </c>
      <c r="U125" s="951">
        <f>VLOOKUP($D$3&amp;"_"&amp;U$3,データシート2!$A:$SI,MATCH($R$2&amp;"_"&amp;$C125,データシート2!$A$1:$SI$1,0),0)</f>
        <v>698.00900000000001</v>
      </c>
      <c r="V125" s="951">
        <f>VLOOKUP($D$3&amp;"_"&amp;V$3,データシート2!$A:$SI,MATCH($R$2&amp;"_"&amp;$C125,データシート2!$A$1:$SI$1,0),0)</f>
        <v>682.84100000000001</v>
      </c>
      <c r="W125" s="951">
        <f>VLOOKUP($D$3&amp;"_"&amp;W$3,データシート2!$A:$SI,MATCH($R$2&amp;"_"&amp;$C125,データシート2!$A$1:$SI$1,0),0)</f>
        <v>714.46799999999996</v>
      </c>
      <c r="X125" s="951">
        <f>VLOOKUP($D$3&amp;"_"&amp;X$3,データシート2!$A:$SI,MATCH($R$2&amp;"_"&amp;$C125,データシート2!$A$1:$SI$1,0),0)</f>
        <v>690.85900000000004</v>
      </c>
      <c r="Y125" s="951">
        <f>VLOOKUP($D$3&amp;"_"&amp;Y$3,データシート2!$A:$SI,MATCH($R$2&amp;"_"&amp;$C125,データシート2!$A$1:$SI$1,0),0)</f>
        <v>688.46299999999997</v>
      </c>
      <c r="Z125" s="951">
        <f>VLOOKUP($D$3&amp;"_"&amp;Z$3,データシート2!$A:$SI,MATCH($R$2&amp;"_"&amp;$C125,データシート2!$A$1:$SI$1,0),0)</f>
        <v>267.59899999999999</v>
      </c>
      <c r="AA125" s="951">
        <f>VLOOKUP($D$3&amp;"_"&amp;AA$3,データシート2!$A:$SI,MATCH($R$2&amp;"_"&amp;$C125,データシート2!$A$1:$SI$1,0),0)</f>
        <v>796.22699999999998</v>
      </c>
      <c r="AB125" s="952">
        <f>VLOOKUP($D$3&amp;"_"&amp;AB$3,データシート2!$A:$SI,MATCH($R$2&amp;"_"&amp;$C125,データシート2!$A$1:$SI$1,0),0)</f>
        <v>750.51800000000003</v>
      </c>
    </row>
    <row r="126" spans="2:28" s="756" customFormat="1" ht="16.5" customHeight="1">
      <c r="B126" s="748"/>
      <c r="C126" s="773">
        <v>89</v>
      </c>
      <c r="D126" s="774" t="s">
        <v>645</v>
      </c>
      <c r="E126" s="773"/>
      <c r="F126" s="775"/>
      <c r="G126" s="776">
        <f>VLOOKUP($D$3&amp;"_"&amp;G$3,データシート2!$A:$SI,MATCH($G$2&amp;"_"&amp;$C126,データシート2!$A$1:$SI$1,0),0)</f>
        <v>0</v>
      </c>
      <c r="H126" s="777">
        <f>VLOOKUP($D$3&amp;"_"&amp;H$3,データシート2!$A:$SI,MATCH($G$2&amp;"_"&amp;$C126,データシート2!$A$1:$SI$1,0),0)</f>
        <v>0</v>
      </c>
      <c r="I126" s="777">
        <f>VLOOKUP($D$3&amp;"_"&amp;I$3,データシート2!$A:$SI,MATCH($G$2&amp;"_"&amp;$C126,データシート2!$A$1:$SI$1,0),0)</f>
        <v>0</v>
      </c>
      <c r="J126" s="777">
        <f>VLOOKUP($D$3&amp;"_"&amp;J$3,データシート2!$A:$SI,MATCH($G$2&amp;"_"&amp;$C126,データシート2!$A$1:$SI$1,0),0)</f>
        <v>0</v>
      </c>
      <c r="K126" s="778">
        <f>VLOOKUP($D$3&amp;"_"&amp;K$3,データシート2!$A:$SI,MATCH($G$2&amp;"_"&amp;$C126,データシート2!$A$1:$SI$1,0),0)</f>
        <v>0</v>
      </c>
      <c r="L126" s="778">
        <f>VLOOKUP($D$3&amp;"_"&amp;L$3,データシート2!$A:$SI,MATCH($G$2&amp;"_"&amp;$C126,データシート2!$A$1:$SI$1,0),0)</f>
        <v>0</v>
      </c>
      <c r="M126" s="778">
        <f>VLOOKUP($D$3&amp;"_"&amp;M$3,データシート2!$A:$SI,MATCH($G$2&amp;"_"&amp;$C126,データシート2!$A$1:$SI$1,0),0)</f>
        <v>0</v>
      </c>
      <c r="N126" s="778">
        <f>VLOOKUP($D$3&amp;"_"&amp;N$3,データシート2!$A:$SI,MATCH($G$2&amp;"_"&amp;$C126,データシート2!$A$1:$SI$1,0),0)</f>
        <v>0</v>
      </c>
      <c r="O126" s="778">
        <f>VLOOKUP($D$3&amp;"_"&amp;O$3,データシート2!$A:$SI,MATCH($G$2&amp;"_"&amp;$C126,データシート2!$A$1:$SI$1,0),0)</f>
        <v>0</v>
      </c>
      <c r="P126" s="778">
        <f>VLOOKUP($D$3&amp;"_"&amp;P$3,データシート2!$A:$SI,MATCH($G$2&amp;"_"&amp;$C126,データシート2!$A$1:$SI$1,0),0)</f>
        <v>0</v>
      </c>
      <c r="Q126" s="779">
        <f>VLOOKUP($D$3&amp;"_"&amp;Q$3,データシート2!$A:$SI,MATCH($G$2&amp;"_"&amp;$C126,データシート2!$A$1:$SI$1,0),0)</f>
        <v>0</v>
      </c>
      <c r="R126" s="947">
        <f>VLOOKUP($D$3&amp;"_"&amp;R$3,データシート2!$A:$SI,MATCH($R$2&amp;"_"&amp;$C126,データシート2!$A$1:$SI$1,0),0)</f>
        <v>0</v>
      </c>
      <c r="S126" s="948">
        <f>VLOOKUP($D$3&amp;"_"&amp;S$3,データシート2!$A:$SI,MATCH($R$2&amp;"_"&amp;$C126,データシート2!$A$1:$SI$1,0),0)</f>
        <v>0</v>
      </c>
      <c r="T126" s="948">
        <f>VLOOKUP($D$3&amp;"_"&amp;T$3,データシート2!$A:$SI,MATCH($R$2&amp;"_"&amp;$C126,データシート2!$A$1:$SI$1,0),0)</f>
        <v>0</v>
      </c>
      <c r="U126" s="948">
        <f>VLOOKUP($D$3&amp;"_"&amp;U$3,データシート2!$A:$SI,MATCH($R$2&amp;"_"&amp;$C126,データシート2!$A$1:$SI$1,0),0)</f>
        <v>0</v>
      </c>
      <c r="V126" s="948">
        <f>VLOOKUP($D$3&amp;"_"&amp;V$3,データシート2!$A:$SI,MATCH($R$2&amp;"_"&amp;$C126,データシート2!$A$1:$SI$1,0),0)</f>
        <v>0</v>
      </c>
      <c r="W126" s="948">
        <f>VLOOKUP($D$3&amp;"_"&amp;W$3,データシート2!$A:$SI,MATCH($R$2&amp;"_"&amp;$C126,データシート2!$A$1:$SI$1,0),0)</f>
        <v>0</v>
      </c>
      <c r="X126" s="948">
        <f>VLOOKUP($D$3&amp;"_"&amp;X$3,データシート2!$A:$SI,MATCH($R$2&amp;"_"&amp;$C126,データシート2!$A$1:$SI$1,0),0)</f>
        <v>0</v>
      </c>
      <c r="Y126" s="948">
        <f>VLOOKUP($D$3&amp;"_"&amp;Y$3,データシート2!$A:$SI,MATCH($R$2&amp;"_"&amp;$C126,データシート2!$A$1:$SI$1,0),0)</f>
        <v>0</v>
      </c>
      <c r="Z126" s="948">
        <f>VLOOKUP($D$3&amp;"_"&amp;Z$3,データシート2!$A:$SI,MATCH($R$2&amp;"_"&amp;$C126,データシート2!$A$1:$SI$1,0),0)</f>
        <v>0</v>
      </c>
      <c r="AA126" s="948">
        <f>VLOOKUP($D$3&amp;"_"&amp;AA$3,データシート2!$A:$SI,MATCH($R$2&amp;"_"&amp;$C126,データシート2!$A$1:$SI$1,0),0)</f>
        <v>0</v>
      </c>
      <c r="AB126" s="949">
        <f>VLOOKUP($D$3&amp;"_"&amp;AB$3,データシート2!$A:$SI,MATCH($R$2&amp;"_"&amp;$C126,データシート2!$A$1:$SI$1,0),0)</f>
        <v>0</v>
      </c>
    </row>
    <row r="127" spans="2:28" s="756" customFormat="1" ht="16.5" customHeight="1">
      <c r="B127" s="748"/>
      <c r="C127" s="773">
        <v>90</v>
      </c>
      <c r="D127" s="774" t="s">
        <v>646</v>
      </c>
      <c r="E127" s="773"/>
      <c r="F127" s="775"/>
      <c r="G127" s="776">
        <f>VLOOKUP($D$3&amp;"_"&amp;G$3,データシート2!$A:$SI,MATCH($G$2&amp;"_"&amp;$C127,データシート2!$A$1:$SI$1,0),0)</f>
        <v>0</v>
      </c>
      <c r="H127" s="777">
        <f>VLOOKUP($D$3&amp;"_"&amp;H$3,データシート2!$A:$SI,MATCH($G$2&amp;"_"&amp;$C127,データシート2!$A$1:$SI$1,0),0)</f>
        <v>0</v>
      </c>
      <c r="I127" s="777">
        <f>VLOOKUP($D$3&amp;"_"&amp;I$3,データシート2!$A:$SI,MATCH($G$2&amp;"_"&amp;$C127,データシート2!$A$1:$SI$1,0),0)</f>
        <v>0</v>
      </c>
      <c r="J127" s="777">
        <f>VLOOKUP($D$3&amp;"_"&amp;J$3,データシート2!$A:$SI,MATCH($G$2&amp;"_"&amp;$C127,データシート2!$A$1:$SI$1,0),0)</f>
        <v>0</v>
      </c>
      <c r="K127" s="778">
        <f>VLOOKUP($D$3&amp;"_"&amp;K$3,データシート2!$A:$SI,MATCH($G$2&amp;"_"&amp;$C127,データシート2!$A$1:$SI$1,0),0)</f>
        <v>0</v>
      </c>
      <c r="L127" s="778">
        <f>VLOOKUP($D$3&amp;"_"&amp;L$3,データシート2!$A:$SI,MATCH($G$2&amp;"_"&amp;$C127,データシート2!$A$1:$SI$1,0),0)</f>
        <v>0</v>
      </c>
      <c r="M127" s="778">
        <f>VLOOKUP($D$3&amp;"_"&amp;M$3,データシート2!$A:$SI,MATCH($G$2&amp;"_"&amp;$C127,データシート2!$A$1:$SI$1,0),0)</f>
        <v>0</v>
      </c>
      <c r="N127" s="778">
        <f>VLOOKUP($D$3&amp;"_"&amp;N$3,データシート2!$A:$SI,MATCH($G$2&amp;"_"&amp;$C127,データシート2!$A$1:$SI$1,0),0)</f>
        <v>0</v>
      </c>
      <c r="O127" s="778">
        <f>VLOOKUP($D$3&amp;"_"&amp;O$3,データシート2!$A:$SI,MATCH($G$2&amp;"_"&amp;$C127,データシート2!$A$1:$SI$1,0),0)</f>
        <v>0</v>
      </c>
      <c r="P127" s="778">
        <f>VLOOKUP($D$3&amp;"_"&amp;P$3,データシート2!$A:$SI,MATCH($G$2&amp;"_"&amp;$C127,データシート2!$A$1:$SI$1,0),0)</f>
        <v>0</v>
      </c>
      <c r="Q127" s="779">
        <f>VLOOKUP($D$3&amp;"_"&amp;Q$3,データシート2!$A:$SI,MATCH($G$2&amp;"_"&amp;$C127,データシート2!$A$1:$SI$1,0),0)</f>
        <v>0</v>
      </c>
      <c r="R127" s="947">
        <f>VLOOKUP($D$3&amp;"_"&amp;R$3,データシート2!$A:$SI,MATCH($R$2&amp;"_"&amp;$C127,データシート2!$A$1:$SI$1,0),0)</f>
        <v>0</v>
      </c>
      <c r="S127" s="948">
        <f>VLOOKUP($D$3&amp;"_"&amp;S$3,データシート2!$A:$SI,MATCH($R$2&amp;"_"&amp;$C127,データシート2!$A$1:$SI$1,0),0)</f>
        <v>0</v>
      </c>
      <c r="T127" s="948">
        <f>VLOOKUP($D$3&amp;"_"&amp;T$3,データシート2!$A:$SI,MATCH($R$2&amp;"_"&amp;$C127,データシート2!$A$1:$SI$1,0),0)</f>
        <v>0</v>
      </c>
      <c r="U127" s="948">
        <f>VLOOKUP($D$3&amp;"_"&amp;U$3,データシート2!$A:$SI,MATCH($R$2&amp;"_"&amp;$C127,データシート2!$A$1:$SI$1,0),0)</f>
        <v>0</v>
      </c>
      <c r="V127" s="948">
        <f>VLOOKUP($D$3&amp;"_"&amp;V$3,データシート2!$A:$SI,MATCH($R$2&amp;"_"&amp;$C127,データシート2!$A$1:$SI$1,0),0)</f>
        <v>0</v>
      </c>
      <c r="W127" s="948">
        <f>VLOOKUP($D$3&amp;"_"&amp;W$3,データシート2!$A:$SI,MATCH($R$2&amp;"_"&amp;$C127,データシート2!$A$1:$SI$1,0),0)</f>
        <v>0</v>
      </c>
      <c r="X127" s="948">
        <f>VLOOKUP($D$3&amp;"_"&amp;X$3,データシート2!$A:$SI,MATCH($R$2&amp;"_"&amp;$C127,データシート2!$A$1:$SI$1,0),0)</f>
        <v>0</v>
      </c>
      <c r="Y127" s="948">
        <f>VLOOKUP($D$3&amp;"_"&amp;Y$3,データシート2!$A:$SI,MATCH($R$2&amp;"_"&amp;$C127,データシート2!$A$1:$SI$1,0),0)</f>
        <v>0</v>
      </c>
      <c r="Z127" s="948">
        <f>VLOOKUP($D$3&amp;"_"&amp;Z$3,データシート2!$A:$SI,MATCH($R$2&amp;"_"&amp;$C127,データシート2!$A$1:$SI$1,0),0)</f>
        <v>0</v>
      </c>
      <c r="AA127" s="948">
        <f>VLOOKUP($D$3&amp;"_"&amp;AA$3,データシート2!$A:$SI,MATCH($R$2&amp;"_"&amp;$C127,データシート2!$A$1:$SI$1,0),0)</f>
        <v>0</v>
      </c>
      <c r="AB127" s="949">
        <f>VLOOKUP($D$3&amp;"_"&amp;AB$3,データシート2!$A:$SI,MATCH($R$2&amp;"_"&amp;$C127,データシート2!$A$1:$SI$1,0),0)</f>
        <v>0</v>
      </c>
    </row>
    <row r="128" spans="2:28" s="756" customFormat="1" ht="16.5" customHeight="1">
      <c r="B128" s="748"/>
      <c r="C128" s="773">
        <v>91</v>
      </c>
      <c r="D128" s="774" t="s">
        <v>647</v>
      </c>
      <c r="E128" s="773"/>
      <c r="F128" s="775"/>
      <c r="G128" s="776">
        <f>VLOOKUP($D$3&amp;"_"&amp;G$3,データシート2!$A:$SI,MATCH($G$2&amp;"_"&amp;$C128,データシート2!$A$1:$SI$1,0),0)</f>
        <v>0</v>
      </c>
      <c r="H128" s="777">
        <f>VLOOKUP($D$3&amp;"_"&amp;H$3,データシート2!$A:$SI,MATCH($G$2&amp;"_"&amp;$C128,データシート2!$A$1:$SI$1,0),0)</f>
        <v>0</v>
      </c>
      <c r="I128" s="777">
        <f>VLOOKUP($D$3&amp;"_"&amp;I$3,データシート2!$A:$SI,MATCH($G$2&amp;"_"&amp;$C128,データシート2!$A$1:$SI$1,0),0)</f>
        <v>0</v>
      </c>
      <c r="J128" s="777">
        <f>VLOOKUP($D$3&amp;"_"&amp;J$3,データシート2!$A:$SI,MATCH($G$2&amp;"_"&amp;$C128,データシート2!$A$1:$SI$1,0),0)</f>
        <v>0</v>
      </c>
      <c r="K128" s="778">
        <f>VLOOKUP($D$3&amp;"_"&amp;K$3,データシート2!$A:$SI,MATCH($G$2&amp;"_"&amp;$C128,データシート2!$A$1:$SI$1,0),0)</f>
        <v>0</v>
      </c>
      <c r="L128" s="778">
        <f>VLOOKUP($D$3&amp;"_"&amp;L$3,データシート2!$A:$SI,MATCH($G$2&amp;"_"&amp;$C128,データシート2!$A$1:$SI$1,0),0)</f>
        <v>0</v>
      </c>
      <c r="M128" s="778">
        <f>VLOOKUP($D$3&amp;"_"&amp;M$3,データシート2!$A:$SI,MATCH($G$2&amp;"_"&amp;$C128,データシート2!$A$1:$SI$1,0),0)</f>
        <v>0</v>
      </c>
      <c r="N128" s="778">
        <f>VLOOKUP($D$3&amp;"_"&amp;N$3,データシート2!$A:$SI,MATCH($G$2&amp;"_"&amp;$C128,データシート2!$A$1:$SI$1,0),0)</f>
        <v>0</v>
      </c>
      <c r="O128" s="778">
        <f>VLOOKUP($D$3&amp;"_"&amp;O$3,データシート2!$A:$SI,MATCH($G$2&amp;"_"&amp;$C128,データシート2!$A$1:$SI$1,0),0)</f>
        <v>0</v>
      </c>
      <c r="P128" s="778">
        <f>VLOOKUP($D$3&amp;"_"&amp;P$3,データシート2!$A:$SI,MATCH($G$2&amp;"_"&amp;$C128,データシート2!$A$1:$SI$1,0),0)</f>
        <v>0</v>
      </c>
      <c r="Q128" s="779">
        <f>VLOOKUP($D$3&amp;"_"&amp;Q$3,データシート2!$A:$SI,MATCH($G$2&amp;"_"&amp;$C128,データシート2!$A$1:$SI$1,0),0)</f>
        <v>0</v>
      </c>
      <c r="R128" s="947">
        <f>VLOOKUP($D$3&amp;"_"&amp;R$3,データシート2!$A:$SI,MATCH($R$2&amp;"_"&amp;$C128,データシート2!$A$1:$SI$1,0),0)</f>
        <v>0</v>
      </c>
      <c r="S128" s="948">
        <f>VLOOKUP($D$3&amp;"_"&amp;S$3,データシート2!$A:$SI,MATCH($R$2&amp;"_"&amp;$C128,データシート2!$A$1:$SI$1,0),0)</f>
        <v>0</v>
      </c>
      <c r="T128" s="948">
        <f>VLOOKUP($D$3&amp;"_"&amp;T$3,データシート2!$A:$SI,MATCH($R$2&amp;"_"&amp;$C128,データシート2!$A$1:$SI$1,0),0)</f>
        <v>0</v>
      </c>
      <c r="U128" s="948">
        <f>VLOOKUP($D$3&amp;"_"&amp;U$3,データシート2!$A:$SI,MATCH($R$2&amp;"_"&amp;$C128,データシート2!$A$1:$SI$1,0),0)</f>
        <v>0</v>
      </c>
      <c r="V128" s="948">
        <f>VLOOKUP($D$3&amp;"_"&amp;V$3,データシート2!$A:$SI,MATCH($R$2&amp;"_"&amp;$C128,データシート2!$A$1:$SI$1,0),0)</f>
        <v>0</v>
      </c>
      <c r="W128" s="948">
        <f>VLOOKUP($D$3&amp;"_"&amp;W$3,データシート2!$A:$SI,MATCH($R$2&amp;"_"&amp;$C128,データシート2!$A$1:$SI$1,0),0)</f>
        <v>0</v>
      </c>
      <c r="X128" s="948">
        <f>VLOOKUP($D$3&amp;"_"&amp;X$3,データシート2!$A:$SI,MATCH($R$2&amp;"_"&amp;$C128,データシート2!$A$1:$SI$1,0),0)</f>
        <v>0</v>
      </c>
      <c r="Y128" s="948">
        <f>VLOOKUP($D$3&amp;"_"&amp;Y$3,データシート2!$A:$SI,MATCH($R$2&amp;"_"&amp;$C128,データシート2!$A$1:$SI$1,0),0)</f>
        <v>0</v>
      </c>
      <c r="Z128" s="948">
        <f>VLOOKUP($D$3&amp;"_"&amp;Z$3,データシート2!$A:$SI,MATCH($R$2&amp;"_"&amp;$C128,データシート2!$A$1:$SI$1,0),0)</f>
        <v>0</v>
      </c>
      <c r="AA128" s="948">
        <f>VLOOKUP($D$3&amp;"_"&amp;AA$3,データシート2!$A:$SI,MATCH($R$2&amp;"_"&amp;$C128,データシート2!$A$1:$SI$1,0),0)</f>
        <v>0</v>
      </c>
      <c r="AB128" s="949">
        <f>VLOOKUP($D$3&amp;"_"&amp;AB$3,データシート2!$A:$SI,MATCH($R$2&amp;"_"&amp;$C128,データシート2!$A$1:$SI$1,0),0)</f>
        <v>0</v>
      </c>
    </row>
    <row r="129" spans="2:28" s="756" customFormat="1" ht="16.5" customHeight="1">
      <c r="B129" s="748"/>
      <c r="C129" s="773">
        <v>92</v>
      </c>
      <c r="D129" s="774" t="s">
        <v>648</v>
      </c>
      <c r="E129" s="773"/>
      <c r="F129" s="775"/>
      <c r="G129" s="812">
        <f>VLOOKUP($D$3&amp;"_"&amp;G$3,データシート2!$A:$SI,MATCH($G$2&amp;"_"&amp;$C129,データシート2!$A$1:$SI$1,0),0)</f>
        <v>0</v>
      </c>
      <c r="H129" s="777">
        <f>VLOOKUP($D$3&amp;"_"&amp;H$3,データシート2!$A:$SI,MATCH($G$2&amp;"_"&amp;$C129,データシート2!$A$1:$SI$1,0),0)</f>
        <v>0</v>
      </c>
      <c r="I129" s="777">
        <f>VLOOKUP($D$3&amp;"_"&amp;I$3,データシート2!$A:$SI,MATCH($G$2&amp;"_"&amp;$C129,データシート2!$A$1:$SI$1,0),0)</f>
        <v>0</v>
      </c>
      <c r="J129" s="777">
        <f>VLOOKUP($D$3&amp;"_"&amp;J$3,データシート2!$A:$SI,MATCH($G$2&amp;"_"&amp;$C129,データシート2!$A$1:$SI$1,0),0)</f>
        <v>0</v>
      </c>
      <c r="K129" s="778">
        <f>VLOOKUP($D$3&amp;"_"&amp;K$3,データシート2!$A:$SI,MATCH($G$2&amp;"_"&amp;$C129,データシート2!$A$1:$SI$1,0),0)</f>
        <v>0</v>
      </c>
      <c r="L129" s="778">
        <f>VLOOKUP($D$3&amp;"_"&amp;L$3,データシート2!$A:$SI,MATCH($G$2&amp;"_"&amp;$C129,データシート2!$A$1:$SI$1,0),0)</f>
        <v>0</v>
      </c>
      <c r="M129" s="778">
        <f>VLOOKUP($D$3&amp;"_"&amp;M$3,データシート2!$A:$SI,MATCH($G$2&amp;"_"&amp;$C129,データシート2!$A$1:$SI$1,0),0)</f>
        <v>0</v>
      </c>
      <c r="N129" s="778">
        <f>VLOOKUP($D$3&amp;"_"&amp;N$3,データシート2!$A:$SI,MATCH($G$2&amp;"_"&amp;$C129,データシート2!$A$1:$SI$1,0),0)</f>
        <v>0</v>
      </c>
      <c r="O129" s="778">
        <f>VLOOKUP($D$3&amp;"_"&amp;O$3,データシート2!$A:$SI,MATCH($G$2&amp;"_"&amp;$C129,データシート2!$A$1:$SI$1,0),0)</f>
        <v>0</v>
      </c>
      <c r="P129" s="778">
        <f>VLOOKUP($D$3&amp;"_"&amp;P$3,データシート2!$A:$SI,MATCH($G$2&amp;"_"&amp;$C129,データシート2!$A$1:$SI$1,0),0)</f>
        <v>0</v>
      </c>
      <c r="Q129" s="779">
        <f>VLOOKUP($D$3&amp;"_"&amp;Q$3,データシート2!$A:$SI,MATCH($G$2&amp;"_"&amp;$C129,データシート2!$A$1:$SI$1,0),0)</f>
        <v>0</v>
      </c>
      <c r="R129" s="956">
        <f>VLOOKUP($D$3&amp;"_"&amp;R$3,データシート2!$A:$SI,MATCH($R$2&amp;"_"&amp;$C129,データシート2!$A$1:$SI$1,0),0)</f>
        <v>0</v>
      </c>
      <c r="S129" s="948">
        <f>VLOOKUP($D$3&amp;"_"&amp;S$3,データシート2!$A:$SI,MATCH($R$2&amp;"_"&amp;$C129,データシート2!$A$1:$SI$1,0),0)</f>
        <v>0</v>
      </c>
      <c r="T129" s="948">
        <f>VLOOKUP($D$3&amp;"_"&amp;T$3,データシート2!$A:$SI,MATCH($R$2&amp;"_"&amp;$C129,データシート2!$A$1:$SI$1,0),0)</f>
        <v>0</v>
      </c>
      <c r="U129" s="948">
        <f>VLOOKUP($D$3&amp;"_"&amp;U$3,データシート2!$A:$SI,MATCH($R$2&amp;"_"&amp;$C129,データシート2!$A$1:$SI$1,0),0)</f>
        <v>0</v>
      </c>
      <c r="V129" s="948">
        <f>VLOOKUP($D$3&amp;"_"&amp;V$3,データシート2!$A:$SI,MATCH($R$2&amp;"_"&amp;$C129,データシート2!$A$1:$SI$1,0),0)</f>
        <v>0</v>
      </c>
      <c r="W129" s="948">
        <f>VLOOKUP($D$3&amp;"_"&amp;W$3,データシート2!$A:$SI,MATCH($R$2&amp;"_"&amp;$C129,データシート2!$A$1:$SI$1,0),0)</f>
        <v>0</v>
      </c>
      <c r="X129" s="948">
        <f>VLOOKUP($D$3&amp;"_"&amp;X$3,データシート2!$A:$SI,MATCH($R$2&amp;"_"&amp;$C129,データシート2!$A$1:$SI$1,0),0)</f>
        <v>0</v>
      </c>
      <c r="Y129" s="948">
        <f>VLOOKUP($D$3&amp;"_"&amp;Y$3,データシート2!$A:$SI,MATCH($R$2&amp;"_"&amp;$C129,データシート2!$A$1:$SI$1,0),0)</f>
        <v>0</v>
      </c>
      <c r="Z129" s="948">
        <f>VLOOKUP($D$3&amp;"_"&amp;Z$3,データシート2!$A:$SI,MATCH($R$2&amp;"_"&amp;$C129,データシート2!$A$1:$SI$1,0),0)</f>
        <v>0</v>
      </c>
      <c r="AA129" s="948">
        <f>VLOOKUP($D$3&amp;"_"&amp;AA$3,データシート2!$A:$SI,MATCH($R$2&amp;"_"&amp;$C129,データシート2!$A$1:$SI$1,0),0)</f>
        <v>0</v>
      </c>
      <c r="AB129" s="949">
        <f>VLOOKUP($D$3&amp;"_"&amp;AB$3,データシート2!$A:$SI,MATCH($R$2&amp;"_"&amp;$C129,データシート2!$A$1:$SI$1,0),0)</f>
        <v>0</v>
      </c>
    </row>
    <row r="130" spans="2:28" s="756" customFormat="1" ht="16.5" customHeight="1">
      <c r="B130" s="748"/>
      <c r="C130" s="773">
        <v>93</v>
      </c>
      <c r="D130" s="774" t="s">
        <v>649</v>
      </c>
      <c r="E130" s="773"/>
      <c r="F130" s="775"/>
      <c r="G130" s="812">
        <f>VLOOKUP($D$3&amp;"_"&amp;G$3,データシート2!$A:$SI,MATCH($G$2&amp;"_"&amp;$C130,データシート2!$A$1:$SI$1,0),0)</f>
        <v>0</v>
      </c>
      <c r="H130" s="777">
        <f>VLOOKUP($D$3&amp;"_"&amp;H$3,データシート2!$A:$SI,MATCH($G$2&amp;"_"&amp;$C130,データシート2!$A$1:$SI$1,0),0)</f>
        <v>0</v>
      </c>
      <c r="I130" s="777">
        <f>VLOOKUP($D$3&amp;"_"&amp;I$3,データシート2!$A:$SI,MATCH($G$2&amp;"_"&amp;$C130,データシート2!$A$1:$SI$1,0),0)</f>
        <v>0</v>
      </c>
      <c r="J130" s="777">
        <f>VLOOKUP($D$3&amp;"_"&amp;J$3,データシート2!$A:$SI,MATCH($G$2&amp;"_"&amp;$C130,データシート2!$A$1:$SI$1,0),0)</f>
        <v>0</v>
      </c>
      <c r="K130" s="778">
        <f>VLOOKUP($D$3&amp;"_"&amp;K$3,データシート2!$A:$SI,MATCH($G$2&amp;"_"&amp;$C130,データシート2!$A$1:$SI$1,0),0)</f>
        <v>0</v>
      </c>
      <c r="L130" s="778">
        <f>VLOOKUP($D$3&amp;"_"&amp;L$3,データシート2!$A:$SI,MATCH($G$2&amp;"_"&amp;$C130,データシート2!$A$1:$SI$1,0),0)</f>
        <v>0</v>
      </c>
      <c r="M130" s="778">
        <f>VLOOKUP($D$3&amp;"_"&amp;M$3,データシート2!$A:$SI,MATCH($G$2&amp;"_"&amp;$C130,データシート2!$A$1:$SI$1,0),0)</f>
        <v>0</v>
      </c>
      <c r="N130" s="778">
        <f>VLOOKUP($D$3&amp;"_"&amp;N$3,データシート2!$A:$SI,MATCH($G$2&amp;"_"&amp;$C130,データシート2!$A$1:$SI$1,0),0)</f>
        <v>0</v>
      </c>
      <c r="O130" s="778">
        <f>VLOOKUP($D$3&amp;"_"&amp;O$3,データシート2!$A:$SI,MATCH($G$2&amp;"_"&amp;$C130,データシート2!$A$1:$SI$1,0),0)</f>
        <v>0</v>
      </c>
      <c r="P130" s="778">
        <f>VLOOKUP($D$3&amp;"_"&amp;P$3,データシート2!$A:$SI,MATCH($G$2&amp;"_"&amp;$C130,データシート2!$A$1:$SI$1,0),0)</f>
        <v>0</v>
      </c>
      <c r="Q130" s="779">
        <f>VLOOKUP($D$3&amp;"_"&amp;Q$3,データシート2!$A:$SI,MATCH($G$2&amp;"_"&amp;$C130,データシート2!$A$1:$SI$1,0),0)</f>
        <v>0</v>
      </c>
      <c r="R130" s="956">
        <f>VLOOKUP($D$3&amp;"_"&amp;R$3,データシート2!$A:$SI,MATCH($R$2&amp;"_"&amp;$C130,データシート2!$A$1:$SI$1,0),0)</f>
        <v>0</v>
      </c>
      <c r="S130" s="948">
        <f>VLOOKUP($D$3&amp;"_"&amp;S$3,データシート2!$A:$SI,MATCH($R$2&amp;"_"&amp;$C130,データシート2!$A$1:$SI$1,0),0)</f>
        <v>0</v>
      </c>
      <c r="T130" s="948">
        <f>VLOOKUP($D$3&amp;"_"&amp;T$3,データシート2!$A:$SI,MATCH($R$2&amp;"_"&amp;$C130,データシート2!$A$1:$SI$1,0),0)</f>
        <v>0</v>
      </c>
      <c r="U130" s="948">
        <f>VLOOKUP($D$3&amp;"_"&amp;U$3,データシート2!$A:$SI,MATCH($R$2&amp;"_"&amp;$C130,データシート2!$A$1:$SI$1,0),0)</f>
        <v>0</v>
      </c>
      <c r="V130" s="948">
        <f>VLOOKUP($D$3&amp;"_"&amp;V$3,データシート2!$A:$SI,MATCH($R$2&amp;"_"&amp;$C130,データシート2!$A$1:$SI$1,0),0)</f>
        <v>0</v>
      </c>
      <c r="W130" s="948">
        <f>VLOOKUP($D$3&amp;"_"&amp;W$3,データシート2!$A:$SI,MATCH($R$2&amp;"_"&amp;$C130,データシート2!$A$1:$SI$1,0),0)</f>
        <v>0</v>
      </c>
      <c r="X130" s="948">
        <f>VLOOKUP($D$3&amp;"_"&amp;X$3,データシート2!$A:$SI,MATCH($R$2&amp;"_"&amp;$C130,データシート2!$A$1:$SI$1,0),0)</f>
        <v>0</v>
      </c>
      <c r="Y130" s="948">
        <f>VLOOKUP($D$3&amp;"_"&amp;Y$3,データシート2!$A:$SI,MATCH($R$2&amp;"_"&amp;$C130,データシート2!$A$1:$SI$1,0),0)</f>
        <v>0</v>
      </c>
      <c r="Z130" s="948">
        <f>VLOOKUP($D$3&amp;"_"&amp;Z$3,データシート2!$A:$SI,MATCH($R$2&amp;"_"&amp;$C130,データシート2!$A$1:$SI$1,0),0)</f>
        <v>0</v>
      </c>
      <c r="AA130" s="948">
        <f>VLOOKUP($D$3&amp;"_"&amp;AA$3,データシート2!$A:$SI,MATCH($R$2&amp;"_"&amp;$C130,データシート2!$A$1:$SI$1,0),0)</f>
        <v>0</v>
      </c>
      <c r="AB130" s="949">
        <f>VLOOKUP($D$3&amp;"_"&amp;AB$3,データシート2!$A:$SI,MATCH($R$2&amp;"_"&amp;$C130,データシート2!$A$1:$SI$1,0),0)</f>
        <v>0</v>
      </c>
    </row>
    <row r="131" spans="2:28" s="756" customFormat="1" ht="16.5" customHeight="1">
      <c r="B131" s="748"/>
      <c r="C131" s="773">
        <v>94</v>
      </c>
      <c r="D131" s="774" t="s">
        <v>650</v>
      </c>
      <c r="E131" s="773"/>
      <c r="F131" s="775"/>
      <c r="G131" s="812">
        <f>VLOOKUP($D$3&amp;"_"&amp;G$3,データシート2!$A:$SI,MATCH($G$2&amp;"_"&amp;$C131,データシート2!$A$1:$SI$1,0),0)</f>
        <v>0</v>
      </c>
      <c r="H131" s="777">
        <f>VLOOKUP($D$3&amp;"_"&amp;H$3,データシート2!$A:$SI,MATCH($G$2&amp;"_"&amp;$C131,データシート2!$A$1:$SI$1,0),0)</f>
        <v>0</v>
      </c>
      <c r="I131" s="777">
        <f>VLOOKUP($D$3&amp;"_"&amp;I$3,データシート2!$A:$SI,MATCH($G$2&amp;"_"&amp;$C131,データシート2!$A$1:$SI$1,0),0)</f>
        <v>0</v>
      </c>
      <c r="J131" s="777">
        <f>VLOOKUP($D$3&amp;"_"&amp;J$3,データシート2!$A:$SI,MATCH($G$2&amp;"_"&amp;$C131,データシート2!$A$1:$SI$1,0),0)</f>
        <v>0</v>
      </c>
      <c r="K131" s="778">
        <f>VLOOKUP($D$3&amp;"_"&amp;K$3,データシート2!$A:$SI,MATCH($G$2&amp;"_"&amp;$C131,データシート2!$A$1:$SI$1,0),0)</f>
        <v>0</v>
      </c>
      <c r="L131" s="778">
        <f>VLOOKUP($D$3&amp;"_"&amp;L$3,データシート2!$A:$SI,MATCH($G$2&amp;"_"&amp;$C131,データシート2!$A$1:$SI$1,0),0)</f>
        <v>0</v>
      </c>
      <c r="M131" s="778">
        <f>VLOOKUP($D$3&amp;"_"&amp;M$3,データシート2!$A:$SI,MATCH($G$2&amp;"_"&amp;$C131,データシート2!$A$1:$SI$1,0),0)</f>
        <v>0</v>
      </c>
      <c r="N131" s="778">
        <f>VLOOKUP($D$3&amp;"_"&amp;N$3,データシート2!$A:$SI,MATCH($G$2&amp;"_"&amp;$C131,データシート2!$A$1:$SI$1,0),0)</f>
        <v>0</v>
      </c>
      <c r="O131" s="778">
        <f>VLOOKUP($D$3&amp;"_"&amp;O$3,データシート2!$A:$SI,MATCH($G$2&amp;"_"&amp;$C131,データシート2!$A$1:$SI$1,0),0)</f>
        <v>0</v>
      </c>
      <c r="P131" s="778">
        <f>VLOOKUP($D$3&amp;"_"&amp;P$3,データシート2!$A:$SI,MATCH($G$2&amp;"_"&amp;$C131,データシート2!$A$1:$SI$1,0),0)</f>
        <v>0</v>
      </c>
      <c r="Q131" s="779">
        <f>VLOOKUP($D$3&amp;"_"&amp;Q$3,データシート2!$A:$SI,MATCH($G$2&amp;"_"&amp;$C131,データシート2!$A$1:$SI$1,0),0)</f>
        <v>0</v>
      </c>
      <c r="R131" s="956">
        <f>VLOOKUP($D$3&amp;"_"&amp;R$3,データシート2!$A:$SI,MATCH($R$2&amp;"_"&amp;$C131,データシート2!$A$1:$SI$1,0),0)</f>
        <v>0</v>
      </c>
      <c r="S131" s="948">
        <f>VLOOKUP($D$3&amp;"_"&amp;S$3,データシート2!$A:$SI,MATCH($R$2&amp;"_"&amp;$C131,データシート2!$A$1:$SI$1,0),0)</f>
        <v>0</v>
      </c>
      <c r="T131" s="948">
        <f>VLOOKUP($D$3&amp;"_"&amp;T$3,データシート2!$A:$SI,MATCH($R$2&amp;"_"&amp;$C131,データシート2!$A$1:$SI$1,0),0)</f>
        <v>0</v>
      </c>
      <c r="U131" s="948">
        <f>VLOOKUP($D$3&amp;"_"&amp;U$3,データシート2!$A:$SI,MATCH($R$2&amp;"_"&amp;$C131,データシート2!$A$1:$SI$1,0),0)</f>
        <v>0</v>
      </c>
      <c r="V131" s="948">
        <f>VLOOKUP($D$3&amp;"_"&amp;V$3,データシート2!$A:$SI,MATCH($R$2&amp;"_"&amp;$C131,データシート2!$A$1:$SI$1,0),0)</f>
        <v>0</v>
      </c>
      <c r="W131" s="948">
        <f>VLOOKUP($D$3&amp;"_"&amp;W$3,データシート2!$A:$SI,MATCH($R$2&amp;"_"&amp;$C131,データシート2!$A$1:$SI$1,0),0)</f>
        <v>0</v>
      </c>
      <c r="X131" s="948">
        <f>VLOOKUP($D$3&amp;"_"&amp;X$3,データシート2!$A:$SI,MATCH($R$2&amp;"_"&amp;$C131,データシート2!$A$1:$SI$1,0),0)</f>
        <v>0</v>
      </c>
      <c r="Y131" s="948">
        <f>VLOOKUP($D$3&amp;"_"&amp;Y$3,データシート2!$A:$SI,MATCH($R$2&amp;"_"&amp;$C131,データシート2!$A$1:$SI$1,0),0)</f>
        <v>0</v>
      </c>
      <c r="Z131" s="948">
        <f>VLOOKUP($D$3&amp;"_"&amp;Z$3,データシート2!$A:$SI,MATCH($R$2&amp;"_"&amp;$C131,データシート2!$A$1:$SI$1,0),0)</f>
        <v>0</v>
      </c>
      <c r="AA131" s="948">
        <f>VLOOKUP($D$3&amp;"_"&amp;AA$3,データシート2!$A:$SI,MATCH($R$2&amp;"_"&amp;$C131,データシート2!$A$1:$SI$1,0),0)</f>
        <v>0</v>
      </c>
      <c r="AB131" s="949">
        <f>VLOOKUP($D$3&amp;"_"&amp;AB$3,データシート2!$A:$SI,MATCH($R$2&amp;"_"&amp;$C131,データシート2!$A$1:$SI$1,0),0)</f>
        <v>0</v>
      </c>
    </row>
    <row r="132" spans="2:28" s="756" customFormat="1" ht="16.5" customHeight="1">
      <c r="B132" s="757"/>
      <c r="C132" s="758">
        <v>95</v>
      </c>
      <c r="D132" s="759" t="s">
        <v>651</v>
      </c>
      <c r="E132" s="758"/>
      <c r="F132" s="760"/>
      <c r="G132" s="813">
        <f>VLOOKUP($D$3&amp;"_"&amp;G$3,データシート2!$A:$SI,MATCH($G$2&amp;"_"&amp;$C132,データシート2!$A$1:$SI$1,0),0)</f>
        <v>0</v>
      </c>
      <c r="H132" s="762">
        <f>VLOOKUP($D$3&amp;"_"&amp;H$3,データシート2!$A:$SI,MATCH($G$2&amp;"_"&amp;$C132,データシート2!$A$1:$SI$1,0),0)</f>
        <v>0</v>
      </c>
      <c r="I132" s="762">
        <f>VLOOKUP($D$3&amp;"_"&amp;I$3,データシート2!$A:$SI,MATCH($G$2&amp;"_"&amp;$C132,データシート2!$A$1:$SI$1,0),0)</f>
        <v>0</v>
      </c>
      <c r="J132" s="762">
        <f>VLOOKUP($D$3&amp;"_"&amp;J$3,データシート2!$A:$SI,MATCH($G$2&amp;"_"&amp;$C132,データシート2!$A$1:$SI$1,0),0)</f>
        <v>0</v>
      </c>
      <c r="K132" s="763">
        <f>VLOOKUP($D$3&amp;"_"&amp;K$3,データシート2!$A:$SI,MATCH($G$2&amp;"_"&amp;$C132,データシート2!$A$1:$SI$1,0),0)</f>
        <v>0</v>
      </c>
      <c r="L132" s="763">
        <f>VLOOKUP($D$3&amp;"_"&amp;L$3,データシート2!$A:$SI,MATCH($G$2&amp;"_"&amp;$C132,データシート2!$A$1:$SI$1,0),0)</f>
        <v>0</v>
      </c>
      <c r="M132" s="763">
        <f>VLOOKUP($D$3&amp;"_"&amp;M$3,データシート2!$A:$SI,MATCH($G$2&amp;"_"&amp;$C132,データシート2!$A$1:$SI$1,0),0)</f>
        <v>0</v>
      </c>
      <c r="N132" s="763">
        <f>VLOOKUP($D$3&amp;"_"&amp;N$3,データシート2!$A:$SI,MATCH($G$2&amp;"_"&amp;$C132,データシート2!$A$1:$SI$1,0),0)</f>
        <v>0</v>
      </c>
      <c r="O132" s="763">
        <f>VLOOKUP($D$3&amp;"_"&amp;O$3,データシート2!$A:$SI,MATCH($G$2&amp;"_"&amp;$C132,データシート2!$A$1:$SI$1,0),0)</f>
        <v>0</v>
      </c>
      <c r="P132" s="763">
        <f>VLOOKUP($D$3&amp;"_"&amp;P$3,データシート2!$A:$SI,MATCH($G$2&amp;"_"&amp;$C132,データシート2!$A$1:$SI$1,0),0)</f>
        <v>0</v>
      </c>
      <c r="Q132" s="764">
        <f>VLOOKUP($D$3&amp;"_"&amp;Q$3,データシート2!$A:$SI,MATCH($G$2&amp;"_"&amp;$C132,データシート2!$A$1:$SI$1,0),0)</f>
        <v>0</v>
      </c>
      <c r="R132" s="957">
        <f>VLOOKUP($D$3&amp;"_"&amp;R$3,データシート2!$A:$SI,MATCH($R$2&amp;"_"&amp;$C132,データシート2!$A$1:$SI$1,0),0)</f>
        <v>0</v>
      </c>
      <c r="S132" s="941">
        <f>VLOOKUP($D$3&amp;"_"&amp;S$3,データシート2!$A:$SI,MATCH($R$2&amp;"_"&amp;$C132,データシート2!$A$1:$SI$1,0),0)</f>
        <v>0</v>
      </c>
      <c r="T132" s="941">
        <f>VLOOKUP($D$3&amp;"_"&amp;T$3,データシート2!$A:$SI,MATCH($R$2&amp;"_"&amp;$C132,データシート2!$A$1:$SI$1,0),0)</f>
        <v>0</v>
      </c>
      <c r="U132" s="941">
        <f>VLOOKUP($D$3&amp;"_"&amp;U$3,データシート2!$A:$SI,MATCH($R$2&amp;"_"&amp;$C132,データシート2!$A$1:$SI$1,0),0)</f>
        <v>0</v>
      </c>
      <c r="V132" s="941">
        <f>VLOOKUP($D$3&amp;"_"&amp;V$3,データシート2!$A:$SI,MATCH($R$2&amp;"_"&amp;$C132,データシート2!$A$1:$SI$1,0),0)</f>
        <v>0</v>
      </c>
      <c r="W132" s="941">
        <f>VLOOKUP($D$3&amp;"_"&amp;W$3,データシート2!$A:$SI,MATCH($R$2&amp;"_"&amp;$C132,データシート2!$A$1:$SI$1,0),0)</f>
        <v>0</v>
      </c>
      <c r="X132" s="941">
        <f>VLOOKUP($D$3&amp;"_"&amp;X$3,データシート2!$A:$SI,MATCH($R$2&amp;"_"&amp;$C132,データシート2!$A$1:$SI$1,0),0)</f>
        <v>0</v>
      </c>
      <c r="Y132" s="941">
        <f>VLOOKUP($D$3&amp;"_"&amp;Y$3,データシート2!$A:$SI,MATCH($R$2&amp;"_"&amp;$C132,データシート2!$A$1:$SI$1,0),0)</f>
        <v>0</v>
      </c>
      <c r="Z132" s="941">
        <f>VLOOKUP($D$3&amp;"_"&amp;Z$3,データシート2!$A:$SI,MATCH($R$2&amp;"_"&amp;$C132,データシート2!$A$1:$SI$1,0),0)</f>
        <v>0</v>
      </c>
      <c r="AA132" s="941">
        <f>VLOOKUP($D$3&amp;"_"&amp;AA$3,データシート2!$A:$SI,MATCH($R$2&amp;"_"&amp;$C132,データシート2!$A$1:$SI$1,0),0)</f>
        <v>0</v>
      </c>
      <c r="AB132" s="942">
        <f>VLOOKUP($D$3&amp;"_"&amp;AB$3,データシート2!$A:$SI,MATCH($R$2&amp;"_"&amp;$C132,データシート2!$A$1:$SI$1,0),0)</f>
        <v>0</v>
      </c>
    </row>
    <row r="133" spans="2:28" s="22" customFormat="1" ht="20.45" customHeight="1">
      <c r="B133" s="740" t="s">
        <v>652</v>
      </c>
      <c r="C133" s="741" t="s">
        <v>653</v>
      </c>
      <c r="D133" s="742"/>
      <c r="E133" s="743"/>
      <c r="F133" s="742"/>
      <c r="G133" s="744">
        <f>VLOOKUP($D$3&amp;"_"&amp;G$3,データシート2!$A:$SI,MATCH($G$2&amp;"_"&amp;$B133,データシート2!$A$1:$SI$1,0),0)</f>
        <v>4</v>
      </c>
      <c r="H133" s="745">
        <f>VLOOKUP($D$3&amp;"_"&amp;H$3,データシート2!$A:$SI,MATCH($G$2&amp;"_"&amp;$B133,データシート2!$A$1:$SI$1,0),0)</f>
        <v>4</v>
      </c>
      <c r="I133" s="745">
        <f>VLOOKUP($D$3&amp;"_"&amp;I$3,データシート2!$A:$SI,MATCH($G$2&amp;"_"&amp;$B133,データシート2!$A$1:$SI$1,0),0)</f>
        <v>4</v>
      </c>
      <c r="J133" s="745">
        <f>VLOOKUP($D$3&amp;"_"&amp;J$3,データシート2!$A:$SI,MATCH($G$2&amp;"_"&amp;$B133,データシート2!$A$1:$SI$1,0),0)</f>
        <v>4</v>
      </c>
      <c r="K133" s="746">
        <f>VLOOKUP($D$3&amp;"_"&amp;K$3,データシート2!$A:$SI,MATCH($G$2&amp;"_"&amp;$B133,データシート2!$A$1:$SI$1,0),0)</f>
        <v>4</v>
      </c>
      <c r="L133" s="746">
        <f>VLOOKUP($D$3&amp;"_"&amp;L$3,データシート2!$A:$SI,MATCH($G$2&amp;"_"&amp;$B133,データシート2!$A$1:$SI$1,0),0)</f>
        <v>4</v>
      </c>
      <c r="M133" s="746">
        <f>VLOOKUP($D$3&amp;"_"&amp;M$3,データシート2!$A:$SI,MATCH($G$2&amp;"_"&amp;$B133,データシート2!$A$1:$SI$1,0),0)</f>
        <v>4</v>
      </c>
      <c r="N133" s="746">
        <f>VLOOKUP($D$3&amp;"_"&amp;N$3,データシート2!$A:$SI,MATCH($G$2&amp;"_"&amp;$B133,データシート2!$A$1:$SI$1,0),0)</f>
        <v>4</v>
      </c>
      <c r="O133" s="746">
        <f>VLOOKUP($D$3&amp;"_"&amp;O$3,データシート2!$A:$SI,MATCH($G$2&amp;"_"&amp;$B133,データシート2!$A$1:$SI$1,0),0)</f>
        <v>15</v>
      </c>
      <c r="P133" s="746">
        <f>VLOOKUP($D$3&amp;"_"&amp;P$3,データシート2!$A:$SI,MATCH($G$2&amp;"_"&amp;$B133,データシート2!$A$1:$SI$1,0),0)</f>
        <v>4</v>
      </c>
      <c r="Q133" s="747">
        <f>VLOOKUP($D$3&amp;"_"&amp;Q$3,データシート2!$A:$SI,MATCH($G$2&amp;"_"&amp;$B133,データシート2!$A$1:$SI$1,0),0)</f>
        <v>6</v>
      </c>
      <c r="R133" s="958">
        <f>VLOOKUP($D$3&amp;"_"&amp;R$3,データシート2!$A:$SI,MATCH($R$2&amp;"_"&amp;$B133,データシート2!$A$1:$SI$1,0),0)</f>
        <v>20.46</v>
      </c>
      <c r="S133" s="935">
        <f>VLOOKUP($D$3&amp;"_"&amp;S$3,データシート2!$A:$SI,MATCH($R$2&amp;"_"&amp;$B133,データシート2!$A$1:$SI$1,0),0)</f>
        <v>19.928999999999998</v>
      </c>
      <c r="T133" s="935">
        <f>VLOOKUP($D$3&amp;"_"&amp;T$3,データシート2!$A:$SI,MATCH($R$2&amp;"_"&amp;$B133,データシート2!$A$1:$SI$1,0),0)</f>
        <v>19.821999999999999</v>
      </c>
      <c r="U133" s="935">
        <f>VLOOKUP($D$3&amp;"_"&amp;U$3,データシート2!$A:$SI,MATCH($R$2&amp;"_"&amp;$B133,データシート2!$A$1:$SI$1,0),0)</f>
        <v>20.47</v>
      </c>
      <c r="V133" s="935">
        <f>VLOOKUP($D$3&amp;"_"&amp;V$3,データシート2!$A:$SI,MATCH($R$2&amp;"_"&amp;$B133,データシート2!$A$1:$SI$1,0),0)</f>
        <v>21.420999999999999</v>
      </c>
      <c r="W133" s="935">
        <f>VLOOKUP($D$3&amp;"_"&amp;W$3,データシート2!$A:$SI,MATCH($R$2&amp;"_"&amp;$B133,データシート2!$A$1:$SI$1,0),0)</f>
        <v>21.096</v>
      </c>
      <c r="X133" s="935">
        <f>VLOOKUP($D$3&amp;"_"&amp;X$3,データシート2!$A:$SI,MATCH($R$2&amp;"_"&amp;$B133,データシート2!$A$1:$SI$1,0),0)</f>
        <v>20.064</v>
      </c>
      <c r="Y133" s="935">
        <f>VLOOKUP($D$3&amp;"_"&amp;Y$3,データシート2!$A:$SI,MATCH($R$2&amp;"_"&amp;$B133,データシート2!$A$1:$SI$1,0),0)</f>
        <v>18.553999999999998</v>
      </c>
      <c r="Z133" s="935">
        <f>VLOOKUP($D$3&amp;"_"&amp;Z$3,データシート2!$A:$SI,MATCH($R$2&amp;"_"&amp;$B133,データシート2!$A$1:$SI$1,0),0)</f>
        <v>438.041</v>
      </c>
      <c r="AA133" s="935">
        <f>VLOOKUP($D$3&amp;"_"&amp;AA$3,データシート2!$A:$SI,MATCH($R$2&amp;"_"&amp;$B133,データシート2!$A$1:$SI$1,0),0)</f>
        <v>14.395</v>
      </c>
      <c r="AB133" s="936">
        <f>VLOOKUP($D$3&amp;"_"&amp;AB$3,データシート2!$A:$SI,MATCH($R$2&amp;"_"&amp;$B133,データシート2!$A$1:$SI$1,0),0)</f>
        <v>27.667000000000002</v>
      </c>
    </row>
    <row r="134" spans="2:28" s="756" customFormat="1" ht="16.5" customHeight="1">
      <c r="B134" s="748"/>
      <c r="C134" s="749">
        <v>96</v>
      </c>
      <c r="D134" s="750" t="s">
        <v>654</v>
      </c>
      <c r="E134" s="749"/>
      <c r="F134" s="751"/>
      <c r="G134" s="752">
        <f>VLOOKUP($D$3&amp;"_"&amp;G$3,データシート2!$A:$SI,MATCH($G$2&amp;"_"&amp;$C134,データシート2!$A$1:$SI$1,0),0)</f>
        <v>0</v>
      </c>
      <c r="H134" s="753">
        <f>VLOOKUP($D$3&amp;"_"&amp;H$3,データシート2!$A:$SI,MATCH($G$2&amp;"_"&amp;$C134,データシート2!$A$1:$SI$1,0),0)</f>
        <v>0</v>
      </c>
      <c r="I134" s="753">
        <f>VLOOKUP($D$3&amp;"_"&amp;I$3,データシート2!$A:$SI,MATCH($G$2&amp;"_"&amp;$C134,データシート2!$A$1:$SI$1,0),0)</f>
        <v>0</v>
      </c>
      <c r="J134" s="753">
        <f>VLOOKUP($D$3&amp;"_"&amp;J$3,データシート2!$A:$SI,MATCH($G$2&amp;"_"&amp;$C134,データシート2!$A$1:$SI$1,0),0)</f>
        <v>0</v>
      </c>
      <c r="K134" s="754">
        <f>VLOOKUP($D$3&amp;"_"&amp;K$3,データシート2!$A:$SI,MATCH($G$2&amp;"_"&amp;$C134,データシート2!$A$1:$SI$1,0),0)</f>
        <v>0</v>
      </c>
      <c r="L134" s="754">
        <f>VLOOKUP($D$3&amp;"_"&amp;L$3,データシート2!$A:$SI,MATCH($G$2&amp;"_"&amp;$C134,データシート2!$A$1:$SI$1,0),0)</f>
        <v>0</v>
      </c>
      <c r="M134" s="754">
        <f>VLOOKUP($D$3&amp;"_"&amp;M$3,データシート2!$A:$SI,MATCH($G$2&amp;"_"&amp;$C134,データシート2!$A$1:$SI$1,0),0)</f>
        <v>0</v>
      </c>
      <c r="N134" s="754">
        <f>VLOOKUP($D$3&amp;"_"&amp;N$3,データシート2!$A:$SI,MATCH($G$2&amp;"_"&amp;$C134,データシート2!$A$1:$SI$1,0),0)</f>
        <v>0</v>
      </c>
      <c r="O134" s="754">
        <f>VLOOKUP($D$3&amp;"_"&amp;O$3,データシート2!$A:$SI,MATCH($G$2&amp;"_"&amp;$C134,データシート2!$A$1:$SI$1,0),0)</f>
        <v>0</v>
      </c>
      <c r="P134" s="754">
        <f>VLOOKUP($D$3&amp;"_"&amp;P$3,データシート2!$A:$SI,MATCH($G$2&amp;"_"&amp;$C134,データシート2!$A$1:$SI$1,0),0)</f>
        <v>0</v>
      </c>
      <c r="Q134" s="755">
        <f>VLOOKUP($D$3&amp;"_"&amp;Q$3,データシート2!$A:$SI,MATCH($G$2&amp;"_"&amp;$C134,データシート2!$A$1:$SI$1,0),0)</f>
        <v>0</v>
      </c>
      <c r="R134" s="937">
        <f>VLOOKUP($D$3&amp;"_"&amp;R$3,データシート2!$A:$SI,MATCH($R$2&amp;"_"&amp;$C134,データシート2!$A$1:$SI$1,0),0)</f>
        <v>0</v>
      </c>
      <c r="S134" s="938">
        <f>VLOOKUP($D$3&amp;"_"&amp;S$3,データシート2!$A:$SI,MATCH($R$2&amp;"_"&amp;$C134,データシート2!$A$1:$SI$1,0),0)</f>
        <v>0</v>
      </c>
      <c r="T134" s="938">
        <f>VLOOKUP($D$3&amp;"_"&amp;T$3,データシート2!$A:$SI,MATCH($R$2&amp;"_"&amp;$C134,データシート2!$A$1:$SI$1,0),0)</f>
        <v>0</v>
      </c>
      <c r="U134" s="938">
        <f>VLOOKUP($D$3&amp;"_"&amp;U$3,データシート2!$A:$SI,MATCH($R$2&amp;"_"&amp;$C134,データシート2!$A$1:$SI$1,0),0)</f>
        <v>0</v>
      </c>
      <c r="V134" s="938">
        <f>VLOOKUP($D$3&amp;"_"&amp;V$3,データシート2!$A:$SI,MATCH($R$2&amp;"_"&amp;$C134,データシート2!$A$1:$SI$1,0),0)</f>
        <v>0</v>
      </c>
      <c r="W134" s="938">
        <f>VLOOKUP($D$3&amp;"_"&amp;W$3,データシート2!$A:$SI,MATCH($R$2&amp;"_"&amp;$C134,データシート2!$A$1:$SI$1,0),0)</f>
        <v>0</v>
      </c>
      <c r="X134" s="938">
        <f>VLOOKUP($D$3&amp;"_"&amp;X$3,データシート2!$A:$SI,MATCH($R$2&amp;"_"&amp;$C134,データシート2!$A$1:$SI$1,0),0)</f>
        <v>0</v>
      </c>
      <c r="Y134" s="938">
        <f>VLOOKUP($D$3&amp;"_"&amp;Y$3,データシート2!$A:$SI,MATCH($R$2&amp;"_"&amp;$C134,データシート2!$A$1:$SI$1,0),0)</f>
        <v>0</v>
      </c>
      <c r="Z134" s="938">
        <f>VLOOKUP($D$3&amp;"_"&amp;Z$3,データシート2!$A:$SI,MATCH($R$2&amp;"_"&amp;$C134,データシート2!$A$1:$SI$1,0),0)</f>
        <v>0</v>
      </c>
      <c r="AA134" s="938">
        <f>VLOOKUP($D$3&amp;"_"&amp;AA$3,データシート2!$A:$SI,MATCH($R$2&amp;"_"&amp;$C134,データシート2!$A$1:$SI$1,0),0)</f>
        <v>0</v>
      </c>
      <c r="AB134" s="939">
        <f>VLOOKUP($D$3&amp;"_"&amp;AB$3,データシート2!$A:$SI,MATCH($R$2&amp;"_"&amp;$C134,データシート2!$A$1:$SI$1,0),0)</f>
        <v>0</v>
      </c>
    </row>
    <row r="135" spans="2:28" s="756" customFormat="1" ht="16.5" customHeight="1">
      <c r="B135" s="748"/>
      <c r="C135" s="773">
        <v>97</v>
      </c>
      <c r="D135" s="774" t="s">
        <v>655</v>
      </c>
      <c r="E135" s="773"/>
      <c r="F135" s="775"/>
      <c r="G135" s="812">
        <f>VLOOKUP($D$3&amp;"_"&amp;G$3,データシート2!$A:$SI,MATCH($G$2&amp;"_"&amp;$C135,データシート2!$A$1:$SI$1,0),0)</f>
        <v>1</v>
      </c>
      <c r="H135" s="777">
        <f>VLOOKUP($D$3&amp;"_"&amp;H$3,データシート2!$A:$SI,MATCH($G$2&amp;"_"&amp;$C135,データシート2!$A$1:$SI$1,0),0)</f>
        <v>1</v>
      </c>
      <c r="I135" s="777">
        <f>VLOOKUP($D$3&amp;"_"&amp;I$3,データシート2!$A:$SI,MATCH($G$2&amp;"_"&amp;$C135,データシート2!$A$1:$SI$1,0),0)</f>
        <v>1</v>
      </c>
      <c r="J135" s="777">
        <f>VLOOKUP($D$3&amp;"_"&amp;J$3,データシート2!$A:$SI,MATCH($G$2&amp;"_"&amp;$C135,データシート2!$A$1:$SI$1,0),0)</f>
        <v>1</v>
      </c>
      <c r="K135" s="778">
        <f>VLOOKUP($D$3&amp;"_"&amp;K$3,データシート2!$A:$SI,MATCH($G$2&amp;"_"&amp;$C135,データシート2!$A$1:$SI$1,0),0)</f>
        <v>1</v>
      </c>
      <c r="L135" s="778">
        <f>VLOOKUP($D$3&amp;"_"&amp;L$3,データシート2!$A:$SI,MATCH($G$2&amp;"_"&amp;$C135,データシート2!$A$1:$SI$1,0),0)</f>
        <v>1</v>
      </c>
      <c r="M135" s="778">
        <f>VLOOKUP($D$3&amp;"_"&amp;M$3,データシート2!$A:$SI,MATCH($G$2&amp;"_"&amp;$C135,データシート2!$A$1:$SI$1,0),0)</f>
        <v>1</v>
      </c>
      <c r="N135" s="778">
        <f>VLOOKUP($D$3&amp;"_"&amp;N$3,データシート2!$A:$SI,MATCH($G$2&amp;"_"&amp;$C135,データシート2!$A$1:$SI$1,0),0)</f>
        <v>1</v>
      </c>
      <c r="O135" s="778">
        <f>VLOOKUP($D$3&amp;"_"&amp;O$3,データシート2!$A:$SI,MATCH($G$2&amp;"_"&amp;$C135,データシート2!$A$1:$SI$1,0),0)</f>
        <v>1</v>
      </c>
      <c r="P135" s="778">
        <f>VLOOKUP($D$3&amp;"_"&amp;P$3,データシート2!$A:$SI,MATCH($G$2&amp;"_"&amp;$C135,データシート2!$A$1:$SI$1,0),0)</f>
        <v>1</v>
      </c>
      <c r="Q135" s="779">
        <f>VLOOKUP($D$3&amp;"_"&amp;Q$3,データシート2!$A:$SI,MATCH($G$2&amp;"_"&amp;$C135,データシート2!$A$1:$SI$1,0),0)</f>
        <v>1</v>
      </c>
      <c r="R135" s="956">
        <f>VLOOKUP($D$3&amp;"_"&amp;R$3,データシート2!$A:$SI,MATCH($R$2&amp;"_"&amp;$C135,データシート2!$A$1:$SI$1,0),0)</f>
        <v>4.8250000000000002</v>
      </c>
      <c r="S135" s="948">
        <f>VLOOKUP($D$3&amp;"_"&amp;S$3,データシート2!$A:$SI,MATCH($R$2&amp;"_"&amp;$C135,データシート2!$A$1:$SI$1,0),0)</f>
        <v>5.2850000000000001</v>
      </c>
      <c r="T135" s="948">
        <f>VLOOKUP($D$3&amp;"_"&amp;T$3,データシート2!$A:$SI,MATCH($R$2&amp;"_"&amp;$C135,データシート2!$A$1:$SI$1,0),0)</f>
        <v>4.3440000000000003</v>
      </c>
      <c r="U135" s="948">
        <f>VLOOKUP($D$3&amp;"_"&amp;U$3,データシート2!$A:$SI,MATCH($R$2&amp;"_"&amp;$C135,データシート2!$A$1:$SI$1,0),0)</f>
        <v>5.1989999999999998</v>
      </c>
      <c r="V135" s="948">
        <f>VLOOKUP($D$3&amp;"_"&amp;V$3,データシート2!$A:$SI,MATCH($R$2&amp;"_"&amp;$C135,データシート2!$A$1:$SI$1,0),0)</f>
        <v>6.3250000000000002</v>
      </c>
      <c r="W135" s="948">
        <f>VLOOKUP($D$3&amp;"_"&amp;W$3,データシート2!$A:$SI,MATCH($R$2&amp;"_"&amp;$C135,データシート2!$A$1:$SI$1,0),0)</f>
        <v>5.4649999999999999</v>
      </c>
      <c r="X135" s="948">
        <f>VLOOKUP($D$3&amp;"_"&amp;X$3,データシート2!$A:$SI,MATCH($R$2&amp;"_"&amp;$C135,データシート2!$A$1:$SI$1,0),0)</f>
        <v>5.8940000000000001</v>
      </c>
      <c r="Y135" s="948">
        <f>VLOOKUP($D$3&amp;"_"&amp;Y$3,データシート2!$A:$SI,MATCH($R$2&amp;"_"&amp;$C135,データシート2!$A$1:$SI$1,0),0)</f>
        <v>5.5140000000000002</v>
      </c>
      <c r="Z135" s="948">
        <f>VLOOKUP($D$3&amp;"_"&amp;Z$3,データシート2!$A:$SI,MATCH($R$2&amp;"_"&amp;$C135,データシート2!$A$1:$SI$1,0),0)</f>
        <v>4.0519999999999996</v>
      </c>
      <c r="AA135" s="948">
        <f>VLOOKUP($D$3&amp;"_"&amp;AA$3,データシート2!$A:$SI,MATCH($R$2&amp;"_"&amp;$C135,データシート2!$A$1:$SI$1,0),0)</f>
        <v>3.1469999999999998</v>
      </c>
      <c r="AB135" s="949">
        <f>VLOOKUP($D$3&amp;"_"&amp;AB$3,データシート2!$A:$SI,MATCH($R$2&amp;"_"&amp;$C135,データシート2!$A$1:$SI$1,0),0)</f>
        <v>0.90300000000000002</v>
      </c>
    </row>
    <row r="136" spans="2:28" s="756" customFormat="1" ht="16.5" customHeight="1">
      <c r="B136" s="757"/>
      <c r="C136" s="758">
        <v>98</v>
      </c>
      <c r="D136" s="759" t="s">
        <v>656</v>
      </c>
      <c r="E136" s="758"/>
      <c r="F136" s="760"/>
      <c r="G136" s="813">
        <f>VLOOKUP($D$3&amp;"_"&amp;G$3,データシート2!$A:$SI,MATCH($G$2&amp;"_"&amp;$C136,データシート2!$A$1:$SI$1,0),0)</f>
        <v>3</v>
      </c>
      <c r="H136" s="762">
        <f>VLOOKUP($D$3&amp;"_"&amp;H$3,データシート2!$A:$SI,MATCH($G$2&amp;"_"&amp;$C136,データシート2!$A$1:$SI$1,0),0)</f>
        <v>3</v>
      </c>
      <c r="I136" s="762">
        <f>VLOOKUP($D$3&amp;"_"&amp;I$3,データシート2!$A:$SI,MATCH($G$2&amp;"_"&amp;$C136,データシート2!$A$1:$SI$1,0),0)</f>
        <v>3</v>
      </c>
      <c r="J136" s="762">
        <f>VLOOKUP($D$3&amp;"_"&amp;J$3,データシート2!$A:$SI,MATCH($G$2&amp;"_"&amp;$C136,データシート2!$A$1:$SI$1,0),0)</f>
        <v>3</v>
      </c>
      <c r="K136" s="763">
        <f>VLOOKUP($D$3&amp;"_"&amp;K$3,データシート2!$A:$SI,MATCH($G$2&amp;"_"&amp;$C136,データシート2!$A$1:$SI$1,0),0)</f>
        <v>3</v>
      </c>
      <c r="L136" s="763">
        <f>VLOOKUP($D$3&amp;"_"&amp;L$3,データシート2!$A:$SI,MATCH($G$2&amp;"_"&amp;$C136,データシート2!$A$1:$SI$1,0),0)</f>
        <v>3</v>
      </c>
      <c r="M136" s="763">
        <f>VLOOKUP($D$3&amp;"_"&amp;M$3,データシート2!$A:$SI,MATCH($G$2&amp;"_"&amp;$C136,データシート2!$A$1:$SI$1,0),0)</f>
        <v>3</v>
      </c>
      <c r="N136" s="763">
        <f>VLOOKUP($D$3&amp;"_"&amp;N$3,データシート2!$A:$SI,MATCH($G$2&amp;"_"&amp;$C136,データシート2!$A$1:$SI$1,0),0)</f>
        <v>3</v>
      </c>
      <c r="O136" s="763">
        <f>VLOOKUP($D$3&amp;"_"&amp;O$3,データシート2!$A:$SI,MATCH($G$2&amp;"_"&amp;$C136,データシート2!$A$1:$SI$1,0),0)</f>
        <v>14</v>
      </c>
      <c r="P136" s="763">
        <f>VLOOKUP($D$3&amp;"_"&amp;P$3,データシート2!$A:$SI,MATCH($G$2&amp;"_"&amp;$C136,データシート2!$A$1:$SI$1,0),0)</f>
        <v>3</v>
      </c>
      <c r="Q136" s="764">
        <f>VLOOKUP($D$3&amp;"_"&amp;Q$3,データシート2!$A:$SI,MATCH($G$2&amp;"_"&amp;$C136,データシート2!$A$1:$SI$1,0),0)</f>
        <v>5</v>
      </c>
      <c r="R136" s="957">
        <f>VLOOKUP($D$3&amp;"_"&amp;R$3,データシート2!$A:$SI,MATCH($R$2&amp;"_"&amp;$C136,データシート2!$A$1:$SI$1,0),0)</f>
        <v>15.635</v>
      </c>
      <c r="S136" s="941">
        <f>VLOOKUP($D$3&amp;"_"&amp;S$3,データシート2!$A:$SI,MATCH($R$2&amp;"_"&amp;$C136,データシート2!$A$1:$SI$1,0),0)</f>
        <v>14.644</v>
      </c>
      <c r="T136" s="941">
        <f>VLOOKUP($D$3&amp;"_"&amp;T$3,データシート2!$A:$SI,MATCH($R$2&amp;"_"&amp;$C136,データシート2!$A$1:$SI$1,0),0)</f>
        <v>15.478</v>
      </c>
      <c r="U136" s="941">
        <f>VLOOKUP($D$3&amp;"_"&amp;U$3,データシート2!$A:$SI,MATCH($R$2&amp;"_"&amp;$C136,データシート2!$A$1:$SI$1,0),0)</f>
        <v>15.271000000000001</v>
      </c>
      <c r="V136" s="941">
        <f>VLOOKUP($D$3&amp;"_"&amp;V$3,データシート2!$A:$SI,MATCH($R$2&amp;"_"&amp;$C136,データシート2!$A$1:$SI$1,0),0)</f>
        <v>15.096</v>
      </c>
      <c r="W136" s="941">
        <f>VLOOKUP($D$3&amp;"_"&amp;W$3,データシート2!$A:$SI,MATCH($R$2&amp;"_"&amp;$C136,データシート2!$A$1:$SI$1,0),0)</f>
        <v>15.631</v>
      </c>
      <c r="X136" s="941">
        <f>VLOOKUP($D$3&amp;"_"&amp;X$3,データシート2!$A:$SI,MATCH($R$2&amp;"_"&amp;$C136,データシート2!$A$1:$SI$1,0),0)</f>
        <v>14.17</v>
      </c>
      <c r="Y136" s="941">
        <f>VLOOKUP($D$3&amp;"_"&amp;Y$3,データシート2!$A:$SI,MATCH($R$2&amp;"_"&amp;$C136,データシート2!$A$1:$SI$1,0),0)</f>
        <v>13.04</v>
      </c>
      <c r="Z136" s="941">
        <f>VLOOKUP($D$3&amp;"_"&amp;Z$3,データシート2!$A:$SI,MATCH($R$2&amp;"_"&amp;$C136,データシート2!$A$1:$SI$1,0),0)</f>
        <v>433.98899999999998</v>
      </c>
      <c r="AA136" s="941">
        <f>VLOOKUP($D$3&amp;"_"&amp;AA$3,データシート2!$A:$SI,MATCH($R$2&amp;"_"&amp;$C136,データシート2!$A$1:$SI$1,0),0)</f>
        <v>11.247999999999999</v>
      </c>
      <c r="AB136" s="942">
        <f>VLOOKUP($D$3&amp;"_"&amp;AB$3,データシート2!$A:$SI,MATCH($R$2&amp;"_"&amp;$C136,データシート2!$A$1:$SI$1,0),0)</f>
        <v>26.763999999999999</v>
      </c>
    </row>
    <row r="137" spans="2:28" s="22" customFormat="1" ht="20.45" customHeight="1">
      <c r="B137" s="814" t="s">
        <v>657</v>
      </c>
      <c r="C137" s="741" t="s">
        <v>658</v>
      </c>
      <c r="D137" s="742"/>
      <c r="E137" s="743"/>
      <c r="F137" s="742"/>
      <c r="G137" s="744">
        <f>VLOOKUP($D$3&amp;"_"&amp;G$3,データシート2!$A:$SI,MATCH($G$2&amp;"_"&amp;$B137,データシート2!$A$1:$SI$1,0),0)</f>
        <v>0</v>
      </c>
      <c r="H137" s="745">
        <f>VLOOKUP($D$3&amp;"_"&amp;H$3,データシート2!$A:$SI,MATCH($G$2&amp;"_"&amp;$B137,データシート2!$A$1:$SI$1,0),0)</f>
        <v>0</v>
      </c>
      <c r="I137" s="745">
        <f>VLOOKUP($D$3&amp;"_"&amp;I$3,データシート2!$A:$SI,MATCH($G$2&amp;"_"&amp;$B137,データシート2!$A$1:$SI$1,0),0)</f>
        <v>0</v>
      </c>
      <c r="J137" s="745">
        <f>VLOOKUP($D$3&amp;"_"&amp;J$3,データシート2!$A:$SI,MATCH($G$2&amp;"_"&amp;$B137,データシート2!$A$1:$SI$1,0),0)</f>
        <v>0</v>
      </c>
      <c r="K137" s="746">
        <f>VLOOKUP($D$3&amp;"_"&amp;K$3,データシート2!$A:$SI,MATCH($G$2&amp;"_"&amp;$B137,データシート2!$A$1:$SI$1,0),0)</f>
        <v>0</v>
      </c>
      <c r="L137" s="746">
        <f>VLOOKUP($D$3&amp;"_"&amp;L$3,データシート2!$A:$SI,MATCH($G$2&amp;"_"&amp;$B137,データシート2!$A$1:$SI$1,0),0)</f>
        <v>0</v>
      </c>
      <c r="M137" s="746">
        <f>VLOOKUP($D$3&amp;"_"&amp;M$3,データシート2!$A:$SI,MATCH($G$2&amp;"_"&amp;$B137,データシート2!$A$1:$SI$1,0),0)</f>
        <v>0</v>
      </c>
      <c r="N137" s="746">
        <f>VLOOKUP($D$3&amp;"_"&amp;N$3,データシート2!$A:$SI,MATCH($G$2&amp;"_"&amp;$B137,データシート2!$A$1:$SI$1,0),0)</f>
        <v>0</v>
      </c>
      <c r="O137" s="746">
        <f>VLOOKUP($D$3&amp;"_"&amp;O$3,データシート2!$A:$SI,MATCH($G$2&amp;"_"&amp;$B137,データシート2!$A$1:$SI$1,0),0)</f>
        <v>0</v>
      </c>
      <c r="P137" s="746">
        <f>VLOOKUP($D$3&amp;"_"&amp;P$3,データシート2!$A:$SI,MATCH($G$2&amp;"_"&amp;$B137,データシート2!$A$1:$SI$1,0),0)</f>
        <v>0</v>
      </c>
      <c r="Q137" s="747">
        <f>VLOOKUP($D$3&amp;"_"&amp;Q$3,データシート2!$A:$SI,MATCH($G$2&amp;"_"&amp;$B137,データシート2!$A$1:$SI$1,0),0)</f>
        <v>0</v>
      </c>
      <c r="R137" s="958">
        <f>VLOOKUP($D$3&amp;"_"&amp;R$3,データシート2!$A:$SI,MATCH($R$2&amp;"_"&amp;$B137,データシート2!$A$1:$SI$1,0),0)</f>
        <v>0</v>
      </c>
      <c r="S137" s="935">
        <f>VLOOKUP($D$3&amp;"_"&amp;S$3,データシート2!$A:$SI,MATCH($R$2&amp;"_"&amp;$B137,データシート2!$A$1:$SI$1,0),0)</f>
        <v>0</v>
      </c>
      <c r="T137" s="935">
        <f>VLOOKUP($D$3&amp;"_"&amp;T$3,データシート2!$A:$SI,MATCH($R$2&amp;"_"&amp;$B137,データシート2!$A$1:$SI$1,0),0)</f>
        <v>0</v>
      </c>
      <c r="U137" s="935">
        <f>VLOOKUP($D$3&amp;"_"&amp;U$3,データシート2!$A:$SI,MATCH($R$2&amp;"_"&amp;$B137,データシート2!$A$1:$SI$1,0),0)</f>
        <v>0</v>
      </c>
      <c r="V137" s="935">
        <f>VLOOKUP($D$3&amp;"_"&amp;V$3,データシート2!$A:$SI,MATCH($R$2&amp;"_"&amp;$B137,データシート2!$A$1:$SI$1,0),0)</f>
        <v>0</v>
      </c>
      <c r="W137" s="935">
        <f>VLOOKUP($D$3&amp;"_"&amp;W$3,データシート2!$A:$SI,MATCH($R$2&amp;"_"&amp;$B137,データシート2!$A$1:$SI$1,0),0)</f>
        <v>0</v>
      </c>
      <c r="X137" s="935">
        <f>VLOOKUP($D$3&amp;"_"&amp;X$3,データシート2!$A:$SI,MATCH($R$2&amp;"_"&amp;$B137,データシート2!$A$1:$SI$1,0),0)</f>
        <v>0</v>
      </c>
      <c r="Y137" s="935">
        <f>VLOOKUP($D$3&amp;"_"&amp;Y$3,データシート2!$A:$SI,MATCH($R$2&amp;"_"&amp;$B137,データシート2!$A$1:$SI$1,0),0)</f>
        <v>0</v>
      </c>
      <c r="Z137" s="935">
        <f>VLOOKUP($D$3&amp;"_"&amp;Z$3,データシート2!$A:$SI,MATCH($R$2&amp;"_"&amp;$B137,データシート2!$A$1:$SI$1,0),0)</f>
        <v>0</v>
      </c>
      <c r="AA137" s="935">
        <f>VLOOKUP($D$3&amp;"_"&amp;AA$3,データシート2!$A:$SI,MATCH($R$2&amp;"_"&amp;$B137,データシート2!$A$1:$SI$1,0),0)</f>
        <v>0</v>
      </c>
      <c r="AB137" s="936">
        <f>VLOOKUP($D$3&amp;"_"&amp;AB$3,データシート2!$A:$SI,MATCH($R$2&amp;"_"&amp;$B137,データシート2!$A$1:$SI$1,0),0)</f>
        <v>0</v>
      </c>
    </row>
    <row r="138" spans="2:28" s="756" customFormat="1" ht="16.5" customHeight="1" thickBot="1">
      <c r="B138" s="815"/>
      <c r="C138" s="816">
        <v>99</v>
      </c>
      <c r="D138" s="817" t="s">
        <v>658</v>
      </c>
      <c r="E138" s="816"/>
      <c r="F138" s="818"/>
      <c r="G138" s="819">
        <f>VLOOKUP($D$3&amp;"_"&amp;G$3,データシート2!$A:$SI,MATCH($G$2&amp;"_"&amp;$C138,データシート2!$A$1:$SI$1,0),0)</f>
        <v>0</v>
      </c>
      <c r="H138" s="820">
        <f>VLOOKUP($D$3&amp;"_"&amp;H$3,データシート2!$A:$SI,MATCH($G$2&amp;"_"&amp;$C138,データシート2!$A$1:$SI$1,0),0)</f>
        <v>0</v>
      </c>
      <c r="I138" s="820">
        <f>VLOOKUP($D$3&amp;"_"&amp;I$3,データシート2!$A:$SI,MATCH($G$2&amp;"_"&amp;$C138,データシート2!$A$1:$SI$1,0),0)</f>
        <v>0</v>
      </c>
      <c r="J138" s="820">
        <f>VLOOKUP($D$3&amp;"_"&amp;J$3,データシート2!$A:$SI,MATCH($G$2&amp;"_"&amp;$C138,データシート2!$A$1:$SI$1,0),0)</f>
        <v>0</v>
      </c>
      <c r="K138" s="821">
        <f>VLOOKUP($D$3&amp;"_"&amp;K$3,データシート2!$A:$SI,MATCH($G$2&amp;"_"&amp;$C138,データシート2!$A$1:$SI$1,0),0)</f>
        <v>0</v>
      </c>
      <c r="L138" s="821">
        <f>VLOOKUP($D$3&amp;"_"&amp;L$3,データシート2!$A:$SI,MATCH($G$2&amp;"_"&amp;$C138,データシート2!$A$1:$SI$1,0),0)</f>
        <v>0</v>
      </c>
      <c r="M138" s="821">
        <f>VLOOKUP($D$3&amp;"_"&amp;M$3,データシート2!$A:$SI,MATCH($G$2&amp;"_"&amp;$C138,データシート2!$A$1:$SI$1,0),0)</f>
        <v>0</v>
      </c>
      <c r="N138" s="821">
        <f>VLOOKUP($D$3&amp;"_"&amp;N$3,データシート2!$A:$SI,MATCH($G$2&amp;"_"&amp;$C138,データシート2!$A$1:$SI$1,0),0)</f>
        <v>0</v>
      </c>
      <c r="O138" s="821">
        <f>VLOOKUP($D$3&amp;"_"&amp;O$3,データシート2!$A:$SI,MATCH($G$2&amp;"_"&amp;$C138,データシート2!$A$1:$SI$1,0),0)</f>
        <v>0</v>
      </c>
      <c r="P138" s="821">
        <f>VLOOKUP($D$3&amp;"_"&amp;P$3,データシート2!$A:$SI,MATCH($G$2&amp;"_"&amp;$C138,データシート2!$A$1:$SI$1,0),0)</f>
        <v>0</v>
      </c>
      <c r="Q138" s="822">
        <f>VLOOKUP($D$3&amp;"_"&amp;Q$3,データシート2!$A:$SI,MATCH($G$2&amp;"_"&amp;$C138,データシート2!$A$1:$SI$1,0),0)</f>
        <v>0</v>
      </c>
      <c r="R138" s="959">
        <f>VLOOKUP($D$3&amp;"_"&amp;R$3,データシート2!$A:$SI,MATCH($R$2&amp;"_"&amp;$C138,データシート2!$A$1:$SI$1,0),0)</f>
        <v>0</v>
      </c>
      <c r="S138" s="960">
        <f>VLOOKUP($D$3&amp;"_"&amp;S$3,データシート2!$A:$SI,MATCH($R$2&amp;"_"&amp;$C138,データシート2!$A$1:$SI$1,0),0)</f>
        <v>0</v>
      </c>
      <c r="T138" s="960">
        <f>VLOOKUP($D$3&amp;"_"&amp;T$3,データシート2!$A:$SI,MATCH($R$2&amp;"_"&amp;$C138,データシート2!$A$1:$SI$1,0),0)</f>
        <v>0</v>
      </c>
      <c r="U138" s="960">
        <f>VLOOKUP($D$3&amp;"_"&amp;U$3,データシート2!$A:$SI,MATCH($R$2&amp;"_"&amp;$C138,データシート2!$A$1:$SI$1,0),0)</f>
        <v>0</v>
      </c>
      <c r="V138" s="960">
        <f>VLOOKUP($D$3&amp;"_"&amp;V$3,データシート2!$A:$SI,MATCH($R$2&amp;"_"&amp;$C138,データシート2!$A$1:$SI$1,0),0)</f>
        <v>0</v>
      </c>
      <c r="W138" s="960">
        <f>VLOOKUP($D$3&amp;"_"&amp;W$3,データシート2!$A:$SI,MATCH($R$2&amp;"_"&amp;$C138,データシート2!$A$1:$SI$1,0),0)</f>
        <v>0</v>
      </c>
      <c r="X138" s="960">
        <f>VLOOKUP($D$3&amp;"_"&amp;X$3,データシート2!$A:$SI,MATCH($R$2&amp;"_"&amp;$C138,データシート2!$A$1:$SI$1,0),0)</f>
        <v>0</v>
      </c>
      <c r="Y138" s="960">
        <f>VLOOKUP($D$3&amp;"_"&amp;Y$3,データシート2!$A:$SI,MATCH($R$2&amp;"_"&amp;$C138,データシート2!$A$1:$SI$1,0),0)</f>
        <v>0</v>
      </c>
      <c r="Z138" s="960">
        <f>VLOOKUP($D$3&amp;"_"&amp;Z$3,データシート2!$A:$SI,MATCH($R$2&amp;"_"&amp;$C138,データシート2!$A$1:$SI$1,0),0)</f>
        <v>0</v>
      </c>
      <c r="AA138" s="960">
        <f>VLOOKUP($D$3&amp;"_"&amp;AA$3,データシート2!$A:$SI,MATCH($R$2&amp;"_"&amp;$C138,データシート2!$A$1:$SI$1,0),0)</f>
        <v>0</v>
      </c>
      <c r="AB138" s="961">
        <f>VLOOKUP($D$3&amp;"_"&amp;AB$3,データシート2!$A:$SI,MATCH($R$2&amp;"_"&amp;$C138,データシート2!$A$1:$SI$1,0),0)</f>
        <v>0</v>
      </c>
    </row>
    <row r="139" spans="2:28" ht="6" customHeight="1"/>
    <row r="145" s="756" customFormat="1" ht="14.25" customHeight="1"/>
    <row r="146" s="756" customFormat="1" ht="14.25" customHeight="1"/>
    <row r="147" s="756" customFormat="1" ht="14.25" customHeight="1"/>
    <row r="148" s="756" customFormat="1" ht="14.25" customHeight="1"/>
    <row r="149" s="756" customFormat="1" ht="14.25" customHeight="1"/>
    <row r="150" s="756"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7" customWidth="1"/>
    <col min="2" max="2" width="26.33203125" style="17" customWidth="1"/>
    <col min="3" max="3" width="13.1640625" style="17" bestFit="1" customWidth="1"/>
    <col min="4" max="4" width="5.5" style="17" customWidth="1"/>
    <col min="5" max="5" width="11.33203125" style="17" customWidth="1"/>
    <col min="6" max="6" width="13.5" style="17" customWidth="1"/>
    <col min="7" max="14" width="8.83203125" style="17"/>
    <col min="15" max="15" width="37" style="17" customWidth="1"/>
    <col min="16" max="21" width="8.83203125" style="17"/>
    <col min="22" max="22" width="32.33203125" style="17" customWidth="1"/>
    <col min="23" max="16384" width="8.83203125" style="17"/>
  </cols>
  <sheetData>
    <row r="2" spans="2:22" ht="14.25">
      <c r="B2" s="295" t="s">
        <v>659</v>
      </c>
      <c r="C2" s="295"/>
      <c r="D2" s="295"/>
      <c r="E2" s="295"/>
      <c r="F2" s="295"/>
      <c r="G2" s="295"/>
      <c r="H2" s="295"/>
      <c r="I2" s="295"/>
      <c r="J2" s="295"/>
      <c r="K2" s="295"/>
      <c r="L2" s="295"/>
      <c r="M2" s="295"/>
      <c r="N2" s="295"/>
      <c r="O2" s="295"/>
      <c r="P2" s="295"/>
      <c r="Q2" s="295"/>
      <c r="R2" s="295"/>
      <c r="S2" s="295"/>
      <c r="T2" s="295"/>
      <c r="U2" s="295"/>
      <c r="V2" s="295"/>
    </row>
    <row r="3" spans="2:22" ht="15" thickBot="1">
      <c r="B3" s="295"/>
      <c r="C3" s="295"/>
      <c r="D3" s="295"/>
      <c r="E3" s="295"/>
      <c r="F3" s="295"/>
      <c r="G3" s="295"/>
      <c r="H3" s="295"/>
      <c r="I3" s="295"/>
      <c r="J3" s="295"/>
      <c r="K3" s="295"/>
      <c r="L3" s="295"/>
      <c r="M3" s="295"/>
      <c r="N3" s="295"/>
      <c r="O3" s="295"/>
      <c r="P3" s="295"/>
      <c r="Q3" s="295"/>
      <c r="R3" s="295"/>
      <c r="S3" s="295"/>
      <c r="T3" s="295"/>
      <c r="U3" s="295"/>
      <c r="V3" s="295"/>
    </row>
    <row r="4" spans="2:22" ht="14.25">
      <c r="B4" s="841"/>
      <c r="C4" s="842" t="s">
        <v>660</v>
      </c>
      <c r="D4" s="843"/>
      <c r="E4" s="844" t="s">
        <v>661</v>
      </c>
      <c r="F4" s="845" t="s">
        <v>662</v>
      </c>
      <c r="G4" s="844" t="s">
        <v>663</v>
      </c>
      <c r="H4" s="844"/>
      <c r="I4" s="844"/>
      <c r="J4" s="844"/>
      <c r="K4" s="844"/>
      <c r="L4" s="844"/>
      <c r="M4" s="844"/>
      <c r="N4" s="844"/>
      <c r="O4" s="844"/>
      <c r="P4" s="842" t="s">
        <v>664</v>
      </c>
      <c r="Q4" s="844"/>
      <c r="R4" s="844"/>
      <c r="S4" s="844"/>
      <c r="T4" s="844"/>
      <c r="U4" s="844"/>
      <c r="V4" s="846"/>
    </row>
    <row r="5" spans="2:22" ht="14.25">
      <c r="B5" s="823" t="s">
        <v>372</v>
      </c>
      <c r="C5" s="824">
        <v>13.7</v>
      </c>
      <c r="D5" s="811" t="s">
        <v>665</v>
      </c>
      <c r="E5" s="825">
        <f t="shared" ref="E5:E10" si="0">24*365</f>
        <v>8760</v>
      </c>
      <c r="F5" s="826"/>
      <c r="G5" s="784" t="s">
        <v>666</v>
      </c>
      <c r="H5" s="825"/>
      <c r="I5" s="825"/>
      <c r="J5" s="825"/>
      <c r="K5" s="825"/>
      <c r="L5" s="825"/>
      <c r="M5" s="825"/>
      <c r="N5" s="825"/>
      <c r="O5" s="825"/>
      <c r="P5" s="827" t="s">
        <v>667</v>
      </c>
      <c r="Q5" s="825"/>
      <c r="R5" s="825"/>
      <c r="S5" s="825"/>
      <c r="T5" s="825"/>
      <c r="U5" s="825"/>
      <c r="V5" s="828"/>
    </row>
    <row r="6" spans="2:22" ht="14.25">
      <c r="B6" s="829" t="s">
        <v>375</v>
      </c>
      <c r="C6" s="830">
        <v>15.1</v>
      </c>
      <c r="D6" s="775" t="s">
        <v>665</v>
      </c>
      <c r="E6" s="784">
        <f t="shared" si="0"/>
        <v>8760</v>
      </c>
      <c r="F6" s="831"/>
      <c r="G6" s="784" t="s">
        <v>666</v>
      </c>
      <c r="H6" s="784"/>
      <c r="I6" s="784"/>
      <c r="J6" s="784"/>
      <c r="K6" s="784"/>
      <c r="L6" s="784"/>
      <c r="M6" s="784"/>
      <c r="N6" s="784"/>
      <c r="O6" s="784"/>
      <c r="P6" s="832" t="s">
        <v>667</v>
      </c>
      <c r="Q6" s="784"/>
      <c r="R6" s="784"/>
      <c r="S6" s="784"/>
      <c r="T6" s="784"/>
      <c r="U6" s="784"/>
      <c r="V6" s="833"/>
    </row>
    <row r="7" spans="2:22" ht="14.25">
      <c r="B7" s="829" t="s">
        <v>378</v>
      </c>
      <c r="C7" s="830">
        <v>24.8</v>
      </c>
      <c r="D7" s="775" t="s">
        <v>665</v>
      </c>
      <c r="E7" s="784">
        <f t="shared" si="0"/>
        <v>8760</v>
      </c>
      <c r="F7" s="831"/>
      <c r="G7" s="784" t="s">
        <v>666</v>
      </c>
      <c r="H7" s="784"/>
      <c r="I7" s="784"/>
      <c r="J7" s="784"/>
      <c r="K7" s="784"/>
      <c r="L7" s="784"/>
      <c r="M7" s="784"/>
      <c r="N7" s="784"/>
      <c r="O7" s="784"/>
      <c r="P7" s="832" t="s">
        <v>667</v>
      </c>
      <c r="Q7" s="784"/>
      <c r="R7" s="784"/>
      <c r="S7" s="784"/>
      <c r="T7" s="784"/>
      <c r="U7" s="784"/>
      <c r="V7" s="833"/>
    </row>
    <row r="8" spans="2:22" ht="14.25">
      <c r="B8" s="829" t="s">
        <v>381</v>
      </c>
      <c r="C8" s="830">
        <v>60</v>
      </c>
      <c r="D8" s="775" t="s">
        <v>665</v>
      </c>
      <c r="E8" s="784">
        <f t="shared" si="0"/>
        <v>8760</v>
      </c>
      <c r="F8" s="831" t="s">
        <v>668</v>
      </c>
      <c r="G8" s="784" t="s">
        <v>669</v>
      </c>
      <c r="H8" s="784"/>
      <c r="I8" s="784"/>
      <c r="J8" s="784"/>
      <c r="K8" s="784"/>
      <c r="L8" s="784"/>
      <c r="M8" s="784"/>
      <c r="N8" s="784"/>
      <c r="O8" s="784"/>
      <c r="P8" s="832" t="s">
        <v>670</v>
      </c>
      <c r="Q8" s="784"/>
      <c r="R8" s="784"/>
      <c r="S8" s="784"/>
      <c r="T8" s="784"/>
      <c r="U8" s="784"/>
      <c r="V8" s="833"/>
    </row>
    <row r="9" spans="2:22" ht="14.25">
      <c r="B9" s="829" t="s">
        <v>383</v>
      </c>
      <c r="C9" s="830">
        <v>80</v>
      </c>
      <c r="D9" s="775" t="s">
        <v>665</v>
      </c>
      <c r="E9" s="784">
        <f t="shared" si="0"/>
        <v>8760</v>
      </c>
      <c r="F9" s="831"/>
      <c r="G9" s="784" t="s">
        <v>669</v>
      </c>
      <c r="H9" s="784"/>
      <c r="I9" s="784"/>
      <c r="J9" s="784"/>
      <c r="K9" s="784"/>
      <c r="L9" s="784"/>
      <c r="M9" s="784"/>
      <c r="N9" s="784"/>
      <c r="O9" s="784"/>
      <c r="P9" s="832" t="s">
        <v>670</v>
      </c>
      <c r="Q9" s="784"/>
      <c r="R9" s="784"/>
      <c r="S9" s="784"/>
      <c r="T9" s="784"/>
      <c r="U9" s="784"/>
      <c r="V9" s="833"/>
    </row>
    <row r="10" spans="2:22" ht="15" thickBot="1">
      <c r="B10" s="834" t="s">
        <v>386</v>
      </c>
      <c r="C10" s="835">
        <v>80</v>
      </c>
      <c r="D10" s="836" t="s">
        <v>665</v>
      </c>
      <c r="E10" s="837">
        <f t="shared" si="0"/>
        <v>8760</v>
      </c>
      <c r="F10" s="838"/>
      <c r="G10" s="837" t="s">
        <v>669</v>
      </c>
      <c r="H10" s="837"/>
      <c r="I10" s="837"/>
      <c r="J10" s="837"/>
      <c r="K10" s="837"/>
      <c r="L10" s="837"/>
      <c r="M10" s="837"/>
      <c r="N10" s="837"/>
      <c r="O10" s="837"/>
      <c r="P10" s="839" t="s">
        <v>670</v>
      </c>
      <c r="Q10" s="837"/>
      <c r="R10" s="837"/>
      <c r="S10" s="837"/>
      <c r="T10" s="837"/>
      <c r="U10" s="837"/>
      <c r="V10" s="840"/>
    </row>
    <row r="11" spans="2:22" ht="14.25">
      <c r="B11" s="295"/>
      <c r="C11" s="295"/>
      <c r="D11" s="295"/>
      <c r="E11" s="295"/>
      <c r="F11" s="295"/>
      <c r="G11" s="295"/>
      <c r="H11" s="295"/>
      <c r="I11" s="295"/>
      <c r="J11" s="295"/>
      <c r="K11" s="295"/>
      <c r="L11" s="295"/>
      <c r="M11" s="295"/>
      <c r="N11" s="295"/>
      <c r="O11" s="295"/>
      <c r="P11" s="295"/>
      <c r="Q11" s="295"/>
      <c r="R11" s="295"/>
      <c r="S11" s="295"/>
      <c r="T11" s="295"/>
      <c r="U11" s="295"/>
      <c r="V11" s="295"/>
    </row>
    <row r="12" spans="2:22" ht="14.25">
      <c r="B12" s="295"/>
      <c r="C12" s="295"/>
      <c r="D12" s="295"/>
      <c r="E12" s="295"/>
      <c r="F12" s="295"/>
      <c r="G12" s="295"/>
      <c r="H12" s="295"/>
      <c r="I12" s="295"/>
      <c r="J12" s="295"/>
      <c r="K12" s="295"/>
      <c r="L12" s="295"/>
      <c r="M12" s="295"/>
      <c r="N12" s="295"/>
      <c r="O12" s="295"/>
      <c r="P12" s="295"/>
      <c r="Q12" s="295"/>
      <c r="R12" s="295"/>
      <c r="S12" s="295"/>
      <c r="T12" s="295"/>
      <c r="U12" s="295"/>
      <c r="V12" s="295"/>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2025-03-04T09:02:12Z</dcterms:created>
  <dcterms:modified xsi:type="dcterms:W3CDTF">2025-03-04T09:02:12Z</dcterms:modified>
  <cp:category/>
  <cp:contentStatus/>
</cp:coreProperties>
</file>